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6" windowWidth="15036" windowHeight="7428" tabRatio="721" activeTab="1"/>
  </bookViews>
  <sheets>
    <sheet name="Demanda" sheetId="9" r:id="rId1"/>
    <sheet name="BOM Atual ZPCS12" sheetId="8" r:id="rId2"/>
    <sheet name="ZPCS04" sheetId="12" r:id="rId3"/>
    <sheet name="Sheet3" sheetId="15" state="hidden" r:id="rId4"/>
    <sheet name="Sheet2" sheetId="14" state="hidden" r:id="rId5"/>
    <sheet name="Invoice" sheetId="10" r:id="rId6"/>
    <sheet name="shortage" sheetId="18" r:id="rId7"/>
  </sheets>
  <externalReferences>
    <externalReference r:id="rId8"/>
  </externalReferences>
  <definedNames>
    <definedName name="_xlnm._FilterDatabase" localSheetId="1" hidden="1">'BOM Atual ZPCS12'!$A$5:$BL$941</definedName>
    <definedName name="_xlnm._FilterDatabase" localSheetId="0" hidden="1">Demanda!$A$3:$B$4</definedName>
    <definedName name="_xlnm._FilterDatabase" localSheetId="5" hidden="1">Invoice!$A$3:$J$99</definedName>
    <definedName name="_xlnm._FilterDatabase" localSheetId="2" hidden="1">ZPCS04!$A$3:$H$3</definedName>
  </definedNames>
  <calcPr calcId="125725"/>
  <pivotCaches>
    <pivotCache cacheId="10" r:id="rId9"/>
  </pivotCaches>
</workbook>
</file>

<file path=xl/calcChain.xml><?xml version="1.0" encoding="utf-8"?>
<calcChain xmlns="http://schemas.openxmlformats.org/spreadsheetml/2006/main">
  <c r="BM898" i="8"/>
  <c r="BM897"/>
  <c r="BM896"/>
  <c r="BM895"/>
  <c r="BM891"/>
  <c r="BM890"/>
  <c r="BM887"/>
  <c r="BM51"/>
  <c r="BM50"/>
  <c r="BM49"/>
  <c r="BM48"/>
  <c r="BM47"/>
  <c r="BM46"/>
  <c r="BM38"/>
  <c r="A2698" i="12"/>
  <c r="A2697"/>
  <c r="C5" i="10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C130"/>
  <c r="D130"/>
  <c r="C131"/>
  <c r="D131"/>
  <c r="C132"/>
  <c r="D132"/>
  <c r="C133"/>
  <c r="D133"/>
  <c r="C134"/>
  <c r="D134"/>
  <c r="C135"/>
  <c r="D135"/>
  <c r="C136"/>
  <c r="D136"/>
  <c r="C137"/>
  <c r="D137"/>
  <c r="C138"/>
  <c r="D138"/>
  <c r="C139"/>
  <c r="D139"/>
  <c r="C140"/>
  <c r="D140"/>
  <c r="C141"/>
  <c r="D141"/>
  <c r="C142"/>
  <c r="D142"/>
  <c r="C143"/>
  <c r="D143"/>
  <c r="C144"/>
  <c r="D144"/>
  <c r="C145"/>
  <c r="D145"/>
  <c r="C146"/>
  <c r="D146"/>
  <c r="C147"/>
  <c r="D147"/>
  <c r="C148"/>
  <c r="D148"/>
  <c r="C149"/>
  <c r="D149"/>
  <c r="C150"/>
  <c r="D150"/>
  <c r="C151"/>
  <c r="D151"/>
  <c r="C152"/>
  <c r="D152"/>
  <c r="C153"/>
  <c r="D153"/>
  <c r="C154"/>
  <c r="D154"/>
  <c r="C155"/>
  <c r="D155"/>
  <c r="C156"/>
  <c r="D156"/>
  <c r="C157"/>
  <c r="D157"/>
  <c r="C158"/>
  <c r="D158"/>
  <c r="C159"/>
  <c r="D159"/>
  <c r="C160"/>
  <c r="D160"/>
  <c r="C161"/>
  <c r="D161"/>
  <c r="C162"/>
  <c r="D162"/>
  <c r="C163"/>
  <c r="D163"/>
  <c r="C164"/>
  <c r="D164"/>
  <c r="C165"/>
  <c r="D165"/>
  <c r="C166"/>
  <c r="D166"/>
  <c r="C167"/>
  <c r="D167"/>
  <c r="C168"/>
  <c r="D168"/>
  <c r="C169"/>
  <c r="D169"/>
  <c r="C170"/>
  <c r="D170"/>
  <c r="C171"/>
  <c r="D171"/>
  <c r="C172"/>
  <c r="D172"/>
  <c r="C173"/>
  <c r="D173"/>
  <c r="C174"/>
  <c r="D174"/>
  <c r="C175"/>
  <c r="D175"/>
  <c r="C176"/>
  <c r="D176"/>
  <c r="C177"/>
  <c r="D177"/>
  <c r="C178"/>
  <c r="D178"/>
  <c r="C179"/>
  <c r="D179"/>
  <c r="C180"/>
  <c r="D180"/>
  <c r="C181"/>
  <c r="D181"/>
  <c r="C182"/>
  <c r="D182"/>
  <c r="C183"/>
  <c r="D183"/>
  <c r="C184"/>
  <c r="D184"/>
  <c r="C185"/>
  <c r="D185"/>
  <c r="C186"/>
  <c r="D186"/>
  <c r="C187"/>
  <c r="D187"/>
  <c r="C188"/>
  <c r="D188"/>
  <c r="C189"/>
  <c r="D189"/>
  <c r="C190"/>
  <c r="D190"/>
  <c r="C191"/>
  <c r="D191"/>
  <c r="C192"/>
  <c r="D192"/>
  <c r="C193"/>
  <c r="D193"/>
  <c r="C194"/>
  <c r="D194"/>
  <c r="C195"/>
  <c r="D195"/>
  <c r="C196"/>
  <c r="D196"/>
  <c r="C197"/>
  <c r="D197"/>
  <c r="C198"/>
  <c r="D198"/>
  <c r="C199"/>
  <c r="D199"/>
  <c r="C200"/>
  <c r="D200"/>
  <c r="C201"/>
  <c r="D201"/>
  <c r="C202"/>
  <c r="D202"/>
  <c r="C203"/>
  <c r="D203"/>
  <c r="C204"/>
  <c r="D204"/>
  <c r="C205"/>
  <c r="D205"/>
  <c r="C206"/>
  <c r="D206"/>
  <c r="C207"/>
  <c r="D207"/>
  <c r="C208"/>
  <c r="D208"/>
  <c r="C209"/>
  <c r="D209"/>
  <c r="C210"/>
  <c r="D210"/>
  <c r="C211"/>
  <c r="D211"/>
  <c r="C212"/>
  <c r="D212"/>
  <c r="C213"/>
  <c r="D213"/>
  <c r="C214"/>
  <c r="D214"/>
  <c r="C215"/>
  <c r="D215"/>
  <c r="C216"/>
  <c r="D216"/>
  <c r="C217"/>
  <c r="D217"/>
  <c r="C218"/>
  <c r="D218"/>
  <c r="C219"/>
  <c r="D219"/>
  <c r="C220"/>
  <c r="D220"/>
  <c r="C221"/>
  <c r="D221"/>
  <c r="C222"/>
  <c r="D222"/>
  <c r="C223"/>
  <c r="D223"/>
  <c r="C224"/>
  <c r="D224"/>
  <c r="C225"/>
  <c r="D225"/>
  <c r="C226"/>
  <c r="D226"/>
  <c r="C227"/>
  <c r="D227"/>
  <c r="C228"/>
  <c r="D228"/>
  <c r="C229"/>
  <c r="D229"/>
  <c r="C230"/>
  <c r="D230"/>
  <c r="C231"/>
  <c r="D231"/>
  <c r="C232"/>
  <c r="D232"/>
  <c r="C233"/>
  <c r="D233"/>
  <c r="C234"/>
  <c r="D234"/>
  <c r="C235"/>
  <c r="D235"/>
  <c r="C236"/>
  <c r="D236"/>
  <c r="C237"/>
  <c r="D237"/>
  <c r="C238"/>
  <c r="D238"/>
  <c r="C239"/>
  <c r="D239"/>
  <c r="C240"/>
  <c r="D240"/>
  <c r="C241"/>
  <c r="D241"/>
  <c r="C242"/>
  <c r="D242"/>
  <c r="C243"/>
  <c r="D243"/>
  <c r="C244"/>
  <c r="D244"/>
  <c r="C245"/>
  <c r="D245"/>
  <c r="C246"/>
  <c r="D246"/>
  <c r="C247"/>
  <c r="D247"/>
  <c r="C248"/>
  <c r="D248"/>
  <c r="C249"/>
  <c r="D249"/>
  <c r="C250"/>
  <c r="D250"/>
  <c r="C251"/>
  <c r="D251"/>
  <c r="C252"/>
  <c r="D252"/>
  <c r="C253"/>
  <c r="D253"/>
  <c r="C254"/>
  <c r="D254"/>
  <c r="C255"/>
  <c r="D255"/>
  <c r="C256"/>
  <c r="D256"/>
  <c r="C257"/>
  <c r="D257"/>
  <c r="C258"/>
  <c r="D258"/>
  <c r="C259"/>
  <c r="D259"/>
  <c r="C260"/>
  <c r="D260"/>
  <c r="C261"/>
  <c r="D261"/>
  <c r="C262"/>
  <c r="D262"/>
  <c r="C263"/>
  <c r="D263"/>
  <c r="C264"/>
  <c r="D264"/>
  <c r="C265"/>
  <c r="D265"/>
  <c r="C266"/>
  <c r="D266"/>
  <c r="C267"/>
  <c r="D267"/>
  <c r="C268"/>
  <c r="D268"/>
  <c r="C269"/>
  <c r="D269"/>
  <c r="C270"/>
  <c r="D270"/>
  <c r="C271"/>
  <c r="D271"/>
  <c r="C272"/>
  <c r="D272"/>
  <c r="C273"/>
  <c r="D273"/>
  <c r="C274"/>
  <c r="D274"/>
  <c r="C275"/>
  <c r="D275"/>
  <c r="C276"/>
  <c r="D276"/>
  <c r="C277"/>
  <c r="D277"/>
  <c r="C278"/>
  <c r="D278"/>
  <c r="C279"/>
  <c r="D279"/>
  <c r="C280"/>
  <c r="D280"/>
  <c r="C281"/>
  <c r="D281"/>
  <c r="C282"/>
  <c r="D282"/>
  <c r="C283"/>
  <c r="D283"/>
  <c r="C284"/>
  <c r="D284"/>
  <c r="C285"/>
  <c r="D285"/>
  <c r="C286"/>
  <c r="D286"/>
  <c r="C287"/>
  <c r="D287"/>
  <c r="C288"/>
  <c r="D288"/>
  <c r="C289"/>
  <c r="D289"/>
  <c r="C290"/>
  <c r="D290"/>
  <c r="C291"/>
  <c r="D291"/>
  <c r="C292"/>
  <c r="D292"/>
  <c r="C293"/>
  <c r="D293"/>
  <c r="C294"/>
  <c r="D294"/>
  <c r="C295"/>
  <c r="D295"/>
  <c r="C296"/>
  <c r="D296"/>
  <c r="C297"/>
  <c r="D297"/>
  <c r="C298"/>
  <c r="D298"/>
  <c r="C299"/>
  <c r="D299"/>
  <c r="C300"/>
  <c r="D300"/>
  <c r="C301"/>
  <c r="D301"/>
  <c r="C302"/>
  <c r="D302"/>
  <c r="C303"/>
  <c r="D303"/>
  <c r="C304"/>
  <c r="D304"/>
  <c r="C305"/>
  <c r="D305"/>
  <c r="C306"/>
  <c r="D306"/>
  <c r="C307"/>
  <c r="D307"/>
  <c r="C308"/>
  <c r="D308"/>
  <c r="C309"/>
  <c r="D309"/>
  <c r="C310"/>
  <c r="D310"/>
  <c r="C311"/>
  <c r="D311"/>
  <c r="C312"/>
  <c r="D312"/>
  <c r="C313"/>
  <c r="D313"/>
  <c r="C314"/>
  <c r="D314"/>
  <c r="C315"/>
  <c r="D315"/>
  <c r="C316"/>
  <c r="D316"/>
  <c r="C317"/>
  <c r="D317"/>
  <c r="C318"/>
  <c r="D318"/>
  <c r="C319"/>
  <c r="D319"/>
  <c r="C320"/>
  <c r="D320"/>
  <c r="C321"/>
  <c r="D321"/>
  <c r="C322"/>
  <c r="D322"/>
  <c r="C323"/>
  <c r="D323"/>
  <c r="C324"/>
  <c r="D324"/>
  <c r="BD7" i="8"/>
  <c r="BH7"/>
  <c r="BD8"/>
  <c r="BH8"/>
  <c r="BD9"/>
  <c r="BH9"/>
  <c r="BD10"/>
  <c r="BH10"/>
  <c r="BD11"/>
  <c r="BH11"/>
  <c r="BD12"/>
  <c r="BH12"/>
  <c r="BD13"/>
  <c r="BH13"/>
  <c r="BD14"/>
  <c r="BH14"/>
  <c r="BD16"/>
  <c r="BH16"/>
  <c r="BD15"/>
  <c r="BH15"/>
  <c r="BD18"/>
  <c r="BH18"/>
  <c r="BD17"/>
  <c r="BH17"/>
  <c r="BD20"/>
  <c r="BH20"/>
  <c r="BD19"/>
  <c r="BH19"/>
  <c r="BD21"/>
  <c r="BH21"/>
  <c r="BD22"/>
  <c r="BH22"/>
  <c r="BD23"/>
  <c r="BH23"/>
  <c r="BD24"/>
  <c r="BH24"/>
  <c r="BD25"/>
  <c r="BH25"/>
  <c r="BD26"/>
  <c r="BH26"/>
  <c r="BD27"/>
  <c r="BH27"/>
  <c r="BD28"/>
  <c r="BH28"/>
  <c r="BD30"/>
  <c r="BH30"/>
  <c r="BD29"/>
  <c r="BH29"/>
  <c r="BD31"/>
  <c r="BH31"/>
  <c r="BD32"/>
  <c r="BH32"/>
  <c r="BD34"/>
  <c r="BH34"/>
  <c r="BD33"/>
  <c r="BH33"/>
  <c r="BD36"/>
  <c r="BH36"/>
  <c r="BD35"/>
  <c r="BH35"/>
  <c r="BD38"/>
  <c r="BH38"/>
  <c r="BD37"/>
  <c r="BH37"/>
  <c r="BD39"/>
  <c r="BH39"/>
  <c r="BD40"/>
  <c r="BH40"/>
  <c r="BD42"/>
  <c r="BH42"/>
  <c r="BD41"/>
  <c r="BH41"/>
  <c r="BD44"/>
  <c r="BH44"/>
  <c r="BD43"/>
  <c r="BH43"/>
  <c r="BD45"/>
  <c r="BH45"/>
  <c r="BD46"/>
  <c r="BH46"/>
  <c r="BD47"/>
  <c r="BH47"/>
  <c r="BD48"/>
  <c r="BH48"/>
  <c r="BD49"/>
  <c r="BH49"/>
  <c r="BD51"/>
  <c r="BH51"/>
  <c r="BD50"/>
  <c r="BH50"/>
  <c r="BD52"/>
  <c r="BH52"/>
  <c r="BD53"/>
  <c r="BH53"/>
  <c r="BD55"/>
  <c r="BH55"/>
  <c r="BD54"/>
  <c r="BH54"/>
  <c r="BD56"/>
  <c r="BH56"/>
  <c r="BD57"/>
  <c r="BH57"/>
  <c r="BD58"/>
  <c r="BH58"/>
  <c r="BD59"/>
  <c r="BH59"/>
  <c r="BD60"/>
  <c r="BH60"/>
  <c r="BD61"/>
  <c r="BH61"/>
  <c r="BD62"/>
  <c r="BH62"/>
  <c r="BD63"/>
  <c r="BH63"/>
  <c r="BD64"/>
  <c r="BH64"/>
  <c r="BD66"/>
  <c r="BH66"/>
  <c r="BD67"/>
  <c r="BH67"/>
  <c r="BD65"/>
  <c r="BH65"/>
  <c r="BD69"/>
  <c r="BH69"/>
  <c r="BD68"/>
  <c r="BH68"/>
  <c r="BD71"/>
  <c r="BH71"/>
  <c r="BD70"/>
  <c r="BH70"/>
  <c r="BD72"/>
  <c r="BH72"/>
  <c r="BD73"/>
  <c r="BH73"/>
  <c r="BD74"/>
  <c r="BH74"/>
  <c r="BD76"/>
  <c r="BH76"/>
  <c r="BD77"/>
  <c r="BH77"/>
  <c r="BD75"/>
  <c r="BH75"/>
  <c r="BD78"/>
  <c r="BH78"/>
  <c r="BD79"/>
  <c r="BH79"/>
  <c r="BD80"/>
  <c r="BH80"/>
  <c r="BD81"/>
  <c r="BH81"/>
  <c r="BD82"/>
  <c r="BH82"/>
  <c r="BD83"/>
  <c r="BH83"/>
  <c r="BD84"/>
  <c r="BH84"/>
  <c r="BD85"/>
  <c r="BH85"/>
  <c r="BD86"/>
  <c r="BH86"/>
  <c r="BD87"/>
  <c r="BH87"/>
  <c r="BD88"/>
  <c r="BH88"/>
  <c r="BD89"/>
  <c r="BH89"/>
  <c r="BD90"/>
  <c r="BH90"/>
  <c r="BD91"/>
  <c r="BH91"/>
  <c r="BD92"/>
  <c r="BH92"/>
  <c r="BD94"/>
  <c r="BH94"/>
  <c r="BD93"/>
  <c r="BH93"/>
  <c r="BD95"/>
  <c r="BH95"/>
  <c r="BD96"/>
  <c r="BH96"/>
  <c r="BD97"/>
  <c r="BH97"/>
  <c r="BD99"/>
  <c r="BH99"/>
  <c r="BD98"/>
  <c r="BH98"/>
  <c r="BD100"/>
  <c r="BH100"/>
  <c r="BD101"/>
  <c r="BH101"/>
  <c r="BD102"/>
  <c r="BH102"/>
  <c r="BD103"/>
  <c r="BH103"/>
  <c r="BD104"/>
  <c r="BH104"/>
  <c r="BD105"/>
  <c r="BH105"/>
  <c r="BD106"/>
  <c r="BH106"/>
  <c r="BD107"/>
  <c r="BH107"/>
  <c r="BD108"/>
  <c r="BH108"/>
  <c r="BD109"/>
  <c r="BH109"/>
  <c r="BD110"/>
  <c r="BH110"/>
  <c r="BD111"/>
  <c r="BH111"/>
  <c r="BD113"/>
  <c r="BH113"/>
  <c r="BD114"/>
  <c r="BH114"/>
  <c r="BD112"/>
  <c r="BH112"/>
  <c r="BD115"/>
  <c r="BH115"/>
  <c r="BD116"/>
  <c r="BH116"/>
  <c r="BD117"/>
  <c r="BH117"/>
  <c r="BD119"/>
  <c r="BH119"/>
  <c r="BD120"/>
  <c r="BH120"/>
  <c r="BD121"/>
  <c r="BH121"/>
  <c r="BD118"/>
  <c r="BH118"/>
  <c r="BD122"/>
  <c r="BH122"/>
  <c r="BD123"/>
  <c r="BH123"/>
  <c r="BD125"/>
  <c r="BH125"/>
  <c r="BD126"/>
  <c r="BH126"/>
  <c r="BD127"/>
  <c r="BH127"/>
  <c r="BD128"/>
  <c r="BH128"/>
  <c r="BD124"/>
  <c r="BH124"/>
  <c r="BD129"/>
  <c r="BH129"/>
  <c r="BD130"/>
  <c r="BH130"/>
  <c r="BD131"/>
  <c r="BH131"/>
  <c r="BD132"/>
  <c r="BH132"/>
  <c r="BD133"/>
  <c r="BH133"/>
  <c r="BD134"/>
  <c r="BH134"/>
  <c r="BD135"/>
  <c r="BH135"/>
  <c r="BD137"/>
  <c r="BH137"/>
  <c r="BD136"/>
  <c r="BH136"/>
  <c r="BD138"/>
  <c r="BH138"/>
  <c r="BD139"/>
  <c r="BH139"/>
  <c r="BD140"/>
  <c r="BH140"/>
  <c r="BD142"/>
  <c r="BH142"/>
  <c r="BD141"/>
  <c r="BH141"/>
  <c r="BD144"/>
  <c r="BH144"/>
  <c r="BD143"/>
  <c r="BH143"/>
  <c r="BD145"/>
  <c r="BH145"/>
  <c r="BD146"/>
  <c r="BH146"/>
  <c r="BD147"/>
  <c r="BH147"/>
  <c r="BD148"/>
  <c r="BH148"/>
  <c r="BD149"/>
  <c r="BH149"/>
  <c r="BD150"/>
  <c r="BH150"/>
  <c r="BD151"/>
  <c r="BH151"/>
  <c r="BD152"/>
  <c r="BH152"/>
  <c r="BD153"/>
  <c r="BH153"/>
  <c r="BD154"/>
  <c r="BH154"/>
  <c r="BD155"/>
  <c r="BH155"/>
  <c r="BD156"/>
  <c r="BH156"/>
  <c r="BD157"/>
  <c r="BH157"/>
  <c r="BD158"/>
  <c r="BH158"/>
  <c r="BD159"/>
  <c r="BH159"/>
  <c r="BD160"/>
  <c r="BH160"/>
  <c r="BD161"/>
  <c r="BH161"/>
  <c r="BD162"/>
  <c r="BH162"/>
  <c r="BD163"/>
  <c r="BH163"/>
  <c r="BD164"/>
  <c r="BH164"/>
  <c r="BD165"/>
  <c r="BH165"/>
  <c r="BD166"/>
  <c r="BH166"/>
  <c r="BD167"/>
  <c r="BH167"/>
  <c r="BD168"/>
  <c r="BH168"/>
  <c r="BD169"/>
  <c r="BH169"/>
  <c r="BD170"/>
  <c r="BH170"/>
  <c r="BD172"/>
  <c r="BH172"/>
  <c r="BD173"/>
  <c r="BH173"/>
  <c r="BD171"/>
  <c r="BH171"/>
  <c r="BD174"/>
  <c r="BH174"/>
  <c r="BD175"/>
  <c r="BH175"/>
  <c r="BD176"/>
  <c r="BH176"/>
  <c r="BD177"/>
  <c r="BH177"/>
  <c r="BD178"/>
  <c r="BH178"/>
  <c r="BD180"/>
  <c r="BH180"/>
  <c r="BD179"/>
  <c r="BH179"/>
  <c r="BD181"/>
  <c r="BH181"/>
  <c r="BD183"/>
  <c r="BH183"/>
  <c r="BD184"/>
  <c r="BH184"/>
  <c r="BD182"/>
  <c r="BH182"/>
  <c r="BD185"/>
  <c r="BH185"/>
  <c r="BD187"/>
  <c r="BH187"/>
  <c r="BD186"/>
  <c r="BH186"/>
  <c r="BD188"/>
  <c r="BH188"/>
  <c r="BD190"/>
  <c r="BH190"/>
  <c r="BD191"/>
  <c r="BH191"/>
  <c r="BD189"/>
  <c r="BH189"/>
  <c r="BD193"/>
  <c r="BH193"/>
  <c r="BD194"/>
  <c r="BH194"/>
  <c r="BD195"/>
  <c r="BH195"/>
  <c r="BD192"/>
  <c r="BH192"/>
  <c r="BD196"/>
  <c r="BH196"/>
  <c r="BD197"/>
  <c r="BH197"/>
  <c r="BD198"/>
  <c r="BH198"/>
  <c r="BD199"/>
  <c r="BH199"/>
  <c r="BD201"/>
  <c r="BH201"/>
  <c r="BD202"/>
  <c r="BH202"/>
  <c r="BD203"/>
  <c r="BH203"/>
  <c r="BD200"/>
  <c r="BH200"/>
  <c r="BD205"/>
  <c r="BH205"/>
  <c r="BD206"/>
  <c r="BH206"/>
  <c r="BD204"/>
  <c r="BH204"/>
  <c r="BD207"/>
  <c r="BH207"/>
  <c r="BD208"/>
  <c r="BH208"/>
  <c r="BD210"/>
  <c r="BH210"/>
  <c r="BD209"/>
  <c r="BH209"/>
  <c r="BD211"/>
  <c r="BH211"/>
  <c r="BD213"/>
  <c r="BH213"/>
  <c r="BD212"/>
  <c r="BH212"/>
  <c r="BD214"/>
  <c r="BH214"/>
  <c r="BD215"/>
  <c r="BH215"/>
  <c r="BD216"/>
  <c r="BH216"/>
  <c r="BD217"/>
  <c r="BH217"/>
  <c r="BD218"/>
  <c r="BH218"/>
  <c r="BD219"/>
  <c r="BH219"/>
  <c r="BD220"/>
  <c r="BH220"/>
  <c r="BD221"/>
  <c r="BH221"/>
  <c r="BD222"/>
  <c r="BH222"/>
  <c r="BD223"/>
  <c r="BH223"/>
  <c r="BD224"/>
  <c r="BH224"/>
  <c r="BD225"/>
  <c r="BH225"/>
  <c r="BD227"/>
  <c r="BH227"/>
  <c r="BD226"/>
  <c r="BH226"/>
  <c r="BD228"/>
  <c r="BH228"/>
  <c r="BD229"/>
  <c r="BH229"/>
  <c r="BD230"/>
  <c r="BH230"/>
  <c r="BD231"/>
  <c r="BH231"/>
  <c r="BD232"/>
  <c r="BH232"/>
  <c r="BD233"/>
  <c r="BH233"/>
  <c r="BD234"/>
  <c r="BH234"/>
  <c r="BD235"/>
  <c r="BH235"/>
  <c r="BD236"/>
  <c r="BH236"/>
  <c r="BD237"/>
  <c r="BH237"/>
  <c r="BD238"/>
  <c r="BH238"/>
  <c r="BD239"/>
  <c r="BH239"/>
  <c r="BD240"/>
  <c r="BH240"/>
  <c r="BD241"/>
  <c r="BH241"/>
  <c r="BD242"/>
  <c r="BH242"/>
  <c r="BD243"/>
  <c r="BH243"/>
  <c r="BD244"/>
  <c r="BH244"/>
  <c r="BD245"/>
  <c r="BH245"/>
  <c r="BD246"/>
  <c r="BH246"/>
  <c r="BD247"/>
  <c r="BH247"/>
  <c r="BD248"/>
  <c r="BH248"/>
  <c r="BD249"/>
  <c r="BH249"/>
  <c r="BD250"/>
  <c r="BH250"/>
  <c r="BD252"/>
  <c r="BH252"/>
  <c r="BD251"/>
  <c r="BH251"/>
  <c r="BD253"/>
  <c r="BH253"/>
  <c r="BD254"/>
  <c r="BH254"/>
  <c r="BD255"/>
  <c r="BH255"/>
  <c r="BD256"/>
  <c r="BH256"/>
  <c r="BD257"/>
  <c r="BH257"/>
  <c r="BD258"/>
  <c r="BH258"/>
  <c r="BD259"/>
  <c r="BH259"/>
  <c r="BD260"/>
  <c r="BH260"/>
  <c r="BD261"/>
  <c r="BH261"/>
  <c r="BD262"/>
  <c r="BH262"/>
  <c r="BD264"/>
  <c r="BH264"/>
  <c r="BD263"/>
  <c r="BH263"/>
  <c r="BD265"/>
  <c r="BH265"/>
  <c r="BD266"/>
  <c r="BH266"/>
  <c r="BD267"/>
  <c r="BH267"/>
  <c r="BD268"/>
  <c r="BH268"/>
  <c r="BD269"/>
  <c r="BH269"/>
  <c r="BD270"/>
  <c r="BH270"/>
  <c r="BD271"/>
  <c r="BH271"/>
  <c r="BD273"/>
  <c r="BH273"/>
  <c r="BD272"/>
  <c r="BH272"/>
  <c r="BD274"/>
  <c r="BH274"/>
  <c r="BD276"/>
  <c r="BH276"/>
  <c r="BD275"/>
  <c r="BH275"/>
  <c r="BD277"/>
  <c r="BH277"/>
  <c r="BD279"/>
  <c r="BH279"/>
  <c r="BD278"/>
  <c r="BH278"/>
  <c r="BD280"/>
  <c r="BH280"/>
  <c r="BD282"/>
  <c r="BH282"/>
  <c r="BD281"/>
  <c r="BH281"/>
  <c r="BD283"/>
  <c r="BH283"/>
  <c r="BD284"/>
  <c r="BH284"/>
  <c r="BD285"/>
  <c r="BH285"/>
  <c r="BD286"/>
  <c r="BH286"/>
  <c r="BD287"/>
  <c r="BH287"/>
  <c r="BD288"/>
  <c r="BH288"/>
  <c r="BD289"/>
  <c r="BH289"/>
  <c r="BD290"/>
  <c r="BH290"/>
  <c r="BD291"/>
  <c r="BH291"/>
  <c r="BD292"/>
  <c r="BH292"/>
  <c r="BD294"/>
  <c r="BH294"/>
  <c r="BD293"/>
  <c r="BH293"/>
  <c r="BD295"/>
  <c r="BH295"/>
  <c r="BD297"/>
  <c r="BH297"/>
  <c r="BD298"/>
  <c r="BH298"/>
  <c r="BD296"/>
  <c r="BH296"/>
  <c r="BD299"/>
  <c r="BH299"/>
  <c r="BD300"/>
  <c r="BH300"/>
  <c r="BD301"/>
  <c r="BH301"/>
  <c r="BD303"/>
  <c r="BH303"/>
  <c r="BD304"/>
  <c r="BH304"/>
  <c r="BD302"/>
  <c r="BH302"/>
  <c r="BD305"/>
  <c r="BH305"/>
  <c r="BD306"/>
  <c r="BH306"/>
  <c r="BD307"/>
  <c r="BH307"/>
  <c r="BD309"/>
  <c r="BH309"/>
  <c r="BD308"/>
  <c r="BH308"/>
  <c r="BD310"/>
  <c r="BH310"/>
  <c r="BD311"/>
  <c r="BH311"/>
  <c r="BD312"/>
  <c r="BH312"/>
  <c r="BD313"/>
  <c r="BH313"/>
  <c r="BD314"/>
  <c r="BH314"/>
  <c r="BD315"/>
  <c r="BH315"/>
  <c r="BD316"/>
  <c r="BH316"/>
  <c r="BD318"/>
  <c r="BH318"/>
  <c r="BD317"/>
  <c r="BH317"/>
  <c r="BD319"/>
  <c r="BH319"/>
  <c r="BD321"/>
  <c r="BH321"/>
  <c r="BD320"/>
  <c r="BH320"/>
  <c r="BD322"/>
  <c r="BH322"/>
  <c r="BD324"/>
  <c r="BH324"/>
  <c r="BD323"/>
  <c r="BH323"/>
  <c r="BD325"/>
  <c r="BH325"/>
  <c r="BD327"/>
  <c r="BH327"/>
  <c r="BD326"/>
  <c r="BH326"/>
  <c r="BD328"/>
  <c r="BH328"/>
  <c r="BD329"/>
  <c r="BH329"/>
  <c r="BD330"/>
  <c r="BH330"/>
  <c r="BD331"/>
  <c r="BH331"/>
  <c r="BD332"/>
  <c r="BH332"/>
  <c r="BD333"/>
  <c r="BH333"/>
  <c r="BD334"/>
  <c r="BH334"/>
  <c r="BD336"/>
  <c r="BH336"/>
  <c r="BD337"/>
  <c r="BH337"/>
  <c r="BD335"/>
  <c r="BH335"/>
  <c r="BD339"/>
  <c r="BH339"/>
  <c r="BD340"/>
  <c r="BH340"/>
  <c r="BD338"/>
  <c r="BH338"/>
  <c r="BD342"/>
  <c r="BH342"/>
  <c r="BD341"/>
  <c r="BH341"/>
  <c r="BD344"/>
  <c r="BH344"/>
  <c r="BD345"/>
  <c r="BH345"/>
  <c r="BD343"/>
  <c r="BH343"/>
  <c r="BD346"/>
  <c r="BH346"/>
  <c r="BD347"/>
  <c r="BH347"/>
  <c r="BD348"/>
  <c r="BH348"/>
  <c r="BD349"/>
  <c r="BH349"/>
  <c r="BD350"/>
  <c r="BH350"/>
  <c r="BD351"/>
  <c r="BH351"/>
  <c r="BD352"/>
  <c r="BH352"/>
  <c r="BD353"/>
  <c r="BH353"/>
  <c r="BD354"/>
  <c r="BH354"/>
  <c r="BD355"/>
  <c r="BH355"/>
  <c r="BD356"/>
  <c r="BH356"/>
  <c r="BD357"/>
  <c r="BH357"/>
  <c r="BD358"/>
  <c r="BH358"/>
  <c r="BD359"/>
  <c r="BH359"/>
  <c r="BD360"/>
  <c r="BH360"/>
  <c r="BD361"/>
  <c r="BH361"/>
  <c r="BD362"/>
  <c r="BH362"/>
  <c r="BD363"/>
  <c r="BH363"/>
  <c r="BD365"/>
  <c r="BH365"/>
  <c r="BD366"/>
  <c r="BH366"/>
  <c r="BD367"/>
  <c r="BH367"/>
  <c r="BD364"/>
  <c r="BH364"/>
  <c r="BD369"/>
  <c r="BH369"/>
  <c r="BD368"/>
  <c r="BH368"/>
  <c r="BD370"/>
  <c r="BH370"/>
  <c r="BD371"/>
  <c r="BH371"/>
  <c r="BD372"/>
  <c r="BH372"/>
  <c r="BD373"/>
  <c r="BH373"/>
  <c r="BD375"/>
  <c r="BH375"/>
  <c r="BD374"/>
  <c r="BH374"/>
  <c r="BD376"/>
  <c r="BH376"/>
  <c r="BD377"/>
  <c r="BH377"/>
  <c r="BD378"/>
  <c r="BH378"/>
  <c r="BD379"/>
  <c r="BH379"/>
  <c r="BD381"/>
  <c r="BH381"/>
  <c r="BD382"/>
  <c r="BH382"/>
  <c r="BD383"/>
  <c r="BH383"/>
  <c r="BD380"/>
  <c r="BH380"/>
  <c r="BD384"/>
  <c r="BH384"/>
  <c r="BD385"/>
  <c r="BH385"/>
  <c r="BD386"/>
  <c r="BH386"/>
  <c r="BD387"/>
  <c r="BH387"/>
  <c r="BD388"/>
  <c r="BH388"/>
  <c r="BD389"/>
  <c r="BH389"/>
  <c r="BD390"/>
  <c r="BH390"/>
  <c r="BD391"/>
  <c r="BH391"/>
  <c r="BD392"/>
  <c r="BH392"/>
  <c r="BD394"/>
  <c r="BH394"/>
  <c r="BD395"/>
  <c r="BH395"/>
  <c r="BD393"/>
  <c r="BH393"/>
  <c r="BD397"/>
  <c r="BH397"/>
  <c r="BD396"/>
  <c r="BH396"/>
  <c r="BD398"/>
  <c r="BH398"/>
  <c r="BD400"/>
  <c r="BH400"/>
  <c r="BD399"/>
  <c r="BH399"/>
  <c r="BD401"/>
  <c r="BH401"/>
  <c r="BD402"/>
  <c r="BH402"/>
  <c r="BD403"/>
  <c r="BH403"/>
  <c r="BD404"/>
  <c r="BH404"/>
  <c r="BD406"/>
  <c r="BH406"/>
  <c r="BD405"/>
  <c r="BH405"/>
  <c r="BD407"/>
  <c r="BH407"/>
  <c r="BD409"/>
  <c r="BH409"/>
  <c r="BD408"/>
  <c r="BH408"/>
  <c r="BD410"/>
  <c r="BH410"/>
  <c r="BD411"/>
  <c r="BH411"/>
  <c r="BD412"/>
  <c r="BH412"/>
  <c r="BD413"/>
  <c r="BH413"/>
  <c r="BD415"/>
  <c r="BH415"/>
  <c r="BD416"/>
  <c r="BH416"/>
  <c r="BD414"/>
  <c r="BH414"/>
  <c r="BD418"/>
  <c r="BH418"/>
  <c r="BD417"/>
  <c r="BH417"/>
  <c r="BD419"/>
  <c r="BH419"/>
  <c r="BD420"/>
  <c r="BH420"/>
  <c r="BD421"/>
  <c r="BH421"/>
  <c r="BD422"/>
  <c r="BH422"/>
  <c r="BD423"/>
  <c r="BH423"/>
  <c r="BD424"/>
  <c r="BH424"/>
  <c r="BD425"/>
  <c r="BH425"/>
  <c r="BD426"/>
  <c r="BH426"/>
  <c r="BD427"/>
  <c r="BH427"/>
  <c r="BD428"/>
  <c r="BH428"/>
  <c r="BD429"/>
  <c r="BH429"/>
  <c r="BD430"/>
  <c r="BH430"/>
  <c r="BD431"/>
  <c r="BH431"/>
  <c r="BD432"/>
  <c r="BH432"/>
  <c r="BD434"/>
  <c r="BH434"/>
  <c r="BD433"/>
  <c r="BH433"/>
  <c r="BD435"/>
  <c r="BH435"/>
  <c r="BD436"/>
  <c r="BH436"/>
  <c r="BD437"/>
  <c r="BH437"/>
  <c r="BD438"/>
  <c r="BH438"/>
  <c r="BD439"/>
  <c r="BH439"/>
  <c r="BD440"/>
  <c r="BH440"/>
  <c r="BD441"/>
  <c r="BH441"/>
  <c r="BD443"/>
  <c r="BH443"/>
  <c r="BD442"/>
  <c r="BH442"/>
  <c r="BD444"/>
  <c r="BH444"/>
  <c r="BD445"/>
  <c r="BH445"/>
  <c r="BD446"/>
  <c r="BH446"/>
  <c r="BD447"/>
  <c r="BH447"/>
  <c r="BD449"/>
  <c r="BH449"/>
  <c r="BD450"/>
  <c r="BH450"/>
  <c r="BD448"/>
  <c r="BH448"/>
  <c r="BD451"/>
  <c r="BH451"/>
  <c r="BD452"/>
  <c r="BH452"/>
  <c r="BD453"/>
  <c r="BH453"/>
  <c r="BD454"/>
  <c r="BH454"/>
  <c r="BD455"/>
  <c r="BH455"/>
  <c r="BD457"/>
  <c r="BH457"/>
  <c r="BD456"/>
  <c r="BH456"/>
  <c r="BD458"/>
  <c r="BH458"/>
  <c r="BD459"/>
  <c r="BH459"/>
  <c r="BD460"/>
  <c r="BH460"/>
  <c r="BD461"/>
  <c r="BH461"/>
  <c r="BD462"/>
  <c r="BH462"/>
  <c r="BD463"/>
  <c r="BH463"/>
  <c r="BD464"/>
  <c r="BH464"/>
  <c r="BD465"/>
  <c r="BH465"/>
  <c r="BD466"/>
  <c r="BH466"/>
  <c r="BD467"/>
  <c r="BH467"/>
  <c r="BD468"/>
  <c r="BH468"/>
  <c r="BD469"/>
  <c r="BH469"/>
  <c r="BD470"/>
  <c r="BH470"/>
  <c r="BD471"/>
  <c r="BH471"/>
  <c r="BD472"/>
  <c r="BH472"/>
  <c r="BD473"/>
  <c r="BH473"/>
  <c r="BD474"/>
  <c r="BH474"/>
  <c r="BD475"/>
  <c r="BH475"/>
  <c r="BD476"/>
  <c r="BH476"/>
  <c r="BD478"/>
  <c r="BH478"/>
  <c r="BD479"/>
  <c r="BH479"/>
  <c r="BD477"/>
  <c r="BH477"/>
  <c r="BD481"/>
  <c r="BH481"/>
  <c r="BD480"/>
  <c r="BH480"/>
  <c r="BD482"/>
  <c r="BH482"/>
  <c r="BD484"/>
  <c r="BH484"/>
  <c r="BD485"/>
  <c r="BH485"/>
  <c r="BD483"/>
  <c r="BH483"/>
  <c r="BD487"/>
  <c r="BH487"/>
  <c r="BD486"/>
  <c r="BH486"/>
  <c r="BD488"/>
  <c r="BH488"/>
  <c r="BD489"/>
  <c r="BH489"/>
  <c r="BD490"/>
  <c r="BH490"/>
  <c r="BD491"/>
  <c r="BH491"/>
  <c r="BD492"/>
  <c r="BH492"/>
  <c r="BD493"/>
  <c r="BH493"/>
  <c r="BD494"/>
  <c r="BH494"/>
  <c r="BD496"/>
  <c r="BH496"/>
  <c r="BD495"/>
  <c r="BH495"/>
  <c r="BD497"/>
  <c r="BH497"/>
  <c r="BD498"/>
  <c r="BH498"/>
  <c r="BD499"/>
  <c r="BH499"/>
  <c r="BD500"/>
  <c r="BH500"/>
  <c r="BD502"/>
  <c r="BH502"/>
  <c r="BD503"/>
  <c r="BH503"/>
  <c r="BD501"/>
  <c r="BH501"/>
  <c r="BD504"/>
  <c r="BH504"/>
  <c r="BD505"/>
  <c r="BH505"/>
  <c r="BD506"/>
  <c r="BH506"/>
  <c r="BD507"/>
  <c r="BH507"/>
  <c r="BD508"/>
  <c r="BH508"/>
  <c r="BD509"/>
  <c r="BH509"/>
  <c r="BD510"/>
  <c r="BH510"/>
  <c r="BD511"/>
  <c r="BH511"/>
  <c r="BD512"/>
  <c r="BH512"/>
  <c r="BD513"/>
  <c r="BH513"/>
  <c r="BD514"/>
  <c r="BH514"/>
  <c r="BD515"/>
  <c r="BH515"/>
  <c r="BD517"/>
  <c r="BH517"/>
  <c r="BD518"/>
  <c r="BH518"/>
  <c r="BD519"/>
  <c r="BH519"/>
  <c r="BD516"/>
  <c r="BH516"/>
  <c r="BD520"/>
  <c r="BH520"/>
  <c r="BD521"/>
  <c r="BH521"/>
  <c r="BD522"/>
  <c r="BH522"/>
  <c r="BD523"/>
  <c r="BH523"/>
  <c r="BD524"/>
  <c r="BH524"/>
  <c r="BD525"/>
  <c r="BH525"/>
  <c r="BD526"/>
  <c r="BH526"/>
  <c r="BD527"/>
  <c r="BH527"/>
  <c r="BD528"/>
  <c r="BH528"/>
  <c r="BD529"/>
  <c r="BH529"/>
  <c r="BD530"/>
  <c r="BH530"/>
  <c r="BD531"/>
  <c r="BH531"/>
  <c r="BD533"/>
  <c r="BH533"/>
  <c r="BD532"/>
  <c r="BH532"/>
  <c r="BD534"/>
  <c r="BH534"/>
  <c r="BD535"/>
  <c r="BH535"/>
  <c r="BD536"/>
  <c r="BH536"/>
  <c r="BD537"/>
  <c r="BH537"/>
  <c r="BD538"/>
  <c r="BH538"/>
  <c r="BD539"/>
  <c r="BH539"/>
  <c r="BD540"/>
  <c r="BH540"/>
  <c r="BD541"/>
  <c r="BH541"/>
  <c r="BD542"/>
  <c r="BH542"/>
  <c r="BD543"/>
  <c r="BH543"/>
  <c r="BD544"/>
  <c r="BH544"/>
  <c r="BD545"/>
  <c r="BH545"/>
  <c r="BD546"/>
  <c r="BH546"/>
  <c r="BD547"/>
  <c r="BH547"/>
  <c r="BD548"/>
  <c r="BH548"/>
  <c r="BD549"/>
  <c r="BH549"/>
  <c r="BD550"/>
  <c r="BH550"/>
  <c r="BD551"/>
  <c r="BH551"/>
  <c r="BD552"/>
  <c r="BH552"/>
  <c r="BD553"/>
  <c r="BH553"/>
  <c r="BD554"/>
  <c r="BH554"/>
  <c r="BD555"/>
  <c r="BH555"/>
  <c r="BD557"/>
  <c r="BH557"/>
  <c r="BD556"/>
  <c r="BH556"/>
  <c r="BD558"/>
  <c r="BH558"/>
  <c r="BD559"/>
  <c r="BH559"/>
  <c r="BD560"/>
  <c r="BH560"/>
  <c r="BD561"/>
  <c r="BH561"/>
  <c r="BD563"/>
  <c r="BH563"/>
  <c r="BD562"/>
  <c r="BH562"/>
  <c r="BD564"/>
  <c r="BH564"/>
  <c r="BD565"/>
  <c r="BH565"/>
  <c r="BD566"/>
  <c r="BH566"/>
  <c r="BD567"/>
  <c r="BH567"/>
  <c r="BD569"/>
  <c r="BH569"/>
  <c r="BD568"/>
  <c r="BH568"/>
  <c r="BD570"/>
  <c r="BH570"/>
  <c r="BD571"/>
  <c r="BH571"/>
  <c r="BD572"/>
  <c r="BH572"/>
  <c r="BD573"/>
  <c r="BH573"/>
  <c r="BD575"/>
  <c r="BH575"/>
  <c r="BD574"/>
  <c r="BH574"/>
  <c r="BD576"/>
  <c r="BH576"/>
  <c r="BD578"/>
  <c r="BH578"/>
  <c r="BD579"/>
  <c r="BH579"/>
  <c r="BD577"/>
  <c r="BH577"/>
  <c r="BD581"/>
  <c r="BH581"/>
  <c r="BD582"/>
  <c r="BH582"/>
  <c r="BD583"/>
  <c r="BH583"/>
  <c r="BD580"/>
  <c r="BH580"/>
  <c r="BD585"/>
  <c r="BH585"/>
  <c r="BD586"/>
  <c r="BH586"/>
  <c r="BD587"/>
  <c r="BH587"/>
  <c r="BD588"/>
  <c r="BH588"/>
  <c r="BD584"/>
  <c r="BH584"/>
  <c r="BD590"/>
  <c r="BH590"/>
  <c r="BD591"/>
  <c r="BH591"/>
  <c r="BD592"/>
  <c r="BH592"/>
  <c r="BD589"/>
  <c r="BH589"/>
  <c r="BD594"/>
  <c r="BH594"/>
  <c r="BD595"/>
  <c r="BH595"/>
  <c r="BD593"/>
  <c r="BH593"/>
  <c r="BD596"/>
  <c r="BH596"/>
  <c r="BD598"/>
  <c r="BH598"/>
  <c r="BD599"/>
  <c r="BH599"/>
  <c r="BD600"/>
  <c r="BH600"/>
  <c r="BD597"/>
  <c r="BH597"/>
  <c r="BD601"/>
  <c r="BH601"/>
  <c r="BD602"/>
  <c r="BH602"/>
  <c r="BD603"/>
  <c r="BH603"/>
  <c r="BD604"/>
  <c r="BH604"/>
  <c r="BD605"/>
  <c r="BH605"/>
  <c r="BD607"/>
  <c r="BH607"/>
  <c r="BD606"/>
  <c r="BH606"/>
  <c r="BD608"/>
  <c r="BH608"/>
  <c r="BD609"/>
  <c r="BH609"/>
  <c r="BD610"/>
  <c r="BH610"/>
  <c r="BD611"/>
  <c r="BH611"/>
  <c r="BD612"/>
  <c r="BH612"/>
  <c r="BD614"/>
  <c r="BH614"/>
  <c r="BD615"/>
  <c r="BH615"/>
  <c r="BD613"/>
  <c r="BH613"/>
  <c r="BD616"/>
  <c r="BH616"/>
  <c r="BD617"/>
  <c r="BH617"/>
  <c r="BD619"/>
  <c r="BH619"/>
  <c r="BD620"/>
  <c r="BH620"/>
  <c r="BD618"/>
  <c r="BH618"/>
  <c r="BD621"/>
  <c r="BH621"/>
  <c r="BD622"/>
  <c r="BH622"/>
  <c r="BD623"/>
  <c r="BH623"/>
  <c r="BD624"/>
  <c r="BH624"/>
  <c r="BD625"/>
  <c r="BH625"/>
  <c r="BD626"/>
  <c r="BH626"/>
  <c r="BD627"/>
  <c r="BH627"/>
  <c r="BD628"/>
  <c r="BH628"/>
  <c r="BD630"/>
  <c r="BH630"/>
  <c r="BD631"/>
  <c r="BH631"/>
  <c r="BD632"/>
  <c r="BH632"/>
  <c r="BD633"/>
  <c r="BH633"/>
  <c r="BD629"/>
  <c r="BH629"/>
  <c r="BD635"/>
  <c r="BH635"/>
  <c r="BD636"/>
  <c r="BH636"/>
  <c r="BD637"/>
  <c r="BH637"/>
  <c r="BD634"/>
  <c r="BH634"/>
  <c r="BD638"/>
  <c r="BH638"/>
  <c r="BD639"/>
  <c r="BH639"/>
  <c r="BD640"/>
  <c r="BH640"/>
  <c r="BD641"/>
  <c r="BH641"/>
  <c r="BD642"/>
  <c r="BH642"/>
  <c r="BD644"/>
  <c r="BH644"/>
  <c r="BD643"/>
  <c r="BH643"/>
  <c r="BD645"/>
  <c r="BH645"/>
  <c r="BD646"/>
  <c r="BH646"/>
  <c r="BD647"/>
  <c r="BH647"/>
  <c r="BD649"/>
  <c r="BH649"/>
  <c r="BD650"/>
  <c r="BH650"/>
  <c r="BD651"/>
  <c r="BH651"/>
  <c r="BD652"/>
  <c r="BH652"/>
  <c r="BD648"/>
  <c r="BH648"/>
  <c r="BD654"/>
  <c r="BH654"/>
  <c r="BD655"/>
  <c r="BH655"/>
  <c r="BD653"/>
  <c r="BH653"/>
  <c r="BD656"/>
  <c r="BH656"/>
  <c r="BD658"/>
  <c r="BH658"/>
  <c r="BD659"/>
  <c r="BH659"/>
  <c r="BD660"/>
  <c r="BH660"/>
  <c r="BD661"/>
  <c r="BH661"/>
  <c r="BD657"/>
  <c r="BH657"/>
  <c r="BD663"/>
  <c r="BH663"/>
  <c r="BD664"/>
  <c r="BH664"/>
  <c r="BD665"/>
  <c r="BH665"/>
  <c r="BD666"/>
  <c r="BH666"/>
  <c r="BD662"/>
  <c r="BH662"/>
  <c r="BD668"/>
  <c r="BH668"/>
  <c r="BD669"/>
  <c r="BH669"/>
  <c r="BD670"/>
  <c r="BH670"/>
  <c r="BD667"/>
  <c r="BH667"/>
  <c r="BD672"/>
  <c r="BH672"/>
  <c r="BD673"/>
  <c r="BH673"/>
  <c r="BD674"/>
  <c r="BH674"/>
  <c r="BD675"/>
  <c r="BH675"/>
  <c r="BD671"/>
  <c r="BH671"/>
  <c r="BD677"/>
  <c r="BH677"/>
  <c r="BD678"/>
  <c r="BH678"/>
  <c r="BD676"/>
  <c r="BH676"/>
  <c r="BD680"/>
  <c r="BH680"/>
  <c r="BD681"/>
  <c r="BH681"/>
  <c r="BD682"/>
  <c r="BH682"/>
  <c r="BD683"/>
  <c r="BH683"/>
  <c r="BD679"/>
  <c r="BH679"/>
  <c r="BD684"/>
  <c r="BH684"/>
  <c r="BD685"/>
  <c r="BH685"/>
  <c r="BD686"/>
  <c r="BH686"/>
  <c r="BD687"/>
  <c r="BH687"/>
  <c r="BD688"/>
  <c r="BH688"/>
  <c r="BD690"/>
  <c r="BH690"/>
  <c r="BD691"/>
  <c r="BH691"/>
  <c r="BD692"/>
  <c r="BH692"/>
  <c r="BD693"/>
  <c r="BH693"/>
  <c r="BD689"/>
  <c r="BH689"/>
  <c r="BD695"/>
  <c r="BH695"/>
  <c r="BD696"/>
  <c r="BH696"/>
  <c r="BD697"/>
  <c r="BH697"/>
  <c r="BD698"/>
  <c r="BH698"/>
  <c r="BD694"/>
  <c r="BH694"/>
  <c r="BD700"/>
  <c r="BH700"/>
  <c r="BD701"/>
  <c r="BH701"/>
  <c r="BD702"/>
  <c r="BH702"/>
  <c r="BD703"/>
  <c r="BH703"/>
  <c r="BD704"/>
  <c r="BH704"/>
  <c r="BD699"/>
  <c r="BH699"/>
  <c r="BD706"/>
  <c r="BH706"/>
  <c r="BD705"/>
  <c r="BH705"/>
  <c r="BD707"/>
  <c r="BH707"/>
  <c r="BD708"/>
  <c r="BH708"/>
  <c r="BD709"/>
  <c r="BH709"/>
  <c r="BD710"/>
  <c r="BH710"/>
  <c r="BD711"/>
  <c r="BH711"/>
  <c r="BD712"/>
  <c r="BH712"/>
  <c r="BD713"/>
  <c r="BH713"/>
  <c r="BD715"/>
  <c r="BH715"/>
  <c r="BD714"/>
  <c r="BH714"/>
  <c r="BD716"/>
  <c r="BH716"/>
  <c r="BD717"/>
  <c r="BH717"/>
  <c r="BD718"/>
  <c r="BH718"/>
  <c r="BD721"/>
  <c r="BH721"/>
  <c r="BD719"/>
  <c r="BH719"/>
  <c r="BD720"/>
  <c r="BH720"/>
  <c r="BD722"/>
  <c r="BH722"/>
  <c r="BD723"/>
  <c r="BH723"/>
  <c r="BD725"/>
  <c r="BH725"/>
  <c r="BD724"/>
  <c r="BH724"/>
  <c r="BD726"/>
  <c r="BH726"/>
  <c r="BD727"/>
  <c r="BH727"/>
  <c r="BD729"/>
  <c r="BH729"/>
  <c r="BD730"/>
  <c r="BH730"/>
  <c r="BD728"/>
  <c r="BH728"/>
  <c r="BD732"/>
  <c r="BH732"/>
  <c r="BD733"/>
  <c r="BH733"/>
  <c r="BD734"/>
  <c r="BH734"/>
  <c r="BD735"/>
  <c r="BH735"/>
  <c r="BD731"/>
  <c r="BH731"/>
  <c r="BD737"/>
  <c r="BH737"/>
  <c r="BD736"/>
  <c r="BH736"/>
  <c r="BD738"/>
  <c r="BH738"/>
  <c r="BD739"/>
  <c r="BH739"/>
  <c r="BD740"/>
  <c r="BH740"/>
  <c r="BD741"/>
  <c r="BH741"/>
  <c r="BD742"/>
  <c r="BH742"/>
  <c r="BD743"/>
  <c r="BH743"/>
  <c r="BD744"/>
  <c r="BH744"/>
  <c r="BD745"/>
  <c r="BH745"/>
  <c r="BD747"/>
  <c r="BH747"/>
  <c r="BD746"/>
  <c r="BH746"/>
  <c r="BD748"/>
  <c r="BH748"/>
  <c r="BD749"/>
  <c r="BH749"/>
  <c r="BD750"/>
  <c r="BH750"/>
  <c r="BD751"/>
  <c r="BH751"/>
  <c r="BD752"/>
  <c r="BH752"/>
  <c r="BD753"/>
  <c r="BH753"/>
  <c r="BD754"/>
  <c r="BH754"/>
  <c r="BD756"/>
  <c r="BH756"/>
  <c r="BD757"/>
  <c r="BH757"/>
  <c r="BD758"/>
  <c r="BH758"/>
  <c r="BD755"/>
  <c r="BH755"/>
  <c r="BD760"/>
  <c r="BH760"/>
  <c r="BD761"/>
  <c r="BH761"/>
  <c r="BD762"/>
  <c r="BH762"/>
  <c r="BD759"/>
  <c r="BH759"/>
  <c r="BD763"/>
  <c r="BH763"/>
  <c r="BD764"/>
  <c r="BH764"/>
  <c r="BD765"/>
  <c r="BH765"/>
  <c r="BD767"/>
  <c r="BH767"/>
  <c r="BD766"/>
  <c r="BH766"/>
  <c r="BD768"/>
  <c r="BH768"/>
  <c r="BD770"/>
  <c r="BH770"/>
  <c r="BD771"/>
  <c r="BH771"/>
  <c r="BD769"/>
  <c r="BH769"/>
  <c r="BD772"/>
  <c r="BH772"/>
  <c r="BD773"/>
  <c r="BH773"/>
  <c r="BD774"/>
  <c r="BH774"/>
  <c r="BD775"/>
  <c r="BH775"/>
  <c r="BD777"/>
  <c r="BH777"/>
  <c r="BD776"/>
  <c r="BH776"/>
  <c r="BD778"/>
  <c r="BH778"/>
  <c r="BD779"/>
  <c r="BH779"/>
  <c r="BD780"/>
  <c r="BH780"/>
  <c r="BD781"/>
  <c r="BH781"/>
  <c r="BD782"/>
  <c r="BH782"/>
  <c r="BD783"/>
  <c r="BH783"/>
  <c r="BD784"/>
  <c r="BH784"/>
  <c r="BD785"/>
  <c r="BH785"/>
  <c r="BD786"/>
  <c r="BH786"/>
  <c r="BD787"/>
  <c r="BH787"/>
  <c r="BD788"/>
  <c r="BH788"/>
  <c r="BD789"/>
  <c r="BH789"/>
  <c r="BD790"/>
  <c r="BH790"/>
  <c r="BD791"/>
  <c r="BH791"/>
  <c r="BD792"/>
  <c r="BH792"/>
  <c r="BD794"/>
  <c r="BH794"/>
  <c r="BD793"/>
  <c r="BH793"/>
  <c r="BD795"/>
  <c r="BH795"/>
  <c r="BD796"/>
  <c r="BH796"/>
  <c r="BD797"/>
  <c r="BH797"/>
  <c r="BD798"/>
  <c r="BH798"/>
  <c r="BD799"/>
  <c r="BH799"/>
  <c r="BD800"/>
  <c r="BH800"/>
  <c r="BD801"/>
  <c r="BH801"/>
  <c r="BD802"/>
  <c r="BH802"/>
  <c r="BD803"/>
  <c r="BH803"/>
  <c r="BD804"/>
  <c r="BH804"/>
  <c r="BD805"/>
  <c r="BH805"/>
  <c r="BD806"/>
  <c r="BH806"/>
  <c r="BD807"/>
  <c r="BH807"/>
  <c r="BD808"/>
  <c r="BH808"/>
  <c r="BD809"/>
  <c r="BH809"/>
  <c r="BD810"/>
  <c r="BH810"/>
  <c r="BD811"/>
  <c r="BH811"/>
  <c r="BD813"/>
  <c r="BH813"/>
  <c r="BD814"/>
  <c r="BH814"/>
  <c r="BD815"/>
  <c r="BH815"/>
  <c r="BD812"/>
  <c r="BH812"/>
  <c r="BD817"/>
  <c r="BH817"/>
  <c r="BD818"/>
  <c r="BH818"/>
  <c r="BD819"/>
  <c r="BH819"/>
  <c r="BD816"/>
  <c r="BH816"/>
  <c r="BD821"/>
  <c r="BH821"/>
  <c r="BD822"/>
  <c r="BH822"/>
  <c r="BD820"/>
  <c r="BH820"/>
  <c r="BD823"/>
  <c r="BH823"/>
  <c r="BD825"/>
  <c r="BH825"/>
  <c r="BD826"/>
  <c r="BH826"/>
  <c r="BD824"/>
  <c r="BH824"/>
  <c r="BD827"/>
  <c r="BH827"/>
  <c r="BD829"/>
  <c r="BH829"/>
  <c r="BD828"/>
  <c r="BH828"/>
  <c r="BD830"/>
  <c r="BH830"/>
  <c r="BD832"/>
  <c r="BH832"/>
  <c r="BD833"/>
  <c r="BH833"/>
  <c r="BD834"/>
  <c r="BH834"/>
  <c r="BD831"/>
  <c r="BH831"/>
  <c r="BD835"/>
  <c r="BH835"/>
  <c r="BD836"/>
  <c r="BH836"/>
  <c r="BD837"/>
  <c r="BH837"/>
  <c r="BD838"/>
  <c r="BH838"/>
  <c r="BD839"/>
  <c r="BH839"/>
  <c r="BD840"/>
  <c r="BH840"/>
  <c r="BD841"/>
  <c r="BH841"/>
  <c r="BD842"/>
  <c r="BH842"/>
  <c r="BD843"/>
  <c r="BH843"/>
  <c r="BD845"/>
  <c r="BH845"/>
  <c r="BD844"/>
  <c r="BH844"/>
  <c r="BD846"/>
  <c r="BH846"/>
  <c r="BD848"/>
  <c r="BH848"/>
  <c r="BD847"/>
  <c r="BH847"/>
  <c r="BD850"/>
  <c r="BH850"/>
  <c r="BD849"/>
  <c r="BH849"/>
  <c r="BD851"/>
  <c r="BH851"/>
  <c r="BD852"/>
  <c r="BH852"/>
  <c r="BD853"/>
  <c r="BH853"/>
  <c r="BD854"/>
  <c r="BH854"/>
  <c r="BD855"/>
  <c r="BH855"/>
  <c r="BD856"/>
  <c r="BH856"/>
  <c r="BD858"/>
  <c r="BH858"/>
  <c r="BD859"/>
  <c r="BH859"/>
  <c r="BD857"/>
  <c r="BH857"/>
  <c r="BD860"/>
  <c r="BH860"/>
  <c r="BD861"/>
  <c r="BH861"/>
  <c r="BD862"/>
  <c r="BH862"/>
  <c r="BD863"/>
  <c r="BH863"/>
  <c r="BD864"/>
  <c r="BH864"/>
  <c r="BD865"/>
  <c r="BH865"/>
  <c r="BD866"/>
  <c r="BH866"/>
  <c r="BD867"/>
  <c r="BH867"/>
  <c r="BD869"/>
  <c r="BH869"/>
  <c r="BD870"/>
  <c r="BH870"/>
  <c r="BD868"/>
  <c r="BH868"/>
  <c r="BD871"/>
  <c r="BH871"/>
  <c r="BD872"/>
  <c r="BH872"/>
  <c r="BD873"/>
  <c r="BH873"/>
  <c r="BD875"/>
  <c r="BH875"/>
  <c r="BD874"/>
  <c r="BH874"/>
  <c r="BD876"/>
  <c r="BH876"/>
  <c r="BD877"/>
  <c r="BH877"/>
  <c r="BD878"/>
  <c r="BH878"/>
  <c r="BD879"/>
  <c r="BH879"/>
  <c r="BD880"/>
  <c r="BH880"/>
  <c r="BD881"/>
  <c r="BH881"/>
  <c r="BD882"/>
  <c r="BH882"/>
  <c r="BD883"/>
  <c r="BH883"/>
  <c r="BD884"/>
  <c r="BH884"/>
  <c r="BD886"/>
  <c r="BH886"/>
  <c r="BD887"/>
  <c r="BH887"/>
  <c r="BD885"/>
  <c r="BH885"/>
  <c r="BD888"/>
  <c r="BH888"/>
  <c r="BD889"/>
  <c r="BH889"/>
  <c r="BD890"/>
  <c r="BH890"/>
  <c r="BD891"/>
  <c r="BH891"/>
  <c r="BD892"/>
  <c r="BH892"/>
  <c r="BD893"/>
  <c r="BH893"/>
  <c r="BD895"/>
  <c r="BH895"/>
  <c r="BD896"/>
  <c r="BH896"/>
  <c r="BD894"/>
  <c r="BH894"/>
  <c r="BD898"/>
  <c r="BH898"/>
  <c r="BD897"/>
  <c r="BH897"/>
  <c r="BD899"/>
  <c r="BH899"/>
  <c r="BD901"/>
  <c r="BH901"/>
  <c r="BD900"/>
  <c r="BH900"/>
  <c r="BD902"/>
  <c r="BH902"/>
  <c r="BD904"/>
  <c r="BH904"/>
  <c r="BD903"/>
  <c r="BH903"/>
  <c r="BD905"/>
  <c r="BH905"/>
  <c r="BD906"/>
  <c r="BH906"/>
  <c r="BD907"/>
  <c r="BH907"/>
  <c r="BD908"/>
  <c r="BH908"/>
  <c r="AE7"/>
  <c r="AG7"/>
  <c r="AH7"/>
  <c r="AI7"/>
  <c r="AJ7"/>
  <c r="AK7"/>
  <c r="AL7"/>
  <c r="AM7"/>
  <c r="AN7"/>
  <c r="AP7"/>
  <c r="AR7"/>
  <c r="AT7" s="1"/>
  <c r="AE8"/>
  <c r="AG8"/>
  <c r="AH8"/>
  <c r="AI8"/>
  <c r="AJ8"/>
  <c r="AK8"/>
  <c r="AL8"/>
  <c r="AM8"/>
  <c r="AN8"/>
  <c r="AP8"/>
  <c r="AR8"/>
  <c r="AT8" s="1"/>
  <c r="AE9"/>
  <c r="AG9"/>
  <c r="AH9"/>
  <c r="AI9"/>
  <c r="AJ9"/>
  <c r="AK9"/>
  <c r="AL9"/>
  <c r="AM9"/>
  <c r="AN9"/>
  <c r="AP9"/>
  <c r="AR9"/>
  <c r="AT9" s="1"/>
  <c r="AE10"/>
  <c r="AG10"/>
  <c r="AH10"/>
  <c r="AI10"/>
  <c r="AJ10"/>
  <c r="AK10"/>
  <c r="AL10"/>
  <c r="AM10"/>
  <c r="AN10"/>
  <c r="AP10"/>
  <c r="AR10"/>
  <c r="AT10" s="1"/>
  <c r="AE11"/>
  <c r="AG11"/>
  <c r="AH11"/>
  <c r="AI11"/>
  <c r="AJ11"/>
  <c r="AK11"/>
  <c r="AL11"/>
  <c r="AM11"/>
  <c r="AN11"/>
  <c r="AP11"/>
  <c r="AR11"/>
  <c r="AT11" s="1"/>
  <c r="AE12"/>
  <c r="AG12"/>
  <c r="AH12"/>
  <c r="AI12"/>
  <c r="AJ12"/>
  <c r="AK12"/>
  <c r="AL12"/>
  <c r="AM12"/>
  <c r="AN12"/>
  <c r="AP12"/>
  <c r="AR12"/>
  <c r="AT12" s="1"/>
  <c r="AE13"/>
  <c r="AG13"/>
  <c r="AH13"/>
  <c r="AI13"/>
  <c r="AJ13"/>
  <c r="AK13"/>
  <c r="AL13"/>
  <c r="AM13"/>
  <c r="AN13"/>
  <c r="AP13"/>
  <c r="AR13"/>
  <c r="AT13" s="1"/>
  <c r="AE14"/>
  <c r="AG14"/>
  <c r="AH14"/>
  <c r="AI14"/>
  <c r="AJ14"/>
  <c r="AK14"/>
  <c r="AL14"/>
  <c r="AM14"/>
  <c r="AN14"/>
  <c r="AP14"/>
  <c r="AR14"/>
  <c r="AT14" s="1"/>
  <c r="AE16"/>
  <c r="AG16"/>
  <c r="AH16"/>
  <c r="AI16"/>
  <c r="AJ16"/>
  <c r="AK16"/>
  <c r="AL16"/>
  <c r="AM16"/>
  <c r="AN16"/>
  <c r="AP16"/>
  <c r="AR16"/>
  <c r="AT16" s="1"/>
  <c r="AE15"/>
  <c r="AG15"/>
  <c r="AH15"/>
  <c r="AI15"/>
  <c r="AJ15"/>
  <c r="AK15"/>
  <c r="AL15"/>
  <c r="AM15"/>
  <c r="AN15"/>
  <c r="AP15"/>
  <c r="AR15"/>
  <c r="AT15" s="1"/>
  <c r="AE18"/>
  <c r="AG18"/>
  <c r="AH18"/>
  <c r="AI18"/>
  <c r="AJ18"/>
  <c r="AK18"/>
  <c r="AL18"/>
  <c r="AM18"/>
  <c r="AN18"/>
  <c r="AP18"/>
  <c r="AR18"/>
  <c r="AT18" s="1"/>
  <c r="AE17"/>
  <c r="AG17"/>
  <c r="AH17"/>
  <c r="AI17"/>
  <c r="AJ17"/>
  <c r="AK17"/>
  <c r="AL17"/>
  <c r="AM17"/>
  <c r="AN17"/>
  <c r="AP17"/>
  <c r="AR17"/>
  <c r="AT17" s="1"/>
  <c r="AE20"/>
  <c r="AG20"/>
  <c r="AH20"/>
  <c r="AI20"/>
  <c r="AJ20"/>
  <c r="AK20"/>
  <c r="AL20"/>
  <c r="AM20"/>
  <c r="AN20"/>
  <c r="AP20"/>
  <c r="AR20"/>
  <c r="AT20" s="1"/>
  <c r="AE19"/>
  <c r="AG19"/>
  <c r="AH19"/>
  <c r="AI19"/>
  <c r="AJ19"/>
  <c r="AK19"/>
  <c r="AL19"/>
  <c r="AM19"/>
  <c r="AN19"/>
  <c r="AP19"/>
  <c r="AR19"/>
  <c r="AT19" s="1"/>
  <c r="AE21"/>
  <c r="AG21"/>
  <c r="AH21"/>
  <c r="AI21"/>
  <c r="AJ21"/>
  <c r="AK21"/>
  <c r="AL21"/>
  <c r="AM21"/>
  <c r="AN21"/>
  <c r="AP21"/>
  <c r="AR21"/>
  <c r="AT21" s="1"/>
  <c r="AE22"/>
  <c r="AG22"/>
  <c r="AH22"/>
  <c r="AI22"/>
  <c r="AJ22"/>
  <c r="AK22"/>
  <c r="AL22"/>
  <c r="AM22"/>
  <c r="AN22"/>
  <c r="AP22"/>
  <c r="AR22"/>
  <c r="AT22" s="1"/>
  <c r="AE23"/>
  <c r="AG23"/>
  <c r="AH23"/>
  <c r="AI23"/>
  <c r="AJ23"/>
  <c r="AK23"/>
  <c r="AL23"/>
  <c r="AM23"/>
  <c r="AN23"/>
  <c r="AP23"/>
  <c r="AR23"/>
  <c r="AT23" s="1"/>
  <c r="AE24"/>
  <c r="AG24"/>
  <c r="AH24"/>
  <c r="AI24"/>
  <c r="AJ24"/>
  <c r="AK24"/>
  <c r="AL24"/>
  <c r="AM24"/>
  <c r="AN24"/>
  <c r="AP24"/>
  <c r="AR24"/>
  <c r="AT24" s="1"/>
  <c r="AE25"/>
  <c r="AG25"/>
  <c r="AH25"/>
  <c r="AI25"/>
  <c r="AJ25"/>
  <c r="AK25"/>
  <c r="AL25"/>
  <c r="AM25"/>
  <c r="AN25"/>
  <c r="AP25"/>
  <c r="AR25"/>
  <c r="AT25" s="1"/>
  <c r="AE26"/>
  <c r="AG26"/>
  <c r="AH26"/>
  <c r="AI26"/>
  <c r="AJ26"/>
  <c r="AK26"/>
  <c r="AL26"/>
  <c r="AM26"/>
  <c r="AN26"/>
  <c r="AP26"/>
  <c r="AR26"/>
  <c r="AT26" s="1"/>
  <c r="AE27"/>
  <c r="AG27"/>
  <c r="AH27"/>
  <c r="AI27"/>
  <c r="AJ27"/>
  <c r="AK27"/>
  <c r="AL27"/>
  <c r="AM27"/>
  <c r="AN27"/>
  <c r="AP27"/>
  <c r="AR27"/>
  <c r="AT27" s="1"/>
  <c r="AE28"/>
  <c r="AG28"/>
  <c r="AH28"/>
  <c r="AI28"/>
  <c r="AJ28"/>
  <c r="AK28"/>
  <c r="AL28"/>
  <c r="AM28"/>
  <c r="AN28"/>
  <c r="AP28"/>
  <c r="AR28"/>
  <c r="AT28" s="1"/>
  <c r="AE30"/>
  <c r="AG30"/>
  <c r="AH30"/>
  <c r="AI30"/>
  <c r="AJ30"/>
  <c r="AK30"/>
  <c r="AL30"/>
  <c r="AM30"/>
  <c r="AN30"/>
  <c r="AP30"/>
  <c r="AR30"/>
  <c r="AT30" s="1"/>
  <c r="AE29"/>
  <c r="AG29"/>
  <c r="AH29"/>
  <c r="AI29"/>
  <c r="AJ29"/>
  <c r="AK29"/>
  <c r="AL29"/>
  <c r="AM29"/>
  <c r="AN29"/>
  <c r="AP29"/>
  <c r="AR29"/>
  <c r="AT29" s="1"/>
  <c r="AE31"/>
  <c r="AG31"/>
  <c r="AH31"/>
  <c r="AI31"/>
  <c r="AJ31"/>
  <c r="AK31"/>
  <c r="AL31"/>
  <c r="AM31"/>
  <c r="AN31"/>
  <c r="AP31"/>
  <c r="AR31"/>
  <c r="AT31" s="1"/>
  <c r="AE32"/>
  <c r="AG32"/>
  <c r="AH32"/>
  <c r="AI32"/>
  <c r="AJ32"/>
  <c r="AK32"/>
  <c r="AL32"/>
  <c r="AM32"/>
  <c r="AN32"/>
  <c r="AP32"/>
  <c r="AR32"/>
  <c r="AT32" s="1"/>
  <c r="AE34"/>
  <c r="AG34"/>
  <c r="AH34"/>
  <c r="AI34"/>
  <c r="AJ34"/>
  <c r="AK34"/>
  <c r="AL34"/>
  <c r="AM34"/>
  <c r="AN34"/>
  <c r="AP34"/>
  <c r="AR34"/>
  <c r="AT34" s="1"/>
  <c r="AE33"/>
  <c r="AG33"/>
  <c r="AH33"/>
  <c r="AI33"/>
  <c r="AJ33"/>
  <c r="AK33"/>
  <c r="AL33"/>
  <c r="AM33"/>
  <c r="AN33"/>
  <c r="AP33"/>
  <c r="AR33"/>
  <c r="AT33" s="1"/>
  <c r="AE36"/>
  <c r="AG36"/>
  <c r="AH36"/>
  <c r="AI36"/>
  <c r="AJ36"/>
  <c r="AK36"/>
  <c r="AL36"/>
  <c r="AM36"/>
  <c r="AN36"/>
  <c r="AP36"/>
  <c r="AR36"/>
  <c r="AT36" s="1"/>
  <c r="AE35"/>
  <c r="AG35"/>
  <c r="AH35"/>
  <c r="AI35"/>
  <c r="AJ35"/>
  <c r="AK35"/>
  <c r="AL35"/>
  <c r="AM35"/>
  <c r="AN35"/>
  <c r="AP35"/>
  <c r="AR35"/>
  <c r="AT35" s="1"/>
  <c r="AE38"/>
  <c r="AG38"/>
  <c r="AH38"/>
  <c r="AI38"/>
  <c r="AJ38"/>
  <c r="AK38"/>
  <c r="AL38"/>
  <c r="AM38"/>
  <c r="AN38"/>
  <c r="AP38"/>
  <c r="AR38"/>
  <c r="AT38" s="1"/>
  <c r="AE37"/>
  <c r="AG37"/>
  <c r="AH37"/>
  <c r="AI37"/>
  <c r="AJ37"/>
  <c r="AK37"/>
  <c r="AL37"/>
  <c r="AM37"/>
  <c r="AN37"/>
  <c r="AP37"/>
  <c r="AR37"/>
  <c r="AT37" s="1"/>
  <c r="AE39"/>
  <c r="AG39"/>
  <c r="AH39"/>
  <c r="AI39"/>
  <c r="AJ39"/>
  <c r="AK39"/>
  <c r="AL39"/>
  <c r="AM39"/>
  <c r="AN39"/>
  <c r="AP39"/>
  <c r="AR39"/>
  <c r="AT39" s="1"/>
  <c r="AE40"/>
  <c r="AG40"/>
  <c r="AH40"/>
  <c r="AI40"/>
  <c r="AJ40"/>
  <c r="AK40"/>
  <c r="AL40"/>
  <c r="AM40"/>
  <c r="AN40"/>
  <c r="AP40"/>
  <c r="AR40"/>
  <c r="AT40" s="1"/>
  <c r="AE42"/>
  <c r="AG42"/>
  <c r="AH42"/>
  <c r="AI42"/>
  <c r="AJ42"/>
  <c r="AK42"/>
  <c r="AL42"/>
  <c r="AM42"/>
  <c r="AN42"/>
  <c r="AP42"/>
  <c r="AR42"/>
  <c r="AT42" s="1"/>
  <c r="AE41"/>
  <c r="AG41"/>
  <c r="AH41"/>
  <c r="AI41"/>
  <c r="AJ41"/>
  <c r="AK41"/>
  <c r="AL41"/>
  <c r="AM41"/>
  <c r="AN41"/>
  <c r="AP41"/>
  <c r="AR41"/>
  <c r="AT41" s="1"/>
  <c r="AE44"/>
  <c r="AG44"/>
  <c r="AH44"/>
  <c r="AI44"/>
  <c r="AJ44"/>
  <c r="AK44"/>
  <c r="AL44"/>
  <c r="AM44"/>
  <c r="AN44"/>
  <c r="AP44"/>
  <c r="AR44"/>
  <c r="AT44" s="1"/>
  <c r="AE43"/>
  <c r="AG43"/>
  <c r="AH43"/>
  <c r="AI43"/>
  <c r="AJ43"/>
  <c r="AK43"/>
  <c r="AL43"/>
  <c r="AM43"/>
  <c r="AN43"/>
  <c r="AP43"/>
  <c r="AR43"/>
  <c r="AT43" s="1"/>
  <c r="AE45"/>
  <c r="AG45"/>
  <c r="AH45"/>
  <c r="AI45"/>
  <c r="AJ45"/>
  <c r="AK45"/>
  <c r="AL45"/>
  <c r="AM45"/>
  <c r="AN45"/>
  <c r="AP45"/>
  <c r="AR45"/>
  <c r="AT45" s="1"/>
  <c r="AE46"/>
  <c r="AG46"/>
  <c r="AH46"/>
  <c r="AI46"/>
  <c r="AJ46"/>
  <c r="AK46"/>
  <c r="AL46"/>
  <c r="AM46"/>
  <c r="AN46"/>
  <c r="AP46"/>
  <c r="AR46"/>
  <c r="AT46" s="1"/>
  <c r="AE47"/>
  <c r="AG47"/>
  <c r="AH47"/>
  <c r="AI47"/>
  <c r="AJ47"/>
  <c r="AK47"/>
  <c r="AL47"/>
  <c r="AM47"/>
  <c r="AN47"/>
  <c r="AP47"/>
  <c r="AR47"/>
  <c r="AT47" s="1"/>
  <c r="AE48"/>
  <c r="AG48"/>
  <c r="AH48"/>
  <c r="AI48"/>
  <c r="AJ48"/>
  <c r="AK48"/>
  <c r="AL48"/>
  <c r="AM48"/>
  <c r="AN48"/>
  <c r="AP48"/>
  <c r="AR48"/>
  <c r="AT48" s="1"/>
  <c r="AE49"/>
  <c r="AG49"/>
  <c r="AH49"/>
  <c r="AI49"/>
  <c r="AJ49"/>
  <c r="AK49"/>
  <c r="AL49"/>
  <c r="AM49"/>
  <c r="AN49"/>
  <c r="AP49"/>
  <c r="AR49"/>
  <c r="AT49" s="1"/>
  <c r="AE51"/>
  <c r="AG51"/>
  <c r="AH51"/>
  <c r="AI51"/>
  <c r="AJ51"/>
  <c r="AK51"/>
  <c r="AL51"/>
  <c r="AM51"/>
  <c r="AN51"/>
  <c r="AP51"/>
  <c r="AR51"/>
  <c r="AT51" s="1"/>
  <c r="AE50"/>
  <c r="AG50"/>
  <c r="AH50"/>
  <c r="AI50"/>
  <c r="AJ50"/>
  <c r="AK50"/>
  <c r="AL50"/>
  <c r="AM50"/>
  <c r="AN50"/>
  <c r="AP50"/>
  <c r="AR50"/>
  <c r="AT50" s="1"/>
  <c r="AE52"/>
  <c r="AG52"/>
  <c r="AH52"/>
  <c r="AI52"/>
  <c r="AJ52"/>
  <c r="AK52"/>
  <c r="AL52"/>
  <c r="AM52"/>
  <c r="AN52"/>
  <c r="AP52"/>
  <c r="AR52"/>
  <c r="AT52" s="1"/>
  <c r="AE53"/>
  <c r="AG53"/>
  <c r="AH53"/>
  <c r="AH54" s="1"/>
  <c r="AH55" s="1"/>
  <c r="AH56" s="1"/>
  <c r="AH57" s="1"/>
  <c r="AH58" s="1"/>
  <c r="AH59" s="1"/>
  <c r="AH60" s="1"/>
  <c r="AH61" s="1"/>
  <c r="AH62" s="1"/>
  <c r="AH63" s="1"/>
  <c r="AH64" s="1"/>
  <c r="AI53"/>
  <c r="AJ53"/>
  <c r="AK53"/>
  <c r="AL53"/>
  <c r="AM53"/>
  <c r="AN53"/>
  <c r="AP53"/>
  <c r="AR53"/>
  <c r="AT53" s="1"/>
  <c r="AE55"/>
  <c r="AG55"/>
  <c r="AI55"/>
  <c r="AJ55"/>
  <c r="AK55"/>
  <c r="AL55"/>
  <c r="AM55"/>
  <c r="AN55"/>
  <c r="AP55"/>
  <c r="AR55"/>
  <c r="AT55" s="1"/>
  <c r="AE54"/>
  <c r="AG54"/>
  <c r="AI54"/>
  <c r="AJ54"/>
  <c r="AK54"/>
  <c r="AL54"/>
  <c r="AM54"/>
  <c r="AN54"/>
  <c r="AP54"/>
  <c r="AR54"/>
  <c r="AT54" s="1"/>
  <c r="AE56"/>
  <c r="AG56"/>
  <c r="AI56"/>
  <c r="AJ56"/>
  <c r="AK56"/>
  <c r="AL56"/>
  <c r="AM56"/>
  <c r="AN56"/>
  <c r="AP56"/>
  <c r="AR56"/>
  <c r="AT56" s="1"/>
  <c r="AE57"/>
  <c r="AG57"/>
  <c r="AI57"/>
  <c r="AJ57"/>
  <c r="AK57"/>
  <c r="AL57"/>
  <c r="AM57"/>
  <c r="AN57"/>
  <c r="AP57"/>
  <c r="AR57"/>
  <c r="AT57" s="1"/>
  <c r="AE58"/>
  <c r="AG58"/>
  <c r="AI58"/>
  <c r="AJ58"/>
  <c r="AK58"/>
  <c r="AL58"/>
  <c r="AM58"/>
  <c r="AN58"/>
  <c r="AP58"/>
  <c r="AR58"/>
  <c r="AT58" s="1"/>
  <c r="AE59"/>
  <c r="AG59"/>
  <c r="AI59"/>
  <c r="AJ59"/>
  <c r="AK59"/>
  <c r="AL59"/>
  <c r="AM59"/>
  <c r="AN59"/>
  <c r="AP59"/>
  <c r="AR59"/>
  <c r="AT59" s="1"/>
  <c r="AE60"/>
  <c r="AG60"/>
  <c r="AI60"/>
  <c r="AJ60"/>
  <c r="AK60"/>
  <c r="AL60"/>
  <c r="AM60"/>
  <c r="AN60"/>
  <c r="AP60"/>
  <c r="AR60"/>
  <c r="AT60" s="1"/>
  <c r="AE61"/>
  <c r="AG61"/>
  <c r="AI61"/>
  <c r="AJ61"/>
  <c r="AK61"/>
  <c r="AL61"/>
  <c r="AM61"/>
  <c r="AN61"/>
  <c r="AP61"/>
  <c r="AR61"/>
  <c r="AT61" s="1"/>
  <c r="AE62"/>
  <c r="AG62"/>
  <c r="AI62"/>
  <c r="AJ62"/>
  <c r="AK62"/>
  <c r="AL62"/>
  <c r="AM62"/>
  <c r="AN62"/>
  <c r="AP62"/>
  <c r="AR62"/>
  <c r="AT62" s="1"/>
  <c r="AE63"/>
  <c r="AG63"/>
  <c r="AI63"/>
  <c r="AJ63"/>
  <c r="AK63"/>
  <c r="AL63"/>
  <c r="AM63"/>
  <c r="AN63"/>
  <c r="AP63"/>
  <c r="AR63"/>
  <c r="AT63" s="1"/>
  <c r="AE64"/>
  <c r="AG64"/>
  <c r="AI64"/>
  <c r="AJ64"/>
  <c r="AK64"/>
  <c r="AL64"/>
  <c r="AM64"/>
  <c r="AN64"/>
  <c r="AP64"/>
  <c r="AR64"/>
  <c r="AT64" s="1"/>
  <c r="AE66"/>
  <c r="AG66"/>
  <c r="AI66"/>
  <c r="AJ66"/>
  <c r="AK66"/>
  <c r="AL66"/>
  <c r="AM66"/>
  <c r="AN66"/>
  <c r="AP66"/>
  <c r="AR66"/>
  <c r="AT66" s="1"/>
  <c r="AE67"/>
  <c r="AG67"/>
  <c r="AI67"/>
  <c r="AJ67"/>
  <c r="AK67"/>
  <c r="AL67"/>
  <c r="AM67"/>
  <c r="AN67"/>
  <c r="AP67"/>
  <c r="AR67"/>
  <c r="AT67" s="1"/>
  <c r="AE65"/>
  <c r="AG65"/>
  <c r="AI65"/>
  <c r="AJ65"/>
  <c r="AK65"/>
  <c r="AL65"/>
  <c r="AM65"/>
  <c r="AN65"/>
  <c r="AP65"/>
  <c r="AR65"/>
  <c r="AT65" s="1"/>
  <c r="AE69"/>
  <c r="AG69"/>
  <c r="AI69"/>
  <c r="AJ69"/>
  <c r="AK69"/>
  <c r="AL69"/>
  <c r="AM69"/>
  <c r="AN69"/>
  <c r="AP69"/>
  <c r="AR69"/>
  <c r="AT69" s="1"/>
  <c r="AE68"/>
  <c r="AG68"/>
  <c r="AI68"/>
  <c r="AJ68"/>
  <c r="AK68"/>
  <c r="AL68"/>
  <c r="AM68"/>
  <c r="AN68"/>
  <c r="AP68"/>
  <c r="AR68"/>
  <c r="AT68" s="1"/>
  <c r="AE71"/>
  <c r="AG71"/>
  <c r="AI71"/>
  <c r="AJ71"/>
  <c r="AK71"/>
  <c r="AL71"/>
  <c r="AM71"/>
  <c r="AN71"/>
  <c r="AP71"/>
  <c r="AR71"/>
  <c r="AT71" s="1"/>
  <c r="AE70"/>
  <c r="AG70"/>
  <c r="AI70"/>
  <c r="AJ70"/>
  <c r="AK70"/>
  <c r="AL70"/>
  <c r="AM70"/>
  <c r="AN70"/>
  <c r="AP70"/>
  <c r="AR70"/>
  <c r="AT70" s="1"/>
  <c r="AE72"/>
  <c r="AG72"/>
  <c r="AI72"/>
  <c r="AJ72"/>
  <c r="AK72"/>
  <c r="AL72"/>
  <c r="AM72"/>
  <c r="AN72"/>
  <c r="AP72"/>
  <c r="AR72"/>
  <c r="AT72" s="1"/>
  <c r="AE73"/>
  <c r="AG73"/>
  <c r="AI73"/>
  <c r="AJ73"/>
  <c r="AK73"/>
  <c r="AL73"/>
  <c r="AM73"/>
  <c r="AN73"/>
  <c r="AP73"/>
  <c r="AR73"/>
  <c r="AT73" s="1"/>
  <c r="AE74"/>
  <c r="AG74"/>
  <c r="AI74"/>
  <c r="AJ74"/>
  <c r="AK74"/>
  <c r="AL74"/>
  <c r="AM74"/>
  <c r="AN74"/>
  <c r="AP74"/>
  <c r="AR74"/>
  <c r="AT74" s="1"/>
  <c r="AE76"/>
  <c r="AG76"/>
  <c r="AI76"/>
  <c r="AJ76"/>
  <c r="AK76"/>
  <c r="AL76"/>
  <c r="AM76"/>
  <c r="AN76"/>
  <c r="AP76"/>
  <c r="AR76"/>
  <c r="AT76" s="1"/>
  <c r="AE77"/>
  <c r="AG77"/>
  <c r="AI77"/>
  <c r="AJ77"/>
  <c r="AK77"/>
  <c r="AL77"/>
  <c r="AM77"/>
  <c r="AN77"/>
  <c r="AP77"/>
  <c r="AR77"/>
  <c r="AT77" s="1"/>
  <c r="AE75"/>
  <c r="AG75"/>
  <c r="AI75"/>
  <c r="AJ75"/>
  <c r="AK75"/>
  <c r="AL75"/>
  <c r="AM75"/>
  <c r="AN75"/>
  <c r="AP75"/>
  <c r="AR75"/>
  <c r="AT75" s="1"/>
  <c r="AE78"/>
  <c r="AG78"/>
  <c r="AI78"/>
  <c r="AJ78"/>
  <c r="AK78"/>
  <c r="AL78"/>
  <c r="AM78"/>
  <c r="AN78"/>
  <c r="AP78"/>
  <c r="AR78"/>
  <c r="AT78" s="1"/>
  <c r="AE79"/>
  <c r="AG79"/>
  <c r="AI79"/>
  <c r="AJ79"/>
  <c r="AK79"/>
  <c r="AL79"/>
  <c r="AM79"/>
  <c r="AN79"/>
  <c r="AP79"/>
  <c r="AR79"/>
  <c r="AT79" s="1"/>
  <c r="AE80"/>
  <c r="AG80"/>
  <c r="AI80"/>
  <c r="AJ80"/>
  <c r="AK80"/>
  <c r="AL80"/>
  <c r="AM80"/>
  <c r="AN80"/>
  <c r="AP80"/>
  <c r="AR80"/>
  <c r="AT80" s="1"/>
  <c r="AE81"/>
  <c r="AG81"/>
  <c r="AI81"/>
  <c r="AJ81"/>
  <c r="AK81"/>
  <c r="AL81"/>
  <c r="AM81"/>
  <c r="AN81"/>
  <c r="AP81"/>
  <c r="AR81"/>
  <c r="AT81" s="1"/>
  <c r="AE82"/>
  <c r="AG82"/>
  <c r="AI82"/>
  <c r="AJ82"/>
  <c r="AK82"/>
  <c r="AL82"/>
  <c r="AM82"/>
  <c r="AN82"/>
  <c r="AP82"/>
  <c r="AR82"/>
  <c r="AT82" s="1"/>
  <c r="AE83"/>
  <c r="AG83"/>
  <c r="AI83"/>
  <c r="AJ83"/>
  <c r="AK83"/>
  <c r="AL83"/>
  <c r="AM83"/>
  <c r="AN83"/>
  <c r="AP83"/>
  <c r="AR83"/>
  <c r="AT83" s="1"/>
  <c r="AE84"/>
  <c r="AG84"/>
  <c r="AI84"/>
  <c r="AJ84"/>
  <c r="AK84"/>
  <c r="AL84"/>
  <c r="AM84"/>
  <c r="AN84"/>
  <c r="AP84"/>
  <c r="AR84"/>
  <c r="AT84" s="1"/>
  <c r="AE85"/>
  <c r="AG85"/>
  <c r="AI85"/>
  <c r="AJ85"/>
  <c r="AK85"/>
  <c r="AL85"/>
  <c r="AM85"/>
  <c r="AN85"/>
  <c r="AP85"/>
  <c r="AR85"/>
  <c r="AT85" s="1"/>
  <c r="AE86"/>
  <c r="AG86"/>
  <c r="AI86"/>
  <c r="AJ86"/>
  <c r="AK86"/>
  <c r="AL86"/>
  <c r="AM86"/>
  <c r="AN86"/>
  <c r="AP86"/>
  <c r="AR86"/>
  <c r="AT86" s="1"/>
  <c r="AE87"/>
  <c r="AG87"/>
  <c r="AI87"/>
  <c r="AJ87"/>
  <c r="AK87"/>
  <c r="AL87"/>
  <c r="AM87"/>
  <c r="AN87"/>
  <c r="AP87"/>
  <c r="AR87"/>
  <c r="AT87" s="1"/>
  <c r="AE88"/>
  <c r="AG88"/>
  <c r="AI88"/>
  <c r="AJ88"/>
  <c r="AK88"/>
  <c r="AL88"/>
  <c r="AM88"/>
  <c r="AN88"/>
  <c r="AP88"/>
  <c r="AR88"/>
  <c r="AT88" s="1"/>
  <c r="AE89"/>
  <c r="AG89"/>
  <c r="AI89"/>
  <c r="AJ89"/>
  <c r="AK89"/>
  <c r="AL89"/>
  <c r="AM89"/>
  <c r="AN89"/>
  <c r="AP89"/>
  <c r="AR89"/>
  <c r="AT89" s="1"/>
  <c r="AE90"/>
  <c r="AG90"/>
  <c r="AI90"/>
  <c r="AJ90"/>
  <c r="AK90"/>
  <c r="AL90"/>
  <c r="AM90"/>
  <c r="AN90"/>
  <c r="AP90"/>
  <c r="AR90"/>
  <c r="AT90" s="1"/>
  <c r="AE91"/>
  <c r="AG91"/>
  <c r="AI91"/>
  <c r="AJ91"/>
  <c r="AK91"/>
  <c r="AL91"/>
  <c r="AM91"/>
  <c r="AN91"/>
  <c r="AP91"/>
  <c r="AR91"/>
  <c r="AT91" s="1"/>
  <c r="AE92"/>
  <c r="AG92"/>
  <c r="AI92"/>
  <c r="AJ92"/>
  <c r="AK92"/>
  <c r="AL92"/>
  <c r="AM92"/>
  <c r="AN92"/>
  <c r="AP92"/>
  <c r="AR92"/>
  <c r="AT92" s="1"/>
  <c r="AE94"/>
  <c r="AG94"/>
  <c r="AI94"/>
  <c r="AJ94"/>
  <c r="AK94"/>
  <c r="AL94"/>
  <c r="AM94"/>
  <c r="AN94"/>
  <c r="AP94"/>
  <c r="AR94"/>
  <c r="AT94" s="1"/>
  <c r="AE93"/>
  <c r="AG93"/>
  <c r="AI93"/>
  <c r="AJ93"/>
  <c r="AK93"/>
  <c r="AL93"/>
  <c r="AM93"/>
  <c r="AN93"/>
  <c r="AP93"/>
  <c r="AR93"/>
  <c r="AT93" s="1"/>
  <c r="AE95"/>
  <c r="AG95"/>
  <c r="AI95"/>
  <c r="AJ95"/>
  <c r="AK95"/>
  <c r="AL95"/>
  <c r="AM95"/>
  <c r="AN95"/>
  <c r="AP95"/>
  <c r="AR95"/>
  <c r="AT95" s="1"/>
  <c r="AE96"/>
  <c r="AG96"/>
  <c r="AI96"/>
  <c r="AJ96"/>
  <c r="AK96"/>
  <c r="AL96"/>
  <c r="AM96"/>
  <c r="AN96"/>
  <c r="AP96"/>
  <c r="AR96"/>
  <c r="AT96" s="1"/>
  <c r="AE97"/>
  <c r="AG97"/>
  <c r="AI97"/>
  <c r="AJ97"/>
  <c r="AK97"/>
  <c r="AL97"/>
  <c r="AM97"/>
  <c r="AN97"/>
  <c r="AP97"/>
  <c r="AR97"/>
  <c r="AT97" s="1"/>
  <c r="AE99"/>
  <c r="AG99"/>
  <c r="AI99"/>
  <c r="AJ99"/>
  <c r="AK99"/>
  <c r="AL99"/>
  <c r="AM99"/>
  <c r="AN99"/>
  <c r="AP99"/>
  <c r="AR99"/>
  <c r="AT99" s="1"/>
  <c r="AE98"/>
  <c r="AG98"/>
  <c r="AI98"/>
  <c r="AJ98"/>
  <c r="AK98"/>
  <c r="AL98"/>
  <c r="AM98"/>
  <c r="AN98"/>
  <c r="AP98"/>
  <c r="AR98"/>
  <c r="AT98" s="1"/>
  <c r="AE100"/>
  <c r="AG100"/>
  <c r="AI100"/>
  <c r="AJ100"/>
  <c r="AK100"/>
  <c r="AL100"/>
  <c r="AM100"/>
  <c r="AN100"/>
  <c r="AP100"/>
  <c r="AR100"/>
  <c r="AT100" s="1"/>
  <c r="AE101"/>
  <c r="AG101"/>
  <c r="AI101"/>
  <c r="AJ101"/>
  <c r="AK101"/>
  <c r="AL101"/>
  <c r="AM101"/>
  <c r="AN101"/>
  <c r="AP101"/>
  <c r="AR101"/>
  <c r="AT101" s="1"/>
  <c r="AE102"/>
  <c r="AG102"/>
  <c r="AI102"/>
  <c r="AJ102"/>
  <c r="AK102"/>
  <c r="AL102"/>
  <c r="AM102"/>
  <c r="AN102"/>
  <c r="AP102"/>
  <c r="AR102"/>
  <c r="AT102" s="1"/>
  <c r="AE103"/>
  <c r="AG103"/>
  <c r="AI103"/>
  <c r="AJ103"/>
  <c r="AK103"/>
  <c r="AL103"/>
  <c r="AM103"/>
  <c r="AN103"/>
  <c r="AP103"/>
  <c r="AR103"/>
  <c r="AT103" s="1"/>
  <c r="AE104"/>
  <c r="AG104"/>
  <c r="AI104"/>
  <c r="AJ104"/>
  <c r="AK104"/>
  <c r="AL104"/>
  <c r="AM104"/>
  <c r="AN104"/>
  <c r="AP104"/>
  <c r="AR104"/>
  <c r="AT104" s="1"/>
  <c r="AE105"/>
  <c r="AG105"/>
  <c r="AI105"/>
  <c r="AJ105"/>
  <c r="AK105"/>
  <c r="AL105"/>
  <c r="AM105"/>
  <c r="AN105"/>
  <c r="AP105"/>
  <c r="AR105"/>
  <c r="AT105" s="1"/>
  <c r="AE106"/>
  <c r="AG106"/>
  <c r="AI106"/>
  <c r="AJ106"/>
  <c r="AK106"/>
  <c r="AL106"/>
  <c r="AM106"/>
  <c r="AN106"/>
  <c r="AP106"/>
  <c r="AR106"/>
  <c r="AT106" s="1"/>
  <c r="AE107"/>
  <c r="AG107"/>
  <c r="AI107"/>
  <c r="AJ107"/>
  <c r="AK107"/>
  <c r="AL107"/>
  <c r="AM107"/>
  <c r="AN107"/>
  <c r="AP107"/>
  <c r="AR107"/>
  <c r="AT107" s="1"/>
  <c r="AE108"/>
  <c r="AG108"/>
  <c r="AI108"/>
  <c r="AJ108"/>
  <c r="AK108"/>
  <c r="AL108"/>
  <c r="AM108"/>
  <c r="AN108"/>
  <c r="AP108"/>
  <c r="AR108"/>
  <c r="AT108" s="1"/>
  <c r="AE109"/>
  <c r="AG109"/>
  <c r="AI109"/>
  <c r="AJ109"/>
  <c r="AK109"/>
  <c r="AL109"/>
  <c r="AM109"/>
  <c r="AN109"/>
  <c r="AP109"/>
  <c r="AR109"/>
  <c r="AT109" s="1"/>
  <c r="AE110"/>
  <c r="AG110"/>
  <c r="AI110"/>
  <c r="AJ110"/>
  <c r="AK110"/>
  <c r="AL110"/>
  <c r="AM110"/>
  <c r="AN110"/>
  <c r="AP110"/>
  <c r="AR110"/>
  <c r="AT110" s="1"/>
  <c r="AE111"/>
  <c r="AG111"/>
  <c r="AI111"/>
  <c r="AJ111"/>
  <c r="AK111"/>
  <c r="AL111"/>
  <c r="AM111"/>
  <c r="AN111"/>
  <c r="AP111"/>
  <c r="AR111"/>
  <c r="AT111" s="1"/>
  <c r="AE113"/>
  <c r="AG113"/>
  <c r="AI113"/>
  <c r="AJ113"/>
  <c r="AK113"/>
  <c r="AL113"/>
  <c r="AM113"/>
  <c r="AN113"/>
  <c r="AP113"/>
  <c r="AR113"/>
  <c r="AT113" s="1"/>
  <c r="AE114"/>
  <c r="AG114"/>
  <c r="AI114"/>
  <c r="AJ114"/>
  <c r="AK114"/>
  <c r="AL114"/>
  <c r="AM114"/>
  <c r="AN114"/>
  <c r="AP114"/>
  <c r="AR114"/>
  <c r="AT114" s="1"/>
  <c r="AE112"/>
  <c r="AG112"/>
  <c r="AI112"/>
  <c r="AJ112"/>
  <c r="AK112"/>
  <c r="AL112"/>
  <c r="AM112"/>
  <c r="AN112"/>
  <c r="AP112"/>
  <c r="AR112"/>
  <c r="AT112" s="1"/>
  <c r="AE115"/>
  <c r="AG115"/>
  <c r="AI115"/>
  <c r="AJ115"/>
  <c r="AK115"/>
  <c r="AL115"/>
  <c r="AM115"/>
  <c r="AN115"/>
  <c r="AP115"/>
  <c r="AR115"/>
  <c r="AT115" s="1"/>
  <c r="AE116"/>
  <c r="AG116"/>
  <c r="AI116"/>
  <c r="AJ116"/>
  <c r="AK116"/>
  <c r="AL116"/>
  <c r="AM116"/>
  <c r="AN116"/>
  <c r="AP116"/>
  <c r="AR116"/>
  <c r="AT116" s="1"/>
  <c r="AE117"/>
  <c r="AG117"/>
  <c r="AI117"/>
  <c r="AJ117"/>
  <c r="AK117"/>
  <c r="AL117"/>
  <c r="AM117"/>
  <c r="AN117"/>
  <c r="AP117"/>
  <c r="AR117"/>
  <c r="AT117" s="1"/>
  <c r="AE119"/>
  <c r="AG119"/>
  <c r="AI119"/>
  <c r="AJ119"/>
  <c r="AK119"/>
  <c r="AL119"/>
  <c r="AM119"/>
  <c r="AN119"/>
  <c r="AP119"/>
  <c r="AR119"/>
  <c r="AT119" s="1"/>
  <c r="AE120"/>
  <c r="AG120"/>
  <c r="AI120"/>
  <c r="AJ120"/>
  <c r="AK120"/>
  <c r="AL120"/>
  <c r="AM120"/>
  <c r="AN120"/>
  <c r="AP120"/>
  <c r="AR120"/>
  <c r="AT120" s="1"/>
  <c r="AE121"/>
  <c r="AG121"/>
  <c r="AI121"/>
  <c r="AJ121"/>
  <c r="AK121"/>
  <c r="AL121"/>
  <c r="AM121"/>
  <c r="AN121"/>
  <c r="AP121"/>
  <c r="AR121"/>
  <c r="AT121" s="1"/>
  <c r="AE118"/>
  <c r="AG118"/>
  <c r="AI118"/>
  <c r="AJ118"/>
  <c r="AK118"/>
  <c r="AL118"/>
  <c r="AM118"/>
  <c r="AN118"/>
  <c r="AP118"/>
  <c r="AR118"/>
  <c r="AT118" s="1"/>
  <c r="AE122"/>
  <c r="AG122"/>
  <c r="AI122"/>
  <c r="AJ122"/>
  <c r="AK122"/>
  <c r="AL122"/>
  <c r="AM122"/>
  <c r="AN122"/>
  <c r="AP122"/>
  <c r="AR122"/>
  <c r="AT122" s="1"/>
  <c r="AE123"/>
  <c r="AG123"/>
  <c r="AI123"/>
  <c r="AJ123"/>
  <c r="AK123"/>
  <c r="AL123"/>
  <c r="AM123"/>
  <c r="AN123"/>
  <c r="AP123"/>
  <c r="AR123"/>
  <c r="AT123" s="1"/>
  <c r="AE125"/>
  <c r="AG125"/>
  <c r="AI125"/>
  <c r="AJ125"/>
  <c r="AK125"/>
  <c r="AL125"/>
  <c r="AM125"/>
  <c r="AN125"/>
  <c r="AP125"/>
  <c r="AR125"/>
  <c r="AT125" s="1"/>
  <c r="AE126"/>
  <c r="AG126"/>
  <c r="AI126"/>
  <c r="AJ126"/>
  <c r="AK126"/>
  <c r="AL126"/>
  <c r="AM126"/>
  <c r="AN126"/>
  <c r="AP126"/>
  <c r="AR126"/>
  <c r="AT126" s="1"/>
  <c r="AE127"/>
  <c r="AG127"/>
  <c r="AI127"/>
  <c r="AJ127"/>
  <c r="AK127"/>
  <c r="AL127"/>
  <c r="AM127"/>
  <c r="AN127"/>
  <c r="AP127"/>
  <c r="AR127"/>
  <c r="AT127" s="1"/>
  <c r="AE128"/>
  <c r="AG128"/>
  <c r="AI128"/>
  <c r="AJ128"/>
  <c r="AK128"/>
  <c r="AL128"/>
  <c r="AM128"/>
  <c r="AN128"/>
  <c r="AP128"/>
  <c r="AR128"/>
  <c r="AT128" s="1"/>
  <c r="AE124"/>
  <c r="AG124"/>
  <c r="AI124"/>
  <c r="AJ124"/>
  <c r="AK124"/>
  <c r="AL124"/>
  <c r="AM124"/>
  <c r="AN124"/>
  <c r="AP124"/>
  <c r="AR124"/>
  <c r="AT124" s="1"/>
  <c r="AE129"/>
  <c r="AG129"/>
  <c r="AI129"/>
  <c r="AJ129"/>
  <c r="AK129"/>
  <c r="AL129"/>
  <c r="AM129"/>
  <c r="AN129"/>
  <c r="AP129"/>
  <c r="AR129"/>
  <c r="AT129" s="1"/>
  <c r="AE130"/>
  <c r="AG130"/>
  <c r="AI130"/>
  <c r="AJ130"/>
  <c r="AK130"/>
  <c r="AL130"/>
  <c r="AM130"/>
  <c r="AN130"/>
  <c r="AP130"/>
  <c r="AR130"/>
  <c r="AT130" s="1"/>
  <c r="AE131"/>
  <c r="AG131"/>
  <c r="AI131"/>
  <c r="AJ131"/>
  <c r="AK131"/>
  <c r="AL131"/>
  <c r="AM131"/>
  <c r="AN131"/>
  <c r="AP131"/>
  <c r="AR131"/>
  <c r="AT131" s="1"/>
  <c r="AE132"/>
  <c r="AG132"/>
  <c r="AI132"/>
  <c r="AJ132"/>
  <c r="AK132"/>
  <c r="AL132"/>
  <c r="AM132"/>
  <c r="AN132"/>
  <c r="AP132"/>
  <c r="AR132"/>
  <c r="AT132" s="1"/>
  <c r="AE133"/>
  <c r="AG133"/>
  <c r="AI133"/>
  <c r="AJ133"/>
  <c r="AK133"/>
  <c r="AL133"/>
  <c r="AM133"/>
  <c r="AN133"/>
  <c r="AP133"/>
  <c r="AR133"/>
  <c r="AT133" s="1"/>
  <c r="AE134"/>
  <c r="AG134"/>
  <c r="AI134"/>
  <c r="AJ134"/>
  <c r="AK134"/>
  <c r="AL134"/>
  <c r="AM134"/>
  <c r="AN134"/>
  <c r="AP134"/>
  <c r="AR134"/>
  <c r="AT134" s="1"/>
  <c r="AE135"/>
  <c r="AG135"/>
  <c r="AI135"/>
  <c r="AJ135"/>
  <c r="AK135"/>
  <c r="AL135"/>
  <c r="AM135"/>
  <c r="AN135"/>
  <c r="AP135"/>
  <c r="AR135"/>
  <c r="AT135" s="1"/>
  <c r="AE137"/>
  <c r="AG137"/>
  <c r="AI137"/>
  <c r="AJ137"/>
  <c r="AK137"/>
  <c r="AL137"/>
  <c r="AM137"/>
  <c r="AN137"/>
  <c r="AP137"/>
  <c r="AR137"/>
  <c r="AT137" s="1"/>
  <c r="AE136"/>
  <c r="AG136"/>
  <c r="AI136"/>
  <c r="AJ136"/>
  <c r="AK136"/>
  <c r="AL136"/>
  <c r="AM136"/>
  <c r="AN136"/>
  <c r="AP136"/>
  <c r="AR136"/>
  <c r="AT136" s="1"/>
  <c r="AE138"/>
  <c r="AG138"/>
  <c r="AI138"/>
  <c r="AJ138"/>
  <c r="AK138"/>
  <c r="AL138"/>
  <c r="AM138"/>
  <c r="AN138"/>
  <c r="AP138"/>
  <c r="AR138"/>
  <c r="AT138" s="1"/>
  <c r="AE139"/>
  <c r="AG139"/>
  <c r="AI139"/>
  <c r="AJ139"/>
  <c r="AK139"/>
  <c r="AL139"/>
  <c r="AM139"/>
  <c r="AN139"/>
  <c r="AP139"/>
  <c r="AR139"/>
  <c r="AT139" s="1"/>
  <c r="AE140"/>
  <c r="AG140"/>
  <c r="AI140"/>
  <c r="AJ140"/>
  <c r="AK140"/>
  <c r="AL140"/>
  <c r="AM140"/>
  <c r="AN140"/>
  <c r="AP140"/>
  <c r="AR140"/>
  <c r="AT140" s="1"/>
  <c r="AE142"/>
  <c r="AG142"/>
  <c r="AI142"/>
  <c r="AJ142"/>
  <c r="AK142"/>
  <c r="AL142"/>
  <c r="AM142"/>
  <c r="AN142"/>
  <c r="AP142"/>
  <c r="AR142"/>
  <c r="AT142" s="1"/>
  <c r="AE141"/>
  <c r="AG141"/>
  <c r="AI141"/>
  <c r="AJ141"/>
  <c r="AK141"/>
  <c r="AL141"/>
  <c r="AM141"/>
  <c r="AN141"/>
  <c r="AP141"/>
  <c r="AR141"/>
  <c r="AT141" s="1"/>
  <c r="AE144"/>
  <c r="AG144"/>
  <c r="AI144"/>
  <c r="AJ144"/>
  <c r="AK144"/>
  <c r="AL144"/>
  <c r="AM144"/>
  <c r="AN144"/>
  <c r="AP144"/>
  <c r="AR144"/>
  <c r="AT144" s="1"/>
  <c r="AE143"/>
  <c r="AG143"/>
  <c r="AI143"/>
  <c r="AJ143"/>
  <c r="AK143"/>
  <c r="AL143"/>
  <c r="AM143"/>
  <c r="AN143"/>
  <c r="AP143"/>
  <c r="AR143"/>
  <c r="AT143" s="1"/>
  <c r="AE145"/>
  <c r="AG145"/>
  <c r="AI145"/>
  <c r="AJ145"/>
  <c r="AK145"/>
  <c r="AL145"/>
  <c r="AM145"/>
  <c r="AN145"/>
  <c r="AP145"/>
  <c r="AR145"/>
  <c r="AT145" s="1"/>
  <c r="AE146"/>
  <c r="AG146"/>
  <c r="AI146"/>
  <c r="AJ146"/>
  <c r="AK146"/>
  <c r="AL146"/>
  <c r="AM146"/>
  <c r="AN146"/>
  <c r="AP146"/>
  <c r="AR146"/>
  <c r="AT146" s="1"/>
  <c r="AE147"/>
  <c r="AG147"/>
  <c r="AI147"/>
  <c r="AJ147"/>
  <c r="AK147"/>
  <c r="AL147"/>
  <c r="AM147"/>
  <c r="AN147"/>
  <c r="AP147"/>
  <c r="AR147"/>
  <c r="AT147" s="1"/>
  <c r="AE148"/>
  <c r="AG148"/>
  <c r="AI148"/>
  <c r="AJ148"/>
  <c r="AK148"/>
  <c r="AL148"/>
  <c r="AM148"/>
  <c r="AN148"/>
  <c r="AP148"/>
  <c r="AR148"/>
  <c r="AT148" s="1"/>
  <c r="AE149"/>
  <c r="AG149"/>
  <c r="AI149"/>
  <c r="AJ149"/>
  <c r="AK149"/>
  <c r="AL149"/>
  <c r="AM149"/>
  <c r="AN149"/>
  <c r="AP149"/>
  <c r="AR149"/>
  <c r="AT149" s="1"/>
  <c r="AE150"/>
  <c r="AG150"/>
  <c r="AI150"/>
  <c r="AJ150"/>
  <c r="AK150"/>
  <c r="AL150"/>
  <c r="AM150"/>
  <c r="AN150"/>
  <c r="AP150"/>
  <c r="AR150"/>
  <c r="AT150" s="1"/>
  <c r="AE151"/>
  <c r="AG151"/>
  <c r="AI151"/>
  <c r="AJ151"/>
  <c r="AK151"/>
  <c r="AL151"/>
  <c r="AM151"/>
  <c r="AN151"/>
  <c r="AP151"/>
  <c r="AR151"/>
  <c r="AT151" s="1"/>
  <c r="AE152"/>
  <c r="AG152"/>
  <c r="AI152"/>
  <c r="AJ152"/>
  <c r="AK152"/>
  <c r="AL152"/>
  <c r="AM152"/>
  <c r="AN152"/>
  <c r="AP152"/>
  <c r="AR152"/>
  <c r="AT152" s="1"/>
  <c r="AE153"/>
  <c r="AG153"/>
  <c r="AI153"/>
  <c r="AJ153"/>
  <c r="AK153"/>
  <c r="AL153"/>
  <c r="AM153"/>
  <c r="AN153"/>
  <c r="AP153"/>
  <c r="AR153"/>
  <c r="AT153" s="1"/>
  <c r="AE154"/>
  <c r="AG154"/>
  <c r="AI154"/>
  <c r="AJ154"/>
  <c r="AK154"/>
  <c r="AL154"/>
  <c r="AM154"/>
  <c r="AN154"/>
  <c r="AP154"/>
  <c r="AR154"/>
  <c r="AT154" s="1"/>
  <c r="AE155"/>
  <c r="AG155"/>
  <c r="AI155"/>
  <c r="AJ155"/>
  <c r="AK155"/>
  <c r="AL155"/>
  <c r="AM155"/>
  <c r="AN155"/>
  <c r="AP155"/>
  <c r="AR155"/>
  <c r="AT155" s="1"/>
  <c r="AE156"/>
  <c r="AG156"/>
  <c r="AI156"/>
  <c r="AJ156"/>
  <c r="AK156"/>
  <c r="AL156"/>
  <c r="AM156"/>
  <c r="AN156"/>
  <c r="AP156"/>
  <c r="AR156"/>
  <c r="AT156" s="1"/>
  <c r="AE157"/>
  <c r="AG157"/>
  <c r="AI157"/>
  <c r="AJ157"/>
  <c r="AK157"/>
  <c r="AL157"/>
  <c r="AM157"/>
  <c r="AN157"/>
  <c r="AP157"/>
  <c r="AR157"/>
  <c r="AT157" s="1"/>
  <c r="AE158"/>
  <c r="AG158"/>
  <c r="AI158"/>
  <c r="AJ158"/>
  <c r="AK158"/>
  <c r="AL158"/>
  <c r="AM158"/>
  <c r="AN158"/>
  <c r="AP158"/>
  <c r="AR158"/>
  <c r="AT158" s="1"/>
  <c r="AE159"/>
  <c r="AG159"/>
  <c r="AI159"/>
  <c r="AJ159"/>
  <c r="AK159"/>
  <c r="AL159"/>
  <c r="AM159"/>
  <c r="AN159"/>
  <c r="AP159"/>
  <c r="AR159"/>
  <c r="AT159" s="1"/>
  <c r="AE160"/>
  <c r="AG160"/>
  <c r="AI160"/>
  <c r="AJ160"/>
  <c r="AK160"/>
  <c r="AL160"/>
  <c r="AM160"/>
  <c r="AN160"/>
  <c r="AP160"/>
  <c r="AR160"/>
  <c r="AT160" s="1"/>
  <c r="AE161"/>
  <c r="AG161"/>
  <c r="AI161"/>
  <c r="AJ161"/>
  <c r="AK161"/>
  <c r="AL161"/>
  <c r="AM161"/>
  <c r="AN161"/>
  <c r="AP161"/>
  <c r="AR161"/>
  <c r="AT161" s="1"/>
  <c r="AE162"/>
  <c r="AG162"/>
  <c r="AI162"/>
  <c r="AJ162"/>
  <c r="AK162"/>
  <c r="AL162"/>
  <c r="AM162"/>
  <c r="AN162"/>
  <c r="AP162"/>
  <c r="AR162"/>
  <c r="AT162" s="1"/>
  <c r="AE163"/>
  <c r="AG163"/>
  <c r="AI163"/>
  <c r="AJ163"/>
  <c r="AK163"/>
  <c r="AL163"/>
  <c r="AM163"/>
  <c r="AN163"/>
  <c r="AP163"/>
  <c r="AR163"/>
  <c r="AT163" s="1"/>
  <c r="AE164"/>
  <c r="AG164"/>
  <c r="AI164"/>
  <c r="AJ164"/>
  <c r="AK164"/>
  <c r="AL164"/>
  <c r="AM164"/>
  <c r="AN164"/>
  <c r="AP164"/>
  <c r="AR164"/>
  <c r="AT164" s="1"/>
  <c r="AE165"/>
  <c r="AG165"/>
  <c r="AI165"/>
  <c r="AJ165"/>
  <c r="AK165"/>
  <c r="AL165"/>
  <c r="AM165"/>
  <c r="AN165"/>
  <c r="AP165"/>
  <c r="AR165"/>
  <c r="AT165" s="1"/>
  <c r="AE166"/>
  <c r="AG166"/>
  <c r="AI166"/>
  <c r="AJ166"/>
  <c r="AK166"/>
  <c r="AL166"/>
  <c r="AM166"/>
  <c r="AN166"/>
  <c r="AP166"/>
  <c r="AR166"/>
  <c r="AT166" s="1"/>
  <c r="AE167"/>
  <c r="AG167"/>
  <c r="AI167"/>
  <c r="AJ167"/>
  <c r="AK167"/>
  <c r="AL167"/>
  <c r="AM167"/>
  <c r="AN167"/>
  <c r="AP167"/>
  <c r="AR167"/>
  <c r="AT167" s="1"/>
  <c r="AE168"/>
  <c r="AG168"/>
  <c r="AI168"/>
  <c r="AJ168"/>
  <c r="AK168"/>
  <c r="AL168"/>
  <c r="AM168"/>
  <c r="AN168"/>
  <c r="AP168"/>
  <c r="AR168"/>
  <c r="AT168" s="1"/>
  <c r="AE169"/>
  <c r="AG169"/>
  <c r="AI169"/>
  <c r="AJ169"/>
  <c r="AK169"/>
  <c r="AL169"/>
  <c r="AM169"/>
  <c r="AN169"/>
  <c r="AP169"/>
  <c r="AR169"/>
  <c r="AT169" s="1"/>
  <c r="AE170"/>
  <c r="AG170"/>
  <c r="AI170"/>
  <c r="AJ170"/>
  <c r="AK170"/>
  <c r="AL170"/>
  <c r="AM170"/>
  <c r="AN170"/>
  <c r="AP170"/>
  <c r="AR170"/>
  <c r="AT170" s="1"/>
  <c r="AE172"/>
  <c r="AG172"/>
  <c r="AI172"/>
  <c r="AJ172"/>
  <c r="AK172"/>
  <c r="AL172"/>
  <c r="AM172"/>
  <c r="AN172"/>
  <c r="AP172"/>
  <c r="AR172"/>
  <c r="AT172" s="1"/>
  <c r="AE173"/>
  <c r="AG173"/>
  <c r="AI173"/>
  <c r="AJ173"/>
  <c r="AK173"/>
  <c r="AL173"/>
  <c r="AM173"/>
  <c r="AN173"/>
  <c r="AP173"/>
  <c r="AR173"/>
  <c r="AT173" s="1"/>
  <c r="AE171"/>
  <c r="AG171"/>
  <c r="AI171"/>
  <c r="AJ171"/>
  <c r="AK171"/>
  <c r="AL171"/>
  <c r="AM171"/>
  <c r="AN171"/>
  <c r="AP171"/>
  <c r="AR171"/>
  <c r="AT171" s="1"/>
  <c r="AE174"/>
  <c r="AG174"/>
  <c r="AI174"/>
  <c r="AJ174"/>
  <c r="AK174"/>
  <c r="AL174"/>
  <c r="AM174"/>
  <c r="AN174"/>
  <c r="AP174"/>
  <c r="AR174"/>
  <c r="AT174" s="1"/>
  <c r="AE175"/>
  <c r="AG175"/>
  <c r="AI175"/>
  <c r="AJ175"/>
  <c r="AK175"/>
  <c r="AL175"/>
  <c r="AM175"/>
  <c r="AN175"/>
  <c r="AP175"/>
  <c r="AR175"/>
  <c r="AT175" s="1"/>
  <c r="AE176"/>
  <c r="AG176"/>
  <c r="AI176"/>
  <c r="AJ176"/>
  <c r="AK176"/>
  <c r="AL176"/>
  <c r="AM176"/>
  <c r="AN176"/>
  <c r="AP176"/>
  <c r="AR176"/>
  <c r="AT176" s="1"/>
  <c r="AE177"/>
  <c r="AG177"/>
  <c r="AI177"/>
  <c r="AJ177"/>
  <c r="AK177"/>
  <c r="AL177"/>
  <c r="AM177"/>
  <c r="AN177"/>
  <c r="AP177"/>
  <c r="AR177"/>
  <c r="AT177" s="1"/>
  <c r="AE178"/>
  <c r="AG178"/>
  <c r="AI178"/>
  <c r="AJ178"/>
  <c r="AK178"/>
  <c r="AL178"/>
  <c r="AM178"/>
  <c r="AN178"/>
  <c r="AP178"/>
  <c r="AR178"/>
  <c r="AT178" s="1"/>
  <c r="AE180"/>
  <c r="AG180"/>
  <c r="AI180"/>
  <c r="AJ180"/>
  <c r="AK180"/>
  <c r="AL180"/>
  <c r="AM180"/>
  <c r="AN180"/>
  <c r="AP180"/>
  <c r="AR180"/>
  <c r="AT180" s="1"/>
  <c r="AE179"/>
  <c r="AG179"/>
  <c r="AI179"/>
  <c r="AJ179"/>
  <c r="AK179"/>
  <c r="AL179"/>
  <c r="AM179"/>
  <c r="AN179"/>
  <c r="AP179"/>
  <c r="AR179"/>
  <c r="AT179" s="1"/>
  <c r="AE181"/>
  <c r="AG181"/>
  <c r="AI181"/>
  <c r="AJ181"/>
  <c r="AK181"/>
  <c r="AL181"/>
  <c r="AM181"/>
  <c r="AN181"/>
  <c r="AP181"/>
  <c r="AR181"/>
  <c r="AT181" s="1"/>
  <c r="AE183"/>
  <c r="AG183"/>
  <c r="AI183"/>
  <c r="AJ183"/>
  <c r="AK183"/>
  <c r="AL183"/>
  <c r="AM183"/>
  <c r="AN183"/>
  <c r="AP183"/>
  <c r="AR183"/>
  <c r="AT183" s="1"/>
  <c r="AE184"/>
  <c r="AG184"/>
  <c r="AI184"/>
  <c r="AJ184"/>
  <c r="AK184"/>
  <c r="AL184"/>
  <c r="AM184"/>
  <c r="AN184"/>
  <c r="AP184"/>
  <c r="AR184"/>
  <c r="AT184" s="1"/>
  <c r="AE182"/>
  <c r="AG182"/>
  <c r="AI182"/>
  <c r="AJ182"/>
  <c r="AK182"/>
  <c r="AL182"/>
  <c r="AM182"/>
  <c r="AN182"/>
  <c r="AP182"/>
  <c r="AR182"/>
  <c r="AT182" s="1"/>
  <c r="AE185"/>
  <c r="AG185"/>
  <c r="AI185"/>
  <c r="AJ185"/>
  <c r="AK185"/>
  <c r="AL185"/>
  <c r="AM185"/>
  <c r="AN185"/>
  <c r="AP185"/>
  <c r="AR185"/>
  <c r="AT185" s="1"/>
  <c r="AE187"/>
  <c r="AG187"/>
  <c r="AI187"/>
  <c r="AJ187"/>
  <c r="AK187"/>
  <c r="AL187"/>
  <c r="AM187"/>
  <c r="AN187"/>
  <c r="AP187"/>
  <c r="AR187"/>
  <c r="AT187" s="1"/>
  <c r="AE186"/>
  <c r="AG186"/>
  <c r="AI186"/>
  <c r="AJ186"/>
  <c r="AK186"/>
  <c r="AL186"/>
  <c r="AM186"/>
  <c r="AN186"/>
  <c r="AP186"/>
  <c r="AR186"/>
  <c r="AT186" s="1"/>
  <c r="AE188"/>
  <c r="AG188"/>
  <c r="AI188"/>
  <c r="AJ188"/>
  <c r="AK188"/>
  <c r="AL188"/>
  <c r="AM188"/>
  <c r="AN188"/>
  <c r="AP188"/>
  <c r="AR188"/>
  <c r="AT188" s="1"/>
  <c r="AE190"/>
  <c r="AG190"/>
  <c r="AI190"/>
  <c r="AJ190"/>
  <c r="AK190"/>
  <c r="AL190"/>
  <c r="AM190"/>
  <c r="AN190"/>
  <c r="AP190"/>
  <c r="AR190"/>
  <c r="AT190" s="1"/>
  <c r="AE191"/>
  <c r="AG191"/>
  <c r="AI191"/>
  <c r="AJ191"/>
  <c r="AK191"/>
  <c r="AL191"/>
  <c r="AM191"/>
  <c r="AN191"/>
  <c r="AP191"/>
  <c r="AR191"/>
  <c r="AT191" s="1"/>
  <c r="AE189"/>
  <c r="AG189"/>
  <c r="AI189"/>
  <c r="AJ189"/>
  <c r="AK189"/>
  <c r="AL189"/>
  <c r="AM189"/>
  <c r="AN189"/>
  <c r="AP189"/>
  <c r="AR189"/>
  <c r="AT189" s="1"/>
  <c r="AE193"/>
  <c r="AG193"/>
  <c r="AI193"/>
  <c r="AJ193"/>
  <c r="AK193"/>
  <c r="AL193"/>
  <c r="AM193"/>
  <c r="AN193"/>
  <c r="AP193"/>
  <c r="AR193"/>
  <c r="AT193" s="1"/>
  <c r="AE194"/>
  <c r="AG194"/>
  <c r="AI194"/>
  <c r="AJ194"/>
  <c r="AK194"/>
  <c r="AL194"/>
  <c r="AM194"/>
  <c r="AN194"/>
  <c r="AP194"/>
  <c r="AR194"/>
  <c r="AT194" s="1"/>
  <c r="AE195"/>
  <c r="AG195"/>
  <c r="AI195"/>
  <c r="AJ195"/>
  <c r="AK195"/>
  <c r="AL195"/>
  <c r="AM195"/>
  <c r="AN195"/>
  <c r="AP195"/>
  <c r="AR195"/>
  <c r="AT195" s="1"/>
  <c r="AE192"/>
  <c r="AG192"/>
  <c r="AI192"/>
  <c r="AJ192"/>
  <c r="AK192"/>
  <c r="AL192"/>
  <c r="AM192"/>
  <c r="AN192"/>
  <c r="AP192"/>
  <c r="AR192"/>
  <c r="AT192" s="1"/>
  <c r="AE196"/>
  <c r="AG196"/>
  <c r="AI196"/>
  <c r="AJ196"/>
  <c r="AK196"/>
  <c r="AL196"/>
  <c r="AM196"/>
  <c r="AN196"/>
  <c r="AP196"/>
  <c r="AR196"/>
  <c r="AT196" s="1"/>
  <c r="AE197"/>
  <c r="AG197"/>
  <c r="AI197"/>
  <c r="AJ197"/>
  <c r="AK197"/>
  <c r="AL197"/>
  <c r="AM197"/>
  <c r="AN197"/>
  <c r="AP197"/>
  <c r="AR197"/>
  <c r="AT197" s="1"/>
  <c r="AE198"/>
  <c r="AG198"/>
  <c r="AI198"/>
  <c r="AJ198"/>
  <c r="AK198"/>
  <c r="AL198"/>
  <c r="AM198"/>
  <c r="AN198"/>
  <c r="AP198"/>
  <c r="AR198"/>
  <c r="AT198" s="1"/>
  <c r="AE199"/>
  <c r="AG199"/>
  <c r="AI199"/>
  <c r="AJ199"/>
  <c r="AK199"/>
  <c r="AL199"/>
  <c r="AM199"/>
  <c r="AN199"/>
  <c r="AP199"/>
  <c r="AR199"/>
  <c r="AT199" s="1"/>
  <c r="AE201"/>
  <c r="AG201"/>
  <c r="AI201"/>
  <c r="AJ201"/>
  <c r="AK201"/>
  <c r="AL201"/>
  <c r="AM201"/>
  <c r="AN201"/>
  <c r="AP201"/>
  <c r="AR201"/>
  <c r="AT201" s="1"/>
  <c r="AE202"/>
  <c r="AG202"/>
  <c r="AI202"/>
  <c r="AJ202"/>
  <c r="AK202"/>
  <c r="AL202"/>
  <c r="AM202"/>
  <c r="AN202"/>
  <c r="AP202"/>
  <c r="AR202"/>
  <c r="AT202" s="1"/>
  <c r="AE203"/>
  <c r="AG203"/>
  <c r="AI203"/>
  <c r="AJ203"/>
  <c r="AK203"/>
  <c r="AL203"/>
  <c r="AM203"/>
  <c r="AN203"/>
  <c r="AP203"/>
  <c r="AR203"/>
  <c r="AT203" s="1"/>
  <c r="AE200"/>
  <c r="AG200"/>
  <c r="AI200"/>
  <c r="AJ200"/>
  <c r="AK200"/>
  <c r="AL200"/>
  <c r="AM200"/>
  <c r="AN200"/>
  <c r="AP200"/>
  <c r="AR200"/>
  <c r="AT200" s="1"/>
  <c r="AE205"/>
  <c r="AG205"/>
  <c r="AI205"/>
  <c r="AJ205"/>
  <c r="AK205"/>
  <c r="AL205"/>
  <c r="AM205"/>
  <c r="AN205"/>
  <c r="AP205"/>
  <c r="AR205"/>
  <c r="AT205" s="1"/>
  <c r="AE206"/>
  <c r="AG206"/>
  <c r="AI206"/>
  <c r="AJ206"/>
  <c r="AK206"/>
  <c r="AL206"/>
  <c r="AM206"/>
  <c r="AN206"/>
  <c r="AP206"/>
  <c r="AR206"/>
  <c r="AT206" s="1"/>
  <c r="AE204"/>
  <c r="AG204"/>
  <c r="AI204"/>
  <c r="AJ204"/>
  <c r="AK204"/>
  <c r="AL204"/>
  <c r="AM204"/>
  <c r="AN204"/>
  <c r="AP204"/>
  <c r="AR204"/>
  <c r="AT204" s="1"/>
  <c r="AE207"/>
  <c r="AG207"/>
  <c r="AI207"/>
  <c r="AJ207"/>
  <c r="AK207"/>
  <c r="AL207"/>
  <c r="AM207"/>
  <c r="AN207"/>
  <c r="AP207"/>
  <c r="AR207"/>
  <c r="AT207" s="1"/>
  <c r="AE208"/>
  <c r="AG208"/>
  <c r="AI208"/>
  <c r="AJ208"/>
  <c r="AK208"/>
  <c r="AL208"/>
  <c r="AM208"/>
  <c r="AN208"/>
  <c r="AP208"/>
  <c r="AR208"/>
  <c r="AT208" s="1"/>
  <c r="AE210"/>
  <c r="AG210"/>
  <c r="AI210"/>
  <c r="AJ210"/>
  <c r="AK210"/>
  <c r="AL210"/>
  <c r="AM210"/>
  <c r="AN210"/>
  <c r="AP210"/>
  <c r="AR210"/>
  <c r="AT210" s="1"/>
  <c r="AE209"/>
  <c r="AG209"/>
  <c r="AI209"/>
  <c r="AJ209"/>
  <c r="AK209"/>
  <c r="AL209"/>
  <c r="AM209"/>
  <c r="AN209"/>
  <c r="AP209"/>
  <c r="AR209"/>
  <c r="AT209" s="1"/>
  <c r="AE211"/>
  <c r="AG211"/>
  <c r="AI211"/>
  <c r="AJ211"/>
  <c r="AK211"/>
  <c r="AL211"/>
  <c r="AM211"/>
  <c r="AN211"/>
  <c r="AP211"/>
  <c r="AR211"/>
  <c r="AT211" s="1"/>
  <c r="AE213"/>
  <c r="AG213"/>
  <c r="AI213"/>
  <c r="AJ213"/>
  <c r="AK213"/>
  <c r="AL213"/>
  <c r="AM213"/>
  <c r="AN213"/>
  <c r="AP213"/>
  <c r="AR213"/>
  <c r="AT213" s="1"/>
  <c r="AE212"/>
  <c r="AG212"/>
  <c r="AI212"/>
  <c r="AJ212"/>
  <c r="AK212"/>
  <c r="AL212"/>
  <c r="AM212"/>
  <c r="AN212"/>
  <c r="AP212"/>
  <c r="AR212"/>
  <c r="AT212" s="1"/>
  <c r="AE214"/>
  <c r="AG214"/>
  <c r="AI214"/>
  <c r="AJ214"/>
  <c r="AK214"/>
  <c r="AL214"/>
  <c r="AM214"/>
  <c r="AN214"/>
  <c r="AP214"/>
  <c r="AR214"/>
  <c r="AT214" s="1"/>
  <c r="AE215"/>
  <c r="AG215"/>
  <c r="AI215"/>
  <c r="AJ215"/>
  <c r="AK215"/>
  <c r="AL215"/>
  <c r="AM215"/>
  <c r="AN215"/>
  <c r="AP215"/>
  <c r="AR215"/>
  <c r="AT215" s="1"/>
  <c r="AE216"/>
  <c r="AG216"/>
  <c r="AI216"/>
  <c r="AJ216"/>
  <c r="AK216"/>
  <c r="AL216"/>
  <c r="AM216"/>
  <c r="AN216"/>
  <c r="AP216"/>
  <c r="AR216"/>
  <c r="AT216" s="1"/>
  <c r="AE217"/>
  <c r="AG217"/>
  <c r="AI217"/>
  <c r="AJ217"/>
  <c r="AK217"/>
  <c r="AL217"/>
  <c r="AM217"/>
  <c r="AN217"/>
  <c r="AP217"/>
  <c r="AR217"/>
  <c r="AT217" s="1"/>
  <c r="AE218"/>
  <c r="AG218"/>
  <c r="AI218"/>
  <c r="AJ218"/>
  <c r="AK218"/>
  <c r="AL218"/>
  <c r="AM218"/>
  <c r="AN218"/>
  <c r="AP218"/>
  <c r="AR218"/>
  <c r="AT218" s="1"/>
  <c r="AE219"/>
  <c r="AG219"/>
  <c r="AI219"/>
  <c r="AJ219"/>
  <c r="AK219"/>
  <c r="AL219"/>
  <c r="AM219"/>
  <c r="AN219"/>
  <c r="AP219"/>
  <c r="AR219"/>
  <c r="AT219" s="1"/>
  <c r="AE220"/>
  <c r="AG220"/>
  <c r="AI220"/>
  <c r="AJ220"/>
  <c r="AK220"/>
  <c r="AL220"/>
  <c r="AM220"/>
  <c r="AN220"/>
  <c r="AP220"/>
  <c r="AR220"/>
  <c r="AT220" s="1"/>
  <c r="AE221"/>
  <c r="AG221"/>
  <c r="AI221"/>
  <c r="AJ221"/>
  <c r="AK221"/>
  <c r="AL221"/>
  <c r="AM221"/>
  <c r="AN221"/>
  <c r="AP221"/>
  <c r="AR221"/>
  <c r="AT221" s="1"/>
  <c r="AE222"/>
  <c r="AG222"/>
  <c r="AI222"/>
  <c r="AJ222"/>
  <c r="AK222"/>
  <c r="AL222"/>
  <c r="AM222"/>
  <c r="AN222"/>
  <c r="AP222"/>
  <c r="AR222"/>
  <c r="AT222" s="1"/>
  <c r="AE223"/>
  <c r="AG223"/>
  <c r="AI223"/>
  <c r="AJ223"/>
  <c r="AK223"/>
  <c r="AL223"/>
  <c r="AM223"/>
  <c r="AN223"/>
  <c r="AP223"/>
  <c r="AR223"/>
  <c r="AT223" s="1"/>
  <c r="AE224"/>
  <c r="AG224"/>
  <c r="AI224"/>
  <c r="AJ224"/>
  <c r="AK224"/>
  <c r="AL224"/>
  <c r="AM224"/>
  <c r="AN224"/>
  <c r="AP224"/>
  <c r="AR224"/>
  <c r="AT224" s="1"/>
  <c r="AE225"/>
  <c r="AG225"/>
  <c r="AI225"/>
  <c r="AJ225"/>
  <c r="AK225"/>
  <c r="AL225"/>
  <c r="AM225"/>
  <c r="AN225"/>
  <c r="AP225"/>
  <c r="AR225"/>
  <c r="AT225" s="1"/>
  <c r="AE227"/>
  <c r="AG227"/>
  <c r="AI227"/>
  <c r="AJ227"/>
  <c r="AK227"/>
  <c r="AL227"/>
  <c r="AM227"/>
  <c r="AN227"/>
  <c r="AP227"/>
  <c r="AR227"/>
  <c r="AT227" s="1"/>
  <c r="AE226"/>
  <c r="AG226"/>
  <c r="AI226"/>
  <c r="AJ226"/>
  <c r="AK226"/>
  <c r="AL226"/>
  <c r="AM226"/>
  <c r="AN226"/>
  <c r="AP226"/>
  <c r="AR226"/>
  <c r="AT226" s="1"/>
  <c r="AE228"/>
  <c r="AG228"/>
  <c r="AI228"/>
  <c r="AJ228"/>
  <c r="AK228"/>
  <c r="AL228"/>
  <c r="AM228"/>
  <c r="AN228"/>
  <c r="AP228"/>
  <c r="AR228"/>
  <c r="AT228" s="1"/>
  <c r="AE229"/>
  <c r="AG229"/>
  <c r="AI229"/>
  <c r="AJ229"/>
  <c r="AK229"/>
  <c r="AL229"/>
  <c r="AM229"/>
  <c r="AN229"/>
  <c r="AP229"/>
  <c r="AR229"/>
  <c r="AT229" s="1"/>
  <c r="AE230"/>
  <c r="AG230"/>
  <c r="AI230"/>
  <c r="AJ230"/>
  <c r="AK230"/>
  <c r="AL230"/>
  <c r="AM230"/>
  <c r="AN230"/>
  <c r="AP230"/>
  <c r="AR230"/>
  <c r="AT230" s="1"/>
  <c r="AE231"/>
  <c r="AG231"/>
  <c r="AI231"/>
  <c r="AJ231"/>
  <c r="AK231"/>
  <c r="AL231"/>
  <c r="AM231"/>
  <c r="AN231"/>
  <c r="AP231"/>
  <c r="AR231"/>
  <c r="AT231" s="1"/>
  <c r="AE232"/>
  <c r="AG232"/>
  <c r="AI232"/>
  <c r="AJ232"/>
  <c r="AK232"/>
  <c r="AL232"/>
  <c r="AM232"/>
  <c r="AN232"/>
  <c r="AP232"/>
  <c r="AR232"/>
  <c r="AT232" s="1"/>
  <c r="AE233"/>
  <c r="AG233"/>
  <c r="AI233"/>
  <c r="AJ233"/>
  <c r="AK233"/>
  <c r="AL233"/>
  <c r="AM233"/>
  <c r="AN233"/>
  <c r="AP233"/>
  <c r="AR233"/>
  <c r="AT233" s="1"/>
  <c r="AE234"/>
  <c r="AG234"/>
  <c r="AI234"/>
  <c r="AJ234"/>
  <c r="AK234"/>
  <c r="AL234"/>
  <c r="AM234"/>
  <c r="AN234"/>
  <c r="AP234"/>
  <c r="AR234"/>
  <c r="AT234" s="1"/>
  <c r="AE235"/>
  <c r="AG235"/>
  <c r="AI235"/>
  <c r="AJ235"/>
  <c r="AK235"/>
  <c r="AL235"/>
  <c r="AM235"/>
  <c r="AN235"/>
  <c r="AP235"/>
  <c r="AR235"/>
  <c r="AT235" s="1"/>
  <c r="AE236"/>
  <c r="AG236"/>
  <c r="AI236"/>
  <c r="AJ236"/>
  <c r="AK236"/>
  <c r="AL236"/>
  <c r="AM236"/>
  <c r="AN236"/>
  <c r="AP236"/>
  <c r="AR236"/>
  <c r="AT236" s="1"/>
  <c r="AE237"/>
  <c r="AG237"/>
  <c r="AI237"/>
  <c r="AJ237"/>
  <c r="AK237"/>
  <c r="AL237"/>
  <c r="AM237"/>
  <c r="AN237"/>
  <c r="AP237"/>
  <c r="AR237"/>
  <c r="AT237" s="1"/>
  <c r="AE238"/>
  <c r="AG238"/>
  <c r="AI238"/>
  <c r="AJ238"/>
  <c r="AK238"/>
  <c r="AL238"/>
  <c r="AM238"/>
  <c r="AN238"/>
  <c r="AP238"/>
  <c r="AR238"/>
  <c r="AT238" s="1"/>
  <c r="AE239"/>
  <c r="AG239"/>
  <c r="AI239"/>
  <c r="AJ239"/>
  <c r="AK239"/>
  <c r="AL239"/>
  <c r="AM239"/>
  <c r="AN239"/>
  <c r="AP239"/>
  <c r="AR239"/>
  <c r="AT239" s="1"/>
  <c r="AE240"/>
  <c r="AG240"/>
  <c r="AI240"/>
  <c r="AJ240"/>
  <c r="AK240"/>
  <c r="AL240"/>
  <c r="AM240"/>
  <c r="AN240"/>
  <c r="AP240"/>
  <c r="AR240"/>
  <c r="AT240" s="1"/>
  <c r="AE241"/>
  <c r="AG241"/>
  <c r="AI241"/>
  <c r="AJ241"/>
  <c r="AK241"/>
  <c r="AL241"/>
  <c r="AM241"/>
  <c r="AN241"/>
  <c r="AP241"/>
  <c r="AR241"/>
  <c r="AT241" s="1"/>
  <c r="AE242"/>
  <c r="AG242"/>
  <c r="AI242"/>
  <c r="AJ242"/>
  <c r="AK242"/>
  <c r="AL242"/>
  <c r="AM242"/>
  <c r="AN242"/>
  <c r="AP242"/>
  <c r="AR242"/>
  <c r="AT242" s="1"/>
  <c r="AE243"/>
  <c r="AG243"/>
  <c r="AI243"/>
  <c r="AJ243"/>
  <c r="AK243"/>
  <c r="AL243"/>
  <c r="AM243"/>
  <c r="AN243"/>
  <c r="AP243"/>
  <c r="AR243"/>
  <c r="AT243" s="1"/>
  <c r="AE244"/>
  <c r="AG244"/>
  <c r="AI244"/>
  <c r="AJ244"/>
  <c r="AK244"/>
  <c r="AL244"/>
  <c r="AM244"/>
  <c r="AN244"/>
  <c r="AP244"/>
  <c r="AR244"/>
  <c r="AT244" s="1"/>
  <c r="AE245"/>
  <c r="AG245"/>
  <c r="AI245"/>
  <c r="AJ245"/>
  <c r="AK245"/>
  <c r="AL245"/>
  <c r="AM245"/>
  <c r="AN245"/>
  <c r="AP245"/>
  <c r="AR245"/>
  <c r="AT245" s="1"/>
  <c r="AE246"/>
  <c r="AG246"/>
  <c r="AI246"/>
  <c r="AJ246"/>
  <c r="AK246"/>
  <c r="AL246"/>
  <c r="AM246"/>
  <c r="AN246"/>
  <c r="AP246"/>
  <c r="AR246"/>
  <c r="AT246" s="1"/>
  <c r="AE247"/>
  <c r="AG247"/>
  <c r="AI247"/>
  <c r="AJ247"/>
  <c r="AK247"/>
  <c r="AL247"/>
  <c r="AM247"/>
  <c r="AN247"/>
  <c r="AP247"/>
  <c r="AR247"/>
  <c r="AT247" s="1"/>
  <c r="AE248"/>
  <c r="AG248"/>
  <c r="AI248"/>
  <c r="AJ248"/>
  <c r="AK248"/>
  <c r="AL248"/>
  <c r="AM248"/>
  <c r="AN248"/>
  <c r="AP248"/>
  <c r="AR248"/>
  <c r="AT248" s="1"/>
  <c r="AE249"/>
  <c r="AG249"/>
  <c r="AI249"/>
  <c r="AJ249"/>
  <c r="AK249"/>
  <c r="AL249"/>
  <c r="AM249"/>
  <c r="AN249"/>
  <c r="AP249"/>
  <c r="AR249"/>
  <c r="AT249" s="1"/>
  <c r="AE250"/>
  <c r="AG250"/>
  <c r="AI250"/>
  <c r="AJ250"/>
  <c r="AK250"/>
  <c r="AL250"/>
  <c r="AM250"/>
  <c r="AN250"/>
  <c r="AP250"/>
  <c r="AR250"/>
  <c r="AT250" s="1"/>
  <c r="AE252"/>
  <c r="AG252"/>
  <c r="AI252"/>
  <c r="AJ252"/>
  <c r="AK252"/>
  <c r="AL252"/>
  <c r="AM252"/>
  <c r="AN252"/>
  <c r="AP252"/>
  <c r="AR252"/>
  <c r="AT252" s="1"/>
  <c r="AE251"/>
  <c r="AG251"/>
  <c r="AI251"/>
  <c r="AJ251"/>
  <c r="AK251"/>
  <c r="AL251"/>
  <c r="AM251"/>
  <c r="AN251"/>
  <c r="AP251"/>
  <c r="AR251"/>
  <c r="AT251" s="1"/>
  <c r="AE253"/>
  <c r="AG253"/>
  <c r="AI253"/>
  <c r="AJ253"/>
  <c r="AK253"/>
  <c r="AL253"/>
  <c r="AM253"/>
  <c r="AN253"/>
  <c r="AP253"/>
  <c r="AR253"/>
  <c r="AT253" s="1"/>
  <c r="AE254"/>
  <c r="AG254"/>
  <c r="AI254"/>
  <c r="AJ254"/>
  <c r="AK254"/>
  <c r="AL254"/>
  <c r="AM254"/>
  <c r="AN254"/>
  <c r="AP254"/>
  <c r="AR254"/>
  <c r="AT254" s="1"/>
  <c r="AE255"/>
  <c r="AG255"/>
  <c r="AI255"/>
  <c r="AJ255"/>
  <c r="AK255"/>
  <c r="AL255"/>
  <c r="AM255"/>
  <c r="AN255"/>
  <c r="AP255"/>
  <c r="AR255"/>
  <c r="AT255" s="1"/>
  <c r="AE256"/>
  <c r="AG256"/>
  <c r="AI256"/>
  <c r="AJ256"/>
  <c r="AK256"/>
  <c r="AL256"/>
  <c r="AM256"/>
  <c r="AN256"/>
  <c r="AP256"/>
  <c r="AR256"/>
  <c r="AT256" s="1"/>
  <c r="AE257"/>
  <c r="AG257"/>
  <c r="AI257"/>
  <c r="AJ257"/>
  <c r="AK257"/>
  <c r="AL257"/>
  <c r="AM257"/>
  <c r="AN257"/>
  <c r="AP257"/>
  <c r="AR257"/>
  <c r="AT257" s="1"/>
  <c r="AE258"/>
  <c r="AG258"/>
  <c r="AI258"/>
  <c r="AJ258"/>
  <c r="AK258"/>
  <c r="AL258"/>
  <c r="AM258"/>
  <c r="AN258"/>
  <c r="AP258"/>
  <c r="AR258"/>
  <c r="AT258" s="1"/>
  <c r="AE259"/>
  <c r="AG259"/>
  <c r="AI259"/>
  <c r="AJ259"/>
  <c r="AK259"/>
  <c r="AL259"/>
  <c r="AM259"/>
  <c r="AN259"/>
  <c r="AP259"/>
  <c r="AR259"/>
  <c r="AT259" s="1"/>
  <c r="AE260"/>
  <c r="AG260"/>
  <c r="AI260"/>
  <c r="AJ260"/>
  <c r="AK260"/>
  <c r="AL260"/>
  <c r="AM260"/>
  <c r="AN260"/>
  <c r="AP260"/>
  <c r="AR260"/>
  <c r="AT260" s="1"/>
  <c r="AE261"/>
  <c r="AG261"/>
  <c r="AI261"/>
  <c r="AJ261"/>
  <c r="AK261"/>
  <c r="AL261"/>
  <c r="AM261"/>
  <c r="AN261"/>
  <c r="AP261"/>
  <c r="AR261"/>
  <c r="AT261" s="1"/>
  <c r="AE262"/>
  <c r="AG262"/>
  <c r="AI262"/>
  <c r="AJ262"/>
  <c r="AK262"/>
  <c r="AL262"/>
  <c r="AM262"/>
  <c r="AN262"/>
  <c r="AP262"/>
  <c r="AR262"/>
  <c r="AT262" s="1"/>
  <c r="AE264"/>
  <c r="AG264"/>
  <c r="AI264"/>
  <c r="AJ264"/>
  <c r="AK264"/>
  <c r="AL264"/>
  <c r="AM264"/>
  <c r="AN264"/>
  <c r="AP264"/>
  <c r="AR264"/>
  <c r="AT264" s="1"/>
  <c r="AE263"/>
  <c r="AG263"/>
  <c r="AI263"/>
  <c r="AJ263"/>
  <c r="AK263"/>
  <c r="AL263"/>
  <c r="AM263"/>
  <c r="AN263"/>
  <c r="AP263"/>
  <c r="AR263"/>
  <c r="AT263" s="1"/>
  <c r="AE265"/>
  <c r="AG265"/>
  <c r="AI265"/>
  <c r="AJ265"/>
  <c r="AK265"/>
  <c r="AL265"/>
  <c r="AM265"/>
  <c r="AN265"/>
  <c r="AP265"/>
  <c r="AR265"/>
  <c r="AT265" s="1"/>
  <c r="AE266"/>
  <c r="AG266"/>
  <c r="AI266"/>
  <c r="AJ266"/>
  <c r="AK266"/>
  <c r="AL266"/>
  <c r="AM266"/>
  <c r="AN266"/>
  <c r="AP266"/>
  <c r="AR266"/>
  <c r="AT266" s="1"/>
  <c r="AE267"/>
  <c r="AG267"/>
  <c r="AI267"/>
  <c r="AJ267"/>
  <c r="AK267"/>
  <c r="AL267"/>
  <c r="AM267"/>
  <c r="AN267"/>
  <c r="AP267"/>
  <c r="AR267"/>
  <c r="AT267" s="1"/>
  <c r="AE268"/>
  <c r="AG268"/>
  <c r="AI268"/>
  <c r="AJ268"/>
  <c r="AK268"/>
  <c r="AL268"/>
  <c r="AM268"/>
  <c r="AN268"/>
  <c r="AP268"/>
  <c r="AR268"/>
  <c r="AT268" s="1"/>
  <c r="AE269"/>
  <c r="AG269"/>
  <c r="AI269"/>
  <c r="AJ269"/>
  <c r="AK269"/>
  <c r="AL269"/>
  <c r="AM269"/>
  <c r="AN269"/>
  <c r="AP269"/>
  <c r="AR269"/>
  <c r="AT269" s="1"/>
  <c r="AE270"/>
  <c r="AG270"/>
  <c r="AI270"/>
  <c r="AJ270"/>
  <c r="AK270"/>
  <c r="AL270"/>
  <c r="AM270"/>
  <c r="AN270"/>
  <c r="AP270"/>
  <c r="AR270"/>
  <c r="AT270" s="1"/>
  <c r="AE271"/>
  <c r="AG271"/>
  <c r="AI271"/>
  <c r="AJ271"/>
  <c r="AK271"/>
  <c r="AL271"/>
  <c r="AM271"/>
  <c r="AN271"/>
  <c r="AP271"/>
  <c r="AR271"/>
  <c r="AT271" s="1"/>
  <c r="AE273"/>
  <c r="AG273"/>
  <c r="AI273"/>
  <c r="AJ273"/>
  <c r="AK273"/>
  <c r="AL273"/>
  <c r="AM273"/>
  <c r="AN273"/>
  <c r="AP273"/>
  <c r="AR273"/>
  <c r="AT273" s="1"/>
  <c r="AE272"/>
  <c r="AG272"/>
  <c r="AI272"/>
  <c r="AJ272"/>
  <c r="AK272"/>
  <c r="AL272"/>
  <c r="AM272"/>
  <c r="AN272"/>
  <c r="AP272"/>
  <c r="AR272"/>
  <c r="AT272" s="1"/>
  <c r="AE274"/>
  <c r="AG274"/>
  <c r="AI274"/>
  <c r="AJ274"/>
  <c r="AK274"/>
  <c r="AL274"/>
  <c r="AM274"/>
  <c r="AN274"/>
  <c r="AP274"/>
  <c r="AR274"/>
  <c r="AT274" s="1"/>
  <c r="AE276"/>
  <c r="AG276"/>
  <c r="AI276"/>
  <c r="AJ276"/>
  <c r="AK276"/>
  <c r="AL276"/>
  <c r="AM276"/>
  <c r="AN276"/>
  <c r="AP276"/>
  <c r="AR276"/>
  <c r="AT276" s="1"/>
  <c r="AE275"/>
  <c r="AG275"/>
  <c r="AI275"/>
  <c r="AJ275"/>
  <c r="AK275"/>
  <c r="AL275"/>
  <c r="AM275"/>
  <c r="AN275"/>
  <c r="AP275"/>
  <c r="AR275"/>
  <c r="AT275" s="1"/>
  <c r="AE277"/>
  <c r="AG277"/>
  <c r="AI277"/>
  <c r="AJ277"/>
  <c r="AK277"/>
  <c r="AL277"/>
  <c r="AM277"/>
  <c r="AN277"/>
  <c r="AP277"/>
  <c r="AR277"/>
  <c r="AT277" s="1"/>
  <c r="AE279"/>
  <c r="AG279"/>
  <c r="AI279"/>
  <c r="AJ279"/>
  <c r="AK279"/>
  <c r="AL279"/>
  <c r="AM279"/>
  <c r="AN279"/>
  <c r="AP279"/>
  <c r="AR279"/>
  <c r="AT279" s="1"/>
  <c r="AE278"/>
  <c r="AG278"/>
  <c r="AI278"/>
  <c r="AJ278"/>
  <c r="AK278"/>
  <c r="AL278"/>
  <c r="AM278"/>
  <c r="AN278"/>
  <c r="AP278"/>
  <c r="AR278"/>
  <c r="AT278" s="1"/>
  <c r="AE280"/>
  <c r="AG280"/>
  <c r="AI280"/>
  <c r="AJ280"/>
  <c r="AK280"/>
  <c r="AL280"/>
  <c r="AM280"/>
  <c r="AN280"/>
  <c r="AP280"/>
  <c r="AR280"/>
  <c r="AT280" s="1"/>
  <c r="AE282"/>
  <c r="AG282"/>
  <c r="AI282"/>
  <c r="AJ282"/>
  <c r="AK282"/>
  <c r="AL282"/>
  <c r="AM282"/>
  <c r="AN282"/>
  <c r="AP282"/>
  <c r="AR282"/>
  <c r="AT282" s="1"/>
  <c r="AE281"/>
  <c r="AG281"/>
  <c r="AI281"/>
  <c r="AJ281"/>
  <c r="AK281"/>
  <c r="AL281"/>
  <c r="AM281"/>
  <c r="AN281"/>
  <c r="AP281"/>
  <c r="AR281"/>
  <c r="AT281" s="1"/>
  <c r="AE283"/>
  <c r="AG283"/>
  <c r="AI283"/>
  <c r="AJ283"/>
  <c r="AK283"/>
  <c r="AL283"/>
  <c r="AM283"/>
  <c r="AN283"/>
  <c r="AP283"/>
  <c r="AR283"/>
  <c r="AT283" s="1"/>
  <c r="AE284"/>
  <c r="AG284"/>
  <c r="AI284"/>
  <c r="AJ284"/>
  <c r="AK284"/>
  <c r="AL284"/>
  <c r="AM284"/>
  <c r="AN284"/>
  <c r="AP284"/>
  <c r="AR284"/>
  <c r="AT284" s="1"/>
  <c r="AE285"/>
  <c r="AG285"/>
  <c r="AI285"/>
  <c r="AJ285"/>
  <c r="AK285"/>
  <c r="AL285"/>
  <c r="AM285"/>
  <c r="AN285"/>
  <c r="AP285"/>
  <c r="AR285"/>
  <c r="AT285" s="1"/>
  <c r="AE286"/>
  <c r="AG286"/>
  <c r="AI286"/>
  <c r="AJ286"/>
  <c r="AK286"/>
  <c r="AL286"/>
  <c r="AM286"/>
  <c r="AN286"/>
  <c r="AP286"/>
  <c r="AR286"/>
  <c r="AT286" s="1"/>
  <c r="AE287"/>
  <c r="AG287"/>
  <c r="AI287"/>
  <c r="AJ287"/>
  <c r="AK287"/>
  <c r="AL287"/>
  <c r="AM287"/>
  <c r="AN287"/>
  <c r="AP287"/>
  <c r="AR287"/>
  <c r="AT287" s="1"/>
  <c r="AE288"/>
  <c r="AG288"/>
  <c r="AI288"/>
  <c r="AJ288"/>
  <c r="AK288"/>
  <c r="AL288"/>
  <c r="AM288"/>
  <c r="AN288"/>
  <c r="AP288"/>
  <c r="AR288"/>
  <c r="AT288" s="1"/>
  <c r="AE289"/>
  <c r="AG289"/>
  <c r="AI289"/>
  <c r="AJ289"/>
  <c r="AK289"/>
  <c r="AL289"/>
  <c r="AM289"/>
  <c r="AN289"/>
  <c r="AP289"/>
  <c r="AR289"/>
  <c r="AT289" s="1"/>
  <c r="AE290"/>
  <c r="AG290"/>
  <c r="AI290"/>
  <c r="AJ290"/>
  <c r="AK290"/>
  <c r="AL290"/>
  <c r="AM290"/>
  <c r="AN290"/>
  <c r="AP290"/>
  <c r="AR290"/>
  <c r="AT290" s="1"/>
  <c r="AE291"/>
  <c r="AG291"/>
  <c r="AI291"/>
  <c r="AJ291"/>
  <c r="AK291"/>
  <c r="AL291"/>
  <c r="AM291"/>
  <c r="AN291"/>
  <c r="AP291"/>
  <c r="AR291"/>
  <c r="AT291" s="1"/>
  <c r="AE292"/>
  <c r="AG292"/>
  <c r="AI292"/>
  <c r="AJ292"/>
  <c r="AK292"/>
  <c r="AL292"/>
  <c r="AM292"/>
  <c r="AN292"/>
  <c r="AP292"/>
  <c r="AR292"/>
  <c r="AT292" s="1"/>
  <c r="AE294"/>
  <c r="AG294"/>
  <c r="AI294"/>
  <c r="AJ294"/>
  <c r="AK294"/>
  <c r="AL294"/>
  <c r="AM294"/>
  <c r="AN294"/>
  <c r="AP294"/>
  <c r="AR294"/>
  <c r="AT294" s="1"/>
  <c r="AE293"/>
  <c r="AG293"/>
  <c r="AI293"/>
  <c r="AJ293"/>
  <c r="AK293"/>
  <c r="AL293"/>
  <c r="AM293"/>
  <c r="AN293"/>
  <c r="AP293"/>
  <c r="AR293"/>
  <c r="AT293" s="1"/>
  <c r="AE295"/>
  <c r="AG295"/>
  <c r="AI295"/>
  <c r="AJ295"/>
  <c r="AK295"/>
  <c r="AL295"/>
  <c r="AM295"/>
  <c r="AN295"/>
  <c r="AP295"/>
  <c r="AR295"/>
  <c r="AT295" s="1"/>
  <c r="AE297"/>
  <c r="AG297"/>
  <c r="AI297"/>
  <c r="AJ297"/>
  <c r="AK297"/>
  <c r="AL297"/>
  <c r="AM297"/>
  <c r="AN297"/>
  <c r="AP297"/>
  <c r="AR297"/>
  <c r="AT297" s="1"/>
  <c r="AE298"/>
  <c r="AG298"/>
  <c r="AI298"/>
  <c r="AJ298"/>
  <c r="AK298"/>
  <c r="AL298"/>
  <c r="AM298"/>
  <c r="AN298"/>
  <c r="AP298"/>
  <c r="AR298"/>
  <c r="AT298" s="1"/>
  <c r="AE296"/>
  <c r="AG296"/>
  <c r="AI296"/>
  <c r="AJ296"/>
  <c r="AK296"/>
  <c r="AL296"/>
  <c r="AM296"/>
  <c r="AN296"/>
  <c r="AP296"/>
  <c r="AR296"/>
  <c r="AT296" s="1"/>
  <c r="AE299"/>
  <c r="AG299"/>
  <c r="AI299"/>
  <c r="AJ299"/>
  <c r="AK299"/>
  <c r="AL299"/>
  <c r="AM299"/>
  <c r="AN299"/>
  <c r="AP299"/>
  <c r="AR299"/>
  <c r="AT299" s="1"/>
  <c r="AE300"/>
  <c r="AG300"/>
  <c r="AI300"/>
  <c r="AJ300"/>
  <c r="AK300"/>
  <c r="AL300"/>
  <c r="AM300"/>
  <c r="AN300"/>
  <c r="AP300"/>
  <c r="AR300"/>
  <c r="AT300" s="1"/>
  <c r="AE301"/>
  <c r="AG301"/>
  <c r="AI301"/>
  <c r="AJ301"/>
  <c r="AK301"/>
  <c r="AL301"/>
  <c r="AM301"/>
  <c r="AN301"/>
  <c r="AP301"/>
  <c r="AR301"/>
  <c r="AT301" s="1"/>
  <c r="AE303"/>
  <c r="AG303"/>
  <c r="AI303"/>
  <c r="AJ303"/>
  <c r="AK303"/>
  <c r="AL303"/>
  <c r="AM303"/>
  <c r="AN303"/>
  <c r="AP303"/>
  <c r="AR303"/>
  <c r="AT303" s="1"/>
  <c r="AE304"/>
  <c r="AG304"/>
  <c r="AI304"/>
  <c r="AJ304"/>
  <c r="AK304"/>
  <c r="AL304"/>
  <c r="AM304"/>
  <c r="AN304"/>
  <c r="AP304"/>
  <c r="AR304"/>
  <c r="AT304" s="1"/>
  <c r="AE302"/>
  <c r="AG302"/>
  <c r="AI302"/>
  <c r="AJ302"/>
  <c r="AK302"/>
  <c r="AL302"/>
  <c r="AM302"/>
  <c r="AN302"/>
  <c r="AP302"/>
  <c r="AR302"/>
  <c r="AT302" s="1"/>
  <c r="AE305"/>
  <c r="AG305"/>
  <c r="AI305"/>
  <c r="AJ305"/>
  <c r="AK305"/>
  <c r="AL305"/>
  <c r="AM305"/>
  <c r="AN305"/>
  <c r="AP305"/>
  <c r="AR305"/>
  <c r="AT305" s="1"/>
  <c r="AE306"/>
  <c r="AG306"/>
  <c r="AI306"/>
  <c r="AJ306"/>
  <c r="AK306"/>
  <c r="AL306"/>
  <c r="AM306"/>
  <c r="AN306"/>
  <c r="AP306"/>
  <c r="AR306"/>
  <c r="AT306" s="1"/>
  <c r="AE307"/>
  <c r="AG307"/>
  <c r="AI307"/>
  <c r="AJ307"/>
  <c r="AK307"/>
  <c r="AL307"/>
  <c r="AM307"/>
  <c r="AN307"/>
  <c r="AP307"/>
  <c r="AR307"/>
  <c r="AT307" s="1"/>
  <c r="AE309"/>
  <c r="AG309"/>
  <c r="AI309"/>
  <c r="AJ309"/>
  <c r="AK309"/>
  <c r="AL309"/>
  <c r="AM309"/>
  <c r="AN309"/>
  <c r="AP309"/>
  <c r="AR309"/>
  <c r="AT309" s="1"/>
  <c r="AE308"/>
  <c r="AG308"/>
  <c r="AI308"/>
  <c r="AJ308"/>
  <c r="AK308"/>
  <c r="AL308"/>
  <c r="AM308"/>
  <c r="AN308"/>
  <c r="AP308"/>
  <c r="AR308"/>
  <c r="AT308" s="1"/>
  <c r="AE310"/>
  <c r="AG310"/>
  <c r="AI310"/>
  <c r="AJ310"/>
  <c r="AK310"/>
  <c r="AL310"/>
  <c r="AM310"/>
  <c r="AN310"/>
  <c r="AP310"/>
  <c r="AR310"/>
  <c r="AT310" s="1"/>
  <c r="AE311"/>
  <c r="AG311"/>
  <c r="AI311"/>
  <c r="AJ311"/>
  <c r="AK311"/>
  <c r="AL311"/>
  <c r="AM311"/>
  <c r="AN311"/>
  <c r="AP311"/>
  <c r="AR311"/>
  <c r="AT311" s="1"/>
  <c r="AE312"/>
  <c r="AG312"/>
  <c r="AI312"/>
  <c r="AJ312"/>
  <c r="AK312"/>
  <c r="AL312"/>
  <c r="AM312"/>
  <c r="AN312"/>
  <c r="AP312"/>
  <c r="AR312"/>
  <c r="AT312" s="1"/>
  <c r="AE313"/>
  <c r="AG313"/>
  <c r="AI313"/>
  <c r="AJ313"/>
  <c r="AK313"/>
  <c r="AL313"/>
  <c r="AM313"/>
  <c r="AN313"/>
  <c r="AP313"/>
  <c r="AR313"/>
  <c r="AT313" s="1"/>
  <c r="AE314"/>
  <c r="AG314"/>
  <c r="AI314"/>
  <c r="AJ314"/>
  <c r="AK314"/>
  <c r="AL314"/>
  <c r="AM314"/>
  <c r="AN314"/>
  <c r="AP314"/>
  <c r="AR314"/>
  <c r="AT314" s="1"/>
  <c r="AE315"/>
  <c r="AG315"/>
  <c r="AI315"/>
  <c r="AJ315"/>
  <c r="AK315"/>
  <c r="AL315"/>
  <c r="AM315"/>
  <c r="AN315"/>
  <c r="AP315"/>
  <c r="AR315"/>
  <c r="AT315" s="1"/>
  <c r="AE316"/>
  <c r="AG316"/>
  <c r="AI316"/>
  <c r="AJ316"/>
  <c r="AK316"/>
  <c r="AL316"/>
  <c r="AM316"/>
  <c r="AN316"/>
  <c r="AP316"/>
  <c r="AR316"/>
  <c r="AT316" s="1"/>
  <c r="AE318"/>
  <c r="AG318"/>
  <c r="AI318"/>
  <c r="AJ318"/>
  <c r="AK318"/>
  <c r="AL318"/>
  <c r="AM318"/>
  <c r="AN318"/>
  <c r="AP318"/>
  <c r="AR318"/>
  <c r="AT318" s="1"/>
  <c r="AE317"/>
  <c r="AG317"/>
  <c r="AI317"/>
  <c r="AJ317"/>
  <c r="AK317"/>
  <c r="AL317"/>
  <c r="AM317"/>
  <c r="AN317"/>
  <c r="AP317"/>
  <c r="AR317"/>
  <c r="AT317" s="1"/>
  <c r="AE319"/>
  <c r="AG319"/>
  <c r="AI319"/>
  <c r="AJ319"/>
  <c r="AK319"/>
  <c r="AL319"/>
  <c r="AM319"/>
  <c r="AN319"/>
  <c r="AP319"/>
  <c r="AR319"/>
  <c r="AT319" s="1"/>
  <c r="AE321"/>
  <c r="AG321"/>
  <c r="AI321"/>
  <c r="AJ321"/>
  <c r="AK321"/>
  <c r="AL321"/>
  <c r="AM321"/>
  <c r="AN321"/>
  <c r="AP321"/>
  <c r="AR321"/>
  <c r="AT321" s="1"/>
  <c r="AE320"/>
  <c r="AG320"/>
  <c r="AI320"/>
  <c r="AJ320"/>
  <c r="AK320"/>
  <c r="AL320"/>
  <c r="AM320"/>
  <c r="AN320"/>
  <c r="AP320"/>
  <c r="AR320"/>
  <c r="AT320" s="1"/>
  <c r="AE322"/>
  <c r="AG322"/>
  <c r="AI322"/>
  <c r="AJ322"/>
  <c r="AK322"/>
  <c r="AL322"/>
  <c r="AM322"/>
  <c r="AN322"/>
  <c r="AP322"/>
  <c r="AR322"/>
  <c r="AT322" s="1"/>
  <c r="AE324"/>
  <c r="AG324"/>
  <c r="AI324"/>
  <c r="AJ324"/>
  <c r="AK324"/>
  <c r="AL324"/>
  <c r="AM324"/>
  <c r="AN324"/>
  <c r="AP324"/>
  <c r="AR324"/>
  <c r="AT324" s="1"/>
  <c r="AE323"/>
  <c r="AG323"/>
  <c r="AI323"/>
  <c r="AJ323"/>
  <c r="AK323"/>
  <c r="AL323"/>
  <c r="AM323"/>
  <c r="AN323"/>
  <c r="AP323"/>
  <c r="AR323"/>
  <c r="AT323" s="1"/>
  <c r="AE325"/>
  <c r="AG325"/>
  <c r="AI325"/>
  <c r="AJ325"/>
  <c r="AK325"/>
  <c r="AL325"/>
  <c r="AM325"/>
  <c r="AN325"/>
  <c r="AP325"/>
  <c r="AR325"/>
  <c r="AT325" s="1"/>
  <c r="AE327"/>
  <c r="AG327"/>
  <c r="AI327"/>
  <c r="AJ327"/>
  <c r="AK327"/>
  <c r="AL327"/>
  <c r="AM327"/>
  <c r="AN327"/>
  <c r="AP327"/>
  <c r="AR327"/>
  <c r="AT327" s="1"/>
  <c r="AE326"/>
  <c r="AG326"/>
  <c r="AI326"/>
  <c r="AJ326"/>
  <c r="AK326"/>
  <c r="AL326"/>
  <c r="AM326"/>
  <c r="AN326"/>
  <c r="AP326"/>
  <c r="AR326"/>
  <c r="AT326" s="1"/>
  <c r="AE328"/>
  <c r="AG328"/>
  <c r="AI328"/>
  <c r="AJ328"/>
  <c r="AK328"/>
  <c r="AL328"/>
  <c r="AM328"/>
  <c r="AN328"/>
  <c r="AP328"/>
  <c r="AR328"/>
  <c r="AT328" s="1"/>
  <c r="AE329"/>
  <c r="AG329"/>
  <c r="AI329"/>
  <c r="AJ329"/>
  <c r="AK329"/>
  <c r="AL329"/>
  <c r="AM329"/>
  <c r="AN329"/>
  <c r="AP329"/>
  <c r="AR329"/>
  <c r="AT329" s="1"/>
  <c r="AE330"/>
  <c r="AG330"/>
  <c r="AI330"/>
  <c r="AJ330"/>
  <c r="AK330"/>
  <c r="AL330"/>
  <c r="AM330"/>
  <c r="AN330"/>
  <c r="AP330"/>
  <c r="AR330"/>
  <c r="AT330" s="1"/>
  <c r="AE331"/>
  <c r="AG331"/>
  <c r="AI331"/>
  <c r="AJ331"/>
  <c r="AK331"/>
  <c r="AL331"/>
  <c r="AM331"/>
  <c r="AN331"/>
  <c r="AP331"/>
  <c r="AR331"/>
  <c r="AT331" s="1"/>
  <c r="AE332"/>
  <c r="AG332"/>
  <c r="AI332"/>
  <c r="AJ332"/>
  <c r="AK332"/>
  <c r="AL332"/>
  <c r="AM332"/>
  <c r="AN332"/>
  <c r="AP332"/>
  <c r="AR332"/>
  <c r="AT332" s="1"/>
  <c r="AE333"/>
  <c r="AG333"/>
  <c r="AI333"/>
  <c r="AJ333"/>
  <c r="AK333"/>
  <c r="AL333"/>
  <c r="AM333"/>
  <c r="AN333"/>
  <c r="AP333"/>
  <c r="AR333"/>
  <c r="AT333" s="1"/>
  <c r="AE334"/>
  <c r="AG334"/>
  <c r="AI334"/>
  <c r="AJ334"/>
  <c r="AK334"/>
  <c r="AL334"/>
  <c r="AM334"/>
  <c r="AN334"/>
  <c r="AP334"/>
  <c r="AR334"/>
  <c r="AT334" s="1"/>
  <c r="AE336"/>
  <c r="AG336"/>
  <c r="AI336"/>
  <c r="AJ336"/>
  <c r="AK336"/>
  <c r="AL336"/>
  <c r="AM336"/>
  <c r="AN336"/>
  <c r="AP336"/>
  <c r="AR336"/>
  <c r="AT336" s="1"/>
  <c r="AE337"/>
  <c r="AG337"/>
  <c r="AI337"/>
  <c r="AJ337"/>
  <c r="AK337"/>
  <c r="AL337"/>
  <c r="AM337"/>
  <c r="AN337"/>
  <c r="AP337"/>
  <c r="AR337"/>
  <c r="AT337" s="1"/>
  <c r="AE335"/>
  <c r="AG335"/>
  <c r="AI335"/>
  <c r="AJ335"/>
  <c r="AK335"/>
  <c r="AL335"/>
  <c r="AM335"/>
  <c r="AN335"/>
  <c r="AP335"/>
  <c r="AR335"/>
  <c r="AT335" s="1"/>
  <c r="AE339"/>
  <c r="AG339"/>
  <c r="AI339"/>
  <c r="AJ339"/>
  <c r="AK339"/>
  <c r="AL339"/>
  <c r="AM339"/>
  <c r="AN339"/>
  <c r="AP339"/>
  <c r="AR339"/>
  <c r="AT339" s="1"/>
  <c r="AE340"/>
  <c r="AG340"/>
  <c r="AI340"/>
  <c r="AJ340"/>
  <c r="AK340"/>
  <c r="AL340"/>
  <c r="AM340"/>
  <c r="AN340"/>
  <c r="AP340"/>
  <c r="AR340"/>
  <c r="AT340" s="1"/>
  <c r="AE338"/>
  <c r="AG338"/>
  <c r="AI338"/>
  <c r="AJ338"/>
  <c r="AK338"/>
  <c r="AL338"/>
  <c r="AM338"/>
  <c r="AN338"/>
  <c r="AP338"/>
  <c r="AR338"/>
  <c r="AT338" s="1"/>
  <c r="AE342"/>
  <c r="AG342"/>
  <c r="AI342"/>
  <c r="AJ342"/>
  <c r="AK342"/>
  <c r="AL342"/>
  <c r="AM342"/>
  <c r="AN342"/>
  <c r="AP342"/>
  <c r="AR342"/>
  <c r="AT342" s="1"/>
  <c r="AE341"/>
  <c r="AG341"/>
  <c r="AI341"/>
  <c r="AJ341"/>
  <c r="AK341"/>
  <c r="AL341"/>
  <c r="AM341"/>
  <c r="AN341"/>
  <c r="AP341"/>
  <c r="AR341"/>
  <c r="AT341" s="1"/>
  <c r="AE344"/>
  <c r="AG344"/>
  <c r="AI344"/>
  <c r="AJ344"/>
  <c r="AK344"/>
  <c r="AL344"/>
  <c r="AM344"/>
  <c r="AN344"/>
  <c r="AP344"/>
  <c r="AR344"/>
  <c r="AT344" s="1"/>
  <c r="AE345"/>
  <c r="AG345"/>
  <c r="AI345"/>
  <c r="AJ345"/>
  <c r="AK345"/>
  <c r="AL345"/>
  <c r="AM345"/>
  <c r="AN345"/>
  <c r="AP345"/>
  <c r="AR345"/>
  <c r="AT345" s="1"/>
  <c r="AE343"/>
  <c r="AG343"/>
  <c r="AI343"/>
  <c r="AJ343"/>
  <c r="AK343"/>
  <c r="AL343"/>
  <c r="AM343"/>
  <c r="AN343"/>
  <c r="AP343"/>
  <c r="AR343"/>
  <c r="AT343" s="1"/>
  <c r="AE346"/>
  <c r="AG346"/>
  <c r="AI346"/>
  <c r="AJ346"/>
  <c r="AK346"/>
  <c r="AL346"/>
  <c r="AM346"/>
  <c r="AN346"/>
  <c r="AP346"/>
  <c r="AR346"/>
  <c r="AT346" s="1"/>
  <c r="AE347"/>
  <c r="AG347"/>
  <c r="AI347"/>
  <c r="AJ347"/>
  <c r="AK347"/>
  <c r="AL347"/>
  <c r="AM347"/>
  <c r="AN347"/>
  <c r="AP347"/>
  <c r="AR347"/>
  <c r="AT347" s="1"/>
  <c r="AE348"/>
  <c r="AG348"/>
  <c r="AI348"/>
  <c r="AJ348"/>
  <c r="AK348"/>
  <c r="AL348"/>
  <c r="AM348"/>
  <c r="AN348"/>
  <c r="AP348"/>
  <c r="AR348"/>
  <c r="AT348" s="1"/>
  <c r="AE349"/>
  <c r="AG349"/>
  <c r="AI349"/>
  <c r="AJ349"/>
  <c r="AK349"/>
  <c r="AL349"/>
  <c r="AM349"/>
  <c r="AN349"/>
  <c r="AP349"/>
  <c r="AR349"/>
  <c r="AT349" s="1"/>
  <c r="AE350"/>
  <c r="AG350"/>
  <c r="AI350"/>
  <c r="AJ350"/>
  <c r="AK350"/>
  <c r="AL350"/>
  <c r="AM350"/>
  <c r="AN350"/>
  <c r="AP350"/>
  <c r="AR350"/>
  <c r="AT350" s="1"/>
  <c r="AE351"/>
  <c r="AG351"/>
  <c r="AI351"/>
  <c r="AJ351"/>
  <c r="AK351"/>
  <c r="AL351"/>
  <c r="AM351"/>
  <c r="AN351"/>
  <c r="AP351"/>
  <c r="AR351"/>
  <c r="AT351" s="1"/>
  <c r="AE352"/>
  <c r="AG352"/>
  <c r="AI352"/>
  <c r="AJ352"/>
  <c r="AK352"/>
  <c r="AL352"/>
  <c r="AM352"/>
  <c r="AN352"/>
  <c r="AP352"/>
  <c r="AR352"/>
  <c r="AT352" s="1"/>
  <c r="AE353"/>
  <c r="AG353"/>
  <c r="AI353"/>
  <c r="AJ353"/>
  <c r="AK353"/>
  <c r="AL353"/>
  <c r="AM353"/>
  <c r="AN353"/>
  <c r="AP353"/>
  <c r="AR353"/>
  <c r="AT353" s="1"/>
  <c r="AE354"/>
  <c r="AG354"/>
  <c r="AI354"/>
  <c r="AJ354"/>
  <c r="AK354"/>
  <c r="AL354"/>
  <c r="AM354"/>
  <c r="AN354"/>
  <c r="AP354"/>
  <c r="AR354"/>
  <c r="AT354" s="1"/>
  <c r="AE355"/>
  <c r="AG355"/>
  <c r="AI355"/>
  <c r="AJ355"/>
  <c r="AK355"/>
  <c r="AL355"/>
  <c r="AM355"/>
  <c r="AN355"/>
  <c r="AP355"/>
  <c r="AR355"/>
  <c r="AT355" s="1"/>
  <c r="AE356"/>
  <c r="AG356"/>
  <c r="AI356"/>
  <c r="AJ356"/>
  <c r="AK356"/>
  <c r="AL356"/>
  <c r="AM356"/>
  <c r="AN356"/>
  <c r="AP356"/>
  <c r="AR356"/>
  <c r="AT356" s="1"/>
  <c r="AE357"/>
  <c r="AG357"/>
  <c r="AI357"/>
  <c r="AJ357"/>
  <c r="AK357"/>
  <c r="AL357"/>
  <c r="AM357"/>
  <c r="AN357"/>
  <c r="AP357"/>
  <c r="AR357"/>
  <c r="AT357" s="1"/>
  <c r="AE358"/>
  <c r="AG358"/>
  <c r="AI358"/>
  <c r="AJ358"/>
  <c r="AK358"/>
  <c r="AL358"/>
  <c r="AM358"/>
  <c r="AN358"/>
  <c r="AP358"/>
  <c r="AR358"/>
  <c r="AT358" s="1"/>
  <c r="AE359"/>
  <c r="AG359"/>
  <c r="AI359"/>
  <c r="AJ359"/>
  <c r="AK359"/>
  <c r="AL359"/>
  <c r="AM359"/>
  <c r="AN359"/>
  <c r="AP359"/>
  <c r="AR359"/>
  <c r="AT359" s="1"/>
  <c r="AE360"/>
  <c r="AG360"/>
  <c r="AI360"/>
  <c r="AJ360"/>
  <c r="AK360"/>
  <c r="AL360"/>
  <c r="AM360"/>
  <c r="AN360"/>
  <c r="AP360"/>
  <c r="AR360"/>
  <c r="AT360" s="1"/>
  <c r="AE361"/>
  <c r="AG361"/>
  <c r="AI361"/>
  <c r="AJ361"/>
  <c r="AK361"/>
  <c r="AL361"/>
  <c r="AM361"/>
  <c r="AN361"/>
  <c r="AP361"/>
  <c r="AR361"/>
  <c r="AT361" s="1"/>
  <c r="AE362"/>
  <c r="AG362"/>
  <c r="AI362"/>
  <c r="AJ362"/>
  <c r="AK362"/>
  <c r="AL362"/>
  <c r="AM362"/>
  <c r="AN362"/>
  <c r="AP362"/>
  <c r="AR362"/>
  <c r="AT362" s="1"/>
  <c r="AE363"/>
  <c r="AG363"/>
  <c r="AI363"/>
  <c r="AJ363"/>
  <c r="AK363"/>
  <c r="AL363"/>
  <c r="AM363"/>
  <c r="AN363"/>
  <c r="AP363"/>
  <c r="AR363"/>
  <c r="AT363" s="1"/>
  <c r="AE365"/>
  <c r="AG365"/>
  <c r="AI365"/>
  <c r="AJ365"/>
  <c r="AK365"/>
  <c r="AL365"/>
  <c r="AM365"/>
  <c r="AN365"/>
  <c r="AP365"/>
  <c r="AR365"/>
  <c r="AT365" s="1"/>
  <c r="AE366"/>
  <c r="AG366"/>
  <c r="AI366"/>
  <c r="AJ366"/>
  <c r="AK366"/>
  <c r="AL366"/>
  <c r="AM366"/>
  <c r="AN366"/>
  <c r="AP366"/>
  <c r="AR366"/>
  <c r="AT366" s="1"/>
  <c r="AE367"/>
  <c r="AG367"/>
  <c r="AI367"/>
  <c r="AJ367"/>
  <c r="AK367"/>
  <c r="AL367"/>
  <c r="AM367"/>
  <c r="AN367"/>
  <c r="AP367"/>
  <c r="AR367"/>
  <c r="AT367" s="1"/>
  <c r="AE364"/>
  <c r="AG364"/>
  <c r="AI364"/>
  <c r="AJ364"/>
  <c r="AK364"/>
  <c r="AL364"/>
  <c r="AM364"/>
  <c r="AN364"/>
  <c r="AP364"/>
  <c r="AR364"/>
  <c r="AT364" s="1"/>
  <c r="AE369"/>
  <c r="AG369"/>
  <c r="AI369"/>
  <c r="AJ369"/>
  <c r="AK369"/>
  <c r="AL369"/>
  <c r="AM369"/>
  <c r="AN369"/>
  <c r="AP369"/>
  <c r="AR369"/>
  <c r="AT369" s="1"/>
  <c r="AE368"/>
  <c r="AG368"/>
  <c r="AI368"/>
  <c r="AJ368"/>
  <c r="AK368"/>
  <c r="AL368"/>
  <c r="AM368"/>
  <c r="AN368"/>
  <c r="AP368"/>
  <c r="AR368"/>
  <c r="AT368" s="1"/>
  <c r="AE370"/>
  <c r="AG370"/>
  <c r="AI370"/>
  <c r="AJ370"/>
  <c r="AK370"/>
  <c r="AL370"/>
  <c r="AM370"/>
  <c r="AN370"/>
  <c r="AP370"/>
  <c r="AR370"/>
  <c r="AT370" s="1"/>
  <c r="AE371"/>
  <c r="AG371"/>
  <c r="AI371"/>
  <c r="AJ371"/>
  <c r="AK371"/>
  <c r="AL371"/>
  <c r="AM371"/>
  <c r="AN371"/>
  <c r="AP371"/>
  <c r="AR371"/>
  <c r="AT371" s="1"/>
  <c r="AE372"/>
  <c r="AG372"/>
  <c r="AI372"/>
  <c r="AJ372"/>
  <c r="AK372"/>
  <c r="AL372"/>
  <c r="AM372"/>
  <c r="AN372"/>
  <c r="AP372"/>
  <c r="AR372"/>
  <c r="AT372" s="1"/>
  <c r="AE373"/>
  <c r="AG373"/>
  <c r="AI373"/>
  <c r="AJ373"/>
  <c r="AK373"/>
  <c r="AL373"/>
  <c r="AM373"/>
  <c r="AN373"/>
  <c r="AP373"/>
  <c r="AR373"/>
  <c r="AT373" s="1"/>
  <c r="AE375"/>
  <c r="AG375"/>
  <c r="AI375"/>
  <c r="AJ375"/>
  <c r="AK375"/>
  <c r="AL375"/>
  <c r="AM375"/>
  <c r="AN375"/>
  <c r="AP375"/>
  <c r="AR375"/>
  <c r="AT375" s="1"/>
  <c r="AE374"/>
  <c r="AG374"/>
  <c r="AI374"/>
  <c r="AJ374"/>
  <c r="AK374"/>
  <c r="AL374"/>
  <c r="AM374"/>
  <c r="AN374"/>
  <c r="AP374"/>
  <c r="AR374"/>
  <c r="AT374" s="1"/>
  <c r="AE376"/>
  <c r="AG376"/>
  <c r="AI376"/>
  <c r="AJ376"/>
  <c r="AK376"/>
  <c r="AL376"/>
  <c r="AM376"/>
  <c r="AN376"/>
  <c r="AP376"/>
  <c r="AR376"/>
  <c r="AT376" s="1"/>
  <c r="AE377"/>
  <c r="AG377"/>
  <c r="AI377"/>
  <c r="AJ377"/>
  <c r="AK377"/>
  <c r="AL377"/>
  <c r="AM377"/>
  <c r="AN377"/>
  <c r="AP377"/>
  <c r="AR377"/>
  <c r="AT377" s="1"/>
  <c r="AE378"/>
  <c r="AG378"/>
  <c r="AI378"/>
  <c r="AJ378"/>
  <c r="AK378"/>
  <c r="AL378"/>
  <c r="AM378"/>
  <c r="AN378"/>
  <c r="AP378"/>
  <c r="AR378"/>
  <c r="AT378" s="1"/>
  <c r="AE379"/>
  <c r="AG379"/>
  <c r="AI379"/>
  <c r="AJ379"/>
  <c r="AK379"/>
  <c r="AL379"/>
  <c r="AM379"/>
  <c r="AN379"/>
  <c r="AP379"/>
  <c r="AR379"/>
  <c r="AT379" s="1"/>
  <c r="AE381"/>
  <c r="AG381"/>
  <c r="AI381"/>
  <c r="AJ381"/>
  <c r="AK381"/>
  <c r="AL381"/>
  <c r="AM381"/>
  <c r="AN381"/>
  <c r="AP381"/>
  <c r="AR381"/>
  <c r="AT381" s="1"/>
  <c r="AE382"/>
  <c r="AG382"/>
  <c r="AI382"/>
  <c r="AJ382"/>
  <c r="AK382"/>
  <c r="AL382"/>
  <c r="AM382"/>
  <c r="AN382"/>
  <c r="AP382"/>
  <c r="AR382"/>
  <c r="AT382" s="1"/>
  <c r="AE383"/>
  <c r="AG383"/>
  <c r="AI383"/>
  <c r="AJ383"/>
  <c r="AK383"/>
  <c r="AL383"/>
  <c r="AM383"/>
  <c r="AN383"/>
  <c r="AP383"/>
  <c r="AR383"/>
  <c r="AT383" s="1"/>
  <c r="AE380"/>
  <c r="AG380"/>
  <c r="AI380"/>
  <c r="AJ380"/>
  <c r="AK380"/>
  <c r="AL380"/>
  <c r="AM380"/>
  <c r="AN380"/>
  <c r="AP380"/>
  <c r="AR380"/>
  <c r="AT380" s="1"/>
  <c r="AE384"/>
  <c r="AG384"/>
  <c r="AI384"/>
  <c r="AJ384"/>
  <c r="AK384"/>
  <c r="AL384"/>
  <c r="AM384"/>
  <c r="AN384"/>
  <c r="AP384"/>
  <c r="AR384"/>
  <c r="AT384" s="1"/>
  <c r="AE385"/>
  <c r="AG385"/>
  <c r="AI385"/>
  <c r="AJ385"/>
  <c r="AK385"/>
  <c r="AL385"/>
  <c r="AM385"/>
  <c r="AN385"/>
  <c r="AP385"/>
  <c r="AR385"/>
  <c r="AT385" s="1"/>
  <c r="AE386"/>
  <c r="AG386"/>
  <c r="AI386"/>
  <c r="AJ386"/>
  <c r="AK386"/>
  <c r="AL386"/>
  <c r="AM386"/>
  <c r="AN386"/>
  <c r="AP386"/>
  <c r="AR386"/>
  <c r="AT386" s="1"/>
  <c r="AE387"/>
  <c r="AG387"/>
  <c r="AI387"/>
  <c r="AJ387"/>
  <c r="AK387"/>
  <c r="AL387"/>
  <c r="AM387"/>
  <c r="AN387"/>
  <c r="AP387"/>
  <c r="AR387"/>
  <c r="AT387" s="1"/>
  <c r="AE388"/>
  <c r="AG388"/>
  <c r="AI388"/>
  <c r="AJ388"/>
  <c r="AK388"/>
  <c r="AL388"/>
  <c r="AM388"/>
  <c r="AN388"/>
  <c r="AP388"/>
  <c r="AR388"/>
  <c r="AT388" s="1"/>
  <c r="AE389"/>
  <c r="AG389"/>
  <c r="AI389"/>
  <c r="AJ389"/>
  <c r="AK389"/>
  <c r="AL389"/>
  <c r="AM389"/>
  <c r="AN389"/>
  <c r="AP389"/>
  <c r="AR389"/>
  <c r="AT389" s="1"/>
  <c r="AE390"/>
  <c r="AG390"/>
  <c r="AI390"/>
  <c r="AJ390"/>
  <c r="AK390"/>
  <c r="AL390"/>
  <c r="AM390"/>
  <c r="AN390"/>
  <c r="AP390"/>
  <c r="AR390"/>
  <c r="AT390" s="1"/>
  <c r="AE391"/>
  <c r="AG391"/>
  <c r="AI391"/>
  <c r="AJ391"/>
  <c r="AK391"/>
  <c r="AL391"/>
  <c r="AM391"/>
  <c r="AN391"/>
  <c r="AP391"/>
  <c r="AR391"/>
  <c r="AT391" s="1"/>
  <c r="AE392"/>
  <c r="AG392"/>
  <c r="AI392"/>
  <c r="AJ392"/>
  <c r="AK392"/>
  <c r="AL392"/>
  <c r="AM392"/>
  <c r="AN392"/>
  <c r="AP392"/>
  <c r="AR392"/>
  <c r="AT392" s="1"/>
  <c r="AE394"/>
  <c r="AG394"/>
  <c r="AI394"/>
  <c r="AJ394"/>
  <c r="AK394"/>
  <c r="AL394"/>
  <c r="AM394"/>
  <c r="AN394"/>
  <c r="AP394"/>
  <c r="AR394"/>
  <c r="AT394" s="1"/>
  <c r="AE395"/>
  <c r="AG395"/>
  <c r="AI395"/>
  <c r="AJ395"/>
  <c r="AK395"/>
  <c r="AL395"/>
  <c r="AM395"/>
  <c r="AN395"/>
  <c r="AP395"/>
  <c r="AR395"/>
  <c r="AT395" s="1"/>
  <c r="AE393"/>
  <c r="AG393"/>
  <c r="AI393"/>
  <c r="AJ393"/>
  <c r="AK393"/>
  <c r="AL393"/>
  <c r="AM393"/>
  <c r="AN393"/>
  <c r="AP393"/>
  <c r="AR393"/>
  <c r="AT393" s="1"/>
  <c r="AE397"/>
  <c r="AG397"/>
  <c r="AI397"/>
  <c r="AJ397"/>
  <c r="AK397"/>
  <c r="AL397"/>
  <c r="AM397"/>
  <c r="AN397"/>
  <c r="AP397"/>
  <c r="AR397"/>
  <c r="AT397" s="1"/>
  <c r="AE396"/>
  <c r="AG396"/>
  <c r="AI396"/>
  <c r="AJ396"/>
  <c r="AK396"/>
  <c r="AL396"/>
  <c r="AM396"/>
  <c r="AN396"/>
  <c r="AP396"/>
  <c r="AR396"/>
  <c r="AT396" s="1"/>
  <c r="AE398"/>
  <c r="AG398"/>
  <c r="AI398"/>
  <c r="AJ398"/>
  <c r="AK398"/>
  <c r="AL398"/>
  <c r="AM398"/>
  <c r="AN398"/>
  <c r="AP398"/>
  <c r="AR398"/>
  <c r="AT398" s="1"/>
  <c r="AE400"/>
  <c r="AG400"/>
  <c r="AI400"/>
  <c r="AJ400"/>
  <c r="AK400"/>
  <c r="AL400"/>
  <c r="AM400"/>
  <c r="AN400"/>
  <c r="AP400"/>
  <c r="AR400"/>
  <c r="AT400" s="1"/>
  <c r="AE399"/>
  <c r="AG399"/>
  <c r="AI399"/>
  <c r="AJ399"/>
  <c r="AK399"/>
  <c r="AL399"/>
  <c r="AM399"/>
  <c r="AN399"/>
  <c r="AP399"/>
  <c r="AR399"/>
  <c r="AT399" s="1"/>
  <c r="AE401"/>
  <c r="AG401"/>
  <c r="AI401"/>
  <c r="AJ401"/>
  <c r="AK401"/>
  <c r="AL401"/>
  <c r="AM401"/>
  <c r="AN401"/>
  <c r="AP401"/>
  <c r="AR401"/>
  <c r="AT401" s="1"/>
  <c r="AE402"/>
  <c r="AG402"/>
  <c r="AI402"/>
  <c r="AJ402"/>
  <c r="AK402"/>
  <c r="AL402"/>
  <c r="AM402"/>
  <c r="AN402"/>
  <c r="AP402"/>
  <c r="AR402"/>
  <c r="AT402" s="1"/>
  <c r="AE403"/>
  <c r="AG403"/>
  <c r="AI403"/>
  <c r="AJ403"/>
  <c r="AK403"/>
  <c r="AL403"/>
  <c r="AM403"/>
  <c r="AN403"/>
  <c r="AP403"/>
  <c r="AR403"/>
  <c r="AT403" s="1"/>
  <c r="AE404"/>
  <c r="AG404"/>
  <c r="AI404"/>
  <c r="AJ404"/>
  <c r="AK404"/>
  <c r="AL404"/>
  <c r="AM404"/>
  <c r="AN404"/>
  <c r="AP404"/>
  <c r="AR404"/>
  <c r="AT404" s="1"/>
  <c r="AE406"/>
  <c r="AG406"/>
  <c r="AI406"/>
  <c r="AJ406"/>
  <c r="AK406"/>
  <c r="AL406"/>
  <c r="AM406"/>
  <c r="AN406"/>
  <c r="AP406"/>
  <c r="AR406"/>
  <c r="AT406" s="1"/>
  <c r="AE405"/>
  <c r="AG405"/>
  <c r="AI405"/>
  <c r="AJ405"/>
  <c r="AK405"/>
  <c r="AL405"/>
  <c r="AM405"/>
  <c r="AN405"/>
  <c r="AP405"/>
  <c r="AR405"/>
  <c r="AT405" s="1"/>
  <c r="AE407"/>
  <c r="AG407"/>
  <c r="AI407"/>
  <c r="AJ407"/>
  <c r="AK407"/>
  <c r="AL407"/>
  <c r="AM407"/>
  <c r="AN407"/>
  <c r="AP407"/>
  <c r="AR407"/>
  <c r="AT407" s="1"/>
  <c r="AE409"/>
  <c r="AG409"/>
  <c r="AI409"/>
  <c r="AJ409"/>
  <c r="AK409"/>
  <c r="AL409"/>
  <c r="AM409"/>
  <c r="AN409"/>
  <c r="AP409"/>
  <c r="AR409"/>
  <c r="AT409" s="1"/>
  <c r="AE408"/>
  <c r="AG408"/>
  <c r="AI408"/>
  <c r="AJ408"/>
  <c r="AK408"/>
  <c r="AL408"/>
  <c r="AM408"/>
  <c r="AN408"/>
  <c r="AP408"/>
  <c r="AR408"/>
  <c r="AT408" s="1"/>
  <c r="AE410"/>
  <c r="AG410"/>
  <c r="AI410"/>
  <c r="AJ410"/>
  <c r="AK410"/>
  <c r="AL410"/>
  <c r="AM410"/>
  <c r="AN410"/>
  <c r="AP410"/>
  <c r="AR410"/>
  <c r="AT410" s="1"/>
  <c r="AE411"/>
  <c r="AG411"/>
  <c r="AI411"/>
  <c r="AJ411"/>
  <c r="AK411"/>
  <c r="AL411"/>
  <c r="AM411"/>
  <c r="AN411"/>
  <c r="AP411"/>
  <c r="AR411"/>
  <c r="AT411" s="1"/>
  <c r="AE412"/>
  <c r="AG412"/>
  <c r="AI412"/>
  <c r="AJ412"/>
  <c r="AK412"/>
  <c r="AL412"/>
  <c r="AM412"/>
  <c r="AN412"/>
  <c r="AP412"/>
  <c r="AR412"/>
  <c r="AT412" s="1"/>
  <c r="AE413"/>
  <c r="AG413"/>
  <c r="AI413"/>
  <c r="AJ413"/>
  <c r="AK413"/>
  <c r="AL413"/>
  <c r="AM413"/>
  <c r="AN413"/>
  <c r="AP413"/>
  <c r="AR413"/>
  <c r="AT413" s="1"/>
  <c r="AE415"/>
  <c r="AG415"/>
  <c r="AI415"/>
  <c r="AJ415"/>
  <c r="AK415"/>
  <c r="AL415"/>
  <c r="AM415"/>
  <c r="AN415"/>
  <c r="AP415"/>
  <c r="AR415"/>
  <c r="AT415" s="1"/>
  <c r="AE416"/>
  <c r="AG416"/>
  <c r="AI416"/>
  <c r="AJ416"/>
  <c r="AK416"/>
  <c r="AL416"/>
  <c r="AM416"/>
  <c r="AN416"/>
  <c r="AP416"/>
  <c r="AR416"/>
  <c r="AT416" s="1"/>
  <c r="AE414"/>
  <c r="AG414"/>
  <c r="AI414"/>
  <c r="AJ414"/>
  <c r="AK414"/>
  <c r="AL414"/>
  <c r="AM414"/>
  <c r="AN414"/>
  <c r="AP414"/>
  <c r="AR414"/>
  <c r="AT414" s="1"/>
  <c r="AE418"/>
  <c r="AG418"/>
  <c r="AI418"/>
  <c r="AJ418"/>
  <c r="AK418"/>
  <c r="AL418"/>
  <c r="AM418"/>
  <c r="AN418"/>
  <c r="AP418"/>
  <c r="AR418"/>
  <c r="AT418" s="1"/>
  <c r="AE417"/>
  <c r="AG417"/>
  <c r="AI417"/>
  <c r="AJ417"/>
  <c r="AK417"/>
  <c r="AL417"/>
  <c r="AM417"/>
  <c r="AN417"/>
  <c r="AP417"/>
  <c r="AR417"/>
  <c r="AT417" s="1"/>
  <c r="AE419"/>
  <c r="AG419"/>
  <c r="AI419"/>
  <c r="AJ419"/>
  <c r="AK419"/>
  <c r="AL419"/>
  <c r="AM419"/>
  <c r="AN419"/>
  <c r="AP419"/>
  <c r="AR419"/>
  <c r="AT419" s="1"/>
  <c r="AE420"/>
  <c r="AG420"/>
  <c r="AI420"/>
  <c r="AJ420"/>
  <c r="AK420"/>
  <c r="AL420"/>
  <c r="AM420"/>
  <c r="AN420"/>
  <c r="AP420"/>
  <c r="AR420"/>
  <c r="AT420" s="1"/>
  <c r="AE421"/>
  <c r="AG421"/>
  <c r="AI421"/>
  <c r="AJ421"/>
  <c r="AK421"/>
  <c r="AL421"/>
  <c r="AM421"/>
  <c r="AN421"/>
  <c r="AP421"/>
  <c r="AR421"/>
  <c r="AT421" s="1"/>
  <c r="AE422"/>
  <c r="AG422"/>
  <c r="AI422"/>
  <c r="AJ422"/>
  <c r="AK422"/>
  <c r="AL422"/>
  <c r="AM422"/>
  <c r="AN422"/>
  <c r="AP422"/>
  <c r="AR422"/>
  <c r="AT422" s="1"/>
  <c r="AE423"/>
  <c r="AG423"/>
  <c r="AI423"/>
  <c r="AJ423"/>
  <c r="AK423"/>
  <c r="AL423"/>
  <c r="AM423"/>
  <c r="AN423"/>
  <c r="AP423"/>
  <c r="AR423"/>
  <c r="AT423" s="1"/>
  <c r="AE424"/>
  <c r="AG424"/>
  <c r="AI424"/>
  <c r="AJ424"/>
  <c r="AK424"/>
  <c r="AL424"/>
  <c r="AM424"/>
  <c r="AN424"/>
  <c r="AP424"/>
  <c r="AR424"/>
  <c r="AT424" s="1"/>
  <c r="AE425"/>
  <c r="AG425"/>
  <c r="AI425"/>
  <c r="AJ425"/>
  <c r="AK425"/>
  <c r="AL425"/>
  <c r="AM425"/>
  <c r="AN425"/>
  <c r="AP425"/>
  <c r="AR425"/>
  <c r="AT425" s="1"/>
  <c r="AE426"/>
  <c r="AG426"/>
  <c r="AI426"/>
  <c r="AJ426"/>
  <c r="AK426"/>
  <c r="AL426"/>
  <c r="AM426"/>
  <c r="AN426"/>
  <c r="AP426"/>
  <c r="AR426"/>
  <c r="AT426" s="1"/>
  <c r="AE427"/>
  <c r="AG427"/>
  <c r="AI427"/>
  <c r="AJ427"/>
  <c r="AK427"/>
  <c r="AL427"/>
  <c r="AM427"/>
  <c r="AN427"/>
  <c r="AP427"/>
  <c r="AR427"/>
  <c r="AT427" s="1"/>
  <c r="AE428"/>
  <c r="AG428"/>
  <c r="AI428"/>
  <c r="AJ428"/>
  <c r="AK428"/>
  <c r="AL428"/>
  <c r="AM428"/>
  <c r="AN428"/>
  <c r="AP428"/>
  <c r="AR428"/>
  <c r="AT428" s="1"/>
  <c r="AE429"/>
  <c r="AG429"/>
  <c r="AI429"/>
  <c r="AJ429"/>
  <c r="AK429"/>
  <c r="AL429"/>
  <c r="AM429"/>
  <c r="AN429"/>
  <c r="AP429"/>
  <c r="AR429"/>
  <c r="AT429" s="1"/>
  <c r="AE430"/>
  <c r="AG430"/>
  <c r="AI430"/>
  <c r="AJ430"/>
  <c r="AK430"/>
  <c r="AL430"/>
  <c r="AM430"/>
  <c r="AN430"/>
  <c r="AP430"/>
  <c r="AR430"/>
  <c r="AT430" s="1"/>
  <c r="AE431"/>
  <c r="AG431"/>
  <c r="AI431"/>
  <c r="AJ431"/>
  <c r="AK431"/>
  <c r="AL431"/>
  <c r="AM431"/>
  <c r="AN431"/>
  <c r="AP431"/>
  <c r="AR431"/>
  <c r="AT431" s="1"/>
  <c r="AE432"/>
  <c r="AG432"/>
  <c r="AI432"/>
  <c r="AJ432"/>
  <c r="AK432"/>
  <c r="AL432"/>
  <c r="AM432"/>
  <c r="AN432"/>
  <c r="AP432"/>
  <c r="AR432"/>
  <c r="AT432" s="1"/>
  <c r="AE434"/>
  <c r="AG434"/>
  <c r="AI434"/>
  <c r="AJ434"/>
  <c r="AK434"/>
  <c r="AL434"/>
  <c r="AM434"/>
  <c r="AN434"/>
  <c r="AP434"/>
  <c r="AR434"/>
  <c r="AT434" s="1"/>
  <c r="AE433"/>
  <c r="AG433"/>
  <c r="AI433"/>
  <c r="AJ433"/>
  <c r="AK433"/>
  <c r="AL433"/>
  <c r="AM433"/>
  <c r="AN433"/>
  <c r="AP433"/>
  <c r="AR433"/>
  <c r="AT433" s="1"/>
  <c r="AE435"/>
  <c r="AG435"/>
  <c r="AI435"/>
  <c r="AJ435"/>
  <c r="AK435"/>
  <c r="AL435"/>
  <c r="AM435"/>
  <c r="AN435"/>
  <c r="AP435"/>
  <c r="AR435"/>
  <c r="AT435" s="1"/>
  <c r="AE436"/>
  <c r="AG436"/>
  <c r="AI436"/>
  <c r="AJ436"/>
  <c r="AK436"/>
  <c r="AL436"/>
  <c r="AM436"/>
  <c r="AN436"/>
  <c r="AP436"/>
  <c r="AR436"/>
  <c r="AT436" s="1"/>
  <c r="AE437"/>
  <c r="AG437"/>
  <c r="AI437"/>
  <c r="AJ437"/>
  <c r="AK437"/>
  <c r="AL437"/>
  <c r="AM437"/>
  <c r="AN437"/>
  <c r="AP437"/>
  <c r="AR437"/>
  <c r="AT437" s="1"/>
  <c r="AE438"/>
  <c r="AG438"/>
  <c r="AI438"/>
  <c r="AJ438"/>
  <c r="AK438"/>
  <c r="AL438"/>
  <c r="AM438"/>
  <c r="AN438"/>
  <c r="AP438"/>
  <c r="AR438"/>
  <c r="AT438" s="1"/>
  <c r="AE439"/>
  <c r="AG439"/>
  <c r="AI439"/>
  <c r="AJ439"/>
  <c r="AK439"/>
  <c r="AL439"/>
  <c r="AM439"/>
  <c r="AN439"/>
  <c r="AP439"/>
  <c r="AR439"/>
  <c r="AT439" s="1"/>
  <c r="AE440"/>
  <c r="AG440"/>
  <c r="AI440"/>
  <c r="AJ440"/>
  <c r="AK440"/>
  <c r="AL440"/>
  <c r="AM440"/>
  <c r="AN440"/>
  <c r="AP440"/>
  <c r="AR440"/>
  <c r="AT440" s="1"/>
  <c r="AE441"/>
  <c r="AG441"/>
  <c r="AI441"/>
  <c r="AJ441"/>
  <c r="AK441"/>
  <c r="AL441"/>
  <c r="AM441"/>
  <c r="AN441"/>
  <c r="AP441"/>
  <c r="AR441"/>
  <c r="AT441" s="1"/>
  <c r="AE443"/>
  <c r="AG443"/>
  <c r="AI443"/>
  <c r="AJ443"/>
  <c r="AK443"/>
  <c r="AL443"/>
  <c r="AM443"/>
  <c r="AN443"/>
  <c r="AP443"/>
  <c r="AR443"/>
  <c r="AT443" s="1"/>
  <c r="AE442"/>
  <c r="AG442"/>
  <c r="AI442"/>
  <c r="AJ442"/>
  <c r="AK442"/>
  <c r="AL442"/>
  <c r="AM442"/>
  <c r="AN442"/>
  <c r="AP442"/>
  <c r="AR442"/>
  <c r="AT442" s="1"/>
  <c r="AE444"/>
  <c r="AG444"/>
  <c r="AI444"/>
  <c r="AJ444"/>
  <c r="AK444"/>
  <c r="AL444"/>
  <c r="AM444"/>
  <c r="AN444"/>
  <c r="AP444"/>
  <c r="AR444"/>
  <c r="AT444" s="1"/>
  <c r="AE445"/>
  <c r="AG445"/>
  <c r="AI445"/>
  <c r="AJ445"/>
  <c r="AK445"/>
  <c r="AL445"/>
  <c r="AM445"/>
  <c r="AN445"/>
  <c r="AP445"/>
  <c r="AR445"/>
  <c r="AT445" s="1"/>
  <c r="AE446"/>
  <c r="AG446"/>
  <c r="AI446"/>
  <c r="AJ446"/>
  <c r="AK446"/>
  <c r="AL446"/>
  <c r="AM446"/>
  <c r="AN446"/>
  <c r="AP446"/>
  <c r="AR446"/>
  <c r="AT446" s="1"/>
  <c r="AE447"/>
  <c r="AG447"/>
  <c r="AI447"/>
  <c r="AJ447"/>
  <c r="AK447"/>
  <c r="AL447"/>
  <c r="AM447"/>
  <c r="AN447"/>
  <c r="AP447"/>
  <c r="AR447"/>
  <c r="AT447" s="1"/>
  <c r="AE449"/>
  <c r="AG449"/>
  <c r="AI449"/>
  <c r="AJ449"/>
  <c r="AK449"/>
  <c r="AL449"/>
  <c r="AM449"/>
  <c r="AN449"/>
  <c r="AP449"/>
  <c r="AR449"/>
  <c r="AT449" s="1"/>
  <c r="AE450"/>
  <c r="AG450"/>
  <c r="AI450"/>
  <c r="AJ450"/>
  <c r="AK450"/>
  <c r="AL450"/>
  <c r="AM450"/>
  <c r="AN450"/>
  <c r="AP450"/>
  <c r="AR450"/>
  <c r="AT450" s="1"/>
  <c r="AE448"/>
  <c r="AG448"/>
  <c r="AI448"/>
  <c r="AJ448"/>
  <c r="AK448"/>
  <c r="AL448"/>
  <c r="AM448"/>
  <c r="AN448"/>
  <c r="AP448"/>
  <c r="AR448"/>
  <c r="AT448" s="1"/>
  <c r="AE451"/>
  <c r="AG451"/>
  <c r="AI451"/>
  <c r="AJ451"/>
  <c r="AK451"/>
  <c r="AL451"/>
  <c r="AM451"/>
  <c r="AN451"/>
  <c r="AP451"/>
  <c r="AR451"/>
  <c r="AT451" s="1"/>
  <c r="AE452"/>
  <c r="AG452"/>
  <c r="AI452"/>
  <c r="AJ452"/>
  <c r="AK452"/>
  <c r="AL452"/>
  <c r="AM452"/>
  <c r="AN452"/>
  <c r="AP452"/>
  <c r="AR452"/>
  <c r="AT452" s="1"/>
  <c r="AE453"/>
  <c r="AG453"/>
  <c r="AI453"/>
  <c r="AJ453"/>
  <c r="AK453"/>
  <c r="AL453"/>
  <c r="AM453"/>
  <c r="AN453"/>
  <c r="AP453"/>
  <c r="AR453"/>
  <c r="AT453" s="1"/>
  <c r="AE454"/>
  <c r="AG454"/>
  <c r="AI454"/>
  <c r="AJ454"/>
  <c r="AK454"/>
  <c r="AL454"/>
  <c r="AM454"/>
  <c r="AN454"/>
  <c r="AP454"/>
  <c r="AR454"/>
  <c r="AT454" s="1"/>
  <c r="AE455"/>
  <c r="AG455"/>
  <c r="AI455"/>
  <c r="AJ455"/>
  <c r="AK455"/>
  <c r="AL455"/>
  <c r="AM455"/>
  <c r="AN455"/>
  <c r="AP455"/>
  <c r="AR455"/>
  <c r="AT455" s="1"/>
  <c r="AE457"/>
  <c r="AG457"/>
  <c r="AI457"/>
  <c r="AJ457"/>
  <c r="AK457"/>
  <c r="AL457"/>
  <c r="AM457"/>
  <c r="AN457"/>
  <c r="AP457"/>
  <c r="AR457"/>
  <c r="AT457" s="1"/>
  <c r="AE456"/>
  <c r="AG456"/>
  <c r="AI456"/>
  <c r="AJ456"/>
  <c r="AK456"/>
  <c r="AL456"/>
  <c r="AM456"/>
  <c r="AN456"/>
  <c r="AP456"/>
  <c r="AR456"/>
  <c r="AT456" s="1"/>
  <c r="AE458"/>
  <c r="AG458"/>
  <c r="AI458"/>
  <c r="AJ458"/>
  <c r="AK458"/>
  <c r="AL458"/>
  <c r="AM458"/>
  <c r="AN458"/>
  <c r="AP458"/>
  <c r="AR458"/>
  <c r="AT458" s="1"/>
  <c r="AE459"/>
  <c r="AG459"/>
  <c r="AI459"/>
  <c r="AJ459"/>
  <c r="AK459"/>
  <c r="AL459"/>
  <c r="AM459"/>
  <c r="AN459"/>
  <c r="AP459"/>
  <c r="AR459"/>
  <c r="AT459" s="1"/>
  <c r="AE460"/>
  <c r="AG460"/>
  <c r="AI460"/>
  <c r="AJ460"/>
  <c r="AK460"/>
  <c r="AL460"/>
  <c r="AM460"/>
  <c r="AN460"/>
  <c r="AP460"/>
  <c r="AR460"/>
  <c r="AT460" s="1"/>
  <c r="AE461"/>
  <c r="AG461"/>
  <c r="AI461"/>
  <c r="AJ461"/>
  <c r="AK461"/>
  <c r="AL461"/>
  <c r="AM461"/>
  <c r="AN461"/>
  <c r="AP461"/>
  <c r="AR461"/>
  <c r="AT461" s="1"/>
  <c r="AE462"/>
  <c r="AG462"/>
  <c r="AI462"/>
  <c r="AJ462"/>
  <c r="AK462"/>
  <c r="AL462"/>
  <c r="AM462"/>
  <c r="AN462"/>
  <c r="AP462"/>
  <c r="AR462"/>
  <c r="AT462" s="1"/>
  <c r="AE463"/>
  <c r="AG463"/>
  <c r="AI463"/>
  <c r="AJ463"/>
  <c r="AK463"/>
  <c r="AL463"/>
  <c r="AM463"/>
  <c r="AN463"/>
  <c r="AP463"/>
  <c r="AR463"/>
  <c r="AT463" s="1"/>
  <c r="AE464"/>
  <c r="AG464"/>
  <c r="AI464"/>
  <c r="AJ464"/>
  <c r="AK464"/>
  <c r="AL464"/>
  <c r="AM464"/>
  <c r="AN464"/>
  <c r="AP464"/>
  <c r="AR464"/>
  <c r="AT464" s="1"/>
  <c r="AE465"/>
  <c r="AG465"/>
  <c r="AI465"/>
  <c r="AJ465"/>
  <c r="AK465"/>
  <c r="AL465"/>
  <c r="AM465"/>
  <c r="AN465"/>
  <c r="AP465"/>
  <c r="AR465"/>
  <c r="AT465" s="1"/>
  <c r="AE466"/>
  <c r="AG466"/>
  <c r="AI466"/>
  <c r="AJ466"/>
  <c r="AK466"/>
  <c r="AL466"/>
  <c r="AM466"/>
  <c r="AN466"/>
  <c r="AP466"/>
  <c r="AR466"/>
  <c r="AT466" s="1"/>
  <c r="AE467"/>
  <c r="AG467"/>
  <c r="AI467"/>
  <c r="AJ467"/>
  <c r="AK467"/>
  <c r="AL467"/>
  <c r="AM467"/>
  <c r="AN467"/>
  <c r="AP467"/>
  <c r="AR467"/>
  <c r="AT467" s="1"/>
  <c r="AE468"/>
  <c r="AG468"/>
  <c r="AI468"/>
  <c r="AJ468"/>
  <c r="AK468"/>
  <c r="AL468"/>
  <c r="AM468"/>
  <c r="AN468"/>
  <c r="AP468"/>
  <c r="AR468"/>
  <c r="AT468" s="1"/>
  <c r="AE469"/>
  <c r="AG469"/>
  <c r="AI469"/>
  <c r="AJ469"/>
  <c r="AK469"/>
  <c r="AL469"/>
  <c r="AM469"/>
  <c r="AN469"/>
  <c r="AP469"/>
  <c r="AR469"/>
  <c r="AT469" s="1"/>
  <c r="AE470"/>
  <c r="AG470"/>
  <c r="AI470"/>
  <c r="AJ470"/>
  <c r="AK470"/>
  <c r="AL470"/>
  <c r="AM470"/>
  <c r="AN470"/>
  <c r="AP470"/>
  <c r="AR470"/>
  <c r="AT470" s="1"/>
  <c r="AE471"/>
  <c r="AG471"/>
  <c r="AI471"/>
  <c r="AJ471"/>
  <c r="AK471"/>
  <c r="AL471"/>
  <c r="AM471"/>
  <c r="AN471"/>
  <c r="AP471"/>
  <c r="AR471"/>
  <c r="AT471" s="1"/>
  <c r="AE472"/>
  <c r="AG472"/>
  <c r="AI472"/>
  <c r="AJ472"/>
  <c r="AK472"/>
  <c r="AL472"/>
  <c r="AM472"/>
  <c r="AN472"/>
  <c r="AP472"/>
  <c r="AR472"/>
  <c r="AT472" s="1"/>
  <c r="AE473"/>
  <c r="AG473"/>
  <c r="AI473"/>
  <c r="AJ473"/>
  <c r="AK473"/>
  <c r="AL473"/>
  <c r="AM473"/>
  <c r="AN473"/>
  <c r="AP473"/>
  <c r="AR473"/>
  <c r="AT473" s="1"/>
  <c r="AE474"/>
  <c r="AG474"/>
  <c r="AI474"/>
  <c r="AJ474"/>
  <c r="AK474"/>
  <c r="AL474"/>
  <c r="AM474"/>
  <c r="AN474"/>
  <c r="AP474"/>
  <c r="AR474"/>
  <c r="AT474" s="1"/>
  <c r="AE475"/>
  <c r="AG475"/>
  <c r="AI475"/>
  <c r="AJ475"/>
  <c r="AK475"/>
  <c r="AL475"/>
  <c r="AM475"/>
  <c r="AN475"/>
  <c r="AP475"/>
  <c r="AR475"/>
  <c r="AT475" s="1"/>
  <c r="AE476"/>
  <c r="AG476"/>
  <c r="AI476"/>
  <c r="AJ476"/>
  <c r="AK476"/>
  <c r="AL476"/>
  <c r="AM476"/>
  <c r="AN476"/>
  <c r="AP476"/>
  <c r="AR476"/>
  <c r="AT476" s="1"/>
  <c r="AE478"/>
  <c r="AG478"/>
  <c r="AI478"/>
  <c r="AJ478"/>
  <c r="AK478"/>
  <c r="AL478"/>
  <c r="AM478"/>
  <c r="AN478"/>
  <c r="AP478"/>
  <c r="AR478"/>
  <c r="AT478" s="1"/>
  <c r="AE479"/>
  <c r="AG479"/>
  <c r="AI479"/>
  <c r="AJ479"/>
  <c r="AK479"/>
  <c r="AL479"/>
  <c r="AM479"/>
  <c r="AN479"/>
  <c r="AP479"/>
  <c r="AR479"/>
  <c r="AT479" s="1"/>
  <c r="AE477"/>
  <c r="AG477"/>
  <c r="AI477"/>
  <c r="AJ477"/>
  <c r="AK477"/>
  <c r="AL477"/>
  <c r="AM477"/>
  <c r="AN477"/>
  <c r="AP477"/>
  <c r="AR477"/>
  <c r="AT477" s="1"/>
  <c r="AE481"/>
  <c r="AG481"/>
  <c r="AI481"/>
  <c r="AJ481"/>
  <c r="AK481"/>
  <c r="AL481"/>
  <c r="AM481"/>
  <c r="AN481"/>
  <c r="AP481"/>
  <c r="AR481"/>
  <c r="AT481" s="1"/>
  <c r="AE480"/>
  <c r="AG480"/>
  <c r="AI480"/>
  <c r="AJ480"/>
  <c r="AK480"/>
  <c r="AL480"/>
  <c r="AM480"/>
  <c r="AN480"/>
  <c r="AP480"/>
  <c r="AR480"/>
  <c r="AT480" s="1"/>
  <c r="AE482"/>
  <c r="AG482"/>
  <c r="AI482"/>
  <c r="AJ482"/>
  <c r="AK482"/>
  <c r="AL482"/>
  <c r="AM482"/>
  <c r="AN482"/>
  <c r="AP482"/>
  <c r="AR482"/>
  <c r="AT482" s="1"/>
  <c r="AE484"/>
  <c r="AG484"/>
  <c r="AI484"/>
  <c r="AJ484"/>
  <c r="AK484"/>
  <c r="AL484"/>
  <c r="AM484"/>
  <c r="AN484"/>
  <c r="AP484"/>
  <c r="AR484"/>
  <c r="AT484" s="1"/>
  <c r="AE485"/>
  <c r="AG485"/>
  <c r="AI485"/>
  <c r="AJ485"/>
  <c r="AK485"/>
  <c r="AL485"/>
  <c r="AM485"/>
  <c r="AN485"/>
  <c r="AP485"/>
  <c r="AR485"/>
  <c r="AT485" s="1"/>
  <c r="AE483"/>
  <c r="AG483"/>
  <c r="AI483"/>
  <c r="AJ483"/>
  <c r="AK483"/>
  <c r="AL483"/>
  <c r="AM483"/>
  <c r="AN483"/>
  <c r="AP483"/>
  <c r="AR483"/>
  <c r="AT483" s="1"/>
  <c r="AE487"/>
  <c r="AG487"/>
  <c r="AI487"/>
  <c r="AJ487"/>
  <c r="AK487"/>
  <c r="AL487"/>
  <c r="AM487"/>
  <c r="AN487"/>
  <c r="AP487"/>
  <c r="AR487"/>
  <c r="AT487" s="1"/>
  <c r="AE486"/>
  <c r="AG486"/>
  <c r="AI486"/>
  <c r="AJ486"/>
  <c r="AK486"/>
  <c r="AL486"/>
  <c r="AM486"/>
  <c r="AN486"/>
  <c r="AP486"/>
  <c r="AR486"/>
  <c r="AT486" s="1"/>
  <c r="AE488"/>
  <c r="AG488"/>
  <c r="AI488"/>
  <c r="AJ488"/>
  <c r="AK488"/>
  <c r="AL488"/>
  <c r="AM488"/>
  <c r="AN488"/>
  <c r="AP488"/>
  <c r="AR488"/>
  <c r="AT488" s="1"/>
  <c r="AE489"/>
  <c r="AG489"/>
  <c r="AI489"/>
  <c r="AJ489"/>
  <c r="AK489"/>
  <c r="AL489"/>
  <c r="AM489"/>
  <c r="AN489"/>
  <c r="AP489"/>
  <c r="AR489"/>
  <c r="AT489" s="1"/>
  <c r="AE490"/>
  <c r="AG490"/>
  <c r="AI490"/>
  <c r="AJ490"/>
  <c r="AK490"/>
  <c r="AL490"/>
  <c r="AM490"/>
  <c r="AN490"/>
  <c r="AP490"/>
  <c r="AR490"/>
  <c r="AT490" s="1"/>
  <c r="AE491"/>
  <c r="AG491"/>
  <c r="AI491"/>
  <c r="AJ491"/>
  <c r="AK491"/>
  <c r="AL491"/>
  <c r="AM491"/>
  <c r="AN491"/>
  <c r="AP491"/>
  <c r="AR491"/>
  <c r="AT491" s="1"/>
  <c r="AE492"/>
  <c r="AG492"/>
  <c r="AI492"/>
  <c r="AJ492"/>
  <c r="AK492"/>
  <c r="AL492"/>
  <c r="AM492"/>
  <c r="AN492"/>
  <c r="AP492"/>
  <c r="AR492"/>
  <c r="AT492" s="1"/>
  <c r="AE493"/>
  <c r="AG493"/>
  <c r="AI493"/>
  <c r="AJ493"/>
  <c r="AK493"/>
  <c r="AL493"/>
  <c r="AM493"/>
  <c r="AN493"/>
  <c r="AP493"/>
  <c r="AR493"/>
  <c r="AT493" s="1"/>
  <c r="AE494"/>
  <c r="AG494"/>
  <c r="AI494"/>
  <c r="AJ494"/>
  <c r="AK494"/>
  <c r="AL494"/>
  <c r="AM494"/>
  <c r="AN494"/>
  <c r="AP494"/>
  <c r="AR494"/>
  <c r="AT494" s="1"/>
  <c r="AE496"/>
  <c r="AG496"/>
  <c r="AI496"/>
  <c r="AJ496"/>
  <c r="AK496"/>
  <c r="AL496"/>
  <c r="AM496"/>
  <c r="AN496"/>
  <c r="AP496"/>
  <c r="AR496"/>
  <c r="AT496" s="1"/>
  <c r="AE495"/>
  <c r="AG495"/>
  <c r="AI495"/>
  <c r="AJ495"/>
  <c r="AK495"/>
  <c r="AL495"/>
  <c r="AM495"/>
  <c r="AN495"/>
  <c r="AP495"/>
  <c r="AR495"/>
  <c r="AT495" s="1"/>
  <c r="AE497"/>
  <c r="AG497"/>
  <c r="AI497"/>
  <c r="AJ497"/>
  <c r="AK497"/>
  <c r="AL497"/>
  <c r="AM497"/>
  <c r="AN497"/>
  <c r="AP497"/>
  <c r="AR497"/>
  <c r="AT497" s="1"/>
  <c r="AE498"/>
  <c r="AG498"/>
  <c r="AI498"/>
  <c r="AJ498"/>
  <c r="AK498"/>
  <c r="AL498"/>
  <c r="AM498"/>
  <c r="AN498"/>
  <c r="AP498"/>
  <c r="AR498"/>
  <c r="AT498" s="1"/>
  <c r="AE499"/>
  <c r="AG499"/>
  <c r="AI499"/>
  <c r="AJ499"/>
  <c r="AK499"/>
  <c r="AL499"/>
  <c r="AM499"/>
  <c r="AN499"/>
  <c r="AP499"/>
  <c r="AR499"/>
  <c r="AT499" s="1"/>
  <c r="AE500"/>
  <c r="AG500"/>
  <c r="AI500"/>
  <c r="AJ500"/>
  <c r="AK500"/>
  <c r="AL500"/>
  <c r="AM500"/>
  <c r="AN500"/>
  <c r="AP500"/>
  <c r="AR500"/>
  <c r="AT500" s="1"/>
  <c r="AE502"/>
  <c r="AG502"/>
  <c r="AI502"/>
  <c r="AJ502"/>
  <c r="AK502"/>
  <c r="AL502"/>
  <c r="AM502"/>
  <c r="AN502"/>
  <c r="AP502"/>
  <c r="AR502"/>
  <c r="AT502" s="1"/>
  <c r="AE503"/>
  <c r="AG503"/>
  <c r="AI503"/>
  <c r="AJ503"/>
  <c r="AK503"/>
  <c r="AL503"/>
  <c r="AM503"/>
  <c r="AN503"/>
  <c r="AP503"/>
  <c r="AR503"/>
  <c r="AT503" s="1"/>
  <c r="AE501"/>
  <c r="AG501"/>
  <c r="AI501"/>
  <c r="AJ501"/>
  <c r="AK501"/>
  <c r="AL501"/>
  <c r="AM501"/>
  <c r="AN501"/>
  <c r="AP501"/>
  <c r="AR501"/>
  <c r="AT501" s="1"/>
  <c r="AE504"/>
  <c r="AG504"/>
  <c r="AI504"/>
  <c r="AJ504"/>
  <c r="AK504"/>
  <c r="AL504"/>
  <c r="AM504"/>
  <c r="AN504"/>
  <c r="AP504"/>
  <c r="AR504"/>
  <c r="AT504" s="1"/>
  <c r="AE505"/>
  <c r="AG505"/>
  <c r="AI505"/>
  <c r="AJ505"/>
  <c r="AK505"/>
  <c r="AL505"/>
  <c r="AM505"/>
  <c r="AN505"/>
  <c r="AP505"/>
  <c r="AR505"/>
  <c r="AT505" s="1"/>
  <c r="AE506"/>
  <c r="AG506"/>
  <c r="AI506"/>
  <c r="AJ506"/>
  <c r="AK506"/>
  <c r="AL506"/>
  <c r="AM506"/>
  <c r="AN506"/>
  <c r="AP506"/>
  <c r="AR506"/>
  <c r="AT506" s="1"/>
  <c r="AE507"/>
  <c r="AG507"/>
  <c r="AI507"/>
  <c r="AJ507"/>
  <c r="AK507"/>
  <c r="AL507"/>
  <c r="AM507"/>
  <c r="AN507"/>
  <c r="AP507"/>
  <c r="AR507"/>
  <c r="AT507" s="1"/>
  <c r="AE508"/>
  <c r="AG508"/>
  <c r="AI508"/>
  <c r="AJ508"/>
  <c r="AK508"/>
  <c r="AL508"/>
  <c r="AM508"/>
  <c r="AN508"/>
  <c r="AP508"/>
  <c r="AR508"/>
  <c r="AT508" s="1"/>
  <c r="AE509"/>
  <c r="AG509"/>
  <c r="AI509"/>
  <c r="AJ509"/>
  <c r="AK509"/>
  <c r="AL509"/>
  <c r="AM509"/>
  <c r="AN509"/>
  <c r="AP509"/>
  <c r="AR509"/>
  <c r="AT509" s="1"/>
  <c r="AE510"/>
  <c r="AG510"/>
  <c r="AI510"/>
  <c r="AJ510"/>
  <c r="AK510"/>
  <c r="AL510"/>
  <c r="AM510"/>
  <c r="AN510"/>
  <c r="AP510"/>
  <c r="AR510"/>
  <c r="AT510" s="1"/>
  <c r="AE511"/>
  <c r="AG511"/>
  <c r="AI511"/>
  <c r="AJ511"/>
  <c r="AK511"/>
  <c r="AL511"/>
  <c r="AM511"/>
  <c r="AN511"/>
  <c r="AP511"/>
  <c r="AR511"/>
  <c r="AT511" s="1"/>
  <c r="AE512"/>
  <c r="AG512"/>
  <c r="AI512"/>
  <c r="AJ512"/>
  <c r="AK512"/>
  <c r="AL512"/>
  <c r="AM512"/>
  <c r="AN512"/>
  <c r="AP512"/>
  <c r="AR512"/>
  <c r="AT512" s="1"/>
  <c r="AE513"/>
  <c r="AG513"/>
  <c r="AI513"/>
  <c r="AJ513"/>
  <c r="AK513"/>
  <c r="AL513"/>
  <c r="AM513"/>
  <c r="AN513"/>
  <c r="AP513"/>
  <c r="AR513"/>
  <c r="AT513" s="1"/>
  <c r="AE514"/>
  <c r="AG514"/>
  <c r="AI514"/>
  <c r="AJ514"/>
  <c r="AK514"/>
  <c r="AL514"/>
  <c r="AM514"/>
  <c r="AN514"/>
  <c r="AP514"/>
  <c r="AR514"/>
  <c r="AT514" s="1"/>
  <c r="AE515"/>
  <c r="AG515"/>
  <c r="AI515"/>
  <c r="AJ515"/>
  <c r="AK515"/>
  <c r="AL515"/>
  <c r="AM515"/>
  <c r="AN515"/>
  <c r="AP515"/>
  <c r="AR515"/>
  <c r="AT515" s="1"/>
  <c r="AE517"/>
  <c r="AG517"/>
  <c r="AI517"/>
  <c r="AJ517"/>
  <c r="AK517"/>
  <c r="AL517"/>
  <c r="AM517"/>
  <c r="AN517"/>
  <c r="AP517"/>
  <c r="AR517"/>
  <c r="AT517" s="1"/>
  <c r="AE518"/>
  <c r="AG518"/>
  <c r="AI518"/>
  <c r="AJ518"/>
  <c r="AK518"/>
  <c r="AL518"/>
  <c r="AM518"/>
  <c r="AN518"/>
  <c r="AP518"/>
  <c r="AR518"/>
  <c r="AT518" s="1"/>
  <c r="AE519"/>
  <c r="AG519"/>
  <c r="AI519"/>
  <c r="AJ519"/>
  <c r="AK519"/>
  <c r="AL519"/>
  <c r="AM519"/>
  <c r="AN519"/>
  <c r="AP519"/>
  <c r="AR519"/>
  <c r="AT519" s="1"/>
  <c r="AE516"/>
  <c r="AG516"/>
  <c r="AI516"/>
  <c r="AJ516"/>
  <c r="AK516"/>
  <c r="AL516"/>
  <c r="AM516"/>
  <c r="AN516"/>
  <c r="AP516"/>
  <c r="AR516"/>
  <c r="AT516" s="1"/>
  <c r="AE520"/>
  <c r="AG520"/>
  <c r="AI520"/>
  <c r="AJ520"/>
  <c r="AK520"/>
  <c r="AL520"/>
  <c r="AM520"/>
  <c r="AN520"/>
  <c r="AP520"/>
  <c r="AR520"/>
  <c r="AT520" s="1"/>
  <c r="AE521"/>
  <c r="AG521"/>
  <c r="AI521"/>
  <c r="AJ521"/>
  <c r="AK521"/>
  <c r="AL521"/>
  <c r="AM521"/>
  <c r="AN521"/>
  <c r="AP521"/>
  <c r="AR521"/>
  <c r="AT521" s="1"/>
  <c r="AE522"/>
  <c r="AG522"/>
  <c r="AI522"/>
  <c r="AJ522"/>
  <c r="AK522"/>
  <c r="AL522"/>
  <c r="AM522"/>
  <c r="AN522"/>
  <c r="AP522"/>
  <c r="AR522"/>
  <c r="AT522" s="1"/>
  <c r="AE523"/>
  <c r="AG523"/>
  <c r="AI523"/>
  <c r="AJ523"/>
  <c r="AK523"/>
  <c r="AL523"/>
  <c r="AM523"/>
  <c r="AN523"/>
  <c r="AP523"/>
  <c r="AR523"/>
  <c r="AT523" s="1"/>
  <c r="AE524"/>
  <c r="AG524"/>
  <c r="AI524"/>
  <c r="AJ524"/>
  <c r="AK524"/>
  <c r="AL524"/>
  <c r="AM524"/>
  <c r="AN524"/>
  <c r="AP524"/>
  <c r="AR524"/>
  <c r="AT524" s="1"/>
  <c r="AE525"/>
  <c r="AG525"/>
  <c r="AI525"/>
  <c r="AJ525"/>
  <c r="AK525"/>
  <c r="AL525"/>
  <c r="AM525"/>
  <c r="AN525"/>
  <c r="AP525"/>
  <c r="AR525"/>
  <c r="AT525" s="1"/>
  <c r="AE526"/>
  <c r="AG526"/>
  <c r="AI526"/>
  <c r="AJ526"/>
  <c r="AK526"/>
  <c r="AL526"/>
  <c r="AM526"/>
  <c r="AN526"/>
  <c r="AP526"/>
  <c r="AR526"/>
  <c r="AT526" s="1"/>
  <c r="AE527"/>
  <c r="AG527"/>
  <c r="AI527"/>
  <c r="AJ527"/>
  <c r="AK527"/>
  <c r="AL527"/>
  <c r="AM527"/>
  <c r="AN527"/>
  <c r="AP527"/>
  <c r="AR527"/>
  <c r="AT527" s="1"/>
  <c r="AE528"/>
  <c r="AG528"/>
  <c r="AI528"/>
  <c r="AJ528"/>
  <c r="AK528"/>
  <c r="AL528"/>
  <c r="AM528"/>
  <c r="AN528"/>
  <c r="AP528"/>
  <c r="AR528"/>
  <c r="AT528" s="1"/>
  <c r="AE529"/>
  <c r="AG529"/>
  <c r="AI529"/>
  <c r="AJ529"/>
  <c r="AK529"/>
  <c r="AL529"/>
  <c r="AM529"/>
  <c r="AN529"/>
  <c r="AP529"/>
  <c r="AR529"/>
  <c r="AT529" s="1"/>
  <c r="AE530"/>
  <c r="AG530"/>
  <c r="AI530"/>
  <c r="AJ530"/>
  <c r="AK530"/>
  <c r="AL530"/>
  <c r="AM530"/>
  <c r="AN530"/>
  <c r="AP530"/>
  <c r="AR530"/>
  <c r="AT530" s="1"/>
  <c r="AE531"/>
  <c r="AG531"/>
  <c r="AI531"/>
  <c r="AJ531"/>
  <c r="AK531"/>
  <c r="AL531"/>
  <c r="AM531"/>
  <c r="AN531"/>
  <c r="AP531"/>
  <c r="AR531"/>
  <c r="AT531" s="1"/>
  <c r="AE533"/>
  <c r="AG533"/>
  <c r="AI533"/>
  <c r="AJ533"/>
  <c r="AK533"/>
  <c r="AL533"/>
  <c r="AM533"/>
  <c r="AN533"/>
  <c r="AP533"/>
  <c r="AR533"/>
  <c r="AT533" s="1"/>
  <c r="AE532"/>
  <c r="AG532"/>
  <c r="AI532"/>
  <c r="AJ532"/>
  <c r="AK532"/>
  <c r="AL532"/>
  <c r="AM532"/>
  <c r="AN532"/>
  <c r="AP532"/>
  <c r="AR532"/>
  <c r="AT532" s="1"/>
  <c r="AE534"/>
  <c r="AG534"/>
  <c r="AI534"/>
  <c r="AJ534"/>
  <c r="AK534"/>
  <c r="AL534"/>
  <c r="AM534"/>
  <c r="AN534"/>
  <c r="AP534"/>
  <c r="AR534"/>
  <c r="AT534" s="1"/>
  <c r="AE535"/>
  <c r="AG535"/>
  <c r="AI535"/>
  <c r="AJ535"/>
  <c r="AK535"/>
  <c r="AL535"/>
  <c r="AM535"/>
  <c r="AN535"/>
  <c r="AP535"/>
  <c r="AR535"/>
  <c r="AT535" s="1"/>
  <c r="AE536"/>
  <c r="AG536"/>
  <c r="AI536"/>
  <c r="AJ536"/>
  <c r="AK536"/>
  <c r="AL536"/>
  <c r="AM536"/>
  <c r="AN536"/>
  <c r="AP536"/>
  <c r="AR536"/>
  <c r="AT536" s="1"/>
  <c r="AE537"/>
  <c r="AG537"/>
  <c r="AI537"/>
  <c r="AJ537"/>
  <c r="AK537"/>
  <c r="AL537"/>
  <c r="AM537"/>
  <c r="AN537"/>
  <c r="AP537"/>
  <c r="AR537"/>
  <c r="AT537" s="1"/>
  <c r="AE538"/>
  <c r="AG538"/>
  <c r="AI538"/>
  <c r="AJ538"/>
  <c r="AK538"/>
  <c r="AL538"/>
  <c r="AM538"/>
  <c r="AN538"/>
  <c r="AP538"/>
  <c r="AR538"/>
  <c r="AT538" s="1"/>
  <c r="AE539"/>
  <c r="AG539"/>
  <c r="AI539"/>
  <c r="AJ539"/>
  <c r="AK539"/>
  <c r="AL539"/>
  <c r="AM539"/>
  <c r="AN539"/>
  <c r="AP539"/>
  <c r="AR539"/>
  <c r="AT539" s="1"/>
  <c r="AE540"/>
  <c r="AG540"/>
  <c r="AI540"/>
  <c r="AJ540"/>
  <c r="AK540"/>
  <c r="AL540"/>
  <c r="AM540"/>
  <c r="AN540"/>
  <c r="AP540"/>
  <c r="AR540"/>
  <c r="AT540" s="1"/>
  <c r="AE541"/>
  <c r="AG541"/>
  <c r="AI541"/>
  <c r="AJ541"/>
  <c r="AK541"/>
  <c r="AL541"/>
  <c r="AM541"/>
  <c r="AN541"/>
  <c r="AP541"/>
  <c r="AR541"/>
  <c r="AT541" s="1"/>
  <c r="AE542"/>
  <c r="AG542"/>
  <c r="AI542"/>
  <c r="AJ542"/>
  <c r="AK542"/>
  <c r="AL542"/>
  <c r="AM542"/>
  <c r="AN542"/>
  <c r="AP542"/>
  <c r="AR542"/>
  <c r="AT542" s="1"/>
  <c r="AE543"/>
  <c r="AG543"/>
  <c r="AI543"/>
  <c r="AJ543"/>
  <c r="AK543"/>
  <c r="AL543"/>
  <c r="AM543"/>
  <c r="AN543"/>
  <c r="AP543"/>
  <c r="AR543"/>
  <c r="AT543" s="1"/>
  <c r="AE544"/>
  <c r="AG544"/>
  <c r="AI544"/>
  <c r="AJ544"/>
  <c r="AK544"/>
  <c r="AL544"/>
  <c r="AM544"/>
  <c r="AN544"/>
  <c r="AP544"/>
  <c r="AR544"/>
  <c r="AT544" s="1"/>
  <c r="AE545"/>
  <c r="AG545"/>
  <c r="AI545"/>
  <c r="AJ545"/>
  <c r="AK545"/>
  <c r="AL545"/>
  <c r="AM545"/>
  <c r="AN545"/>
  <c r="AP545"/>
  <c r="AR545"/>
  <c r="AT545" s="1"/>
  <c r="AE546"/>
  <c r="AG546"/>
  <c r="AI546"/>
  <c r="AJ546"/>
  <c r="AK546"/>
  <c r="AL546"/>
  <c r="AM546"/>
  <c r="AN546"/>
  <c r="AP546"/>
  <c r="AR546"/>
  <c r="AT546" s="1"/>
  <c r="AE547"/>
  <c r="AG547"/>
  <c r="AI547"/>
  <c r="AJ547"/>
  <c r="AK547"/>
  <c r="AL547"/>
  <c r="AM547"/>
  <c r="AN547"/>
  <c r="AP547"/>
  <c r="AR547"/>
  <c r="AT547" s="1"/>
  <c r="AE548"/>
  <c r="AG548"/>
  <c r="AI548"/>
  <c r="AJ548"/>
  <c r="AK548"/>
  <c r="AL548"/>
  <c r="AM548"/>
  <c r="AN548"/>
  <c r="AP548"/>
  <c r="AR548"/>
  <c r="AT548" s="1"/>
  <c r="AE549"/>
  <c r="AG549"/>
  <c r="AI549"/>
  <c r="AJ549"/>
  <c r="AK549"/>
  <c r="AL549"/>
  <c r="AM549"/>
  <c r="AN549"/>
  <c r="AP549"/>
  <c r="AR549"/>
  <c r="AT549" s="1"/>
  <c r="AE550"/>
  <c r="AG550"/>
  <c r="AI550"/>
  <c r="AJ550"/>
  <c r="AK550"/>
  <c r="AL550"/>
  <c r="AM550"/>
  <c r="AN550"/>
  <c r="AP550"/>
  <c r="AR550"/>
  <c r="AT550" s="1"/>
  <c r="AE551"/>
  <c r="AG551"/>
  <c r="AI551"/>
  <c r="AJ551"/>
  <c r="AK551"/>
  <c r="AL551"/>
  <c r="AM551"/>
  <c r="AN551"/>
  <c r="AP551"/>
  <c r="AR551"/>
  <c r="AT551" s="1"/>
  <c r="AE552"/>
  <c r="AG552"/>
  <c r="AI552"/>
  <c r="AJ552"/>
  <c r="AK552"/>
  <c r="AL552"/>
  <c r="AM552"/>
  <c r="AN552"/>
  <c r="AP552"/>
  <c r="AR552"/>
  <c r="AT552" s="1"/>
  <c r="AE553"/>
  <c r="AG553"/>
  <c r="AI553"/>
  <c r="AJ553"/>
  <c r="AK553"/>
  <c r="AL553"/>
  <c r="AM553"/>
  <c r="AN553"/>
  <c r="AP553"/>
  <c r="AR553"/>
  <c r="AT553" s="1"/>
  <c r="AE554"/>
  <c r="AG554"/>
  <c r="AI554"/>
  <c r="AJ554"/>
  <c r="AK554"/>
  <c r="AL554"/>
  <c r="AM554"/>
  <c r="AN554"/>
  <c r="AP554"/>
  <c r="AR554"/>
  <c r="AT554" s="1"/>
  <c r="AE555"/>
  <c r="AG555"/>
  <c r="AI555"/>
  <c r="AJ555"/>
  <c r="AK555"/>
  <c r="AL555"/>
  <c r="AM555"/>
  <c r="AN555"/>
  <c r="AP555"/>
  <c r="AR555"/>
  <c r="AT555" s="1"/>
  <c r="AE557"/>
  <c r="AG557"/>
  <c r="AI557"/>
  <c r="AJ557"/>
  <c r="AK557"/>
  <c r="AL557"/>
  <c r="AM557"/>
  <c r="AN557"/>
  <c r="AP557"/>
  <c r="AR557"/>
  <c r="AT557" s="1"/>
  <c r="AE556"/>
  <c r="AG556"/>
  <c r="AI556"/>
  <c r="AJ556"/>
  <c r="AK556"/>
  <c r="AL556"/>
  <c r="AM556"/>
  <c r="AN556"/>
  <c r="AP556"/>
  <c r="AR556"/>
  <c r="AT556" s="1"/>
  <c r="AE558"/>
  <c r="AG558"/>
  <c r="AI558"/>
  <c r="AJ558"/>
  <c r="AK558"/>
  <c r="AL558"/>
  <c r="AM558"/>
  <c r="AN558"/>
  <c r="AP558"/>
  <c r="AR558"/>
  <c r="AT558" s="1"/>
  <c r="AE559"/>
  <c r="AG559"/>
  <c r="AI559"/>
  <c r="AJ559"/>
  <c r="AK559"/>
  <c r="AL559"/>
  <c r="AM559"/>
  <c r="AN559"/>
  <c r="AP559"/>
  <c r="AR559"/>
  <c r="AT559" s="1"/>
  <c r="AE560"/>
  <c r="AG560"/>
  <c r="AI560"/>
  <c r="AJ560"/>
  <c r="AK560"/>
  <c r="AL560"/>
  <c r="AM560"/>
  <c r="AN560"/>
  <c r="AP560"/>
  <c r="AR560"/>
  <c r="AT560" s="1"/>
  <c r="AE561"/>
  <c r="AG561"/>
  <c r="AI561"/>
  <c r="AJ561"/>
  <c r="AK561"/>
  <c r="AL561"/>
  <c r="AM561"/>
  <c r="AN561"/>
  <c r="AP561"/>
  <c r="AR561"/>
  <c r="AT561" s="1"/>
  <c r="AE563"/>
  <c r="AG563"/>
  <c r="AI563"/>
  <c r="AJ563"/>
  <c r="AK563"/>
  <c r="AL563"/>
  <c r="AM563"/>
  <c r="AN563"/>
  <c r="AP563"/>
  <c r="AR563"/>
  <c r="AT563" s="1"/>
  <c r="AE562"/>
  <c r="AG562"/>
  <c r="AI562"/>
  <c r="AJ562"/>
  <c r="AK562"/>
  <c r="AL562"/>
  <c r="AM562"/>
  <c r="AN562"/>
  <c r="AP562"/>
  <c r="AR562"/>
  <c r="AT562" s="1"/>
  <c r="AE564"/>
  <c r="AG564"/>
  <c r="AI564"/>
  <c r="AJ564"/>
  <c r="AK564"/>
  <c r="AL564"/>
  <c r="AM564"/>
  <c r="AN564"/>
  <c r="AP564"/>
  <c r="AR564"/>
  <c r="AT564" s="1"/>
  <c r="AE565"/>
  <c r="AG565"/>
  <c r="AI565"/>
  <c r="AJ565"/>
  <c r="AK565"/>
  <c r="AL565"/>
  <c r="AM565"/>
  <c r="AN565"/>
  <c r="AP565"/>
  <c r="AR565"/>
  <c r="AT565" s="1"/>
  <c r="AE566"/>
  <c r="AG566"/>
  <c r="AI566"/>
  <c r="AJ566"/>
  <c r="AK566"/>
  <c r="AL566"/>
  <c r="AM566"/>
  <c r="AN566"/>
  <c r="AP566"/>
  <c r="AR566"/>
  <c r="AT566" s="1"/>
  <c r="AE567"/>
  <c r="AG567"/>
  <c r="AI567"/>
  <c r="AJ567"/>
  <c r="AK567"/>
  <c r="AL567"/>
  <c r="AM567"/>
  <c r="AN567"/>
  <c r="AP567"/>
  <c r="AR567"/>
  <c r="AT567" s="1"/>
  <c r="AE569"/>
  <c r="AG569"/>
  <c r="AI569"/>
  <c r="AJ569"/>
  <c r="AK569"/>
  <c r="AL569"/>
  <c r="AM569"/>
  <c r="AN569"/>
  <c r="AP569"/>
  <c r="AR569"/>
  <c r="AT569" s="1"/>
  <c r="AE568"/>
  <c r="AG568"/>
  <c r="AI568"/>
  <c r="AJ568"/>
  <c r="AK568"/>
  <c r="AL568"/>
  <c r="AM568"/>
  <c r="AN568"/>
  <c r="AP568"/>
  <c r="AR568"/>
  <c r="AT568" s="1"/>
  <c r="AE570"/>
  <c r="AG570"/>
  <c r="AI570"/>
  <c r="AJ570"/>
  <c r="AK570"/>
  <c r="AL570"/>
  <c r="AM570"/>
  <c r="AN570"/>
  <c r="AP570"/>
  <c r="AR570"/>
  <c r="AT570" s="1"/>
  <c r="AE571"/>
  <c r="AG571"/>
  <c r="AI571"/>
  <c r="AJ571"/>
  <c r="AK571"/>
  <c r="AL571"/>
  <c r="AM571"/>
  <c r="AN571"/>
  <c r="AP571"/>
  <c r="AR571"/>
  <c r="AT571" s="1"/>
  <c r="AE572"/>
  <c r="AG572"/>
  <c r="AI572"/>
  <c r="AJ572"/>
  <c r="AK572"/>
  <c r="AL572"/>
  <c r="AM572"/>
  <c r="AN572"/>
  <c r="AP572"/>
  <c r="AR572"/>
  <c r="AT572" s="1"/>
  <c r="AE573"/>
  <c r="AG573"/>
  <c r="AI573"/>
  <c r="AJ573"/>
  <c r="AK573"/>
  <c r="AL573"/>
  <c r="AM573"/>
  <c r="AN573"/>
  <c r="AP573"/>
  <c r="AR573"/>
  <c r="AT573" s="1"/>
  <c r="AE575"/>
  <c r="AG575"/>
  <c r="AI575"/>
  <c r="AJ575"/>
  <c r="AK575"/>
  <c r="AL575"/>
  <c r="AM575"/>
  <c r="AN575"/>
  <c r="AP575"/>
  <c r="AR575"/>
  <c r="AT575" s="1"/>
  <c r="AE574"/>
  <c r="AG574"/>
  <c r="AI574"/>
  <c r="AJ574"/>
  <c r="AK574"/>
  <c r="AL574"/>
  <c r="AM574"/>
  <c r="AN574"/>
  <c r="AP574"/>
  <c r="AR574"/>
  <c r="AT574" s="1"/>
  <c r="AE576"/>
  <c r="AG576"/>
  <c r="AI576"/>
  <c r="AJ576"/>
  <c r="AK576"/>
  <c r="AL576"/>
  <c r="AM576"/>
  <c r="AN576"/>
  <c r="AP576"/>
  <c r="AR576"/>
  <c r="AT576" s="1"/>
  <c r="AE578"/>
  <c r="AG578"/>
  <c r="AI578"/>
  <c r="AJ578"/>
  <c r="AK578"/>
  <c r="AL578"/>
  <c r="AM578"/>
  <c r="AN578"/>
  <c r="AP578"/>
  <c r="AR578"/>
  <c r="AT578" s="1"/>
  <c r="AE579"/>
  <c r="AG579"/>
  <c r="AI579"/>
  <c r="AJ579"/>
  <c r="AK579"/>
  <c r="AL579"/>
  <c r="AM579"/>
  <c r="AN579"/>
  <c r="AP579"/>
  <c r="AR579"/>
  <c r="AT579" s="1"/>
  <c r="AE577"/>
  <c r="AG577"/>
  <c r="AI577"/>
  <c r="AJ577"/>
  <c r="AK577"/>
  <c r="AL577"/>
  <c r="AM577"/>
  <c r="AN577"/>
  <c r="AP577"/>
  <c r="AR577"/>
  <c r="AT577" s="1"/>
  <c r="AE581"/>
  <c r="AG581"/>
  <c r="AI581"/>
  <c r="AJ581"/>
  <c r="AK581"/>
  <c r="AL581"/>
  <c r="AM581"/>
  <c r="AN581"/>
  <c r="AP581"/>
  <c r="AR581"/>
  <c r="AT581" s="1"/>
  <c r="AE582"/>
  <c r="AG582"/>
  <c r="AI582"/>
  <c r="AJ582"/>
  <c r="AK582"/>
  <c r="AL582"/>
  <c r="AM582"/>
  <c r="AN582"/>
  <c r="AP582"/>
  <c r="AR582"/>
  <c r="AT582" s="1"/>
  <c r="AE583"/>
  <c r="AG583"/>
  <c r="AI583"/>
  <c r="AJ583"/>
  <c r="AK583"/>
  <c r="AL583"/>
  <c r="AM583"/>
  <c r="AN583"/>
  <c r="AP583"/>
  <c r="AR583"/>
  <c r="AT583" s="1"/>
  <c r="AE580"/>
  <c r="AG580"/>
  <c r="AI580"/>
  <c r="AJ580"/>
  <c r="AK580"/>
  <c r="AL580"/>
  <c r="AM580"/>
  <c r="AN580"/>
  <c r="AP580"/>
  <c r="AR580"/>
  <c r="AT580" s="1"/>
  <c r="AE585"/>
  <c r="AG585"/>
  <c r="AI585"/>
  <c r="AJ585"/>
  <c r="AK585"/>
  <c r="AL585"/>
  <c r="AM585"/>
  <c r="AN585"/>
  <c r="AP585"/>
  <c r="AR585"/>
  <c r="AT585" s="1"/>
  <c r="AE586"/>
  <c r="AG586"/>
  <c r="AI586"/>
  <c r="AJ586"/>
  <c r="AK586"/>
  <c r="AL586"/>
  <c r="AM586"/>
  <c r="AN586"/>
  <c r="AP586"/>
  <c r="AR586"/>
  <c r="AT586" s="1"/>
  <c r="AE587"/>
  <c r="AG587"/>
  <c r="AI587"/>
  <c r="AJ587"/>
  <c r="AK587"/>
  <c r="AL587"/>
  <c r="AM587"/>
  <c r="AN587"/>
  <c r="AP587"/>
  <c r="AR587"/>
  <c r="AT587" s="1"/>
  <c r="AE588"/>
  <c r="AG588"/>
  <c r="AI588"/>
  <c r="AJ588"/>
  <c r="AK588"/>
  <c r="AL588"/>
  <c r="AM588"/>
  <c r="AN588"/>
  <c r="AP588"/>
  <c r="AR588"/>
  <c r="AT588" s="1"/>
  <c r="AE584"/>
  <c r="AG584"/>
  <c r="AI584"/>
  <c r="AJ584"/>
  <c r="AK584"/>
  <c r="AL584"/>
  <c r="AM584"/>
  <c r="AN584"/>
  <c r="AP584"/>
  <c r="AR584"/>
  <c r="AT584" s="1"/>
  <c r="AE590"/>
  <c r="AG590"/>
  <c r="AI590"/>
  <c r="AJ590"/>
  <c r="AK590"/>
  <c r="AL590"/>
  <c r="AM590"/>
  <c r="AN590"/>
  <c r="AP590"/>
  <c r="AR590"/>
  <c r="AT590" s="1"/>
  <c r="AE591"/>
  <c r="AG591"/>
  <c r="AI591"/>
  <c r="AJ591"/>
  <c r="AK591"/>
  <c r="AL591"/>
  <c r="AM591"/>
  <c r="AN591"/>
  <c r="AP591"/>
  <c r="AR591"/>
  <c r="AT591" s="1"/>
  <c r="AE592"/>
  <c r="AG592"/>
  <c r="AI592"/>
  <c r="AJ592"/>
  <c r="AK592"/>
  <c r="AL592"/>
  <c r="AM592"/>
  <c r="AN592"/>
  <c r="AP592"/>
  <c r="AR592"/>
  <c r="AT592" s="1"/>
  <c r="AE589"/>
  <c r="AG589"/>
  <c r="AI589"/>
  <c r="AJ589"/>
  <c r="AK589"/>
  <c r="AL589"/>
  <c r="AM589"/>
  <c r="AN589"/>
  <c r="AP589"/>
  <c r="AR589"/>
  <c r="AT589" s="1"/>
  <c r="AE594"/>
  <c r="AG594"/>
  <c r="AI594"/>
  <c r="AJ594"/>
  <c r="AK594"/>
  <c r="AL594"/>
  <c r="AM594"/>
  <c r="AN594"/>
  <c r="AP594"/>
  <c r="AR594"/>
  <c r="AT594" s="1"/>
  <c r="AE595"/>
  <c r="AG595"/>
  <c r="AI595"/>
  <c r="AJ595"/>
  <c r="AK595"/>
  <c r="AL595"/>
  <c r="AM595"/>
  <c r="AN595"/>
  <c r="AP595"/>
  <c r="AR595"/>
  <c r="AT595" s="1"/>
  <c r="AE593"/>
  <c r="AG593"/>
  <c r="AI593"/>
  <c r="AJ593"/>
  <c r="AK593"/>
  <c r="AL593"/>
  <c r="AM593"/>
  <c r="AN593"/>
  <c r="AP593"/>
  <c r="AR593"/>
  <c r="AT593" s="1"/>
  <c r="AE596"/>
  <c r="AG596"/>
  <c r="AI596"/>
  <c r="AJ596"/>
  <c r="AK596"/>
  <c r="AL596"/>
  <c r="AM596"/>
  <c r="AN596"/>
  <c r="AP596"/>
  <c r="AR596"/>
  <c r="AT596" s="1"/>
  <c r="AE598"/>
  <c r="AG598"/>
  <c r="AI598"/>
  <c r="AJ598"/>
  <c r="AK598"/>
  <c r="AL598"/>
  <c r="AM598"/>
  <c r="AN598"/>
  <c r="AP598"/>
  <c r="AR598"/>
  <c r="AT598" s="1"/>
  <c r="AE599"/>
  <c r="AG599"/>
  <c r="AI599"/>
  <c r="AJ599"/>
  <c r="AK599"/>
  <c r="AL599"/>
  <c r="AM599"/>
  <c r="AN599"/>
  <c r="AP599"/>
  <c r="AR599"/>
  <c r="AT599" s="1"/>
  <c r="AE600"/>
  <c r="AG600"/>
  <c r="AI600"/>
  <c r="AJ600"/>
  <c r="AK600"/>
  <c r="AL600"/>
  <c r="AM600"/>
  <c r="AN600"/>
  <c r="AP600"/>
  <c r="AR600"/>
  <c r="AT600" s="1"/>
  <c r="AE597"/>
  <c r="AG597"/>
  <c r="AI597"/>
  <c r="AJ597"/>
  <c r="AK597"/>
  <c r="AL597"/>
  <c r="AM597"/>
  <c r="AN597"/>
  <c r="AP597"/>
  <c r="AR597"/>
  <c r="AT597" s="1"/>
  <c r="AE601"/>
  <c r="AG601"/>
  <c r="AI601"/>
  <c r="AJ601"/>
  <c r="AK601"/>
  <c r="AL601"/>
  <c r="AM601"/>
  <c r="AN601"/>
  <c r="AP601"/>
  <c r="AR601"/>
  <c r="AT601" s="1"/>
  <c r="AE602"/>
  <c r="AG602"/>
  <c r="AI602"/>
  <c r="AJ602"/>
  <c r="AK602"/>
  <c r="AL602"/>
  <c r="AM602"/>
  <c r="AN602"/>
  <c r="AP602"/>
  <c r="AR602"/>
  <c r="AT602" s="1"/>
  <c r="AE603"/>
  <c r="AG603"/>
  <c r="AI603"/>
  <c r="AJ603"/>
  <c r="AK603"/>
  <c r="AL603"/>
  <c r="AM603"/>
  <c r="AN603"/>
  <c r="AP603"/>
  <c r="AR603"/>
  <c r="AT603" s="1"/>
  <c r="AE604"/>
  <c r="AG604"/>
  <c r="AI604"/>
  <c r="AJ604"/>
  <c r="AK604"/>
  <c r="AL604"/>
  <c r="AM604"/>
  <c r="AN604"/>
  <c r="AP604"/>
  <c r="AR604"/>
  <c r="AT604" s="1"/>
  <c r="AE605"/>
  <c r="AG605"/>
  <c r="AI605"/>
  <c r="AJ605"/>
  <c r="AK605"/>
  <c r="AL605"/>
  <c r="AM605"/>
  <c r="AN605"/>
  <c r="AP605"/>
  <c r="AR605"/>
  <c r="AT605" s="1"/>
  <c r="AE607"/>
  <c r="AG607"/>
  <c r="AI607"/>
  <c r="AJ607"/>
  <c r="AK607"/>
  <c r="AL607"/>
  <c r="AM607"/>
  <c r="AN607"/>
  <c r="AP607"/>
  <c r="AR607"/>
  <c r="AT607" s="1"/>
  <c r="AE606"/>
  <c r="AG606"/>
  <c r="AI606"/>
  <c r="AJ606"/>
  <c r="AK606"/>
  <c r="AL606"/>
  <c r="AM606"/>
  <c r="AN606"/>
  <c r="AP606"/>
  <c r="AR606"/>
  <c r="AT606" s="1"/>
  <c r="AE608"/>
  <c r="AG608"/>
  <c r="AI608"/>
  <c r="AJ608"/>
  <c r="AK608"/>
  <c r="AL608"/>
  <c r="AM608"/>
  <c r="AN608"/>
  <c r="AP608"/>
  <c r="AR608"/>
  <c r="AT608" s="1"/>
  <c r="AE609"/>
  <c r="AG609"/>
  <c r="AI609"/>
  <c r="AJ609"/>
  <c r="AK609"/>
  <c r="AL609"/>
  <c r="AM609"/>
  <c r="AN609"/>
  <c r="AP609"/>
  <c r="AR609"/>
  <c r="AT609" s="1"/>
  <c r="AE610"/>
  <c r="AG610"/>
  <c r="AI610"/>
  <c r="AJ610"/>
  <c r="AK610"/>
  <c r="AL610"/>
  <c r="AM610"/>
  <c r="AN610"/>
  <c r="AP610"/>
  <c r="AR610"/>
  <c r="AT610" s="1"/>
  <c r="AE611"/>
  <c r="AG611"/>
  <c r="AI611"/>
  <c r="AJ611"/>
  <c r="AK611"/>
  <c r="AL611"/>
  <c r="AM611"/>
  <c r="AN611"/>
  <c r="AP611"/>
  <c r="AR611"/>
  <c r="AT611" s="1"/>
  <c r="AE612"/>
  <c r="AG612"/>
  <c r="AI612"/>
  <c r="AJ612"/>
  <c r="AK612"/>
  <c r="AL612"/>
  <c r="AM612"/>
  <c r="AN612"/>
  <c r="AP612"/>
  <c r="AR612"/>
  <c r="AT612" s="1"/>
  <c r="AE614"/>
  <c r="AG614"/>
  <c r="AI614"/>
  <c r="AJ614"/>
  <c r="AK614"/>
  <c r="AL614"/>
  <c r="AM614"/>
  <c r="AN614"/>
  <c r="AP614"/>
  <c r="AR614"/>
  <c r="AT614" s="1"/>
  <c r="AE615"/>
  <c r="AG615"/>
  <c r="AI615"/>
  <c r="AJ615"/>
  <c r="AK615"/>
  <c r="AL615"/>
  <c r="AM615"/>
  <c r="AN615"/>
  <c r="AP615"/>
  <c r="AR615"/>
  <c r="AT615" s="1"/>
  <c r="AE613"/>
  <c r="AG613"/>
  <c r="AI613"/>
  <c r="AJ613"/>
  <c r="AK613"/>
  <c r="AL613"/>
  <c r="AM613"/>
  <c r="AN613"/>
  <c r="AP613"/>
  <c r="AR613"/>
  <c r="AT613" s="1"/>
  <c r="AE616"/>
  <c r="AG616"/>
  <c r="AI616"/>
  <c r="AJ616"/>
  <c r="AK616"/>
  <c r="AL616"/>
  <c r="AM616"/>
  <c r="AN616"/>
  <c r="AP616"/>
  <c r="AR616"/>
  <c r="AT616" s="1"/>
  <c r="AE617"/>
  <c r="AG617"/>
  <c r="AI617"/>
  <c r="AJ617"/>
  <c r="AK617"/>
  <c r="AL617"/>
  <c r="AM617"/>
  <c r="AN617"/>
  <c r="AP617"/>
  <c r="AR617"/>
  <c r="AT617" s="1"/>
  <c r="AE619"/>
  <c r="AG619"/>
  <c r="AI619"/>
  <c r="AJ619"/>
  <c r="AK619"/>
  <c r="AL619"/>
  <c r="AM619"/>
  <c r="AN619"/>
  <c r="AP619"/>
  <c r="AR619"/>
  <c r="AT619" s="1"/>
  <c r="AE620"/>
  <c r="AG620"/>
  <c r="AI620"/>
  <c r="AJ620"/>
  <c r="AK620"/>
  <c r="AL620"/>
  <c r="AM620"/>
  <c r="AN620"/>
  <c r="AP620"/>
  <c r="AR620"/>
  <c r="AT620" s="1"/>
  <c r="AE618"/>
  <c r="AG618"/>
  <c r="AI618"/>
  <c r="AJ618"/>
  <c r="AK618"/>
  <c r="AL618"/>
  <c r="AM618"/>
  <c r="AN618"/>
  <c r="AP618"/>
  <c r="AR618"/>
  <c r="AT618" s="1"/>
  <c r="AE621"/>
  <c r="AG621"/>
  <c r="AI621"/>
  <c r="AJ621"/>
  <c r="AK621"/>
  <c r="AL621"/>
  <c r="AM621"/>
  <c r="AN621"/>
  <c r="AP621"/>
  <c r="AR621"/>
  <c r="AT621" s="1"/>
  <c r="AE622"/>
  <c r="AG622"/>
  <c r="AI622"/>
  <c r="AJ622"/>
  <c r="AK622"/>
  <c r="AL622"/>
  <c r="AM622"/>
  <c r="AN622"/>
  <c r="AP622"/>
  <c r="AR622"/>
  <c r="AT622" s="1"/>
  <c r="AE623"/>
  <c r="AG623"/>
  <c r="AI623"/>
  <c r="AJ623"/>
  <c r="AK623"/>
  <c r="AL623"/>
  <c r="AM623"/>
  <c r="AN623"/>
  <c r="AP623"/>
  <c r="AR623"/>
  <c r="AT623" s="1"/>
  <c r="AE624"/>
  <c r="AG624"/>
  <c r="AI624"/>
  <c r="AJ624"/>
  <c r="AK624"/>
  <c r="AL624"/>
  <c r="AM624"/>
  <c r="AN624"/>
  <c r="AP624"/>
  <c r="AR624"/>
  <c r="AT624" s="1"/>
  <c r="AE625"/>
  <c r="AG625"/>
  <c r="AI625"/>
  <c r="AJ625"/>
  <c r="AK625"/>
  <c r="AL625"/>
  <c r="AM625"/>
  <c r="AN625"/>
  <c r="AP625"/>
  <c r="AR625"/>
  <c r="AT625" s="1"/>
  <c r="AE626"/>
  <c r="AG626"/>
  <c r="AI626"/>
  <c r="AJ626"/>
  <c r="AK626"/>
  <c r="AL626"/>
  <c r="AM626"/>
  <c r="AN626"/>
  <c r="AP626"/>
  <c r="AR626"/>
  <c r="AT626" s="1"/>
  <c r="AE627"/>
  <c r="AG627"/>
  <c r="AI627"/>
  <c r="AJ627"/>
  <c r="AK627"/>
  <c r="AL627"/>
  <c r="AM627"/>
  <c r="AN627"/>
  <c r="AP627"/>
  <c r="AR627"/>
  <c r="AT627" s="1"/>
  <c r="AE628"/>
  <c r="AG628"/>
  <c r="AI628"/>
  <c r="AJ628"/>
  <c r="AK628"/>
  <c r="AL628"/>
  <c r="AM628"/>
  <c r="AN628"/>
  <c r="AP628"/>
  <c r="AR628"/>
  <c r="AT628" s="1"/>
  <c r="AE630"/>
  <c r="AG630"/>
  <c r="AI630"/>
  <c r="AJ630"/>
  <c r="AK630"/>
  <c r="AL630"/>
  <c r="AM630"/>
  <c r="AN630"/>
  <c r="AP630"/>
  <c r="AR630"/>
  <c r="AT630" s="1"/>
  <c r="AE631"/>
  <c r="AG631"/>
  <c r="AI631"/>
  <c r="AJ631"/>
  <c r="AK631"/>
  <c r="AL631"/>
  <c r="AM631"/>
  <c r="AN631"/>
  <c r="AP631"/>
  <c r="AR631"/>
  <c r="AT631" s="1"/>
  <c r="AE632"/>
  <c r="AG632"/>
  <c r="AI632"/>
  <c r="AJ632"/>
  <c r="AK632"/>
  <c r="AL632"/>
  <c r="AM632"/>
  <c r="AN632"/>
  <c r="AP632"/>
  <c r="AR632"/>
  <c r="AT632" s="1"/>
  <c r="AE633"/>
  <c r="AG633"/>
  <c r="AI633"/>
  <c r="AJ633"/>
  <c r="AK633"/>
  <c r="AL633"/>
  <c r="AM633"/>
  <c r="AN633"/>
  <c r="AP633"/>
  <c r="AR633"/>
  <c r="AT633" s="1"/>
  <c r="AE629"/>
  <c r="AG629"/>
  <c r="AI629"/>
  <c r="AJ629"/>
  <c r="AK629"/>
  <c r="AL629"/>
  <c r="AM629"/>
  <c r="AN629"/>
  <c r="AP629"/>
  <c r="AR629"/>
  <c r="AT629" s="1"/>
  <c r="AE635"/>
  <c r="AG635"/>
  <c r="AI635"/>
  <c r="AJ635"/>
  <c r="AK635"/>
  <c r="AL635"/>
  <c r="AM635"/>
  <c r="AN635"/>
  <c r="AP635"/>
  <c r="AR635"/>
  <c r="AT635" s="1"/>
  <c r="AE636"/>
  <c r="AG636"/>
  <c r="AI636"/>
  <c r="AJ636"/>
  <c r="AK636"/>
  <c r="AL636"/>
  <c r="AM636"/>
  <c r="AN636"/>
  <c r="AP636"/>
  <c r="AR636"/>
  <c r="AT636" s="1"/>
  <c r="AE637"/>
  <c r="AG637"/>
  <c r="AI637"/>
  <c r="AJ637"/>
  <c r="AK637"/>
  <c r="AL637"/>
  <c r="AM637"/>
  <c r="AN637"/>
  <c r="AP637"/>
  <c r="AR637"/>
  <c r="AT637" s="1"/>
  <c r="AE634"/>
  <c r="AG634"/>
  <c r="AI634"/>
  <c r="AJ634"/>
  <c r="AK634"/>
  <c r="AL634"/>
  <c r="AM634"/>
  <c r="AN634"/>
  <c r="AP634"/>
  <c r="AR634"/>
  <c r="AT634" s="1"/>
  <c r="AE638"/>
  <c r="AG638"/>
  <c r="AI638"/>
  <c r="AJ638"/>
  <c r="AK638"/>
  <c r="AL638"/>
  <c r="AM638"/>
  <c r="AN638"/>
  <c r="AP638"/>
  <c r="AR638"/>
  <c r="AT638" s="1"/>
  <c r="AE639"/>
  <c r="AG639"/>
  <c r="AI639"/>
  <c r="AJ639"/>
  <c r="AK639"/>
  <c r="AL639"/>
  <c r="AM639"/>
  <c r="AN639"/>
  <c r="AP639"/>
  <c r="AR639"/>
  <c r="AT639" s="1"/>
  <c r="AE640"/>
  <c r="AG640"/>
  <c r="AI640"/>
  <c r="AJ640"/>
  <c r="AK640"/>
  <c r="AL640"/>
  <c r="AM640"/>
  <c r="AN640"/>
  <c r="AP640"/>
  <c r="AR640"/>
  <c r="AT640" s="1"/>
  <c r="AE641"/>
  <c r="AG641"/>
  <c r="AI641"/>
  <c r="AJ641"/>
  <c r="AK641"/>
  <c r="AL641"/>
  <c r="AM641"/>
  <c r="AN641"/>
  <c r="AP641"/>
  <c r="AR641"/>
  <c r="AT641" s="1"/>
  <c r="AE642"/>
  <c r="AG642"/>
  <c r="AI642"/>
  <c r="AJ642"/>
  <c r="AK642"/>
  <c r="AL642"/>
  <c r="AM642"/>
  <c r="AN642"/>
  <c r="AP642"/>
  <c r="AR642"/>
  <c r="AT642" s="1"/>
  <c r="AE644"/>
  <c r="AG644"/>
  <c r="AI644"/>
  <c r="AJ644"/>
  <c r="AK644"/>
  <c r="AL644"/>
  <c r="AM644"/>
  <c r="AN644"/>
  <c r="AP644"/>
  <c r="AR644"/>
  <c r="AT644" s="1"/>
  <c r="AE643"/>
  <c r="AG643"/>
  <c r="AI643"/>
  <c r="AJ643"/>
  <c r="AK643"/>
  <c r="AL643"/>
  <c r="AM643"/>
  <c r="AN643"/>
  <c r="AP643"/>
  <c r="AR643"/>
  <c r="AT643" s="1"/>
  <c r="AE645"/>
  <c r="AG645"/>
  <c r="AI645"/>
  <c r="AJ645"/>
  <c r="AK645"/>
  <c r="AL645"/>
  <c r="AM645"/>
  <c r="AN645"/>
  <c r="AP645"/>
  <c r="AR645"/>
  <c r="AT645" s="1"/>
  <c r="AE646"/>
  <c r="AG646"/>
  <c r="AI646"/>
  <c r="AJ646"/>
  <c r="AK646"/>
  <c r="AL646"/>
  <c r="AM646"/>
  <c r="AN646"/>
  <c r="AP646"/>
  <c r="AR646"/>
  <c r="AT646" s="1"/>
  <c r="AE647"/>
  <c r="AG647"/>
  <c r="AI647"/>
  <c r="AJ647"/>
  <c r="AK647"/>
  <c r="AL647"/>
  <c r="AM647"/>
  <c r="AN647"/>
  <c r="AP647"/>
  <c r="AR647"/>
  <c r="AT647" s="1"/>
  <c r="AE649"/>
  <c r="AG649"/>
  <c r="AI649"/>
  <c r="AJ649"/>
  <c r="AK649"/>
  <c r="AL649"/>
  <c r="AM649"/>
  <c r="AN649"/>
  <c r="AP649"/>
  <c r="AR649"/>
  <c r="AT649" s="1"/>
  <c r="AE650"/>
  <c r="AG650"/>
  <c r="AI650"/>
  <c r="AJ650"/>
  <c r="AK650"/>
  <c r="AL650"/>
  <c r="AM650"/>
  <c r="AN650"/>
  <c r="AP650"/>
  <c r="AR650"/>
  <c r="AT650" s="1"/>
  <c r="AE651"/>
  <c r="AG651"/>
  <c r="AI651"/>
  <c r="AJ651"/>
  <c r="AK651"/>
  <c r="AL651"/>
  <c r="AM651"/>
  <c r="AN651"/>
  <c r="AP651"/>
  <c r="AR651"/>
  <c r="AT651" s="1"/>
  <c r="AE652"/>
  <c r="AG652"/>
  <c r="AI652"/>
  <c r="AJ652"/>
  <c r="AK652"/>
  <c r="AL652"/>
  <c r="AM652"/>
  <c r="AN652"/>
  <c r="AP652"/>
  <c r="AR652"/>
  <c r="AT652" s="1"/>
  <c r="AE648"/>
  <c r="AG648"/>
  <c r="AI648"/>
  <c r="AJ648"/>
  <c r="AK648"/>
  <c r="AL648"/>
  <c r="AM648"/>
  <c r="AN648"/>
  <c r="AP648"/>
  <c r="AR648"/>
  <c r="AT648" s="1"/>
  <c r="AE654"/>
  <c r="AG654"/>
  <c r="AI654"/>
  <c r="AJ654"/>
  <c r="AK654"/>
  <c r="AL654"/>
  <c r="AM654"/>
  <c r="AN654"/>
  <c r="AP654"/>
  <c r="AR654"/>
  <c r="AT654" s="1"/>
  <c r="AE655"/>
  <c r="AG655"/>
  <c r="AI655"/>
  <c r="AJ655"/>
  <c r="AK655"/>
  <c r="AL655"/>
  <c r="AM655"/>
  <c r="AN655"/>
  <c r="AP655"/>
  <c r="AR655"/>
  <c r="AT655" s="1"/>
  <c r="AE653"/>
  <c r="AG653"/>
  <c r="AI653"/>
  <c r="AJ653"/>
  <c r="AK653"/>
  <c r="AL653"/>
  <c r="AM653"/>
  <c r="AN653"/>
  <c r="AP653"/>
  <c r="AR653"/>
  <c r="AT653" s="1"/>
  <c r="AE656"/>
  <c r="AG656"/>
  <c r="AI656"/>
  <c r="AJ656"/>
  <c r="AK656"/>
  <c r="AL656"/>
  <c r="AM656"/>
  <c r="AN656"/>
  <c r="AP656"/>
  <c r="AR656"/>
  <c r="AT656" s="1"/>
  <c r="AE658"/>
  <c r="AG658"/>
  <c r="AI658"/>
  <c r="AJ658"/>
  <c r="AK658"/>
  <c r="AL658"/>
  <c r="AM658"/>
  <c r="AN658"/>
  <c r="AP658"/>
  <c r="AR658"/>
  <c r="AT658" s="1"/>
  <c r="AE659"/>
  <c r="AG659"/>
  <c r="AI659"/>
  <c r="AJ659"/>
  <c r="AK659"/>
  <c r="AL659"/>
  <c r="AM659"/>
  <c r="AN659"/>
  <c r="AP659"/>
  <c r="AR659"/>
  <c r="AT659" s="1"/>
  <c r="AE660"/>
  <c r="AG660"/>
  <c r="AI660"/>
  <c r="AJ660"/>
  <c r="AK660"/>
  <c r="AL660"/>
  <c r="AM660"/>
  <c r="AN660"/>
  <c r="AP660"/>
  <c r="AR660"/>
  <c r="AT660" s="1"/>
  <c r="AE661"/>
  <c r="AG661"/>
  <c r="AI661"/>
  <c r="AJ661"/>
  <c r="AK661"/>
  <c r="AL661"/>
  <c r="AM661"/>
  <c r="AN661"/>
  <c r="AP661"/>
  <c r="AR661"/>
  <c r="AT661" s="1"/>
  <c r="AE657"/>
  <c r="AG657"/>
  <c r="AI657"/>
  <c r="AJ657"/>
  <c r="AK657"/>
  <c r="AL657"/>
  <c r="AM657"/>
  <c r="AN657"/>
  <c r="AP657"/>
  <c r="AR657"/>
  <c r="AT657" s="1"/>
  <c r="AE663"/>
  <c r="AG663"/>
  <c r="AI663"/>
  <c r="AJ663"/>
  <c r="AK663"/>
  <c r="AL663"/>
  <c r="AM663"/>
  <c r="AN663"/>
  <c r="AP663"/>
  <c r="AR663"/>
  <c r="AT663" s="1"/>
  <c r="AE664"/>
  <c r="AG664"/>
  <c r="AI664"/>
  <c r="AJ664"/>
  <c r="AK664"/>
  <c r="AL664"/>
  <c r="AM664"/>
  <c r="AN664"/>
  <c r="AP664"/>
  <c r="AR664"/>
  <c r="AT664" s="1"/>
  <c r="AE665"/>
  <c r="AG665"/>
  <c r="AI665"/>
  <c r="AJ665"/>
  <c r="AK665"/>
  <c r="AL665"/>
  <c r="AM665"/>
  <c r="AN665"/>
  <c r="AP665"/>
  <c r="AR665"/>
  <c r="AT665" s="1"/>
  <c r="AE666"/>
  <c r="AG666"/>
  <c r="AI666"/>
  <c r="AJ666"/>
  <c r="AK666"/>
  <c r="AL666"/>
  <c r="AM666"/>
  <c r="AN666"/>
  <c r="AP666"/>
  <c r="AR666"/>
  <c r="AT666" s="1"/>
  <c r="AE662"/>
  <c r="AG662"/>
  <c r="AI662"/>
  <c r="AJ662"/>
  <c r="AK662"/>
  <c r="AL662"/>
  <c r="AM662"/>
  <c r="AN662"/>
  <c r="AP662"/>
  <c r="AR662"/>
  <c r="AT662" s="1"/>
  <c r="AE668"/>
  <c r="AG668"/>
  <c r="AI668"/>
  <c r="AJ668"/>
  <c r="AK668"/>
  <c r="AL668"/>
  <c r="AM668"/>
  <c r="AN668"/>
  <c r="AP668"/>
  <c r="AR668"/>
  <c r="AT668" s="1"/>
  <c r="AE669"/>
  <c r="AG669"/>
  <c r="AI669"/>
  <c r="AJ669"/>
  <c r="AK669"/>
  <c r="AL669"/>
  <c r="AM669"/>
  <c r="AN669"/>
  <c r="AP669"/>
  <c r="AR669"/>
  <c r="AT669" s="1"/>
  <c r="AE670"/>
  <c r="AG670"/>
  <c r="AI670"/>
  <c r="AJ670"/>
  <c r="AK670"/>
  <c r="AL670"/>
  <c r="AM670"/>
  <c r="AN670"/>
  <c r="AP670"/>
  <c r="AR670"/>
  <c r="AT670" s="1"/>
  <c r="AE667"/>
  <c r="AG667"/>
  <c r="AI667"/>
  <c r="AJ667"/>
  <c r="AK667"/>
  <c r="AL667"/>
  <c r="AM667"/>
  <c r="AN667"/>
  <c r="AP667"/>
  <c r="AR667"/>
  <c r="AT667" s="1"/>
  <c r="AE672"/>
  <c r="AG672"/>
  <c r="AI672"/>
  <c r="AJ672"/>
  <c r="AK672"/>
  <c r="AL672"/>
  <c r="AM672"/>
  <c r="AN672"/>
  <c r="AP672"/>
  <c r="AR672"/>
  <c r="AT672" s="1"/>
  <c r="AE673"/>
  <c r="AG673"/>
  <c r="AI673"/>
  <c r="AJ673"/>
  <c r="AK673"/>
  <c r="AL673"/>
  <c r="AM673"/>
  <c r="AN673"/>
  <c r="AP673"/>
  <c r="AR673"/>
  <c r="AT673" s="1"/>
  <c r="AE674"/>
  <c r="AG674"/>
  <c r="AI674"/>
  <c r="AJ674"/>
  <c r="AK674"/>
  <c r="AL674"/>
  <c r="AM674"/>
  <c r="AN674"/>
  <c r="AP674"/>
  <c r="AR674"/>
  <c r="AT674" s="1"/>
  <c r="AE675"/>
  <c r="AG675"/>
  <c r="AI675"/>
  <c r="AJ675"/>
  <c r="AK675"/>
  <c r="AL675"/>
  <c r="AM675"/>
  <c r="AN675"/>
  <c r="AP675"/>
  <c r="AR675"/>
  <c r="AT675" s="1"/>
  <c r="AE671"/>
  <c r="AG671"/>
  <c r="AI671"/>
  <c r="AJ671"/>
  <c r="AK671"/>
  <c r="AL671"/>
  <c r="AM671"/>
  <c r="AN671"/>
  <c r="AP671"/>
  <c r="AR671"/>
  <c r="AT671" s="1"/>
  <c r="AE677"/>
  <c r="AG677"/>
  <c r="AI677"/>
  <c r="AJ677"/>
  <c r="AK677"/>
  <c r="AL677"/>
  <c r="AM677"/>
  <c r="AN677"/>
  <c r="AP677"/>
  <c r="AR677"/>
  <c r="AT677" s="1"/>
  <c r="AE678"/>
  <c r="AG678"/>
  <c r="AI678"/>
  <c r="AJ678"/>
  <c r="AK678"/>
  <c r="AL678"/>
  <c r="AM678"/>
  <c r="AN678"/>
  <c r="AP678"/>
  <c r="AR678"/>
  <c r="AT678" s="1"/>
  <c r="AE676"/>
  <c r="AG676"/>
  <c r="AI676"/>
  <c r="AJ676"/>
  <c r="AK676"/>
  <c r="AL676"/>
  <c r="AM676"/>
  <c r="AN676"/>
  <c r="AP676"/>
  <c r="AR676"/>
  <c r="AT676" s="1"/>
  <c r="AE680"/>
  <c r="AG680"/>
  <c r="AI680"/>
  <c r="AJ680"/>
  <c r="AK680"/>
  <c r="AL680"/>
  <c r="AM680"/>
  <c r="AN680"/>
  <c r="AP680"/>
  <c r="AR680"/>
  <c r="AT680" s="1"/>
  <c r="AE681"/>
  <c r="AG681"/>
  <c r="AI681"/>
  <c r="AJ681"/>
  <c r="AK681"/>
  <c r="AL681"/>
  <c r="AM681"/>
  <c r="AN681"/>
  <c r="AP681"/>
  <c r="AR681"/>
  <c r="AT681" s="1"/>
  <c r="AE682"/>
  <c r="AG682"/>
  <c r="AI682"/>
  <c r="AJ682"/>
  <c r="AK682"/>
  <c r="AL682"/>
  <c r="AM682"/>
  <c r="AN682"/>
  <c r="AP682"/>
  <c r="AR682"/>
  <c r="AT682" s="1"/>
  <c r="AE683"/>
  <c r="AG683"/>
  <c r="AI683"/>
  <c r="AJ683"/>
  <c r="AK683"/>
  <c r="AL683"/>
  <c r="AM683"/>
  <c r="AN683"/>
  <c r="AP683"/>
  <c r="AR683"/>
  <c r="AT683" s="1"/>
  <c r="AE679"/>
  <c r="AG679"/>
  <c r="AI679"/>
  <c r="AJ679"/>
  <c r="AK679"/>
  <c r="AL679"/>
  <c r="AM679"/>
  <c r="AN679"/>
  <c r="AP679"/>
  <c r="AR679"/>
  <c r="AT679" s="1"/>
  <c r="AE684"/>
  <c r="AG684"/>
  <c r="AI684"/>
  <c r="AJ684"/>
  <c r="AK684"/>
  <c r="AL684"/>
  <c r="AM684"/>
  <c r="AN684"/>
  <c r="AP684"/>
  <c r="AR684"/>
  <c r="AT684" s="1"/>
  <c r="AE685"/>
  <c r="AG685"/>
  <c r="AI685"/>
  <c r="AJ685"/>
  <c r="AK685"/>
  <c r="AL685"/>
  <c r="AM685"/>
  <c r="AN685"/>
  <c r="AP685"/>
  <c r="AR685"/>
  <c r="AT685" s="1"/>
  <c r="AE686"/>
  <c r="AG686"/>
  <c r="AI686"/>
  <c r="AJ686"/>
  <c r="AK686"/>
  <c r="AL686"/>
  <c r="AM686"/>
  <c r="AN686"/>
  <c r="AP686"/>
  <c r="AR686"/>
  <c r="AT686" s="1"/>
  <c r="AE687"/>
  <c r="AG687"/>
  <c r="AI687"/>
  <c r="AJ687"/>
  <c r="AK687"/>
  <c r="AL687"/>
  <c r="AM687"/>
  <c r="AN687"/>
  <c r="AP687"/>
  <c r="AR687"/>
  <c r="AT687" s="1"/>
  <c r="AE688"/>
  <c r="AG688"/>
  <c r="AI688"/>
  <c r="AJ688"/>
  <c r="AK688"/>
  <c r="AL688"/>
  <c r="AM688"/>
  <c r="AN688"/>
  <c r="AP688"/>
  <c r="AR688"/>
  <c r="AT688" s="1"/>
  <c r="AE690"/>
  <c r="AG690"/>
  <c r="AI690"/>
  <c r="AJ690"/>
  <c r="AK690"/>
  <c r="AL690"/>
  <c r="AM690"/>
  <c r="AN690"/>
  <c r="AP690"/>
  <c r="AR690"/>
  <c r="AT690" s="1"/>
  <c r="AE691"/>
  <c r="AG691"/>
  <c r="AI691"/>
  <c r="AJ691"/>
  <c r="AK691"/>
  <c r="AL691"/>
  <c r="AM691"/>
  <c r="AN691"/>
  <c r="AP691"/>
  <c r="AR691"/>
  <c r="AT691" s="1"/>
  <c r="AE692"/>
  <c r="AG692"/>
  <c r="AI692"/>
  <c r="AJ692"/>
  <c r="AK692"/>
  <c r="AL692"/>
  <c r="AM692"/>
  <c r="AN692"/>
  <c r="AP692"/>
  <c r="AR692"/>
  <c r="AT692" s="1"/>
  <c r="AE693"/>
  <c r="AG693"/>
  <c r="AI693"/>
  <c r="AJ693"/>
  <c r="AK693"/>
  <c r="AL693"/>
  <c r="AM693"/>
  <c r="AN693"/>
  <c r="AP693"/>
  <c r="AR693"/>
  <c r="AT693" s="1"/>
  <c r="AE689"/>
  <c r="AG689"/>
  <c r="AI689"/>
  <c r="AJ689"/>
  <c r="AK689"/>
  <c r="AL689"/>
  <c r="AM689"/>
  <c r="AN689"/>
  <c r="AP689"/>
  <c r="AR689"/>
  <c r="AT689" s="1"/>
  <c r="AE695"/>
  <c r="AG695"/>
  <c r="AI695"/>
  <c r="AJ695"/>
  <c r="AK695"/>
  <c r="AL695"/>
  <c r="AM695"/>
  <c r="AN695"/>
  <c r="AP695"/>
  <c r="AR695"/>
  <c r="AT695" s="1"/>
  <c r="AE696"/>
  <c r="AG696"/>
  <c r="AI696"/>
  <c r="AJ696"/>
  <c r="AK696"/>
  <c r="AL696"/>
  <c r="AM696"/>
  <c r="AN696"/>
  <c r="AP696"/>
  <c r="AR696"/>
  <c r="AT696" s="1"/>
  <c r="AE697"/>
  <c r="AG697"/>
  <c r="AI697"/>
  <c r="AJ697"/>
  <c r="AK697"/>
  <c r="AL697"/>
  <c r="AM697"/>
  <c r="AN697"/>
  <c r="AP697"/>
  <c r="AR697"/>
  <c r="AT697" s="1"/>
  <c r="AE698"/>
  <c r="AG698"/>
  <c r="AI698"/>
  <c r="AJ698"/>
  <c r="AK698"/>
  <c r="AL698"/>
  <c r="AM698"/>
  <c r="AN698"/>
  <c r="AP698"/>
  <c r="AR698"/>
  <c r="AT698" s="1"/>
  <c r="AE694"/>
  <c r="AG694"/>
  <c r="AI694"/>
  <c r="AJ694"/>
  <c r="AK694"/>
  <c r="AL694"/>
  <c r="AM694"/>
  <c r="AN694"/>
  <c r="AP694"/>
  <c r="AR694"/>
  <c r="AT694" s="1"/>
  <c r="AE700"/>
  <c r="AG700"/>
  <c r="AI700"/>
  <c r="AJ700"/>
  <c r="AK700"/>
  <c r="AL700"/>
  <c r="AM700"/>
  <c r="AN700"/>
  <c r="AP700"/>
  <c r="AR700"/>
  <c r="AT700" s="1"/>
  <c r="AE701"/>
  <c r="AG701"/>
  <c r="AI701"/>
  <c r="AJ701"/>
  <c r="AK701"/>
  <c r="AL701"/>
  <c r="AM701"/>
  <c r="AN701"/>
  <c r="AP701"/>
  <c r="AR701"/>
  <c r="AT701" s="1"/>
  <c r="AE702"/>
  <c r="AG702"/>
  <c r="AI702"/>
  <c r="AJ702"/>
  <c r="AK702"/>
  <c r="AL702"/>
  <c r="AM702"/>
  <c r="AN702"/>
  <c r="AP702"/>
  <c r="AR702"/>
  <c r="AT702" s="1"/>
  <c r="AE703"/>
  <c r="AG703"/>
  <c r="AI703"/>
  <c r="AJ703"/>
  <c r="AK703"/>
  <c r="AL703"/>
  <c r="AM703"/>
  <c r="AN703"/>
  <c r="AP703"/>
  <c r="AR703"/>
  <c r="AT703" s="1"/>
  <c r="AE704"/>
  <c r="AG704"/>
  <c r="AI704"/>
  <c r="AJ704"/>
  <c r="AK704"/>
  <c r="AL704"/>
  <c r="AM704"/>
  <c r="AN704"/>
  <c r="AP704"/>
  <c r="AR704"/>
  <c r="AT704" s="1"/>
  <c r="AE699"/>
  <c r="AG699"/>
  <c r="AI699"/>
  <c r="AJ699"/>
  <c r="AK699"/>
  <c r="AL699"/>
  <c r="AM699"/>
  <c r="AN699"/>
  <c r="AP699"/>
  <c r="AR699"/>
  <c r="AT699" s="1"/>
  <c r="AE706"/>
  <c r="AG706"/>
  <c r="AI706"/>
  <c r="AJ706"/>
  <c r="AK706"/>
  <c r="AL706"/>
  <c r="AM706"/>
  <c r="AN706"/>
  <c r="AP706"/>
  <c r="AR706"/>
  <c r="AT706" s="1"/>
  <c r="AE705"/>
  <c r="AG705"/>
  <c r="AI705"/>
  <c r="AJ705"/>
  <c r="AK705"/>
  <c r="AL705"/>
  <c r="AM705"/>
  <c r="AN705"/>
  <c r="AP705"/>
  <c r="AR705"/>
  <c r="AT705" s="1"/>
  <c r="AE707"/>
  <c r="AG707"/>
  <c r="AI707"/>
  <c r="AJ707"/>
  <c r="AK707"/>
  <c r="AL707"/>
  <c r="AM707"/>
  <c r="AN707"/>
  <c r="AP707"/>
  <c r="AR707"/>
  <c r="AT707" s="1"/>
  <c r="AE708"/>
  <c r="AG708"/>
  <c r="AI708"/>
  <c r="AJ708"/>
  <c r="AK708"/>
  <c r="AL708"/>
  <c r="AM708"/>
  <c r="AN708"/>
  <c r="AP708"/>
  <c r="AR708"/>
  <c r="AT708" s="1"/>
  <c r="AE709"/>
  <c r="AG709"/>
  <c r="AI709"/>
  <c r="AJ709"/>
  <c r="AK709"/>
  <c r="AL709"/>
  <c r="AM709"/>
  <c r="AN709"/>
  <c r="AP709"/>
  <c r="AR709"/>
  <c r="AT709" s="1"/>
  <c r="AE710"/>
  <c r="AG710"/>
  <c r="AI710"/>
  <c r="AJ710"/>
  <c r="AK710"/>
  <c r="AL710"/>
  <c r="AM710"/>
  <c r="AN710"/>
  <c r="AP710"/>
  <c r="AR710"/>
  <c r="AT710" s="1"/>
  <c r="AE711"/>
  <c r="AG711"/>
  <c r="AI711"/>
  <c r="AJ711"/>
  <c r="AK711"/>
  <c r="AL711"/>
  <c r="AM711"/>
  <c r="AN711"/>
  <c r="AP711"/>
  <c r="AR711"/>
  <c r="AT711" s="1"/>
  <c r="AE712"/>
  <c r="AG712"/>
  <c r="AI712"/>
  <c r="AJ712"/>
  <c r="AK712"/>
  <c r="AL712"/>
  <c r="AM712"/>
  <c r="AN712"/>
  <c r="AP712"/>
  <c r="AR712"/>
  <c r="AT712" s="1"/>
  <c r="AE713"/>
  <c r="AG713"/>
  <c r="AI713"/>
  <c r="AJ713"/>
  <c r="AK713"/>
  <c r="AL713"/>
  <c r="AM713"/>
  <c r="AN713"/>
  <c r="AP713"/>
  <c r="AR713"/>
  <c r="AT713" s="1"/>
  <c r="AE715"/>
  <c r="AG715"/>
  <c r="AI715"/>
  <c r="AJ715"/>
  <c r="AK715"/>
  <c r="AL715"/>
  <c r="AM715"/>
  <c r="AN715"/>
  <c r="AP715"/>
  <c r="AR715"/>
  <c r="AT715" s="1"/>
  <c r="AE714"/>
  <c r="AG714"/>
  <c r="AI714"/>
  <c r="AJ714"/>
  <c r="AK714"/>
  <c r="AL714"/>
  <c r="AM714"/>
  <c r="AN714"/>
  <c r="AP714"/>
  <c r="AR714"/>
  <c r="AT714" s="1"/>
  <c r="AE716"/>
  <c r="AG716"/>
  <c r="AI716"/>
  <c r="AJ716"/>
  <c r="AK716"/>
  <c r="AL716"/>
  <c r="AM716"/>
  <c r="AN716"/>
  <c r="AP716"/>
  <c r="AR716"/>
  <c r="AT716" s="1"/>
  <c r="AE717"/>
  <c r="AG717"/>
  <c r="AI717"/>
  <c r="AJ717"/>
  <c r="AK717"/>
  <c r="AL717"/>
  <c r="AM717"/>
  <c r="AN717"/>
  <c r="AP717"/>
  <c r="AR717"/>
  <c r="AT717" s="1"/>
  <c r="AE718"/>
  <c r="AG718"/>
  <c r="AI718"/>
  <c r="AJ718"/>
  <c r="AK718"/>
  <c r="AL718"/>
  <c r="AM718"/>
  <c r="AN718"/>
  <c r="AP718"/>
  <c r="AR718"/>
  <c r="AT718" s="1"/>
  <c r="AE721"/>
  <c r="AG721"/>
  <c r="AI721"/>
  <c r="AJ721"/>
  <c r="AK721"/>
  <c r="AL721"/>
  <c r="AM721"/>
  <c r="AN721"/>
  <c r="AP721"/>
  <c r="AR721"/>
  <c r="AT721" s="1"/>
  <c r="AE719"/>
  <c r="AG719"/>
  <c r="AI719"/>
  <c r="AJ719"/>
  <c r="AK719"/>
  <c r="AL719"/>
  <c r="AM719"/>
  <c r="AN719"/>
  <c r="AP719"/>
  <c r="AR719"/>
  <c r="AT719" s="1"/>
  <c r="AE720"/>
  <c r="AG720"/>
  <c r="AI720"/>
  <c r="AJ720"/>
  <c r="AK720"/>
  <c r="AL720"/>
  <c r="AM720"/>
  <c r="AN720"/>
  <c r="AP720"/>
  <c r="AR720"/>
  <c r="AT720" s="1"/>
  <c r="AE722"/>
  <c r="AG722"/>
  <c r="AI722"/>
  <c r="AJ722"/>
  <c r="AK722"/>
  <c r="AL722"/>
  <c r="AM722"/>
  <c r="AN722"/>
  <c r="AP722"/>
  <c r="AR722"/>
  <c r="AT722" s="1"/>
  <c r="AE723"/>
  <c r="AG723"/>
  <c r="AI723"/>
  <c r="AJ723"/>
  <c r="AK723"/>
  <c r="AL723"/>
  <c r="AM723"/>
  <c r="AN723"/>
  <c r="AP723"/>
  <c r="AR723"/>
  <c r="AT723" s="1"/>
  <c r="AE725"/>
  <c r="AG725"/>
  <c r="AI725"/>
  <c r="AJ725"/>
  <c r="AK725"/>
  <c r="AL725"/>
  <c r="AM725"/>
  <c r="AN725"/>
  <c r="AP725"/>
  <c r="AR725"/>
  <c r="AT725" s="1"/>
  <c r="AE724"/>
  <c r="AG724"/>
  <c r="AI724"/>
  <c r="AJ724"/>
  <c r="AK724"/>
  <c r="AL724"/>
  <c r="AM724"/>
  <c r="AN724"/>
  <c r="AP724"/>
  <c r="AR724"/>
  <c r="AT724" s="1"/>
  <c r="AE726"/>
  <c r="AG726"/>
  <c r="AI726"/>
  <c r="AJ726"/>
  <c r="AK726"/>
  <c r="AL726"/>
  <c r="AM726"/>
  <c r="AN726"/>
  <c r="AP726"/>
  <c r="AR726"/>
  <c r="AT726" s="1"/>
  <c r="AE727"/>
  <c r="AG727"/>
  <c r="AI727"/>
  <c r="AJ727"/>
  <c r="AK727"/>
  <c r="AL727"/>
  <c r="AM727"/>
  <c r="AN727"/>
  <c r="AP727"/>
  <c r="AR727"/>
  <c r="AT727" s="1"/>
  <c r="AE729"/>
  <c r="AG729"/>
  <c r="AI729"/>
  <c r="AJ729"/>
  <c r="AK729"/>
  <c r="AL729"/>
  <c r="AM729"/>
  <c r="AN729"/>
  <c r="AP729"/>
  <c r="AR729"/>
  <c r="AT729" s="1"/>
  <c r="AE730"/>
  <c r="AG730"/>
  <c r="AI730"/>
  <c r="AJ730"/>
  <c r="AK730"/>
  <c r="AL730"/>
  <c r="AM730"/>
  <c r="AN730"/>
  <c r="AP730"/>
  <c r="AR730"/>
  <c r="AT730" s="1"/>
  <c r="AE728"/>
  <c r="AG728"/>
  <c r="AI728"/>
  <c r="AJ728"/>
  <c r="AK728"/>
  <c r="AL728"/>
  <c r="AM728"/>
  <c r="AN728"/>
  <c r="AP728"/>
  <c r="AR728"/>
  <c r="AT728" s="1"/>
  <c r="AE732"/>
  <c r="AG732"/>
  <c r="AI732"/>
  <c r="AJ732"/>
  <c r="AK732"/>
  <c r="AL732"/>
  <c r="AM732"/>
  <c r="AN732"/>
  <c r="AP732"/>
  <c r="AR732"/>
  <c r="AT732" s="1"/>
  <c r="AE733"/>
  <c r="AG733"/>
  <c r="AI733"/>
  <c r="AJ733"/>
  <c r="AK733"/>
  <c r="AL733"/>
  <c r="AM733"/>
  <c r="AN733"/>
  <c r="AP733"/>
  <c r="AR733"/>
  <c r="AT733" s="1"/>
  <c r="AE734"/>
  <c r="AG734"/>
  <c r="AI734"/>
  <c r="AJ734"/>
  <c r="AK734"/>
  <c r="AL734"/>
  <c r="AM734"/>
  <c r="AN734"/>
  <c r="AP734"/>
  <c r="AR734"/>
  <c r="AT734" s="1"/>
  <c r="AE735"/>
  <c r="AG735"/>
  <c r="AI735"/>
  <c r="AJ735"/>
  <c r="AK735"/>
  <c r="AL735"/>
  <c r="AM735"/>
  <c r="AN735"/>
  <c r="AP735"/>
  <c r="AR735"/>
  <c r="AT735" s="1"/>
  <c r="AE731"/>
  <c r="AG731"/>
  <c r="AI731"/>
  <c r="AJ731"/>
  <c r="AK731"/>
  <c r="AL731"/>
  <c r="AM731"/>
  <c r="AN731"/>
  <c r="AP731"/>
  <c r="AR731"/>
  <c r="AT731" s="1"/>
  <c r="AE737"/>
  <c r="AG737"/>
  <c r="AI737"/>
  <c r="AJ737"/>
  <c r="AK737"/>
  <c r="AL737"/>
  <c r="AM737"/>
  <c r="AN737"/>
  <c r="AP737"/>
  <c r="AR737"/>
  <c r="AT737" s="1"/>
  <c r="AE736"/>
  <c r="AG736"/>
  <c r="AI736"/>
  <c r="AJ736"/>
  <c r="AK736"/>
  <c r="AL736"/>
  <c r="AM736"/>
  <c r="AN736"/>
  <c r="AP736"/>
  <c r="AR736"/>
  <c r="AT736" s="1"/>
  <c r="AE738"/>
  <c r="AG738"/>
  <c r="AI738"/>
  <c r="AJ738"/>
  <c r="AK738"/>
  <c r="AL738"/>
  <c r="AM738"/>
  <c r="AN738"/>
  <c r="AP738"/>
  <c r="AR738"/>
  <c r="AT738" s="1"/>
  <c r="AE739"/>
  <c r="AG739"/>
  <c r="AI739"/>
  <c r="AJ739"/>
  <c r="AK739"/>
  <c r="AL739"/>
  <c r="AM739"/>
  <c r="AN739"/>
  <c r="AP739"/>
  <c r="AR739"/>
  <c r="AT739" s="1"/>
  <c r="AE740"/>
  <c r="AG740"/>
  <c r="AI740"/>
  <c r="AJ740"/>
  <c r="AK740"/>
  <c r="AL740"/>
  <c r="AM740"/>
  <c r="AN740"/>
  <c r="AP740"/>
  <c r="AR740"/>
  <c r="AT740" s="1"/>
  <c r="AE741"/>
  <c r="AG741"/>
  <c r="AI741"/>
  <c r="AJ741"/>
  <c r="AK741"/>
  <c r="AL741"/>
  <c r="AM741"/>
  <c r="AN741"/>
  <c r="AP741"/>
  <c r="AR741"/>
  <c r="AT741" s="1"/>
  <c r="AE742"/>
  <c r="AG742"/>
  <c r="AI742"/>
  <c r="AJ742"/>
  <c r="AK742"/>
  <c r="AL742"/>
  <c r="AM742"/>
  <c r="AN742"/>
  <c r="AP742"/>
  <c r="AR742"/>
  <c r="AT742" s="1"/>
  <c r="AE743"/>
  <c r="AG743"/>
  <c r="AI743"/>
  <c r="AJ743"/>
  <c r="AK743"/>
  <c r="AL743"/>
  <c r="AM743"/>
  <c r="AN743"/>
  <c r="AP743"/>
  <c r="AR743"/>
  <c r="AT743" s="1"/>
  <c r="AE744"/>
  <c r="AG744"/>
  <c r="AI744"/>
  <c r="AJ744"/>
  <c r="AK744"/>
  <c r="AL744"/>
  <c r="AM744"/>
  <c r="AN744"/>
  <c r="AP744"/>
  <c r="AR744"/>
  <c r="AT744" s="1"/>
  <c r="AE745"/>
  <c r="AG745"/>
  <c r="AI745"/>
  <c r="AJ745"/>
  <c r="AK745"/>
  <c r="AL745"/>
  <c r="AM745"/>
  <c r="AN745"/>
  <c r="AP745"/>
  <c r="AR745"/>
  <c r="AT745" s="1"/>
  <c r="AE747"/>
  <c r="AG747"/>
  <c r="AI747"/>
  <c r="AJ747"/>
  <c r="AK747"/>
  <c r="AL747"/>
  <c r="AM747"/>
  <c r="AN747"/>
  <c r="AP747"/>
  <c r="AR747"/>
  <c r="AT747" s="1"/>
  <c r="AE746"/>
  <c r="AG746"/>
  <c r="AI746"/>
  <c r="AJ746"/>
  <c r="AK746"/>
  <c r="AL746"/>
  <c r="AM746"/>
  <c r="AN746"/>
  <c r="AP746"/>
  <c r="AR746"/>
  <c r="AT746" s="1"/>
  <c r="AE748"/>
  <c r="AG748"/>
  <c r="AI748"/>
  <c r="AJ748"/>
  <c r="AK748"/>
  <c r="AL748"/>
  <c r="AM748"/>
  <c r="AN748"/>
  <c r="AP748"/>
  <c r="AR748"/>
  <c r="AT748" s="1"/>
  <c r="AE749"/>
  <c r="AG749"/>
  <c r="AI749"/>
  <c r="AJ749"/>
  <c r="AK749"/>
  <c r="AL749"/>
  <c r="AM749"/>
  <c r="AN749"/>
  <c r="AP749"/>
  <c r="AR749"/>
  <c r="AT749" s="1"/>
  <c r="AE750"/>
  <c r="AG750"/>
  <c r="AI750"/>
  <c r="AJ750"/>
  <c r="AK750"/>
  <c r="AL750"/>
  <c r="AM750"/>
  <c r="AN750"/>
  <c r="AP750"/>
  <c r="AR750"/>
  <c r="AT750" s="1"/>
  <c r="AE751"/>
  <c r="AG751"/>
  <c r="AI751"/>
  <c r="AJ751"/>
  <c r="AK751"/>
  <c r="AL751"/>
  <c r="AM751"/>
  <c r="AN751"/>
  <c r="AP751"/>
  <c r="AR751"/>
  <c r="AT751" s="1"/>
  <c r="AE752"/>
  <c r="AG752"/>
  <c r="AI752"/>
  <c r="AJ752"/>
  <c r="AK752"/>
  <c r="AL752"/>
  <c r="AM752"/>
  <c r="AN752"/>
  <c r="AP752"/>
  <c r="AR752"/>
  <c r="AT752" s="1"/>
  <c r="AE753"/>
  <c r="AG753"/>
  <c r="AI753"/>
  <c r="AJ753"/>
  <c r="AK753"/>
  <c r="AL753"/>
  <c r="AM753"/>
  <c r="AN753"/>
  <c r="AP753"/>
  <c r="AR753"/>
  <c r="AT753" s="1"/>
  <c r="AE754"/>
  <c r="AG754"/>
  <c r="AI754"/>
  <c r="AJ754"/>
  <c r="AK754"/>
  <c r="AL754"/>
  <c r="AM754"/>
  <c r="AN754"/>
  <c r="AP754"/>
  <c r="AR754"/>
  <c r="AT754" s="1"/>
  <c r="AE756"/>
  <c r="AG756"/>
  <c r="AI756"/>
  <c r="AJ756"/>
  <c r="AK756"/>
  <c r="AL756"/>
  <c r="AM756"/>
  <c r="AN756"/>
  <c r="AP756"/>
  <c r="AR756"/>
  <c r="AT756" s="1"/>
  <c r="AE757"/>
  <c r="AG757"/>
  <c r="AI757"/>
  <c r="AJ757"/>
  <c r="AK757"/>
  <c r="AL757"/>
  <c r="AM757"/>
  <c r="AN757"/>
  <c r="AP757"/>
  <c r="AR757"/>
  <c r="AT757" s="1"/>
  <c r="AE758"/>
  <c r="AG758"/>
  <c r="AI758"/>
  <c r="AJ758"/>
  <c r="AK758"/>
  <c r="AL758"/>
  <c r="AM758"/>
  <c r="AN758"/>
  <c r="AP758"/>
  <c r="AR758"/>
  <c r="AT758" s="1"/>
  <c r="AE755"/>
  <c r="AG755"/>
  <c r="AI755"/>
  <c r="AJ755"/>
  <c r="AK755"/>
  <c r="AL755"/>
  <c r="AM755"/>
  <c r="AN755"/>
  <c r="AP755"/>
  <c r="AR755"/>
  <c r="AT755" s="1"/>
  <c r="AE760"/>
  <c r="AG760"/>
  <c r="AI760"/>
  <c r="AJ760"/>
  <c r="AK760"/>
  <c r="AL760"/>
  <c r="AM760"/>
  <c r="AN760"/>
  <c r="AP760"/>
  <c r="AR760"/>
  <c r="AT760" s="1"/>
  <c r="AE761"/>
  <c r="AG761"/>
  <c r="AI761"/>
  <c r="AJ761"/>
  <c r="AK761"/>
  <c r="AL761"/>
  <c r="AM761"/>
  <c r="AN761"/>
  <c r="AP761"/>
  <c r="AR761"/>
  <c r="AT761" s="1"/>
  <c r="AE762"/>
  <c r="AG762"/>
  <c r="AI762"/>
  <c r="AJ762"/>
  <c r="AK762"/>
  <c r="AL762"/>
  <c r="AM762"/>
  <c r="AN762"/>
  <c r="AP762"/>
  <c r="AR762"/>
  <c r="AT762" s="1"/>
  <c r="AE759"/>
  <c r="AG759"/>
  <c r="AI759"/>
  <c r="AJ759"/>
  <c r="AK759"/>
  <c r="AL759"/>
  <c r="AM759"/>
  <c r="AN759"/>
  <c r="AP759"/>
  <c r="AR759"/>
  <c r="AT759" s="1"/>
  <c r="AE763"/>
  <c r="AG763"/>
  <c r="AI763"/>
  <c r="AJ763"/>
  <c r="AK763"/>
  <c r="AL763"/>
  <c r="AM763"/>
  <c r="AN763"/>
  <c r="AP763"/>
  <c r="AR763"/>
  <c r="AT763" s="1"/>
  <c r="AE764"/>
  <c r="AG764"/>
  <c r="AI764"/>
  <c r="AJ764"/>
  <c r="AK764"/>
  <c r="AL764"/>
  <c r="AM764"/>
  <c r="AN764"/>
  <c r="AP764"/>
  <c r="AR764"/>
  <c r="AT764" s="1"/>
  <c r="AE765"/>
  <c r="AG765"/>
  <c r="AI765"/>
  <c r="AJ765"/>
  <c r="AK765"/>
  <c r="AL765"/>
  <c r="AM765"/>
  <c r="AN765"/>
  <c r="AP765"/>
  <c r="AR765"/>
  <c r="AT765" s="1"/>
  <c r="AE767"/>
  <c r="AG767"/>
  <c r="AI767"/>
  <c r="AJ767"/>
  <c r="AK767"/>
  <c r="AL767"/>
  <c r="AM767"/>
  <c r="AN767"/>
  <c r="AP767"/>
  <c r="AR767"/>
  <c r="AT767" s="1"/>
  <c r="AE766"/>
  <c r="AG766"/>
  <c r="AI766"/>
  <c r="AJ766"/>
  <c r="AK766"/>
  <c r="AL766"/>
  <c r="AM766"/>
  <c r="AN766"/>
  <c r="AP766"/>
  <c r="AR766"/>
  <c r="AT766" s="1"/>
  <c r="AE768"/>
  <c r="AG768"/>
  <c r="AI768"/>
  <c r="AJ768"/>
  <c r="AK768"/>
  <c r="AL768"/>
  <c r="AM768"/>
  <c r="AN768"/>
  <c r="AP768"/>
  <c r="AR768"/>
  <c r="AT768" s="1"/>
  <c r="AE770"/>
  <c r="AG770"/>
  <c r="AI770"/>
  <c r="AJ770"/>
  <c r="AK770"/>
  <c r="AL770"/>
  <c r="AM770"/>
  <c r="AN770"/>
  <c r="AP770"/>
  <c r="AR770"/>
  <c r="AT770" s="1"/>
  <c r="AE771"/>
  <c r="AG771"/>
  <c r="AI771"/>
  <c r="AJ771"/>
  <c r="AK771"/>
  <c r="AL771"/>
  <c r="AM771"/>
  <c r="AN771"/>
  <c r="AP771"/>
  <c r="AR771"/>
  <c r="AT771" s="1"/>
  <c r="AE769"/>
  <c r="AG769"/>
  <c r="AI769"/>
  <c r="AJ769"/>
  <c r="AK769"/>
  <c r="AL769"/>
  <c r="AM769"/>
  <c r="AN769"/>
  <c r="AP769"/>
  <c r="AR769"/>
  <c r="AT769" s="1"/>
  <c r="AE772"/>
  <c r="AG772"/>
  <c r="AI772"/>
  <c r="AJ772"/>
  <c r="AK772"/>
  <c r="AL772"/>
  <c r="AM772"/>
  <c r="AN772"/>
  <c r="AP772"/>
  <c r="AR772"/>
  <c r="AT772" s="1"/>
  <c r="AE773"/>
  <c r="AG773"/>
  <c r="AI773"/>
  <c r="AJ773"/>
  <c r="AK773"/>
  <c r="AL773"/>
  <c r="AM773"/>
  <c r="AN773"/>
  <c r="AP773"/>
  <c r="AR773"/>
  <c r="AT773" s="1"/>
  <c r="AE774"/>
  <c r="AG774"/>
  <c r="AI774"/>
  <c r="AJ774"/>
  <c r="AK774"/>
  <c r="AL774"/>
  <c r="AM774"/>
  <c r="AN774"/>
  <c r="AP774"/>
  <c r="AR774"/>
  <c r="AT774" s="1"/>
  <c r="AE775"/>
  <c r="AG775"/>
  <c r="AI775"/>
  <c r="AJ775"/>
  <c r="AK775"/>
  <c r="AL775"/>
  <c r="AM775"/>
  <c r="AN775"/>
  <c r="AP775"/>
  <c r="AR775"/>
  <c r="AT775" s="1"/>
  <c r="AE777"/>
  <c r="AG777"/>
  <c r="AI777"/>
  <c r="AJ777"/>
  <c r="AK777"/>
  <c r="AL777"/>
  <c r="AM777"/>
  <c r="AN777"/>
  <c r="AP777"/>
  <c r="AR777"/>
  <c r="AT777" s="1"/>
  <c r="AE776"/>
  <c r="AG776"/>
  <c r="AI776"/>
  <c r="AJ776"/>
  <c r="AK776"/>
  <c r="AL776"/>
  <c r="AM776"/>
  <c r="AN776"/>
  <c r="AP776"/>
  <c r="AR776"/>
  <c r="AT776" s="1"/>
  <c r="AE778"/>
  <c r="AG778"/>
  <c r="AI778"/>
  <c r="AJ778"/>
  <c r="AK778"/>
  <c r="AL778"/>
  <c r="AM778"/>
  <c r="AN778"/>
  <c r="AP778"/>
  <c r="AR778"/>
  <c r="AT778" s="1"/>
  <c r="AE779"/>
  <c r="AG779"/>
  <c r="AI779"/>
  <c r="AJ779"/>
  <c r="AK779"/>
  <c r="AL779"/>
  <c r="AM779"/>
  <c r="AN779"/>
  <c r="AP779"/>
  <c r="AR779"/>
  <c r="AT779" s="1"/>
  <c r="AE780"/>
  <c r="AG780"/>
  <c r="AI780"/>
  <c r="AJ780"/>
  <c r="AK780"/>
  <c r="AL780"/>
  <c r="AM780"/>
  <c r="AN780"/>
  <c r="AP780"/>
  <c r="AR780"/>
  <c r="AT780" s="1"/>
  <c r="AE781"/>
  <c r="AG781"/>
  <c r="AI781"/>
  <c r="AJ781"/>
  <c r="AK781"/>
  <c r="AL781"/>
  <c r="AM781"/>
  <c r="AN781"/>
  <c r="AP781"/>
  <c r="AR781"/>
  <c r="AT781" s="1"/>
  <c r="AE782"/>
  <c r="AG782"/>
  <c r="AI782"/>
  <c r="AJ782"/>
  <c r="AK782"/>
  <c r="AL782"/>
  <c r="AM782"/>
  <c r="AN782"/>
  <c r="AP782"/>
  <c r="AR782"/>
  <c r="AT782" s="1"/>
  <c r="AE783"/>
  <c r="AG783"/>
  <c r="AI783"/>
  <c r="AJ783"/>
  <c r="AK783"/>
  <c r="AL783"/>
  <c r="AM783"/>
  <c r="AN783"/>
  <c r="AP783"/>
  <c r="AR783"/>
  <c r="AT783" s="1"/>
  <c r="AE784"/>
  <c r="AG784"/>
  <c r="AI784"/>
  <c r="AJ784"/>
  <c r="AK784"/>
  <c r="AL784"/>
  <c r="AM784"/>
  <c r="AN784"/>
  <c r="AP784"/>
  <c r="AR784"/>
  <c r="AT784" s="1"/>
  <c r="AE785"/>
  <c r="AG785"/>
  <c r="AI785"/>
  <c r="AJ785"/>
  <c r="AK785"/>
  <c r="AL785"/>
  <c r="AM785"/>
  <c r="AN785"/>
  <c r="AP785"/>
  <c r="AR785"/>
  <c r="AT785" s="1"/>
  <c r="AE786"/>
  <c r="AG786"/>
  <c r="AI786"/>
  <c r="AJ786"/>
  <c r="AK786"/>
  <c r="AL786"/>
  <c r="AM786"/>
  <c r="AN786"/>
  <c r="AP786"/>
  <c r="AR786"/>
  <c r="AT786" s="1"/>
  <c r="AE787"/>
  <c r="AG787"/>
  <c r="AI787"/>
  <c r="AJ787"/>
  <c r="AK787"/>
  <c r="AL787"/>
  <c r="AM787"/>
  <c r="AN787"/>
  <c r="AP787"/>
  <c r="AR787"/>
  <c r="AT787" s="1"/>
  <c r="AE788"/>
  <c r="AG788"/>
  <c r="AI788"/>
  <c r="AJ788"/>
  <c r="AK788"/>
  <c r="AL788"/>
  <c r="AM788"/>
  <c r="AN788"/>
  <c r="AP788"/>
  <c r="AR788"/>
  <c r="AT788" s="1"/>
  <c r="AE789"/>
  <c r="AG789"/>
  <c r="AI789"/>
  <c r="AJ789"/>
  <c r="AK789"/>
  <c r="AL789"/>
  <c r="AM789"/>
  <c r="AN789"/>
  <c r="AP789"/>
  <c r="AR789"/>
  <c r="AT789" s="1"/>
  <c r="AE790"/>
  <c r="AG790"/>
  <c r="AI790"/>
  <c r="AJ790"/>
  <c r="AK790"/>
  <c r="AL790"/>
  <c r="AM790"/>
  <c r="AN790"/>
  <c r="AP790"/>
  <c r="AR790"/>
  <c r="AT790" s="1"/>
  <c r="AE791"/>
  <c r="AG791"/>
  <c r="AI791"/>
  <c r="AJ791"/>
  <c r="AK791"/>
  <c r="AL791"/>
  <c r="AM791"/>
  <c r="AN791"/>
  <c r="AP791"/>
  <c r="AR791"/>
  <c r="AT791" s="1"/>
  <c r="AE792"/>
  <c r="AG792"/>
  <c r="AI792"/>
  <c r="AJ792"/>
  <c r="AK792"/>
  <c r="AL792"/>
  <c r="AM792"/>
  <c r="AN792"/>
  <c r="AP792"/>
  <c r="AR792"/>
  <c r="AT792" s="1"/>
  <c r="AE794"/>
  <c r="AG794"/>
  <c r="AI794"/>
  <c r="AJ794"/>
  <c r="AK794"/>
  <c r="AL794"/>
  <c r="AM794"/>
  <c r="AN794"/>
  <c r="AP794"/>
  <c r="AR794"/>
  <c r="AT794" s="1"/>
  <c r="AE793"/>
  <c r="AG793"/>
  <c r="AI793"/>
  <c r="AJ793"/>
  <c r="AK793"/>
  <c r="AL793"/>
  <c r="AM793"/>
  <c r="AN793"/>
  <c r="AP793"/>
  <c r="AR793"/>
  <c r="AT793" s="1"/>
  <c r="AE795"/>
  <c r="AG795"/>
  <c r="AI795"/>
  <c r="AJ795"/>
  <c r="AK795"/>
  <c r="AL795"/>
  <c r="AM795"/>
  <c r="AN795"/>
  <c r="AP795"/>
  <c r="AR795"/>
  <c r="AT795" s="1"/>
  <c r="AE796"/>
  <c r="AG796"/>
  <c r="AI796"/>
  <c r="AJ796"/>
  <c r="AK796"/>
  <c r="AL796"/>
  <c r="AM796"/>
  <c r="AN796"/>
  <c r="AP796"/>
  <c r="AR796"/>
  <c r="AT796" s="1"/>
  <c r="AE797"/>
  <c r="AG797"/>
  <c r="AI797"/>
  <c r="AJ797"/>
  <c r="AK797"/>
  <c r="AL797"/>
  <c r="AM797"/>
  <c r="AN797"/>
  <c r="AP797"/>
  <c r="AR797"/>
  <c r="AT797" s="1"/>
  <c r="AE798"/>
  <c r="AG798"/>
  <c r="AI798"/>
  <c r="AJ798"/>
  <c r="AK798"/>
  <c r="AL798"/>
  <c r="AM798"/>
  <c r="AN798"/>
  <c r="AP798"/>
  <c r="AR798"/>
  <c r="AT798" s="1"/>
  <c r="AE799"/>
  <c r="AG799"/>
  <c r="AI799"/>
  <c r="AJ799"/>
  <c r="AK799"/>
  <c r="AL799"/>
  <c r="AM799"/>
  <c r="AN799"/>
  <c r="AP799"/>
  <c r="AR799"/>
  <c r="AT799" s="1"/>
  <c r="AE800"/>
  <c r="AG800"/>
  <c r="AI800"/>
  <c r="AJ800"/>
  <c r="AK800"/>
  <c r="AL800"/>
  <c r="AM800"/>
  <c r="AN800"/>
  <c r="AP800"/>
  <c r="AR800"/>
  <c r="AT800" s="1"/>
  <c r="AE801"/>
  <c r="AG801"/>
  <c r="AI801"/>
  <c r="AJ801"/>
  <c r="AK801"/>
  <c r="AL801"/>
  <c r="AM801"/>
  <c r="AN801"/>
  <c r="AP801"/>
  <c r="AR801"/>
  <c r="AT801" s="1"/>
  <c r="AE802"/>
  <c r="AG802"/>
  <c r="AI802"/>
  <c r="AJ802"/>
  <c r="AK802"/>
  <c r="AL802"/>
  <c r="AM802"/>
  <c r="AN802"/>
  <c r="AP802"/>
  <c r="AR802"/>
  <c r="AT802" s="1"/>
  <c r="AE803"/>
  <c r="AG803"/>
  <c r="AI803"/>
  <c r="AJ803"/>
  <c r="AK803"/>
  <c r="AL803"/>
  <c r="AM803"/>
  <c r="AN803"/>
  <c r="AP803"/>
  <c r="AR803"/>
  <c r="AT803" s="1"/>
  <c r="AE804"/>
  <c r="AG804"/>
  <c r="AI804"/>
  <c r="AJ804"/>
  <c r="AK804"/>
  <c r="AL804"/>
  <c r="AM804"/>
  <c r="AN804"/>
  <c r="AP804"/>
  <c r="AR804"/>
  <c r="AT804" s="1"/>
  <c r="AE805"/>
  <c r="AG805"/>
  <c r="AI805"/>
  <c r="AJ805"/>
  <c r="AK805"/>
  <c r="AL805"/>
  <c r="AM805"/>
  <c r="AN805"/>
  <c r="AP805"/>
  <c r="AR805"/>
  <c r="AT805" s="1"/>
  <c r="AE806"/>
  <c r="AG806"/>
  <c r="AI806"/>
  <c r="AJ806"/>
  <c r="AK806"/>
  <c r="AL806"/>
  <c r="AM806"/>
  <c r="AN806"/>
  <c r="AP806"/>
  <c r="AR806"/>
  <c r="AT806" s="1"/>
  <c r="AE807"/>
  <c r="AG807"/>
  <c r="AI807"/>
  <c r="AJ807"/>
  <c r="AK807"/>
  <c r="AL807"/>
  <c r="AM807"/>
  <c r="AN807"/>
  <c r="AP807"/>
  <c r="AR807"/>
  <c r="AT807" s="1"/>
  <c r="AE808"/>
  <c r="AG808"/>
  <c r="AI808"/>
  <c r="AJ808"/>
  <c r="AK808"/>
  <c r="AL808"/>
  <c r="AM808"/>
  <c r="AN808"/>
  <c r="AP808"/>
  <c r="AR808"/>
  <c r="AT808" s="1"/>
  <c r="AE809"/>
  <c r="AG809"/>
  <c r="AI809"/>
  <c r="AJ809"/>
  <c r="AK809"/>
  <c r="AL809"/>
  <c r="AM809"/>
  <c r="AN809"/>
  <c r="AP809"/>
  <c r="AR809"/>
  <c r="AT809" s="1"/>
  <c r="AE810"/>
  <c r="AG810"/>
  <c r="AI810"/>
  <c r="AJ810"/>
  <c r="AK810"/>
  <c r="AL810"/>
  <c r="AM810"/>
  <c r="AN810"/>
  <c r="AP810"/>
  <c r="AR810"/>
  <c r="AT810" s="1"/>
  <c r="AE811"/>
  <c r="AG811"/>
  <c r="AI811"/>
  <c r="AJ811"/>
  <c r="AK811"/>
  <c r="AL811"/>
  <c r="AM811"/>
  <c r="AN811"/>
  <c r="AP811"/>
  <c r="AR811"/>
  <c r="AT811" s="1"/>
  <c r="AE813"/>
  <c r="AG813"/>
  <c r="AI813"/>
  <c r="AJ813"/>
  <c r="AK813"/>
  <c r="AL813"/>
  <c r="AM813"/>
  <c r="AN813"/>
  <c r="AP813"/>
  <c r="AR813"/>
  <c r="AT813" s="1"/>
  <c r="AE814"/>
  <c r="AG814"/>
  <c r="AI814"/>
  <c r="AJ814"/>
  <c r="AK814"/>
  <c r="AL814"/>
  <c r="AM814"/>
  <c r="AN814"/>
  <c r="AP814"/>
  <c r="AR814"/>
  <c r="AT814" s="1"/>
  <c r="AE815"/>
  <c r="AG815"/>
  <c r="AI815"/>
  <c r="AJ815"/>
  <c r="AK815"/>
  <c r="AL815"/>
  <c r="AM815"/>
  <c r="AN815"/>
  <c r="AP815"/>
  <c r="AR815"/>
  <c r="AT815" s="1"/>
  <c r="AE812"/>
  <c r="AG812"/>
  <c r="AI812"/>
  <c r="AJ812"/>
  <c r="AK812"/>
  <c r="AL812"/>
  <c r="AM812"/>
  <c r="AN812"/>
  <c r="AP812"/>
  <c r="AR812"/>
  <c r="AT812" s="1"/>
  <c r="AE817"/>
  <c r="AG817"/>
  <c r="AI817"/>
  <c r="AJ817"/>
  <c r="AK817"/>
  <c r="AL817"/>
  <c r="AM817"/>
  <c r="AN817"/>
  <c r="AP817"/>
  <c r="AR817"/>
  <c r="AT817" s="1"/>
  <c r="AE818"/>
  <c r="AG818"/>
  <c r="AI818"/>
  <c r="AJ818"/>
  <c r="AK818"/>
  <c r="AL818"/>
  <c r="AM818"/>
  <c r="AN818"/>
  <c r="AP818"/>
  <c r="AR818"/>
  <c r="AT818" s="1"/>
  <c r="AE819"/>
  <c r="AG819"/>
  <c r="AI819"/>
  <c r="AJ819"/>
  <c r="AK819"/>
  <c r="AL819"/>
  <c r="AM819"/>
  <c r="AN819"/>
  <c r="AP819"/>
  <c r="AR819"/>
  <c r="AT819" s="1"/>
  <c r="AE816"/>
  <c r="AG816"/>
  <c r="AI816"/>
  <c r="AJ816"/>
  <c r="AK816"/>
  <c r="AL816"/>
  <c r="AM816"/>
  <c r="AN816"/>
  <c r="AP816"/>
  <c r="AR816"/>
  <c r="AT816" s="1"/>
  <c r="AE821"/>
  <c r="AG821"/>
  <c r="AI821"/>
  <c r="AJ821"/>
  <c r="AK821"/>
  <c r="AL821"/>
  <c r="AM821"/>
  <c r="AN821"/>
  <c r="AP821"/>
  <c r="AR821"/>
  <c r="AT821" s="1"/>
  <c r="AE822"/>
  <c r="AG822"/>
  <c r="AI822"/>
  <c r="AJ822"/>
  <c r="AK822"/>
  <c r="AL822"/>
  <c r="AM822"/>
  <c r="AN822"/>
  <c r="AP822"/>
  <c r="AR822"/>
  <c r="AT822" s="1"/>
  <c r="AE820"/>
  <c r="AG820"/>
  <c r="AI820"/>
  <c r="AJ820"/>
  <c r="AK820"/>
  <c r="AL820"/>
  <c r="AM820"/>
  <c r="AN820"/>
  <c r="AP820"/>
  <c r="AR820"/>
  <c r="AT820" s="1"/>
  <c r="AE823"/>
  <c r="AG823"/>
  <c r="AI823"/>
  <c r="AJ823"/>
  <c r="AK823"/>
  <c r="AL823"/>
  <c r="AM823"/>
  <c r="AN823"/>
  <c r="AP823"/>
  <c r="AR823"/>
  <c r="AT823" s="1"/>
  <c r="AE825"/>
  <c r="AG825"/>
  <c r="AI825"/>
  <c r="AJ825"/>
  <c r="AK825"/>
  <c r="AL825"/>
  <c r="AM825"/>
  <c r="AN825"/>
  <c r="AP825"/>
  <c r="AR825"/>
  <c r="AT825" s="1"/>
  <c r="AE826"/>
  <c r="AG826"/>
  <c r="AI826"/>
  <c r="AJ826"/>
  <c r="AK826"/>
  <c r="AL826"/>
  <c r="AM826"/>
  <c r="AN826"/>
  <c r="AP826"/>
  <c r="AR826"/>
  <c r="AT826" s="1"/>
  <c r="AE824"/>
  <c r="AG824"/>
  <c r="AI824"/>
  <c r="AJ824"/>
  <c r="AK824"/>
  <c r="AL824"/>
  <c r="AM824"/>
  <c r="AN824"/>
  <c r="AP824"/>
  <c r="AR824"/>
  <c r="AT824" s="1"/>
  <c r="AE827"/>
  <c r="AG827"/>
  <c r="AI827"/>
  <c r="AJ827"/>
  <c r="AK827"/>
  <c r="AL827"/>
  <c r="AM827"/>
  <c r="AN827"/>
  <c r="AP827"/>
  <c r="AR827"/>
  <c r="AT827" s="1"/>
  <c r="AE829"/>
  <c r="AG829"/>
  <c r="AI829"/>
  <c r="AJ829"/>
  <c r="AK829"/>
  <c r="AL829"/>
  <c r="AM829"/>
  <c r="AN829"/>
  <c r="AP829"/>
  <c r="AR829"/>
  <c r="AT829" s="1"/>
  <c r="AE828"/>
  <c r="AG828"/>
  <c r="AI828"/>
  <c r="AJ828"/>
  <c r="AK828"/>
  <c r="AL828"/>
  <c r="AM828"/>
  <c r="AN828"/>
  <c r="AP828"/>
  <c r="AR828"/>
  <c r="AT828" s="1"/>
  <c r="AE830"/>
  <c r="AG830"/>
  <c r="AI830"/>
  <c r="AJ830"/>
  <c r="AK830"/>
  <c r="AL830"/>
  <c r="AM830"/>
  <c r="AN830"/>
  <c r="AP830"/>
  <c r="AR830"/>
  <c r="AT830" s="1"/>
  <c r="AE832"/>
  <c r="AG832"/>
  <c r="AI832"/>
  <c r="AJ832"/>
  <c r="AK832"/>
  <c r="AL832"/>
  <c r="AM832"/>
  <c r="AN832"/>
  <c r="AP832"/>
  <c r="AR832"/>
  <c r="AT832" s="1"/>
  <c r="AE833"/>
  <c r="AG833"/>
  <c r="AI833"/>
  <c r="AJ833"/>
  <c r="AK833"/>
  <c r="AL833"/>
  <c r="AM833"/>
  <c r="AN833"/>
  <c r="AP833"/>
  <c r="AR833"/>
  <c r="AT833" s="1"/>
  <c r="AE834"/>
  <c r="AG834"/>
  <c r="AI834"/>
  <c r="AJ834"/>
  <c r="AK834"/>
  <c r="AL834"/>
  <c r="AM834"/>
  <c r="AN834"/>
  <c r="AP834"/>
  <c r="AR834"/>
  <c r="AT834" s="1"/>
  <c r="AE831"/>
  <c r="AG831"/>
  <c r="AI831"/>
  <c r="AJ831"/>
  <c r="AK831"/>
  <c r="AL831"/>
  <c r="AM831"/>
  <c r="AN831"/>
  <c r="AP831"/>
  <c r="AR831"/>
  <c r="AT831" s="1"/>
  <c r="AE835"/>
  <c r="AG835"/>
  <c r="AI835"/>
  <c r="AJ835"/>
  <c r="AK835"/>
  <c r="AL835"/>
  <c r="AM835"/>
  <c r="AN835"/>
  <c r="AP835"/>
  <c r="AR835"/>
  <c r="AT835" s="1"/>
  <c r="AE836"/>
  <c r="AG836"/>
  <c r="AI836"/>
  <c r="AJ836"/>
  <c r="AK836"/>
  <c r="AL836"/>
  <c r="AM836"/>
  <c r="AN836"/>
  <c r="AP836"/>
  <c r="AR836"/>
  <c r="AT836" s="1"/>
  <c r="AE837"/>
  <c r="AG837"/>
  <c r="AI837"/>
  <c r="AJ837"/>
  <c r="AK837"/>
  <c r="AL837"/>
  <c r="AM837"/>
  <c r="AN837"/>
  <c r="AP837"/>
  <c r="AR837"/>
  <c r="AT837" s="1"/>
  <c r="AE838"/>
  <c r="AG838"/>
  <c r="AI838"/>
  <c r="AJ838"/>
  <c r="AK838"/>
  <c r="AL838"/>
  <c r="AM838"/>
  <c r="AN838"/>
  <c r="AP838"/>
  <c r="AR838"/>
  <c r="AT838" s="1"/>
  <c r="AE839"/>
  <c r="AG839"/>
  <c r="AI839"/>
  <c r="AJ839"/>
  <c r="AK839"/>
  <c r="AL839"/>
  <c r="AM839"/>
  <c r="AN839"/>
  <c r="AP839"/>
  <c r="AR839"/>
  <c r="AT839" s="1"/>
  <c r="AE840"/>
  <c r="AG840"/>
  <c r="AI840"/>
  <c r="AJ840"/>
  <c r="AK840"/>
  <c r="AL840"/>
  <c r="AM840"/>
  <c r="AN840"/>
  <c r="AP840"/>
  <c r="AR840"/>
  <c r="AT840" s="1"/>
  <c r="AE841"/>
  <c r="AG841"/>
  <c r="AI841"/>
  <c r="AJ841"/>
  <c r="AK841"/>
  <c r="AL841"/>
  <c r="AM841"/>
  <c r="AN841"/>
  <c r="AP841"/>
  <c r="AR841"/>
  <c r="AT841" s="1"/>
  <c r="AE842"/>
  <c r="AG842"/>
  <c r="AI842"/>
  <c r="AJ842"/>
  <c r="AK842"/>
  <c r="AL842"/>
  <c r="AM842"/>
  <c r="AN842"/>
  <c r="AP842"/>
  <c r="AR842"/>
  <c r="AT842" s="1"/>
  <c r="AE843"/>
  <c r="AG843"/>
  <c r="AI843"/>
  <c r="AJ843"/>
  <c r="AK843"/>
  <c r="AL843"/>
  <c r="AM843"/>
  <c r="AN843"/>
  <c r="AP843"/>
  <c r="AR843"/>
  <c r="AT843" s="1"/>
  <c r="AE845"/>
  <c r="AG845"/>
  <c r="AI845"/>
  <c r="AJ845"/>
  <c r="AK845"/>
  <c r="AL845"/>
  <c r="AM845"/>
  <c r="AN845"/>
  <c r="AP845"/>
  <c r="AR845"/>
  <c r="AT845" s="1"/>
  <c r="AE844"/>
  <c r="AG844"/>
  <c r="AI844"/>
  <c r="AJ844"/>
  <c r="AK844"/>
  <c r="AL844"/>
  <c r="AM844"/>
  <c r="AN844"/>
  <c r="AP844"/>
  <c r="AR844"/>
  <c r="AT844" s="1"/>
  <c r="AE846"/>
  <c r="AG846"/>
  <c r="AI846"/>
  <c r="AJ846"/>
  <c r="AK846"/>
  <c r="AL846"/>
  <c r="AM846"/>
  <c r="AN846"/>
  <c r="AP846"/>
  <c r="AR846"/>
  <c r="AT846" s="1"/>
  <c r="AE848"/>
  <c r="AG848"/>
  <c r="AI848"/>
  <c r="AJ848"/>
  <c r="AK848"/>
  <c r="AL848"/>
  <c r="AM848"/>
  <c r="AN848"/>
  <c r="AP848"/>
  <c r="AR848"/>
  <c r="AT848" s="1"/>
  <c r="AE847"/>
  <c r="AG847"/>
  <c r="AI847"/>
  <c r="AJ847"/>
  <c r="AK847"/>
  <c r="AL847"/>
  <c r="AM847"/>
  <c r="AN847"/>
  <c r="AP847"/>
  <c r="AR847"/>
  <c r="AT847" s="1"/>
  <c r="AE850"/>
  <c r="AG850"/>
  <c r="AI850"/>
  <c r="AJ850"/>
  <c r="AK850"/>
  <c r="AL850"/>
  <c r="AM850"/>
  <c r="AN850"/>
  <c r="AP850"/>
  <c r="AR850"/>
  <c r="AT850" s="1"/>
  <c r="AE849"/>
  <c r="AG849"/>
  <c r="AI849"/>
  <c r="AJ849"/>
  <c r="AK849"/>
  <c r="AL849"/>
  <c r="AM849"/>
  <c r="AN849"/>
  <c r="AP849"/>
  <c r="AR849"/>
  <c r="AT849" s="1"/>
  <c r="AE851"/>
  <c r="AG851"/>
  <c r="AI851"/>
  <c r="AJ851"/>
  <c r="AK851"/>
  <c r="AL851"/>
  <c r="AM851"/>
  <c r="AN851"/>
  <c r="AP851"/>
  <c r="AR851"/>
  <c r="AT851" s="1"/>
  <c r="AE852"/>
  <c r="AG852"/>
  <c r="AI852"/>
  <c r="AJ852"/>
  <c r="AK852"/>
  <c r="AL852"/>
  <c r="AM852"/>
  <c r="AN852"/>
  <c r="AP852"/>
  <c r="AR852"/>
  <c r="AT852" s="1"/>
  <c r="AE853"/>
  <c r="AG853"/>
  <c r="AI853"/>
  <c r="AJ853"/>
  <c r="AK853"/>
  <c r="AL853"/>
  <c r="AM853"/>
  <c r="AN853"/>
  <c r="AP853"/>
  <c r="AR853"/>
  <c r="AT853" s="1"/>
  <c r="AE854"/>
  <c r="AG854"/>
  <c r="AI854"/>
  <c r="AJ854"/>
  <c r="AK854"/>
  <c r="AL854"/>
  <c r="AM854"/>
  <c r="AN854"/>
  <c r="AP854"/>
  <c r="AR854"/>
  <c r="AT854" s="1"/>
  <c r="AE855"/>
  <c r="AG855"/>
  <c r="AI855"/>
  <c r="AJ855"/>
  <c r="AK855"/>
  <c r="AL855"/>
  <c r="AM855"/>
  <c r="AN855"/>
  <c r="AP855"/>
  <c r="AR855"/>
  <c r="AT855" s="1"/>
  <c r="AE856"/>
  <c r="AG856"/>
  <c r="AI856"/>
  <c r="AJ856"/>
  <c r="AK856"/>
  <c r="AL856"/>
  <c r="AM856"/>
  <c r="AN856"/>
  <c r="AP856"/>
  <c r="AR856"/>
  <c r="AT856" s="1"/>
  <c r="AE858"/>
  <c r="AG858"/>
  <c r="AI858"/>
  <c r="AJ858"/>
  <c r="AK858"/>
  <c r="AL858"/>
  <c r="AM858"/>
  <c r="AN858"/>
  <c r="AP858"/>
  <c r="AR858"/>
  <c r="AT858" s="1"/>
  <c r="AE859"/>
  <c r="AG859"/>
  <c r="AI859"/>
  <c r="AJ859"/>
  <c r="AK859"/>
  <c r="AL859"/>
  <c r="AM859"/>
  <c r="AN859"/>
  <c r="AP859"/>
  <c r="AR859"/>
  <c r="AT859" s="1"/>
  <c r="AE857"/>
  <c r="AG857"/>
  <c r="AI857"/>
  <c r="AJ857"/>
  <c r="AK857"/>
  <c r="AL857"/>
  <c r="AM857"/>
  <c r="AN857"/>
  <c r="AP857"/>
  <c r="AR857"/>
  <c r="AT857" s="1"/>
  <c r="AE860"/>
  <c r="AG860"/>
  <c r="AI860"/>
  <c r="AJ860"/>
  <c r="AK860"/>
  <c r="AL860"/>
  <c r="AM860"/>
  <c r="AN860"/>
  <c r="AP860"/>
  <c r="AR860"/>
  <c r="AT860" s="1"/>
  <c r="AE861"/>
  <c r="AG861"/>
  <c r="AI861"/>
  <c r="AJ861"/>
  <c r="AK861"/>
  <c r="AL861"/>
  <c r="AM861"/>
  <c r="AN861"/>
  <c r="AP861"/>
  <c r="AR861"/>
  <c r="AT861" s="1"/>
  <c r="AE862"/>
  <c r="AG862"/>
  <c r="AI862"/>
  <c r="AJ862"/>
  <c r="AK862"/>
  <c r="AL862"/>
  <c r="AM862"/>
  <c r="AN862"/>
  <c r="AP862"/>
  <c r="AR862"/>
  <c r="AT862" s="1"/>
  <c r="AE863"/>
  <c r="AG863"/>
  <c r="AI863"/>
  <c r="AJ863"/>
  <c r="AK863"/>
  <c r="AL863"/>
  <c r="AM863"/>
  <c r="AN863"/>
  <c r="AP863"/>
  <c r="AR863"/>
  <c r="AT863" s="1"/>
  <c r="AE864"/>
  <c r="AG864"/>
  <c r="AI864"/>
  <c r="AJ864"/>
  <c r="AK864"/>
  <c r="AL864"/>
  <c r="AM864"/>
  <c r="AN864"/>
  <c r="AP864"/>
  <c r="AR864"/>
  <c r="AT864" s="1"/>
  <c r="AE865"/>
  <c r="AG865"/>
  <c r="AI865"/>
  <c r="AJ865"/>
  <c r="AK865"/>
  <c r="AL865"/>
  <c r="AM865"/>
  <c r="AN865"/>
  <c r="AP865"/>
  <c r="AR865"/>
  <c r="AT865" s="1"/>
  <c r="AE866"/>
  <c r="AG866"/>
  <c r="AI866"/>
  <c r="AJ866"/>
  <c r="AK866"/>
  <c r="AL866"/>
  <c r="AM866"/>
  <c r="AN866"/>
  <c r="AP866"/>
  <c r="AR866"/>
  <c r="AT866" s="1"/>
  <c r="AE867"/>
  <c r="AG867"/>
  <c r="AI867"/>
  <c r="AJ867"/>
  <c r="AK867"/>
  <c r="AL867"/>
  <c r="AM867"/>
  <c r="AN867"/>
  <c r="AP867"/>
  <c r="AR867"/>
  <c r="AT867" s="1"/>
  <c r="AE869"/>
  <c r="AG869"/>
  <c r="AI869"/>
  <c r="AJ869"/>
  <c r="AK869"/>
  <c r="AL869"/>
  <c r="AM869"/>
  <c r="AN869"/>
  <c r="AP869"/>
  <c r="AR869"/>
  <c r="AT869" s="1"/>
  <c r="AE870"/>
  <c r="AG870"/>
  <c r="AI870"/>
  <c r="AJ870"/>
  <c r="AK870"/>
  <c r="AL870"/>
  <c r="AM870"/>
  <c r="AN870"/>
  <c r="AP870"/>
  <c r="AR870"/>
  <c r="AT870" s="1"/>
  <c r="AE868"/>
  <c r="AG868"/>
  <c r="AI868"/>
  <c r="AJ868"/>
  <c r="AK868"/>
  <c r="AL868"/>
  <c r="AM868"/>
  <c r="AN868"/>
  <c r="AP868"/>
  <c r="AR868"/>
  <c r="AT868" s="1"/>
  <c r="AE871"/>
  <c r="AG871"/>
  <c r="AI871"/>
  <c r="AJ871"/>
  <c r="AK871"/>
  <c r="AL871"/>
  <c r="AM871"/>
  <c r="AN871"/>
  <c r="AP871"/>
  <c r="AR871"/>
  <c r="AT871" s="1"/>
  <c r="AE872"/>
  <c r="AG872"/>
  <c r="AI872"/>
  <c r="AJ872"/>
  <c r="AK872"/>
  <c r="AL872"/>
  <c r="AM872"/>
  <c r="AN872"/>
  <c r="AP872"/>
  <c r="AR872"/>
  <c r="AT872" s="1"/>
  <c r="AE873"/>
  <c r="AG873"/>
  <c r="AI873"/>
  <c r="AJ873"/>
  <c r="AK873"/>
  <c r="AL873"/>
  <c r="AM873"/>
  <c r="AN873"/>
  <c r="AP873"/>
  <c r="AR873"/>
  <c r="AT873" s="1"/>
  <c r="AE875"/>
  <c r="AG875"/>
  <c r="AI875"/>
  <c r="AJ875"/>
  <c r="AK875"/>
  <c r="AL875"/>
  <c r="AM875"/>
  <c r="AN875"/>
  <c r="AP875"/>
  <c r="AR875"/>
  <c r="AT875" s="1"/>
  <c r="AE874"/>
  <c r="AG874"/>
  <c r="AI874"/>
  <c r="AJ874"/>
  <c r="AK874"/>
  <c r="AL874"/>
  <c r="AM874"/>
  <c r="AN874"/>
  <c r="AP874"/>
  <c r="AR874"/>
  <c r="AT874" s="1"/>
  <c r="AE876"/>
  <c r="AG876"/>
  <c r="AI876"/>
  <c r="AJ876"/>
  <c r="AK876"/>
  <c r="AL876"/>
  <c r="AM876"/>
  <c r="AN876"/>
  <c r="AP876"/>
  <c r="AR876"/>
  <c r="AT876" s="1"/>
  <c r="AE877"/>
  <c r="AG877"/>
  <c r="AI877"/>
  <c r="AJ877"/>
  <c r="AK877"/>
  <c r="AL877"/>
  <c r="AM877"/>
  <c r="AN877"/>
  <c r="AP877"/>
  <c r="AR877"/>
  <c r="AT877" s="1"/>
  <c r="AE878"/>
  <c r="AG878"/>
  <c r="AI878"/>
  <c r="AJ878"/>
  <c r="AK878"/>
  <c r="AL878"/>
  <c r="AM878"/>
  <c r="AN878"/>
  <c r="AP878"/>
  <c r="AR878"/>
  <c r="AT878" s="1"/>
  <c r="AE879"/>
  <c r="AG879"/>
  <c r="AI879"/>
  <c r="AJ879"/>
  <c r="AK879"/>
  <c r="AL879"/>
  <c r="AM879"/>
  <c r="AN879"/>
  <c r="AP879"/>
  <c r="AR879"/>
  <c r="AT879" s="1"/>
  <c r="AE880"/>
  <c r="AG880"/>
  <c r="AI880"/>
  <c r="AJ880"/>
  <c r="AK880"/>
  <c r="AL880"/>
  <c r="AM880"/>
  <c r="AN880"/>
  <c r="AP880"/>
  <c r="AR880"/>
  <c r="AT880" s="1"/>
  <c r="AE881"/>
  <c r="AG881"/>
  <c r="AI881"/>
  <c r="AJ881"/>
  <c r="AK881"/>
  <c r="AL881"/>
  <c r="AM881"/>
  <c r="AN881"/>
  <c r="AP881"/>
  <c r="AR881"/>
  <c r="AT881" s="1"/>
  <c r="AE882"/>
  <c r="AG882"/>
  <c r="AI882"/>
  <c r="AJ882"/>
  <c r="AK882"/>
  <c r="AL882"/>
  <c r="AM882"/>
  <c r="AN882"/>
  <c r="AP882"/>
  <c r="AR882"/>
  <c r="AT882" s="1"/>
  <c r="AE883"/>
  <c r="AG883"/>
  <c r="AI883"/>
  <c r="AJ883"/>
  <c r="AK883"/>
  <c r="AL883"/>
  <c r="AM883"/>
  <c r="AN883"/>
  <c r="AP883"/>
  <c r="AR883"/>
  <c r="AT883" s="1"/>
  <c r="AE884"/>
  <c r="AG884"/>
  <c r="AI884"/>
  <c r="AJ884"/>
  <c r="AK884"/>
  <c r="AL884"/>
  <c r="AM884"/>
  <c r="AN884"/>
  <c r="AP884"/>
  <c r="AR884"/>
  <c r="AT884" s="1"/>
  <c r="AE886"/>
  <c r="AG886"/>
  <c r="AI886"/>
  <c r="AJ886"/>
  <c r="AK886"/>
  <c r="AL886"/>
  <c r="AM886"/>
  <c r="AN886"/>
  <c r="AP886"/>
  <c r="AR886"/>
  <c r="AT886" s="1"/>
  <c r="AE887"/>
  <c r="AG887"/>
  <c r="AI887"/>
  <c r="AJ887"/>
  <c r="AK887"/>
  <c r="AL887"/>
  <c r="AM887"/>
  <c r="AN887"/>
  <c r="AP887"/>
  <c r="AR887"/>
  <c r="AT887" s="1"/>
  <c r="AE885"/>
  <c r="AG885"/>
  <c r="AI885"/>
  <c r="AJ885"/>
  <c r="AK885"/>
  <c r="AL885"/>
  <c r="AM885"/>
  <c r="AN885"/>
  <c r="AP885"/>
  <c r="AR885"/>
  <c r="AT885" s="1"/>
  <c r="AE888"/>
  <c r="AG888"/>
  <c r="AI888"/>
  <c r="AJ888"/>
  <c r="AK888"/>
  <c r="AL888"/>
  <c r="AM888"/>
  <c r="AN888"/>
  <c r="AP888"/>
  <c r="AR888"/>
  <c r="AT888" s="1"/>
  <c r="AE889"/>
  <c r="AG889"/>
  <c r="AI889"/>
  <c r="AJ889"/>
  <c r="AK889"/>
  <c r="AL889"/>
  <c r="AM889"/>
  <c r="AN889"/>
  <c r="AP889"/>
  <c r="AR889"/>
  <c r="AT889" s="1"/>
  <c r="AE890"/>
  <c r="AG890"/>
  <c r="AI890"/>
  <c r="AJ890"/>
  <c r="AK890"/>
  <c r="AL890"/>
  <c r="AM890"/>
  <c r="AN890"/>
  <c r="AP890"/>
  <c r="AR890"/>
  <c r="AT890" s="1"/>
  <c r="AE891"/>
  <c r="AG891"/>
  <c r="AI891"/>
  <c r="AJ891"/>
  <c r="AK891"/>
  <c r="AL891"/>
  <c r="AM891"/>
  <c r="AN891"/>
  <c r="AP891"/>
  <c r="AR891"/>
  <c r="AT891" s="1"/>
  <c r="AE892"/>
  <c r="AG892"/>
  <c r="AI892"/>
  <c r="AJ892"/>
  <c r="AK892"/>
  <c r="AL892"/>
  <c r="AM892"/>
  <c r="AN892"/>
  <c r="AP892"/>
  <c r="AR892"/>
  <c r="AT892" s="1"/>
  <c r="AE893"/>
  <c r="AG893"/>
  <c r="AI893"/>
  <c r="AJ893"/>
  <c r="AK893"/>
  <c r="AL893"/>
  <c r="AM893"/>
  <c r="AN893"/>
  <c r="AP893"/>
  <c r="AR893"/>
  <c r="AT893" s="1"/>
  <c r="AE895"/>
  <c r="AG895"/>
  <c r="AI895"/>
  <c r="AJ895"/>
  <c r="AK895"/>
  <c r="AL895"/>
  <c r="AM895"/>
  <c r="AN895"/>
  <c r="AP895"/>
  <c r="AR895"/>
  <c r="AT895" s="1"/>
  <c r="AE896"/>
  <c r="AG896"/>
  <c r="AI896"/>
  <c r="AJ896"/>
  <c r="AK896"/>
  <c r="AL896"/>
  <c r="AM896"/>
  <c r="AN896"/>
  <c r="AP896"/>
  <c r="AR896"/>
  <c r="AT896" s="1"/>
  <c r="AE894"/>
  <c r="AG894"/>
  <c r="AI894"/>
  <c r="AJ894"/>
  <c r="AK894"/>
  <c r="AL894"/>
  <c r="AM894"/>
  <c r="AN894"/>
  <c r="AP894"/>
  <c r="AR894"/>
  <c r="AT894" s="1"/>
  <c r="AE898"/>
  <c r="AG898"/>
  <c r="AI898"/>
  <c r="AJ898"/>
  <c r="AK898"/>
  <c r="AL898"/>
  <c r="AM898"/>
  <c r="AN898"/>
  <c r="AP898"/>
  <c r="AR898"/>
  <c r="AT898" s="1"/>
  <c r="AE897"/>
  <c r="AG897"/>
  <c r="AI897"/>
  <c r="AJ897"/>
  <c r="AK897"/>
  <c r="AL897"/>
  <c r="AM897"/>
  <c r="AN897"/>
  <c r="AP897"/>
  <c r="AR897"/>
  <c r="AT897" s="1"/>
  <c r="AE899"/>
  <c r="AG899"/>
  <c r="AI899"/>
  <c r="AJ899"/>
  <c r="AK899"/>
  <c r="AL899"/>
  <c r="AM899"/>
  <c r="AN899"/>
  <c r="AP899"/>
  <c r="AR899"/>
  <c r="AT899" s="1"/>
  <c r="AE901"/>
  <c r="AG901"/>
  <c r="AI901"/>
  <c r="AJ901"/>
  <c r="AK901"/>
  <c r="AL901"/>
  <c r="AM901"/>
  <c r="AN901"/>
  <c r="AP901"/>
  <c r="AR901"/>
  <c r="AT901" s="1"/>
  <c r="AE900"/>
  <c r="AG900"/>
  <c r="AI900"/>
  <c r="AJ900"/>
  <c r="AK900"/>
  <c r="AL900"/>
  <c r="AM900"/>
  <c r="AN900"/>
  <c r="AP900"/>
  <c r="AR900"/>
  <c r="AT900" s="1"/>
  <c r="AE902"/>
  <c r="AG902"/>
  <c r="AI902"/>
  <c r="AJ902"/>
  <c r="AK902"/>
  <c r="AL902"/>
  <c r="AM902"/>
  <c r="AN902"/>
  <c r="AP902"/>
  <c r="AR902"/>
  <c r="AT902" s="1"/>
  <c r="AE904"/>
  <c r="AG904"/>
  <c r="AI904"/>
  <c r="AJ904"/>
  <c r="AK904"/>
  <c r="AL904"/>
  <c r="AM904"/>
  <c r="AN904"/>
  <c r="AP904"/>
  <c r="AR904"/>
  <c r="AT904" s="1"/>
  <c r="AE903"/>
  <c r="AG903"/>
  <c r="AI903"/>
  <c r="AJ903"/>
  <c r="AK903"/>
  <c r="AL903"/>
  <c r="AM903"/>
  <c r="AN903"/>
  <c r="AP903"/>
  <c r="AR903"/>
  <c r="AT903" s="1"/>
  <c r="AE905"/>
  <c r="AG905"/>
  <c r="AI905"/>
  <c r="AJ905"/>
  <c r="AK905"/>
  <c r="AL905"/>
  <c r="AM905"/>
  <c r="AN905"/>
  <c r="AP905"/>
  <c r="AR905"/>
  <c r="AT905" s="1"/>
  <c r="AE906"/>
  <c r="AG906"/>
  <c r="AI906"/>
  <c r="AJ906"/>
  <c r="AK906"/>
  <c r="AL906"/>
  <c r="AM906"/>
  <c r="AN906"/>
  <c r="AP906"/>
  <c r="AR906"/>
  <c r="AT906" s="1"/>
  <c r="AE907"/>
  <c r="AG907"/>
  <c r="AI907"/>
  <c r="AJ907"/>
  <c r="AK907"/>
  <c r="AL907"/>
  <c r="AM907"/>
  <c r="AN907"/>
  <c r="AP907"/>
  <c r="AR907"/>
  <c r="AT907" s="1"/>
  <c r="AE908"/>
  <c r="AG908"/>
  <c r="AI908"/>
  <c r="AJ908"/>
  <c r="AK908"/>
  <c r="AL908"/>
  <c r="AM908"/>
  <c r="AN908"/>
  <c r="AP908"/>
  <c r="AR908"/>
  <c r="AT908" s="1"/>
  <c r="A178" i="12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W26" i="8" s="1"/>
  <c r="A208" i="12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W907" i="8" s="1"/>
  <c r="A248" i="12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W52" i="8" s="1"/>
  <c r="A303" i="12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W34" i="8" s="1"/>
  <c r="A334" i="12"/>
  <c r="A335"/>
  <c r="AW33" i="8" s="1"/>
  <c r="A336" i="12"/>
  <c r="A337"/>
  <c r="A338"/>
  <c r="A339"/>
  <c r="A340"/>
  <c r="A341"/>
  <c r="A342"/>
  <c r="A343"/>
  <c r="A344"/>
  <c r="A345"/>
  <c r="A346"/>
  <c r="A347"/>
  <c r="A348"/>
  <c r="A349"/>
  <c r="AW23" i="8" s="1"/>
  <c r="A350" i="12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W562" i="8" s="1"/>
  <c r="A846" i="12"/>
  <c r="A847"/>
  <c r="AW564" i="8" s="1"/>
  <c r="A848" i="12"/>
  <c r="A849"/>
  <c r="A850"/>
  <c r="A851"/>
  <c r="AW565" i="8" s="1"/>
  <c r="A852" i="1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W636" i="8" s="1"/>
  <c r="A892" i="12"/>
  <c r="A893"/>
  <c r="A894"/>
  <c r="AW634" i="8" s="1"/>
  <c r="A895" i="12"/>
  <c r="A896"/>
  <c r="A897"/>
  <c r="A898"/>
  <c r="A899"/>
  <c r="A900"/>
  <c r="A901"/>
  <c r="AW608" i="8" s="1"/>
  <c r="A902" i="1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W649" i="8" s="1"/>
  <c r="A924" i="12"/>
  <c r="AW650" i="8" s="1"/>
  <c r="A925" i="12"/>
  <c r="AW651" i="8" s="1"/>
  <c r="A926" i="12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W620" i="8" s="1"/>
  <c r="A949" i="12"/>
  <c r="A950"/>
  <c r="A951"/>
  <c r="AW622" i="8" s="1"/>
  <c r="A952" i="12"/>
  <c r="A953"/>
  <c r="AW672" i="8" s="1"/>
  <c r="A954" i="12"/>
  <c r="A955"/>
  <c r="AW674" i="8" s="1"/>
  <c r="A956" i="12"/>
  <c r="AW675" i="8" s="1"/>
  <c r="A957" i="12"/>
  <c r="AW671" i="8" s="1"/>
  <c r="A958" i="12"/>
  <c r="A959"/>
  <c r="AW680" i="8" s="1"/>
  <c r="A960" i="12"/>
  <c r="AW681" i="8" s="1"/>
  <c r="A961" i="12"/>
  <c r="AW682" i="8" s="1"/>
  <c r="A962" i="12"/>
  <c r="AW683" i="8" s="1"/>
  <c r="A963" i="12"/>
  <c r="AW679" i="8" s="1"/>
  <c r="A964" i="12"/>
  <c r="A965"/>
  <c r="A966"/>
  <c r="A967"/>
  <c r="A968"/>
  <c r="A969"/>
  <c r="AW623" i="8" s="1"/>
  <c r="A970" i="12"/>
  <c r="A971"/>
  <c r="AW624" i="8" s="1"/>
  <c r="A972" i="1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W732" i="8" s="1"/>
  <c r="A990" i="12"/>
  <c r="AW733" i="8" s="1"/>
  <c r="A991" i="12"/>
  <c r="AW734" i="8" s="1"/>
  <c r="A992" i="12"/>
  <c r="A993"/>
  <c r="A994"/>
  <c r="A995"/>
  <c r="A996"/>
  <c r="A997"/>
  <c r="A998"/>
  <c r="A999"/>
  <c r="A1000"/>
  <c r="A1001"/>
  <c r="AW743" i="8" s="1"/>
  <c r="A1002" i="12"/>
  <c r="A1003"/>
  <c r="AW745" i="8" s="1"/>
  <c r="A1004" i="12"/>
  <c r="A1005"/>
  <c r="A1006"/>
  <c r="A1007"/>
  <c r="A1008"/>
  <c r="A1009"/>
  <c r="A1010"/>
  <c r="AW747" i="8" s="1"/>
  <c r="A1011" i="12"/>
  <c r="AW746" i="8" s="1"/>
  <c r="A1012" i="12"/>
  <c r="A1013"/>
  <c r="A1014"/>
  <c r="AW749" i="8" s="1"/>
  <c r="A1015" i="12"/>
  <c r="AW750" i="8" s="1"/>
  <c r="A1016" i="12"/>
  <c r="A1017"/>
  <c r="AW756" i="8" s="1"/>
  <c r="A1018" i="12"/>
  <c r="A1019"/>
  <c r="AW758" i="8" s="1"/>
  <c r="A1020" i="12"/>
  <c r="AW755" i="8" s="1"/>
  <c r="A1021" i="12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W769" i="8" s="1"/>
  <c r="A1038" i="12"/>
  <c r="A1039"/>
  <c r="A1040"/>
  <c r="A1041"/>
  <c r="A1042"/>
  <c r="AW777" i="8" s="1"/>
  <c r="A1043" i="12"/>
  <c r="A1044"/>
  <c r="A1045"/>
  <c r="A1046"/>
  <c r="A1047"/>
  <c r="AW780" i="8" s="1"/>
  <c r="A1048" i="12"/>
  <c r="AW781" i="8" s="1"/>
  <c r="A1049" i="12"/>
  <c r="A1050"/>
  <c r="AW782" i="8" s="1"/>
  <c r="A1051" i="12"/>
  <c r="A1052"/>
  <c r="A1053"/>
  <c r="A1054"/>
  <c r="A1055"/>
  <c r="A1056"/>
  <c r="A1057"/>
  <c r="A1058"/>
  <c r="A1059"/>
  <c r="A1060"/>
  <c r="A1061"/>
  <c r="AW800" i="8" s="1"/>
  <c r="A1062" i="12"/>
  <c r="A1063"/>
  <c r="A1064"/>
  <c r="A1065"/>
  <c r="A1066"/>
  <c r="A1067"/>
  <c r="A1068"/>
  <c r="A1069"/>
  <c r="A1070"/>
  <c r="A1071"/>
  <c r="A1072"/>
  <c r="AW815" i="8" s="1"/>
  <c r="A1073" i="12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W867" i="8" s="1"/>
  <c r="A1090" i="12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W901" i="8" s="1"/>
  <c r="A1149" i="12"/>
  <c r="AW900" i="8" s="1"/>
  <c r="A1150" i="12"/>
  <c r="AW902" i="8" s="1"/>
  <c r="A1151" i="12"/>
  <c r="A1152"/>
  <c r="A1153"/>
  <c r="A1154"/>
  <c r="A1155"/>
  <c r="A1156"/>
  <c r="A1157"/>
  <c r="A1158"/>
  <c r="A1159"/>
  <c r="A1160"/>
  <c r="A1161"/>
  <c r="A1162"/>
  <c r="A1163"/>
  <c r="AW78" i="8" s="1"/>
  <c r="A1164" i="12"/>
  <c r="AW79" i="8" s="1"/>
  <c r="A1165" i="12"/>
  <c r="A1166"/>
  <c r="A1167"/>
  <c r="A1168"/>
  <c r="A1169"/>
  <c r="A1170"/>
  <c r="A1171"/>
  <c r="A1172"/>
  <c r="A1173"/>
  <c r="AW120" i="8" s="1"/>
  <c r="A1174" i="12"/>
  <c r="A1175"/>
  <c r="AW118" i="8" s="1"/>
  <c r="A1176" i="12"/>
  <c r="A1177"/>
  <c r="A1178"/>
  <c r="A1179"/>
  <c r="A1180"/>
  <c r="A1181"/>
  <c r="A1182"/>
  <c r="A1183"/>
  <c r="AW156" i="8" s="1"/>
  <c r="A1184" i="12"/>
  <c r="A1185"/>
  <c r="A1186"/>
  <c r="A1187"/>
  <c r="AW159" i="8" s="1"/>
  <c r="A1188" i="12"/>
  <c r="A1189"/>
  <c r="AW160" i="8" s="1"/>
  <c r="A1190" i="12"/>
  <c r="A1191"/>
  <c r="A1192"/>
  <c r="A1193"/>
  <c r="A1194"/>
  <c r="AW167" i="8" s="1"/>
  <c r="A1195" i="12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W294" i="8" s="1"/>
  <c r="A1242" i="12"/>
  <c r="A1243"/>
  <c r="A1244"/>
  <c r="AW295" i="8" s="1"/>
  <c r="A1245" i="12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W64" i="8" s="1"/>
  <c r="A1269" i="12"/>
  <c r="A1270"/>
  <c r="A1271"/>
  <c r="AW307" i="8" s="1"/>
  <c r="A1272" i="12"/>
  <c r="A1273"/>
  <c r="A1274"/>
  <c r="A1275"/>
  <c r="A1276"/>
  <c r="A1277"/>
  <c r="AW326" i="8" s="1"/>
  <c r="A1278" i="12"/>
  <c r="A1279"/>
  <c r="AW328" i="8" s="1"/>
  <c r="A1280" i="12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W371" i="8" s="1"/>
  <c r="A1301" i="12"/>
  <c r="AW372" i="8" s="1"/>
  <c r="A1302" i="12"/>
  <c r="A1303"/>
  <c r="A1304"/>
  <c r="A1305"/>
  <c r="AW374" i="8" s="1"/>
  <c r="A1306" i="12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W526" i="8" s="1"/>
  <c r="A1408" i="12"/>
  <c r="A1409"/>
  <c r="A1410"/>
  <c r="A1411"/>
  <c r="AW533" i="8" s="1"/>
  <c r="A1412" i="12"/>
  <c r="AW532" i="8" s="1"/>
  <c r="A1413" i="12"/>
  <c r="A1414"/>
  <c r="A1415"/>
  <c r="AW535" i="8" s="1"/>
  <c r="A1416" i="12"/>
  <c r="A1417"/>
  <c r="A1418"/>
  <c r="AW537" i="8" s="1"/>
  <c r="A1419" i="12"/>
  <c r="AW547" i="8" s="1"/>
  <c r="A1420" i="12"/>
  <c r="A1421"/>
  <c r="A1422"/>
  <c r="A1423"/>
  <c r="A1424"/>
  <c r="A1425"/>
  <c r="A1426"/>
  <c r="A1427"/>
  <c r="AW580" i="8" s="1"/>
  <c r="A1428" i="12"/>
  <c r="A1429"/>
  <c r="A1430"/>
  <c r="A1431"/>
  <c r="A1432"/>
  <c r="AW602" i="8" s="1"/>
  <c r="A1433" i="12"/>
  <c r="A1434"/>
  <c r="AW604" i="8" s="1"/>
  <c r="A1435" i="12"/>
  <c r="AW605" i="8" s="1"/>
  <c r="A1436" i="12"/>
  <c r="A1437"/>
  <c r="A1438"/>
  <c r="A1439"/>
  <c r="A1440"/>
  <c r="A1441"/>
  <c r="A1442"/>
  <c r="A1443"/>
  <c r="A1444"/>
  <c r="A1445"/>
  <c r="A1446"/>
  <c r="A1447"/>
  <c r="A1448"/>
  <c r="AW614" i="8" s="1"/>
  <c r="A1449" i="12"/>
  <c r="AW615" i="8" s="1"/>
  <c r="A1450" i="12"/>
  <c r="AW613" i="8" s="1"/>
  <c r="A1451" i="12"/>
  <c r="AW616" i="8" s="1"/>
  <c r="A1452" i="12"/>
  <c r="AW617" i="8" s="1"/>
  <c r="A1453" i="12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W690" i="8" s="1"/>
  <c r="A1489" i="12"/>
  <c r="AW691" i="8" s="1"/>
  <c r="A1490" i="12"/>
  <c r="AW692" i="8" s="1"/>
  <c r="A1491" i="12"/>
  <c r="AW693" i="8" s="1"/>
  <c r="A1492" i="12"/>
  <c r="AW689" i="8" s="1"/>
  <c r="A1493" i="12"/>
  <c r="A1494"/>
  <c r="A1495"/>
  <c r="AW710" i="8" s="1"/>
  <c r="A1496" i="12"/>
  <c r="A1497"/>
  <c r="A1498"/>
  <c r="A1499"/>
  <c r="A1500"/>
  <c r="AW721" i="8" s="1"/>
  <c r="A1501" i="12"/>
  <c r="AW719" i="8" s="1"/>
  <c r="A1502" i="12"/>
  <c r="A1503"/>
  <c r="AW722" i="8" s="1"/>
  <c r="A1504" i="12"/>
  <c r="A1505"/>
  <c r="A1506"/>
  <c r="A1507"/>
  <c r="AW736" i="8" s="1"/>
  <c r="A1508" i="12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W789" i="8" s="1"/>
  <c r="A1525" i="12"/>
  <c r="AW790" i="8" s="1"/>
  <c r="A1526" i="12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W869" i="8" s="1"/>
  <c r="A1564" i="12"/>
  <c r="A1565"/>
  <c r="AW868" i="8" s="1"/>
  <c r="A1566" i="12"/>
  <c r="A1567"/>
  <c r="A1568"/>
  <c r="A1569"/>
  <c r="A1570"/>
  <c r="A1571"/>
  <c r="A1572"/>
  <c r="A1573"/>
  <c r="A1574"/>
  <c r="AW895" i="8" s="1"/>
  <c r="A1575" i="12"/>
  <c r="AW896" i="8" s="1"/>
  <c r="A1576" i="12"/>
  <c r="AW894" i="8" s="1"/>
  <c r="A1577" i="12"/>
  <c r="A1578"/>
  <c r="A1579"/>
  <c r="A1580"/>
  <c r="A1581"/>
  <c r="AW897" i="8" s="1"/>
  <c r="A1582" i="12"/>
  <c r="AW899" i="8" s="1"/>
  <c r="A1583" i="12"/>
  <c r="A1584"/>
  <c r="A1585"/>
  <c r="A1586"/>
  <c r="A1587"/>
  <c r="A1588"/>
  <c r="A1589"/>
  <c r="A1590"/>
  <c r="A1591"/>
  <c r="A1592"/>
  <c r="A1593"/>
  <c r="A1594"/>
  <c r="A1595"/>
  <c r="A1596"/>
  <c r="A1597"/>
  <c r="AW101" i="8" s="1"/>
  <c r="A1598" i="12"/>
  <c r="A1599"/>
  <c r="A1600"/>
  <c r="A1601"/>
  <c r="AW114" i="8" s="1"/>
  <c r="A1602" i="12"/>
  <c r="A1603"/>
  <c r="A1604"/>
  <c r="A1605"/>
  <c r="A1606"/>
  <c r="A1607"/>
  <c r="AW144" i="8" s="1"/>
  <c r="A1608" i="12"/>
  <c r="AW143" i="8" s="1"/>
  <c r="A1609" i="12"/>
  <c r="AW145" i="8" s="1"/>
  <c r="A1610" i="12"/>
  <c r="AW146" i="8" s="1"/>
  <c r="A1611" i="12"/>
  <c r="A1612"/>
  <c r="A1613"/>
  <c r="A1614"/>
  <c r="A1615"/>
  <c r="A1616"/>
  <c r="A1617"/>
  <c r="A1618"/>
  <c r="A1619"/>
  <c r="A1620"/>
  <c r="A1621"/>
  <c r="A1622"/>
  <c r="AW166" i="8" s="1"/>
  <c r="A1623" i="12"/>
  <c r="A1624"/>
  <c r="A1625"/>
  <c r="A1626"/>
  <c r="AW210" i="8" s="1"/>
  <c r="A1627" i="12"/>
  <c r="AW209" i="8" s="1"/>
  <c r="A1628" i="12"/>
  <c r="A1629"/>
  <c r="AW213" i="8" s="1"/>
  <c r="A1630" i="12"/>
  <c r="A1631"/>
  <c r="AW214" i="8" s="1"/>
  <c r="A1632" i="12"/>
  <c r="A1633"/>
  <c r="AW216" i="8" s="1"/>
  <c r="A1634" i="12"/>
  <c r="A1635"/>
  <c r="A1636"/>
  <c r="A1637"/>
  <c r="A1638"/>
  <c r="A1639"/>
  <c r="AW221" i="8" s="1"/>
  <c r="A1640" i="12"/>
  <c r="AW222" i="8" s="1"/>
  <c r="A1641" i="12"/>
  <c r="A1642"/>
  <c r="A1643"/>
  <c r="A1644"/>
  <c r="A1645"/>
  <c r="A1646"/>
  <c r="A1647"/>
  <c r="A1648"/>
  <c r="A1649"/>
  <c r="A1650"/>
  <c r="A1651"/>
  <c r="A1652"/>
  <c r="A1653"/>
  <c r="A1654"/>
  <c r="A1655"/>
  <c r="A1656"/>
  <c r="AW254" i="8" s="1"/>
  <c r="A1657" i="12"/>
  <c r="A1658"/>
  <c r="A1659"/>
  <c r="AW256" i="8" s="1"/>
  <c r="A1660" i="12"/>
  <c r="A1661"/>
  <c r="A1662"/>
  <c r="A1663"/>
  <c r="A1664"/>
  <c r="A1665"/>
  <c r="A1666"/>
  <c r="A1667"/>
  <c r="A1668"/>
  <c r="A1669"/>
  <c r="A1670"/>
  <c r="A1671"/>
  <c r="A1672"/>
  <c r="AW282" i="8" s="1"/>
  <c r="A1673" i="12"/>
  <c r="A1674"/>
  <c r="A1675"/>
  <c r="AW283" i="8" s="1"/>
  <c r="A1676" i="12"/>
  <c r="A1677"/>
  <c r="A1678"/>
  <c r="A1679"/>
  <c r="AW299" i="8" s="1"/>
  <c r="A1680" i="12"/>
  <c r="A1681"/>
  <c r="A1682"/>
  <c r="A1683"/>
  <c r="AW303" i="8" s="1"/>
  <c r="A1684" i="12"/>
  <c r="A1685"/>
  <c r="A1686"/>
  <c r="AW302" i="8" s="1"/>
  <c r="A1687" i="12"/>
  <c r="A1688"/>
  <c r="A1689"/>
  <c r="A1690"/>
  <c r="A1691"/>
  <c r="AW324" i="8" s="1"/>
  <c r="A1692" i="12"/>
  <c r="A1693"/>
  <c r="A1694"/>
  <c r="AW325" i="8" s="1"/>
  <c r="A1695" i="12"/>
  <c r="AW332" i="8" s="1"/>
  <c r="A1696" i="12"/>
  <c r="A1697"/>
  <c r="A1698"/>
  <c r="AW334" i="8" s="1"/>
  <c r="A1699" i="12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W366" i="8" s="1"/>
  <c r="A1716" i="12"/>
  <c r="A1717"/>
  <c r="AW364" i="8" s="1"/>
  <c r="A1718" i="12"/>
  <c r="AW381" i="8" s="1"/>
  <c r="A1719" i="12"/>
  <c r="AW382" i="8" s="1"/>
  <c r="A1720" i="12"/>
  <c r="A1721"/>
  <c r="AW380" i="8" s="1"/>
  <c r="A1722" i="12"/>
  <c r="A1723"/>
  <c r="A1724"/>
  <c r="A1725"/>
  <c r="AW401" i="8" s="1"/>
  <c r="A1726" i="12"/>
  <c r="A1727"/>
  <c r="A1728"/>
  <c r="A1729"/>
  <c r="A1730"/>
  <c r="A1731"/>
  <c r="A1732"/>
  <c r="A1733"/>
  <c r="A1734"/>
  <c r="A1735"/>
  <c r="AW405" i="8" s="1"/>
  <c r="A1736" i="12"/>
  <c r="A1737"/>
  <c r="AW407" i="8" s="1"/>
  <c r="A1738" i="12"/>
  <c r="A1739"/>
  <c r="A1740"/>
  <c r="A1741"/>
  <c r="A1742"/>
  <c r="A1743"/>
  <c r="A1744"/>
  <c r="A1745"/>
  <c r="A1746"/>
  <c r="A1747"/>
  <c r="A1748"/>
  <c r="A1749"/>
  <c r="A1750"/>
  <c r="A1751"/>
  <c r="AW449" i="8" s="1"/>
  <c r="A1752" i="12"/>
  <c r="A1753"/>
  <c r="A1754"/>
  <c r="A1755"/>
  <c r="A1756"/>
  <c r="A1757"/>
  <c r="A1758"/>
  <c r="A1759"/>
  <c r="A1760"/>
  <c r="A1761"/>
  <c r="A1762"/>
  <c r="A1763"/>
  <c r="A1764"/>
  <c r="A1765"/>
  <c r="A1766"/>
  <c r="A1767"/>
  <c r="AW496" i="8" s="1"/>
  <c r="A1768" i="12"/>
  <c r="A1769"/>
  <c r="A1770"/>
  <c r="A1771"/>
  <c r="AW498" i="8" s="1"/>
  <c r="A1772" i="12"/>
  <c r="AW499" i="8" s="1"/>
  <c r="A1773" i="12"/>
  <c r="A1774"/>
  <c r="A1775"/>
  <c r="AW513" i="8" s="1"/>
  <c r="A1776" i="12"/>
  <c r="A1777"/>
  <c r="A1778"/>
  <c r="AW515" i="8" s="1"/>
  <c r="A1779" i="12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W592" i="8" s="1"/>
  <c r="A1805" i="12"/>
  <c r="A1806"/>
  <c r="A1807"/>
  <c r="A1808"/>
  <c r="A1809"/>
  <c r="A1810"/>
  <c r="A1811"/>
  <c r="A1812"/>
  <c r="A1813"/>
  <c r="A1814"/>
  <c r="A1815"/>
  <c r="A1816"/>
  <c r="A1817"/>
  <c r="A1818"/>
  <c r="A1819"/>
  <c r="AW644" i="8" s="1"/>
  <c r="A1820" i="12"/>
  <c r="AW643" i="8" s="1"/>
  <c r="A1821" i="12"/>
  <c r="AW645" i="8" s="1"/>
  <c r="A1822" i="12"/>
  <c r="A1823"/>
  <c r="AW647" i="8" s="1"/>
  <c r="A1824" i="12"/>
  <c r="A1825"/>
  <c r="A1826"/>
  <c r="A1827"/>
  <c r="A1828"/>
  <c r="A1829"/>
  <c r="AW658" i="8" s="1"/>
  <c r="A1830" i="12"/>
  <c r="A1831"/>
  <c r="AW659" i="8" s="1"/>
  <c r="A1832" i="12"/>
  <c r="A1833"/>
  <c r="AW661" i="8" s="1"/>
  <c r="A1834" i="12"/>
  <c r="AW657" i="8" s="1"/>
  <c r="A1835" i="12"/>
  <c r="A1836"/>
  <c r="A1837"/>
  <c r="AW678" i="8" s="1"/>
  <c r="A1838" i="12"/>
  <c r="A1839"/>
  <c r="A1840"/>
  <c r="A1841"/>
  <c r="A1842"/>
  <c r="A1843"/>
  <c r="A1844"/>
  <c r="A1845"/>
  <c r="AW700" i="8" s="1"/>
  <c r="A1846" i="12"/>
  <c r="A1847"/>
  <c r="A1848"/>
  <c r="AW702" i="8" s="1"/>
  <c r="A1849" i="12"/>
  <c r="A1850"/>
  <c r="AW704" i="8" s="1"/>
  <c r="A1851" i="12"/>
  <c r="AW699" i="8" s="1"/>
  <c r="A1852" i="12"/>
  <c r="AW725" i="8" s="1"/>
  <c r="A1853" i="12"/>
  <c r="AW724" i="8" s="1"/>
  <c r="A1854" i="12"/>
  <c r="AW726" i="8" s="1"/>
  <c r="A1855" i="12"/>
  <c r="AW727" i="8" s="1"/>
  <c r="A1856" i="12"/>
  <c r="A1857"/>
  <c r="AW729" i="8" s="1"/>
  <c r="A1858" i="12"/>
  <c r="AW730" i="8" s="1"/>
  <c r="A1859" i="12"/>
  <c r="AW728" i="8" s="1"/>
  <c r="A1860" i="12"/>
  <c r="A1861"/>
  <c r="AW760" i="8" s="1"/>
  <c r="A1862" i="12"/>
  <c r="AW761" i="8" s="1"/>
  <c r="A1863" i="12"/>
  <c r="AW762" i="8" s="1"/>
  <c r="A1864" i="12"/>
  <c r="AW759" i="8" s="1"/>
  <c r="A1865" i="12"/>
  <c r="A1866"/>
  <c r="A1867"/>
  <c r="A1868"/>
  <c r="A1869"/>
  <c r="A1870"/>
  <c r="A1871"/>
  <c r="A1872"/>
  <c r="AW804" i="8" s="1"/>
  <c r="A1873" i="12"/>
  <c r="A1874"/>
  <c r="A1875"/>
  <c r="A1876"/>
  <c r="A1877"/>
  <c r="A1878"/>
  <c r="A1879"/>
  <c r="A1880"/>
  <c r="AW809" i="8" s="1"/>
  <c r="A1881" i="12"/>
  <c r="A1882"/>
  <c r="A1883"/>
  <c r="A1884"/>
  <c r="A1885"/>
  <c r="A1886"/>
  <c r="A1887"/>
  <c r="A1888"/>
  <c r="AW873" i="8" s="1"/>
  <c r="A1889" i="12"/>
  <c r="AW847" i="8" s="1"/>
  <c r="A1890" i="12"/>
  <c r="A1891"/>
  <c r="A1892"/>
  <c r="A1893"/>
  <c r="A1894"/>
  <c r="AW891" i="8" s="1"/>
  <c r="A1895" i="12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W50" i="8" s="1"/>
  <c r="A1918" i="12"/>
  <c r="A1919"/>
  <c r="AW54" i="8" s="1"/>
  <c r="A1920" i="12"/>
  <c r="A1921"/>
  <c r="A1922"/>
  <c r="A1923"/>
  <c r="A1924"/>
  <c r="A1925"/>
  <c r="A1926"/>
  <c r="A1927"/>
  <c r="A1928"/>
  <c r="A1929"/>
  <c r="A1930"/>
  <c r="A1931"/>
  <c r="AW284" i="8" s="1"/>
  <c r="A1932" i="12"/>
  <c r="AW285" i="8" s="1"/>
  <c r="A1933" i="12"/>
  <c r="A1934"/>
  <c r="A1935"/>
  <c r="A1936"/>
  <c r="A1937"/>
  <c r="A1938"/>
  <c r="A1939"/>
  <c r="A1940"/>
  <c r="A1941"/>
  <c r="A1942"/>
  <c r="A1943"/>
  <c r="A1944"/>
  <c r="A1945"/>
  <c r="A1946"/>
  <c r="A1947"/>
  <c r="AW402" i="8" s="1"/>
  <c r="A1948" i="12"/>
  <c r="AW403" i="8" s="1"/>
  <c r="A1949" i="12"/>
  <c r="A1950"/>
  <c r="A1951"/>
  <c r="A1952"/>
  <c r="A1953"/>
  <c r="A1954"/>
  <c r="A1955"/>
  <c r="AW434" i="8" s="1"/>
  <c r="A1956" i="12"/>
  <c r="A1957"/>
  <c r="A1958"/>
  <c r="A1959"/>
  <c r="A1960"/>
  <c r="A1961"/>
  <c r="A1962"/>
  <c r="A1963"/>
  <c r="A1964"/>
  <c r="A1965"/>
  <c r="A1966"/>
  <c r="A1967"/>
  <c r="A1968"/>
  <c r="A1969"/>
  <c r="A1970"/>
  <c r="A1971"/>
  <c r="AW638" i="8" s="1"/>
  <c r="A1972" i="12"/>
  <c r="A1973"/>
  <c r="A1974"/>
  <c r="A1975"/>
  <c r="AW641" i="8" s="1"/>
  <c r="A1976" i="12"/>
  <c r="A1977"/>
  <c r="A1978"/>
  <c r="A1979"/>
  <c r="A1980"/>
  <c r="A1981"/>
  <c r="A1982"/>
  <c r="A1983"/>
  <c r="A1984"/>
  <c r="A1985"/>
  <c r="A1986"/>
  <c r="A1987"/>
  <c r="AW698" i="8" s="1"/>
  <c r="A1988" i="12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W904" i="8" s="1"/>
  <c r="A2024" i="12"/>
  <c r="AW903" i="8" s="1"/>
  <c r="A2025" i="12"/>
  <c r="AW905" i="8" s="1"/>
  <c r="A2026" i="12"/>
  <c r="A2027"/>
  <c r="A2028"/>
  <c r="A2029"/>
  <c r="A2030"/>
  <c r="A2031"/>
  <c r="A2032"/>
  <c r="A2033"/>
  <c r="A2034"/>
  <c r="A2035"/>
  <c r="A2036"/>
  <c r="A2037"/>
  <c r="AW150" i="8" s="1"/>
  <c r="A2038" i="12"/>
  <c r="AW151" i="8" s="1"/>
  <c r="A2039" i="12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W337" i="8" s="1"/>
  <c r="A2074" i="12"/>
  <c r="A2075"/>
  <c r="AW335" i="8" s="1"/>
  <c r="A2076" i="12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W387" i="8" s="1"/>
  <c r="A2096" i="12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W684" i="8" s="1"/>
  <c r="A2202" i="12"/>
  <c r="AW685" i="8" s="1"/>
  <c r="A2203" i="12"/>
  <c r="AW686" i="8" s="1"/>
  <c r="A2204" i="12"/>
  <c r="AW687" i="8" s="1"/>
  <c r="A2205" i="12"/>
  <c r="AW688" i="8" s="1"/>
  <c r="A2206" i="12"/>
  <c r="A2207"/>
  <c r="A2208"/>
  <c r="A2209"/>
  <c r="A2210"/>
  <c r="A2211"/>
  <c r="A2212"/>
  <c r="A2213"/>
  <c r="AW16" i="8" s="1"/>
  <c r="A2214" i="12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W110" i="8" s="1"/>
  <c r="A2232" i="1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W393" i="8" s="1"/>
  <c r="A2308" i="12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W556" i="8" s="1"/>
  <c r="A2330" i="12"/>
  <c r="A2331"/>
  <c r="AW558" i="8" s="1"/>
  <c r="A2332" i="12"/>
  <c r="A2333"/>
  <c r="A2334"/>
  <c r="A2335"/>
  <c r="A2336"/>
  <c r="A2337"/>
  <c r="A2338"/>
  <c r="A2339"/>
  <c r="A2340"/>
  <c r="AW886" i="8" s="1"/>
  <c r="A2341" i="12"/>
  <c r="AW887" i="8" s="1"/>
  <c r="A2342" i="12"/>
  <c r="A2343"/>
  <c r="A2344"/>
  <c r="A2345"/>
  <c r="A2346"/>
  <c r="A2347"/>
  <c r="A2348"/>
  <c r="A2349"/>
  <c r="A2350"/>
  <c r="A2351"/>
  <c r="A2352"/>
  <c r="A2353"/>
  <c r="A2354"/>
  <c r="A2355"/>
  <c r="A2356"/>
  <c r="A2357"/>
  <c r="AW47" i="8" s="1"/>
  <c r="A2358" i="12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W472" i="8" s="1"/>
  <c r="A2426" i="12"/>
  <c r="A2427"/>
  <c r="AW473" i="8" s="1"/>
  <c r="A2428" i="12"/>
  <c r="A2429"/>
  <c r="A2430"/>
  <c r="A2431"/>
  <c r="A2432"/>
  <c r="A2433"/>
  <c r="AW508" i="8" s="1"/>
  <c r="A2434" i="12"/>
  <c r="A2435"/>
  <c r="A2436"/>
  <c r="A2437"/>
  <c r="A2438"/>
  <c r="A2439"/>
  <c r="A2440"/>
  <c r="A2441"/>
  <c r="A2442"/>
  <c r="A2443"/>
  <c r="A2444"/>
  <c r="A2445"/>
  <c r="A2446"/>
  <c r="A2447"/>
  <c r="A2448"/>
  <c r="AW520" i="8" s="1"/>
  <c r="A2449" i="12"/>
  <c r="AW521" i="8" s="1"/>
  <c r="A2450" i="12"/>
  <c r="A2451"/>
  <c r="AW522" i="8" s="1"/>
  <c r="A2452" i="12"/>
  <c r="A2453"/>
  <c r="A2454"/>
  <c r="A2455"/>
  <c r="A2456"/>
  <c r="A2457"/>
  <c r="A2458"/>
  <c r="A2459"/>
  <c r="A2460"/>
  <c r="A2461"/>
  <c r="AW584" i="8" s="1"/>
  <c r="A2462" i="12"/>
  <c r="A2463"/>
  <c r="A2464"/>
  <c r="A2465"/>
  <c r="A2466"/>
  <c r="A2467"/>
  <c r="A2468"/>
  <c r="A2469"/>
  <c r="A2470"/>
  <c r="A2471"/>
  <c r="A2472"/>
  <c r="A2473"/>
  <c r="AW598" i="8" s="1"/>
  <c r="A2474" i="12"/>
  <c r="AW599" i="8" s="1"/>
  <c r="A2475" i="12"/>
  <c r="AW600" i="8" s="1"/>
  <c r="A2476" i="12"/>
  <c r="AW597" i="8" s="1"/>
  <c r="A2477" i="12"/>
  <c r="A2478"/>
  <c r="A2479"/>
  <c r="A2480"/>
  <c r="A2481"/>
  <c r="A2482"/>
  <c r="A2483"/>
  <c r="A2484"/>
  <c r="AW609" i="8" s="1"/>
  <c r="A2485" i="12"/>
  <c r="A2486"/>
  <c r="AW610" i="8" s="1"/>
  <c r="A2487" i="12"/>
  <c r="AW611" i="8" s="1"/>
  <c r="A2488" i="12"/>
  <c r="A2489"/>
  <c r="AW612" i="8" s="1"/>
  <c r="A2490" i="12"/>
  <c r="A2491"/>
  <c r="A2492"/>
  <c r="A2493"/>
  <c r="A2494"/>
  <c r="A2495"/>
  <c r="A2496"/>
  <c r="A2497"/>
  <c r="A2498"/>
  <c r="A2499"/>
  <c r="A2500"/>
  <c r="A2501"/>
  <c r="AW802" i="8" s="1"/>
  <c r="A2502" i="12"/>
  <c r="A2503"/>
  <c r="AW803" i="8" s="1"/>
  <c r="A2504" i="12"/>
  <c r="A2505"/>
  <c r="AW811" i="8" s="1"/>
  <c r="A2506" i="12"/>
  <c r="A2507"/>
  <c r="A2508"/>
  <c r="A2509"/>
  <c r="A2510"/>
  <c r="AW863" i="8" s="1"/>
  <c r="A2511" i="12"/>
  <c r="AW864" i="8" s="1"/>
  <c r="A2512" i="12"/>
  <c r="A2513"/>
  <c r="A2514"/>
  <c r="A2515"/>
  <c r="A2516"/>
  <c r="AW30" i="8" s="1"/>
  <c r="A2517" i="12"/>
  <c r="AW29" i="8" s="1"/>
  <c r="A2518" i="12"/>
  <c r="A2519"/>
  <c r="AW32" i="8" s="1"/>
  <c r="A2520" i="12"/>
  <c r="AW36" i="8" s="1"/>
  <c r="A2521" i="12"/>
  <c r="AW35" i="8" s="1"/>
  <c r="A2522" i="12"/>
  <c r="A2523"/>
  <c r="AW37" i="8" s="1"/>
  <c r="A2524" i="12"/>
  <c r="AW39" i="8" s="1"/>
  <c r="A2525" i="12"/>
  <c r="AW40" i="8" s="1"/>
  <c r="A2526" i="12"/>
  <c r="A2527"/>
  <c r="AW41" i="8" s="1"/>
  <c r="A2528" i="12"/>
  <c r="A2529"/>
  <c r="AW43" i="8" s="1"/>
  <c r="A2530" i="12"/>
  <c r="AW45" i="8" s="1"/>
  <c r="A2531" i="12"/>
  <c r="AW46" i="8" s="1"/>
  <c r="A2532" i="12"/>
  <c r="A2533"/>
  <c r="AW63" i="8" s="1"/>
  <c r="A2534" i="12"/>
  <c r="A2535"/>
  <c r="AW84" i="8" s="1"/>
  <c r="A2536" i="12"/>
  <c r="A2537"/>
  <c r="AW66" i="8" s="1"/>
  <c r="A2538" i="12"/>
  <c r="A2539"/>
  <c r="AW65" i="8" s="1"/>
  <c r="A2540" i="12"/>
  <c r="AW99" i="8" s="1"/>
  <c r="A2541" i="12"/>
  <c r="AW98" i="8" s="1"/>
  <c r="A2542" i="12"/>
  <c r="A2543"/>
  <c r="AW70" i="8" s="1"/>
  <c r="A2544" i="12"/>
  <c r="A2545"/>
  <c r="AW174" i="8" s="1"/>
  <c r="A2546" i="12"/>
  <c r="A2547"/>
  <c r="AW224" i="8" s="1"/>
  <c r="A2548" i="12"/>
  <c r="AW225" i="8" s="1"/>
  <c r="A2549" i="12"/>
  <c r="AW227" i="8" s="1"/>
  <c r="A2550" i="12"/>
  <c r="AW226" i="8" s="1"/>
  <c r="A2551" i="12"/>
  <c r="AW273" i="8" s="1"/>
  <c r="A2552" i="12"/>
  <c r="AW272" i="8" s="1"/>
  <c r="A2553" i="12"/>
  <c r="AW274" i="8" s="1"/>
  <c r="A2554" i="12"/>
  <c r="AW297" i="8" s="1"/>
  <c r="A2555" i="12"/>
  <c r="AW298" i="8" s="1"/>
  <c r="A2556" i="12"/>
  <c r="A2557"/>
  <c r="AW344" i="8" s="1"/>
  <c r="A2558" i="12"/>
  <c r="A2559"/>
  <c r="A2560"/>
  <c r="A2561"/>
  <c r="AW359" i="8" s="1"/>
  <c r="A2562" i="12"/>
  <c r="AW360" i="8" s="1"/>
  <c r="A2563" i="12"/>
  <c r="AW397" i="8" s="1"/>
  <c r="A2564" i="12"/>
  <c r="AW396" i="8" s="1"/>
  <c r="A2565" i="12"/>
  <c r="AW398" i="8" s="1"/>
  <c r="A2566" i="12"/>
  <c r="AW409" i="8" s="1"/>
  <c r="A2567" i="12"/>
  <c r="AW408" i="8" s="1"/>
  <c r="A2568" i="12"/>
  <c r="A2569"/>
  <c r="AW420" i="8" s="1"/>
  <c r="A2570" i="12"/>
  <c r="A2571"/>
  <c r="AW422" i="8" s="1"/>
  <c r="A2572" i="12"/>
  <c r="A2573"/>
  <c r="AW424" i="8" s="1"/>
  <c r="A2574" i="12"/>
  <c r="A2575"/>
  <c r="A2576"/>
  <c r="AW427" i="8" s="1"/>
  <c r="A2577" i="12"/>
  <c r="A2578"/>
  <c r="AW429" i="8" s="1"/>
  <c r="A2579" i="12"/>
  <c r="AW436" i="8" s="1"/>
  <c r="A2580" i="12"/>
  <c r="A2581"/>
  <c r="AW438" i="8" s="1"/>
  <c r="A2582" i="12"/>
  <c r="AW451" i="8" s="1"/>
  <c r="A2583" i="12"/>
  <c r="AW452" i="8" s="1"/>
  <c r="A2584" i="12"/>
  <c r="AW453" i="8" s="1"/>
  <c r="A2585" i="12"/>
  <c r="AW478" i="8" s="1"/>
  <c r="A2586" i="12"/>
  <c r="A2587"/>
  <c r="AW477" i="8" s="1"/>
  <c r="A2588" i="12"/>
  <c r="A2589"/>
  <c r="AW503" i="8" s="1"/>
  <c r="A2590" i="12"/>
  <c r="AW501" i="8" s="1"/>
  <c r="A2591" i="12"/>
  <c r="AW517" i="8" s="1"/>
  <c r="A2592" i="12"/>
  <c r="AW518" i="8" s="1"/>
  <c r="A2593" i="12"/>
  <c r="AW519" i="8" s="1"/>
  <c r="A2594" i="12"/>
  <c r="A2595"/>
  <c r="AW544" i="8" s="1"/>
  <c r="A2596" i="12"/>
  <c r="AW545" i="8" s="1"/>
  <c r="A2597" i="12"/>
  <c r="AW546" i="8" s="1"/>
  <c r="A2598" i="12"/>
  <c r="A2599"/>
  <c r="A2600"/>
  <c r="A2601"/>
  <c r="AW594" i="8" s="1"/>
  <c r="A2602" i="12"/>
  <c r="A2603"/>
  <c r="AW593" i="8" s="1"/>
  <c r="A2604" i="12"/>
  <c r="A2605"/>
  <c r="AW630" i="8" s="1"/>
  <c r="A2606" i="12"/>
  <c r="AW631" i="8" s="1"/>
  <c r="A2607" i="12"/>
  <c r="AW632" i="8" s="1"/>
  <c r="A2608" i="12"/>
  <c r="AW633" i="8" s="1"/>
  <c r="A2609" i="12"/>
  <c r="AW629" i="8" s="1"/>
  <c r="A2610" i="12"/>
  <c r="A2611"/>
  <c r="AW655" i="8" s="1"/>
  <c r="A2612" i="12"/>
  <c r="AW653" i="8" s="1"/>
  <c r="A2613" i="12"/>
  <c r="AW656" i="8" s="1"/>
  <c r="A2614" i="12"/>
  <c r="AW668" i="8" s="1"/>
  <c r="A2615" i="12"/>
  <c r="AW669" i="8" s="1"/>
  <c r="A2616" i="12"/>
  <c r="AW670" i="8" s="1"/>
  <c r="A2617" i="12"/>
  <c r="AW667" i="8" s="1"/>
  <c r="A2618" i="12"/>
  <c r="A2619"/>
  <c r="AW752" i="8" s="1"/>
  <c r="A2620" i="12"/>
  <c r="AW753" i="8" s="1"/>
  <c r="A2621" i="12"/>
  <c r="AW754" i="8" s="1"/>
  <c r="A2622" i="12"/>
  <c r="A2623"/>
  <c r="AW786" i="8" s="1"/>
  <c r="A2624" i="12"/>
  <c r="AW787" i="8" s="1"/>
  <c r="A2625" i="12"/>
  <c r="AW791" i="8" s="1"/>
  <c r="A2626" i="12"/>
  <c r="AW792" i="8" s="1"/>
  <c r="A2627" i="12"/>
  <c r="AW794" i="8" s="1"/>
  <c r="A2628" i="12"/>
  <c r="AW793" i="8" s="1"/>
  <c r="A2629" i="12"/>
  <c r="AW817" i="8" s="1"/>
  <c r="A2630" i="12"/>
  <c r="A2631"/>
  <c r="AW819" i="8" s="1"/>
  <c r="A2632" i="12"/>
  <c r="A2633"/>
  <c r="AW821" i="8" s="1"/>
  <c r="A2634" i="12"/>
  <c r="A2635"/>
  <c r="AW820" i="8" s="1"/>
  <c r="A2636" i="12"/>
  <c r="A2637"/>
  <c r="AW826" i="8" s="1"/>
  <c r="A2638" i="12"/>
  <c r="A2639"/>
  <c r="AW836" i="8" s="1"/>
  <c r="A2640" i="12"/>
  <c r="A2641"/>
  <c r="AW838" i="8" s="1"/>
  <c r="A2642" i="12"/>
  <c r="A2643"/>
  <c r="AW884" i="8" s="1"/>
  <c r="A2644" i="12"/>
  <c r="AW888" i="8" s="1"/>
  <c r="A2645" i="12"/>
  <c r="AW889" i="8" s="1"/>
  <c r="A2646" i="12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W62" i="8" l="1"/>
  <c r="AW48"/>
  <c r="AW890"/>
  <c r="AW42"/>
  <c r="AW31"/>
  <c r="AW15"/>
  <c r="AW701"/>
  <c r="AW373"/>
  <c r="AW816"/>
  <c r="AW395"/>
  <c r="AW455"/>
  <c r="AW642"/>
  <c r="AW255"/>
  <c r="AW731"/>
  <c r="AW662"/>
  <c r="AW635"/>
  <c r="AW428"/>
  <c r="AW703"/>
  <c r="AW281"/>
  <c r="AW603"/>
  <c r="AW751"/>
  <c r="AW516"/>
  <c r="AW38"/>
  <c r="AW426"/>
  <c r="AW83"/>
  <c r="AW286"/>
  <c r="AW343"/>
  <c r="AW445"/>
  <c r="AW342"/>
  <c r="AW877"/>
  <c r="AW852"/>
  <c r="AW788"/>
  <c r="AW510"/>
  <c r="AW269"/>
  <c r="AW178"/>
  <c r="AW153"/>
  <c r="AW783"/>
  <c r="AW626"/>
  <c r="AW552"/>
  <c r="AW385"/>
  <c r="AW356"/>
  <c r="AW245"/>
  <c r="AW229"/>
  <c r="AW198"/>
  <c r="AW188"/>
  <c r="AW93"/>
  <c r="AW103"/>
  <c r="AW124"/>
  <c r="AW740"/>
  <c r="AW708"/>
  <c r="AW577"/>
  <c r="AW542"/>
  <c r="AW468"/>
  <c r="AW462"/>
  <c r="AW386"/>
  <c r="AW351"/>
  <c r="AW315"/>
  <c r="AW308"/>
  <c r="AW257"/>
  <c r="AW240"/>
  <c r="AW201"/>
  <c r="AW190"/>
  <c r="AW184"/>
  <c r="AW164"/>
  <c r="AW136"/>
  <c r="AW171"/>
  <c r="AW14"/>
  <c r="AW640"/>
  <c r="AW872"/>
  <c r="AW808"/>
  <c r="AW207"/>
  <c r="AW859"/>
  <c r="AW833"/>
  <c r="AW814"/>
  <c r="AW773"/>
  <c r="AW767"/>
  <c r="AW764"/>
  <c r="AW665"/>
  <c r="AW575"/>
  <c r="AW569"/>
  <c r="AW368"/>
  <c r="AW362"/>
  <c r="AW353"/>
  <c r="AW291"/>
  <c r="AW288"/>
  <c r="AW277"/>
  <c r="AW241"/>
  <c r="AW195"/>
  <c r="AW139"/>
  <c r="AW410"/>
  <c r="AW358"/>
  <c r="AW853"/>
  <c r="AW849"/>
  <c r="AW831"/>
  <c r="AW141"/>
  <c r="AW775"/>
  <c r="AW716"/>
  <c r="AW570"/>
  <c r="AW560"/>
  <c r="AW539"/>
  <c r="AW523"/>
  <c r="AW489"/>
  <c r="AW481"/>
  <c r="AW474"/>
  <c r="AW418"/>
  <c r="AW354"/>
  <c r="AW292"/>
  <c r="AW289"/>
  <c r="AW266"/>
  <c r="AW260"/>
  <c r="AW237"/>
  <c r="AW232"/>
  <c r="AW228"/>
  <c r="AW187"/>
  <c r="AW127"/>
  <c r="AW639"/>
  <c r="AW170"/>
  <c r="AW306"/>
  <c r="AW154"/>
  <c r="AW628"/>
  <c r="AW567"/>
  <c r="AW529"/>
  <c r="AW492"/>
  <c r="AW484"/>
  <c r="AW457"/>
  <c r="AW415"/>
  <c r="AW411"/>
  <c r="AW357"/>
  <c r="AW348"/>
  <c r="AW828"/>
  <c r="AW275"/>
  <c r="AW264"/>
  <c r="AW246"/>
  <c r="AW797"/>
  <c r="AW25"/>
  <c r="AW148"/>
  <c r="AW10"/>
  <c r="AW11"/>
  <c r="AW848"/>
  <c r="AW860"/>
  <c r="AW220"/>
  <c r="AW618"/>
  <c r="AW573"/>
  <c r="AW824"/>
  <c r="AW818"/>
  <c r="AW785"/>
  <c r="AW553"/>
  <c r="AW425"/>
  <c r="AW345"/>
  <c r="AW71"/>
  <c r="AW885"/>
  <c r="AW109"/>
  <c r="AW435"/>
  <c r="AW404"/>
  <c r="AW55"/>
  <c r="AW871"/>
  <c r="AW807"/>
  <c r="AW676"/>
  <c r="AW646"/>
  <c r="AW589"/>
  <c r="AW500"/>
  <c r="AW488"/>
  <c r="AW447"/>
  <c r="AW406"/>
  <c r="AW212"/>
  <c r="AW858"/>
  <c r="AW876"/>
  <c r="AW832"/>
  <c r="AW720"/>
  <c r="AW549"/>
  <c r="AW534"/>
  <c r="AW512"/>
  <c r="AW861"/>
  <c r="AW271"/>
  <c r="AW155"/>
  <c r="AW121"/>
  <c r="AW813"/>
  <c r="AW801"/>
  <c r="AW779"/>
  <c r="AW772"/>
  <c r="AW763"/>
  <c r="AW621"/>
  <c r="AW652"/>
  <c r="AW530"/>
  <c r="AW493"/>
  <c r="AW485"/>
  <c r="AW469"/>
  <c r="AW463"/>
  <c r="AW456"/>
  <c r="AW416"/>
  <c r="AW412"/>
  <c r="AW377"/>
  <c r="AW369"/>
  <c r="AW361"/>
  <c r="AW352"/>
  <c r="AW331"/>
  <c r="AW322"/>
  <c r="AW290"/>
  <c r="AW287"/>
  <c r="AW280"/>
  <c r="AW263"/>
  <c r="AW258"/>
  <c r="AW248"/>
  <c r="AW235"/>
  <c r="AW231"/>
  <c r="AW202"/>
  <c r="AW194"/>
  <c r="AW191"/>
  <c r="AW182"/>
  <c r="AW179"/>
  <c r="AW138"/>
  <c r="AW76"/>
  <c r="AW24"/>
  <c r="AW149"/>
  <c r="AW906"/>
  <c r="AW59"/>
  <c r="AW12"/>
  <c r="AW20"/>
  <c r="AW862"/>
  <c r="AW715"/>
  <c r="AW648"/>
  <c r="AW543"/>
  <c r="AW430"/>
  <c r="AW378"/>
  <c r="AW339"/>
  <c r="AW316"/>
  <c r="AW310"/>
  <c r="AW830"/>
  <c r="AW249"/>
  <c r="AW236"/>
  <c r="AW185"/>
  <c r="AW131"/>
  <c r="AW77"/>
  <c r="AW86"/>
  <c r="AW125"/>
  <c r="AW56"/>
  <c r="AW27"/>
  <c r="AW601"/>
  <c r="AW865"/>
  <c r="AW741"/>
  <c r="AW837"/>
  <c r="AW555"/>
  <c r="AW72"/>
  <c r="AW44"/>
  <c r="AW810"/>
  <c r="AW507"/>
  <c r="AW471"/>
  <c r="AW205"/>
  <c r="AW19"/>
  <c r="AW557"/>
  <c r="AW394"/>
  <c r="AW111"/>
  <c r="AW454"/>
  <c r="AW388"/>
  <c r="AW152"/>
  <c r="AW695"/>
  <c r="AW892"/>
  <c r="AW660"/>
  <c r="AW514"/>
  <c r="AW495"/>
  <c r="AW450"/>
  <c r="AW383"/>
  <c r="AW333"/>
  <c r="AW300"/>
  <c r="AW215"/>
  <c r="AW208"/>
  <c r="AW113"/>
  <c r="AW116"/>
  <c r="AW850"/>
  <c r="AW834"/>
  <c r="AW723"/>
  <c r="AW711"/>
  <c r="AW582"/>
  <c r="AW536"/>
  <c r="AW527"/>
  <c r="AW375"/>
  <c r="AW142"/>
  <c r="AW133"/>
  <c r="AW866"/>
  <c r="AW774"/>
  <c r="AW766"/>
  <c r="AW765"/>
  <c r="AW742"/>
  <c r="AW735"/>
  <c r="AW666"/>
  <c r="AW607"/>
  <c r="AW574"/>
  <c r="AW568"/>
  <c r="AW559"/>
  <c r="AW550"/>
  <c r="AW538"/>
  <c r="AW531"/>
  <c r="AW494"/>
  <c r="AW483"/>
  <c r="AW470"/>
  <c r="AW464"/>
  <c r="AW458"/>
  <c r="AW431"/>
  <c r="AW414"/>
  <c r="AW413"/>
  <c r="AW340"/>
  <c r="AW318"/>
  <c r="AW311"/>
  <c r="AW265"/>
  <c r="AW259"/>
  <c r="AW250"/>
  <c r="AW203"/>
  <c r="AW192"/>
  <c r="AW189"/>
  <c r="AW181"/>
  <c r="AW157"/>
  <c r="AW140"/>
  <c r="AW845"/>
  <c r="AW57"/>
  <c r="AW126"/>
  <c r="AW60"/>
  <c r="AW585"/>
  <c r="AW696"/>
  <c r="AW583"/>
  <c r="AW551"/>
  <c r="AW465"/>
  <c r="AW459"/>
  <c r="AW443"/>
  <c r="AW439"/>
  <c r="AW390"/>
  <c r="AW370"/>
  <c r="AW363"/>
  <c r="AW317"/>
  <c r="AW312"/>
  <c r="AW252"/>
  <c r="AW196"/>
  <c r="AW158"/>
  <c r="AW161"/>
  <c r="AW75"/>
  <c r="AW844"/>
  <c r="AW58"/>
  <c r="AW69"/>
  <c r="AW13"/>
  <c r="AW7"/>
  <c r="AW8"/>
  <c r="AW206"/>
  <c r="AW712"/>
  <c r="AW134"/>
  <c r="AW812"/>
  <c r="AW768"/>
  <c r="AW576"/>
  <c r="AW504"/>
  <c r="AW822"/>
  <c r="AW654"/>
  <c r="AW479"/>
  <c r="AW421"/>
  <c r="AW175"/>
  <c r="AW67"/>
  <c r="AW586"/>
  <c r="AW204"/>
  <c r="AW389"/>
  <c r="AW697"/>
  <c r="AW805"/>
  <c r="AW590"/>
  <c r="AW497"/>
  <c r="AW448"/>
  <c r="AW400"/>
  <c r="AW365"/>
  <c r="AW301"/>
  <c r="AW217"/>
  <c r="AW112"/>
  <c r="AW854"/>
  <c r="AW851"/>
  <c r="AW835"/>
  <c r="AW713"/>
  <c r="AW528"/>
  <c r="AW376"/>
  <c r="AW293"/>
  <c r="AW177"/>
  <c r="AW135"/>
  <c r="AW770"/>
  <c r="AW757"/>
  <c r="AW744"/>
  <c r="AW717"/>
  <c r="AW706"/>
  <c r="AW673"/>
  <c r="AW619"/>
  <c r="AW524"/>
  <c r="AW505"/>
  <c r="AW490"/>
  <c r="AW480"/>
  <c r="AW475"/>
  <c r="AW466"/>
  <c r="AW460"/>
  <c r="AW442"/>
  <c r="AW440"/>
  <c r="AW432"/>
  <c r="AW417"/>
  <c r="AW391"/>
  <c r="AW384"/>
  <c r="AW355"/>
  <c r="AW349"/>
  <c r="AW346"/>
  <c r="AW338"/>
  <c r="AW855"/>
  <c r="AW267"/>
  <c r="AW261"/>
  <c r="AW251"/>
  <c r="AW243"/>
  <c r="AW238"/>
  <c r="AW200"/>
  <c r="AW197"/>
  <c r="AW186"/>
  <c r="AW132"/>
  <c r="AW162"/>
  <c r="AW94"/>
  <c r="AW21"/>
  <c r="AW795"/>
  <c r="AW68"/>
  <c r="AW128"/>
  <c r="AW73"/>
  <c r="AW9"/>
  <c r="AW49"/>
  <c r="AW591"/>
  <c r="AW399"/>
  <c r="AW168"/>
  <c r="AW776"/>
  <c r="AW578"/>
  <c r="AW561"/>
  <c r="AW540"/>
  <c r="AW350"/>
  <c r="AW347"/>
  <c r="AW329"/>
  <c r="AW321"/>
  <c r="AW319"/>
  <c r="AW313"/>
  <c r="AW279"/>
  <c r="AW233"/>
  <c r="AW18"/>
  <c r="AW172"/>
  <c r="AW74"/>
  <c r="AW587"/>
  <c r="AW509"/>
  <c r="AW487"/>
  <c r="AW705"/>
  <c r="AW571"/>
  <c r="AW825"/>
  <c r="AW502"/>
  <c r="AW437"/>
  <c r="AW423"/>
  <c r="AW296"/>
  <c r="AW588"/>
  <c r="AW694"/>
  <c r="AW433"/>
  <c r="AW677"/>
  <c r="AW486"/>
  <c r="AW446"/>
  <c r="AW367"/>
  <c r="AW341"/>
  <c r="AW323"/>
  <c r="AW304"/>
  <c r="AW165"/>
  <c r="AW169"/>
  <c r="AW100"/>
  <c r="AW898"/>
  <c r="AW870"/>
  <c r="AW878"/>
  <c r="AW875"/>
  <c r="AW548"/>
  <c r="AW511"/>
  <c r="AW327"/>
  <c r="AW270"/>
  <c r="AW219"/>
  <c r="AW119"/>
  <c r="AW799"/>
  <c r="AW784"/>
  <c r="AW778"/>
  <c r="AW771"/>
  <c r="AW748"/>
  <c r="AW739"/>
  <c r="AW707"/>
  <c r="AW637"/>
  <c r="AW627"/>
  <c r="AW579"/>
  <c r="AW572"/>
  <c r="AW563"/>
  <c r="AW541"/>
  <c r="AW525"/>
  <c r="AW506"/>
  <c r="AW491"/>
  <c r="AW482"/>
  <c r="AW476"/>
  <c r="AW467"/>
  <c r="AW461"/>
  <c r="AW444"/>
  <c r="AW441"/>
  <c r="AW419"/>
  <c r="AW392"/>
  <c r="AW330"/>
  <c r="AW320"/>
  <c r="AW314"/>
  <c r="AW309"/>
  <c r="AW829"/>
  <c r="AW278"/>
  <c r="AW276"/>
  <c r="AW268"/>
  <c r="AW262"/>
  <c r="AW253"/>
  <c r="AW239"/>
  <c r="AW234"/>
  <c r="AW230"/>
  <c r="AW199"/>
  <c r="AW193"/>
  <c r="AW183"/>
  <c r="AW163"/>
  <c r="AW137"/>
  <c r="AW796"/>
  <c r="AW82"/>
  <c r="AW17"/>
  <c r="AW173"/>
  <c r="AW147"/>
  <c r="AW28"/>
  <c r="BE12"/>
  <c r="BE7"/>
  <c r="BE41"/>
  <c r="BE33"/>
  <c r="AO60"/>
  <c r="AS60" s="1"/>
  <c r="BE58"/>
  <c r="BE51"/>
  <c r="AO47"/>
  <c r="AS47" s="1"/>
  <c r="AO22"/>
  <c r="AS22" s="1"/>
  <c r="BE20"/>
  <c r="BE63"/>
  <c r="AO59"/>
  <c r="AS59" s="1"/>
  <c r="BE53"/>
  <c r="BE45"/>
  <c r="BE36"/>
  <c r="AO31"/>
  <c r="AS31" s="1"/>
  <c r="AO26"/>
  <c r="AS26" s="1"/>
  <c r="BE19"/>
  <c r="BE10"/>
  <c r="AO63"/>
  <c r="AS63" s="1"/>
  <c r="AO58"/>
  <c r="AS58" s="1"/>
  <c r="BE56"/>
  <c r="BE48"/>
  <c r="BE44"/>
  <c r="BE37"/>
  <c r="BE29"/>
  <c r="BE25"/>
  <c r="BE16"/>
  <c r="AO62"/>
  <c r="AS62" s="1"/>
  <c r="BE61"/>
  <c r="BE59"/>
  <c r="BE50"/>
  <c r="BE42"/>
  <c r="BE34"/>
  <c r="AO29"/>
  <c r="AS29" s="1"/>
  <c r="BE28"/>
  <c r="BE17"/>
  <c r="BE8"/>
  <c r="BE64"/>
  <c r="AO61"/>
  <c r="AS61" s="1"/>
  <c r="AO56"/>
  <c r="AS56" s="1"/>
  <c r="BE55"/>
  <c r="AO51"/>
  <c r="AS51" s="1"/>
  <c r="BE46"/>
  <c r="BE35"/>
  <c r="BE23"/>
  <c r="AO20"/>
  <c r="AS20" s="1"/>
  <c r="BE13"/>
  <c r="BE57"/>
  <c r="BE49"/>
  <c r="BE39"/>
  <c r="BE31"/>
  <c r="BE26"/>
  <c r="BE21"/>
  <c r="BE15"/>
  <c r="BE11"/>
  <c r="BE62"/>
  <c r="BE52"/>
  <c r="BE43"/>
  <c r="BE9"/>
  <c r="BE60"/>
  <c r="BE54"/>
  <c r="BE47"/>
  <c r="BE38"/>
  <c r="AO34"/>
  <c r="AS34" s="1"/>
  <c r="BE30"/>
  <c r="BE24"/>
  <c r="AO23"/>
  <c r="AS23" s="1"/>
  <c r="BE14"/>
  <c r="BE40"/>
  <c r="BE32"/>
  <c r="BE27"/>
  <c r="BE22"/>
  <c r="BE18"/>
  <c r="AO52"/>
  <c r="AS52" s="1"/>
  <c r="AO43"/>
  <c r="AS43" s="1"/>
  <c r="AO42"/>
  <c r="AS42" s="1"/>
  <c r="AO28"/>
  <c r="AS28" s="1"/>
  <c r="AO15"/>
  <c r="AS15" s="1"/>
  <c r="AO64"/>
  <c r="AS64" s="1"/>
  <c r="AO37"/>
  <c r="AS37" s="1"/>
  <c r="AO19"/>
  <c r="AS19" s="1"/>
  <c r="AO49"/>
  <c r="AS49" s="1"/>
  <c r="AO46"/>
  <c r="AS46" s="1"/>
  <c r="AO35"/>
  <c r="AS35" s="1"/>
  <c r="AO16"/>
  <c r="AS16" s="1"/>
  <c r="AO10"/>
  <c r="AS10" s="1"/>
  <c r="AO57"/>
  <c r="AS57" s="1"/>
  <c r="AO54"/>
  <c r="AS54" s="1"/>
  <c r="AO44"/>
  <c r="AS44" s="1"/>
  <c r="AO41"/>
  <c r="AS41" s="1"/>
  <c r="AO40"/>
  <c r="AS40" s="1"/>
  <c r="AO32"/>
  <c r="AS32" s="1"/>
  <c r="AO53"/>
  <c r="AS53" s="1"/>
  <c r="AO45"/>
  <c r="AS45" s="1"/>
  <c r="AO33"/>
  <c r="AS33" s="1"/>
  <c r="AO14"/>
  <c r="AS14" s="1"/>
  <c r="AO48"/>
  <c r="AS48" s="1"/>
  <c r="AO55"/>
  <c r="AS55" s="1"/>
  <c r="AO50"/>
  <c r="AS50" s="1"/>
  <c r="AO39"/>
  <c r="AS39" s="1"/>
  <c r="AO38"/>
  <c r="AS38" s="1"/>
  <c r="AO36"/>
  <c r="AS36" s="1"/>
  <c r="AO27"/>
  <c r="AS27" s="1"/>
  <c r="AO17"/>
  <c r="AS17" s="1"/>
  <c r="AO12"/>
  <c r="AS12" s="1"/>
  <c r="AO30"/>
  <c r="AS30" s="1"/>
  <c r="AO18"/>
  <c r="AS18" s="1"/>
  <c r="AO11"/>
  <c r="AS11" s="1"/>
  <c r="AO13"/>
  <c r="AS13" s="1"/>
  <c r="AO8"/>
  <c r="AS8" s="1"/>
  <c r="AO7"/>
  <c r="AS7" s="1"/>
  <c r="AO24"/>
  <c r="AS24" s="1"/>
  <c r="AO9"/>
  <c r="AS9" s="1"/>
  <c r="AO21"/>
  <c r="AS21" s="1"/>
  <c r="AO25"/>
  <c r="AS25" s="1"/>
  <c r="BD6" l="1"/>
  <c r="AG6"/>
  <c r="AH6"/>
  <c r="AI6"/>
  <c r="AJ6"/>
  <c r="AK6"/>
  <c r="AL6"/>
  <c r="AM6"/>
  <c r="AN6"/>
  <c r="A5" i="12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W88" i="8" s="1"/>
  <c r="A36" i="12"/>
  <c r="A37"/>
  <c r="AW89" i="8" s="1"/>
  <c r="A38" i="12"/>
  <c r="A39"/>
  <c r="AW90" i="8" s="1"/>
  <c r="A40" i="12"/>
  <c r="AW211" i="8" s="1"/>
  <c r="A41" i="12"/>
  <c r="A42"/>
  <c r="A43"/>
  <c r="A44"/>
  <c r="A45"/>
  <c r="AW92" i="8" s="1"/>
  <c r="A46" i="12"/>
  <c r="A47"/>
  <c r="A48"/>
  <c r="A49"/>
  <c r="A50"/>
  <c r="A51"/>
  <c r="A52"/>
  <c r="A53"/>
  <c r="A54"/>
  <c r="A55"/>
  <c r="A56"/>
  <c r="A57"/>
  <c r="A58"/>
  <c r="AW97" i="8" s="1"/>
  <c r="A59" i="12"/>
  <c r="AW379" i="8" s="1"/>
  <c r="A60" i="12"/>
  <c r="A61"/>
  <c r="A62"/>
  <c r="A63"/>
  <c r="A64"/>
  <c r="AW102" i="8" s="1"/>
  <c r="A65" i="12"/>
  <c r="A66"/>
  <c r="A67"/>
  <c r="A68"/>
  <c r="A69"/>
  <c r="A70"/>
  <c r="AW105" i="8" s="1"/>
  <c r="A71" i="12"/>
  <c r="AW106" i="8" s="1"/>
  <c r="A72" i="12"/>
  <c r="A73"/>
  <c r="AW581" i="8" s="1"/>
  <c r="A74" i="12"/>
  <c r="A75"/>
  <c r="A76"/>
  <c r="A77"/>
  <c r="A78"/>
  <c r="A79"/>
  <c r="A80"/>
  <c r="A81"/>
  <c r="A82"/>
  <c r="AW115" i="8" s="1"/>
  <c r="A83" i="12"/>
  <c r="A84"/>
  <c r="AW123" i="8" s="1"/>
  <c r="A85" i="12"/>
  <c r="AW129" i="8" s="1"/>
  <c r="A86" i="12"/>
  <c r="AW130" i="8" s="1"/>
  <c r="A87" i="12"/>
  <c r="AW625" i="8" s="1"/>
  <c r="A88" i="12"/>
  <c r="A89"/>
  <c r="A90"/>
  <c r="A91"/>
  <c r="A92"/>
  <c r="A93"/>
  <c r="AW664" i="8" s="1"/>
  <c r="A94" i="12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W244" i="8" s="1"/>
  <c r="A113" i="12"/>
  <c r="A114"/>
  <c r="A115"/>
  <c r="AW839" i="8" s="1"/>
  <c r="A116" i="12"/>
  <c r="AW856" i="8" s="1"/>
  <c r="A117" i="12"/>
  <c r="A118"/>
  <c r="A119"/>
  <c r="AW879" i="8" s="1"/>
  <c r="A120" i="12"/>
  <c r="A121"/>
  <c r="A122"/>
  <c r="A123"/>
  <c r="A124"/>
  <c r="A125"/>
  <c r="A126"/>
  <c r="A127"/>
  <c r="A128"/>
  <c r="A129"/>
  <c r="A130"/>
  <c r="A131"/>
  <c r="A132"/>
  <c r="A133"/>
  <c r="A134"/>
  <c r="A135"/>
  <c r="A136"/>
  <c r="AW806" i="8" s="1"/>
  <c r="A137" i="12"/>
  <c r="AW846" i="8" s="1"/>
  <c r="A138" i="12"/>
  <c r="A139"/>
  <c r="AW827" i="8" s="1"/>
  <c r="A140" i="12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W908" i="8" s="1"/>
  <c r="A160" i="12"/>
  <c r="A161"/>
  <c r="A162"/>
  <c r="A163"/>
  <c r="A164"/>
  <c r="A165"/>
  <c r="A166"/>
  <c r="A167"/>
  <c r="A168"/>
  <c r="A169"/>
  <c r="A170"/>
  <c r="A171"/>
  <c r="AW22" i="8" s="1"/>
  <c r="A172" i="12"/>
  <c r="A173"/>
  <c r="A174"/>
  <c r="A175"/>
  <c r="A176"/>
  <c r="A177"/>
  <c r="D4" i="10"/>
  <c r="BH6" i="8"/>
  <c r="AE6"/>
  <c r="AP6"/>
  <c r="AR6"/>
  <c r="AT6" s="1"/>
  <c r="A4" i="12"/>
  <c r="C4" i="10"/>
  <c r="AW6" i="8"/>
  <c r="AW893" l="1"/>
  <c r="AW857"/>
  <c r="AW842"/>
  <c r="AW882"/>
  <c r="AW176"/>
  <c r="AW663"/>
  <c r="AW122"/>
  <c r="AW606"/>
  <c r="AW80"/>
  <c r="AW718"/>
  <c r="AW841"/>
  <c r="AW881"/>
  <c r="AW843"/>
  <c r="AW883"/>
  <c r="AW223"/>
  <c r="AW714"/>
  <c r="AW104"/>
  <c r="AW554"/>
  <c r="AW91"/>
  <c r="AW242"/>
  <c r="AW81"/>
  <c r="AW738"/>
  <c r="AW823"/>
  <c r="AW53"/>
  <c r="AW874"/>
  <c r="AW798"/>
  <c r="AW566"/>
  <c r="AW218"/>
  <c r="AW709"/>
  <c r="AW108"/>
  <c r="AW596"/>
  <c r="AW95"/>
  <c r="AW305"/>
  <c r="AW840"/>
  <c r="AW880"/>
  <c r="AW247"/>
  <c r="AW737"/>
  <c r="AW96"/>
  <c r="AW336"/>
  <c r="AW85"/>
  <c r="AW117"/>
  <c r="AW61"/>
  <c r="AW51"/>
  <c r="AW107"/>
  <c r="AW595"/>
  <c r="AW87"/>
  <c r="AW180"/>
  <c r="BF45"/>
  <c r="BG45" s="1"/>
  <c r="BF26"/>
  <c r="BG26" s="1"/>
  <c r="BF41"/>
  <c r="BG41" s="1"/>
  <c r="BF12"/>
  <c r="BG12" s="1"/>
  <c r="BF8"/>
  <c r="BG8" s="1"/>
  <c r="BF31"/>
  <c r="BG31" s="1"/>
  <c r="BF43"/>
  <c r="BG43" s="1"/>
  <c r="BF18"/>
  <c r="BG18" s="1"/>
  <c r="BF16"/>
  <c r="BG16" s="1"/>
  <c r="BF17"/>
  <c r="BG17" s="1"/>
  <c r="BF39"/>
  <c r="BG39" s="1"/>
  <c r="BF52"/>
  <c r="BG52" s="1"/>
  <c r="BF22"/>
  <c r="BG22" s="1"/>
  <c r="BF25"/>
  <c r="BG25" s="1"/>
  <c r="BF28"/>
  <c r="BG28" s="1"/>
  <c r="BF13"/>
  <c r="BG13" s="1"/>
  <c r="BF49"/>
  <c r="BG49" s="1"/>
  <c r="BF14"/>
  <c r="BG14" s="1"/>
  <c r="BF27"/>
  <c r="BG27" s="1"/>
  <c r="BF29"/>
  <c r="BG29" s="1"/>
  <c r="BF34"/>
  <c r="BG34" s="1"/>
  <c r="BF23"/>
  <c r="BG23" s="1"/>
  <c r="BF24"/>
  <c r="BG24" s="1"/>
  <c r="BF32"/>
  <c r="BG32" s="1"/>
  <c r="BF10"/>
  <c r="BG10" s="1"/>
  <c r="BF37"/>
  <c r="BG37" s="1"/>
  <c r="BF42"/>
  <c r="BG42" s="1"/>
  <c r="BF35"/>
  <c r="BG35" s="1"/>
  <c r="BF11"/>
  <c r="BG11" s="1"/>
  <c r="BF9"/>
  <c r="BG9" s="1"/>
  <c r="BF30"/>
  <c r="BG30" s="1"/>
  <c r="BF40"/>
  <c r="BG40" s="1"/>
  <c r="BF19"/>
  <c r="BG19" s="1"/>
  <c r="BF44"/>
  <c r="BG44" s="1"/>
  <c r="BF50"/>
  <c r="BG50" s="1"/>
  <c r="BF46"/>
  <c r="BG46" s="1"/>
  <c r="BF15"/>
  <c r="BG15" s="1"/>
  <c r="BF20"/>
  <c r="BG20" s="1"/>
  <c r="BF38"/>
  <c r="BG38" s="1"/>
  <c r="BF51"/>
  <c r="BG51" s="1"/>
  <c r="BF36"/>
  <c r="BG36" s="1"/>
  <c r="BF48"/>
  <c r="BG48" s="1"/>
  <c r="BF21"/>
  <c r="BG21" s="1"/>
  <c r="BF33"/>
  <c r="BG33" s="1"/>
  <c r="BF47"/>
  <c r="BG47" s="1"/>
  <c r="BF7"/>
  <c r="BG7" s="1"/>
  <c r="BE6"/>
  <c r="AO6"/>
  <c r="AS6" s="1"/>
  <c r="AV64" s="1"/>
  <c r="C1" i="10"/>
  <c r="BF55" i="8" l="1"/>
  <c r="BG55" s="1"/>
  <c r="BF58"/>
  <c r="BG58" s="1"/>
  <c r="BF62"/>
  <c r="BG62" s="1"/>
  <c r="BF53"/>
  <c r="BG53" s="1"/>
  <c r="BF56"/>
  <c r="BG56" s="1"/>
  <c r="BF61"/>
  <c r="BG61" s="1"/>
  <c r="BF59"/>
  <c r="BG59" s="1"/>
  <c r="BF64"/>
  <c r="BG64" s="1"/>
  <c r="BF60"/>
  <c r="BG60" s="1"/>
  <c r="BF57"/>
  <c r="BG57" s="1"/>
  <c r="BF63"/>
  <c r="BG63" s="1"/>
  <c r="BF54"/>
  <c r="BG54" s="1"/>
  <c r="AV26"/>
  <c r="AV19"/>
  <c r="AV63"/>
  <c r="AV10"/>
  <c r="AV32"/>
  <c r="AV22"/>
  <c r="AV60"/>
  <c r="AV62"/>
  <c r="AV46"/>
  <c r="AV18"/>
  <c r="AV53"/>
  <c r="AV28"/>
  <c r="AV29"/>
  <c r="AV30"/>
  <c r="AV23"/>
  <c r="AV9"/>
  <c r="AV11"/>
  <c r="AV13"/>
  <c r="AV27"/>
  <c r="AV7"/>
  <c r="AV16"/>
  <c r="AV14"/>
  <c r="AV21"/>
  <c r="AV24"/>
  <c r="AV34"/>
  <c r="AV25"/>
  <c r="AV8"/>
  <c r="AV54"/>
  <c r="AV61"/>
  <c r="AV44"/>
  <c r="AV42"/>
  <c r="AV48"/>
  <c r="AV41"/>
  <c r="AV45"/>
  <c r="AV50"/>
  <c r="AV36"/>
  <c r="AV40"/>
  <c r="AV39"/>
  <c r="AV37"/>
  <c r="AV59"/>
  <c r="AV55"/>
  <c r="AV38"/>
  <c r="AV17"/>
  <c r="AV12"/>
  <c r="AV33"/>
  <c r="AV58"/>
  <c r="AV35"/>
  <c r="AV20"/>
  <c r="AV31"/>
  <c r="AV56"/>
  <c r="AV57"/>
  <c r="AV15"/>
  <c r="AV51"/>
  <c r="AV43"/>
  <c r="AV47"/>
  <c r="AV49"/>
  <c r="AV52"/>
  <c r="BB6"/>
  <c r="BB7" s="1"/>
  <c r="BB8" s="1"/>
  <c r="BB9" s="1"/>
  <c r="BB10" s="1"/>
  <c r="BB11" s="1"/>
  <c r="BB12" s="1"/>
  <c r="BB13" s="1"/>
  <c r="BB14" s="1"/>
  <c r="AV6"/>
  <c r="BF6"/>
  <c r="BG6" l="1"/>
  <c r="AH65"/>
  <c r="BB15"/>
  <c r="BB16" s="1"/>
  <c r="BB17" s="1"/>
  <c r="BB18" s="1"/>
  <c r="BB19" s="1"/>
  <c r="BB20" s="1"/>
  <c r="BB21" s="1"/>
  <c r="BB22" s="1"/>
  <c r="BB23" s="1"/>
  <c r="BB24" s="1"/>
  <c r="BB25" s="1"/>
  <c r="BB26" s="1"/>
  <c r="BB27" s="1"/>
  <c r="BB28" s="1"/>
  <c r="BB29" s="1"/>
  <c r="BB30" s="1"/>
  <c r="BB31" s="1"/>
  <c r="BB32" s="1"/>
  <c r="BB33" s="1"/>
  <c r="BB34" s="1"/>
  <c r="BB35" s="1"/>
  <c r="BB36" s="1"/>
  <c r="BB37" s="1"/>
  <c r="BB38" s="1"/>
  <c r="BB39" s="1"/>
  <c r="BB40" s="1"/>
  <c r="BB41" s="1"/>
  <c r="BB42" s="1"/>
  <c r="BB43" s="1"/>
  <c r="BB44" s="1"/>
  <c r="BB45" s="1"/>
  <c r="BB46" s="1"/>
  <c r="BB47" s="1"/>
  <c r="BB48" s="1"/>
  <c r="BB49" s="1"/>
  <c r="BB50" s="1"/>
  <c r="BB51" s="1"/>
  <c r="BB52" s="1"/>
  <c r="BB53" s="1"/>
  <c r="BB54" s="1"/>
  <c r="BB55" s="1"/>
  <c r="BB56" s="1"/>
  <c r="BB57" s="1"/>
  <c r="BB58" s="1"/>
  <c r="BB59" s="1"/>
  <c r="BB60" s="1"/>
  <c r="BB61" s="1"/>
  <c r="BB62" s="1"/>
  <c r="BB63" s="1"/>
  <c r="BB64" s="1"/>
  <c r="AO65" l="1"/>
  <c r="AS65" s="1"/>
  <c r="AH66"/>
  <c r="BE65"/>
  <c r="BF65" s="1"/>
  <c r="BG65" s="1"/>
  <c r="BB65" l="1"/>
  <c r="AV65"/>
  <c r="AH67"/>
  <c r="BE66"/>
  <c r="BF66" s="1"/>
  <c r="BG66" s="1"/>
  <c r="AO66"/>
  <c r="AS66" s="1"/>
  <c r="BB66" l="1"/>
  <c r="AH68"/>
  <c r="AO67"/>
  <c r="AS67" s="1"/>
  <c r="BE67"/>
  <c r="BF67" s="1"/>
  <c r="BG67" s="1"/>
  <c r="AV66"/>
  <c r="BB67" l="1"/>
  <c r="AH69"/>
  <c r="AO68"/>
  <c r="AS68" s="1"/>
  <c r="BE68"/>
  <c r="BF68" s="1"/>
  <c r="BG68" s="1"/>
  <c r="AV67"/>
  <c r="BB68" l="1"/>
  <c r="AH70"/>
  <c r="AO69"/>
  <c r="AS69" s="1"/>
  <c r="BE69"/>
  <c r="BF69" s="1"/>
  <c r="BG69" s="1"/>
  <c r="AV68"/>
  <c r="BB69" l="1"/>
  <c r="AV69"/>
  <c r="AH71"/>
  <c r="BE70"/>
  <c r="BF70" s="1"/>
  <c r="BG70" s="1"/>
  <c r="AO70"/>
  <c r="AS70" s="1"/>
  <c r="BB70" l="1"/>
  <c r="AO71"/>
  <c r="AS71" s="1"/>
  <c r="BE71"/>
  <c r="BF71" s="1"/>
  <c r="BG71" s="1"/>
  <c r="AH72"/>
  <c r="AV70"/>
  <c r="BB71" l="1"/>
  <c r="AO72"/>
  <c r="AS72" s="1"/>
  <c r="AH73"/>
  <c r="BE72"/>
  <c r="BF72" s="1"/>
  <c r="BG72" s="1"/>
  <c r="AV71"/>
  <c r="BB72" l="1"/>
  <c r="AO73"/>
  <c r="AS73" s="1"/>
  <c r="AH74"/>
  <c r="BE73"/>
  <c r="BF73" s="1"/>
  <c r="BG73" s="1"/>
  <c r="AV72"/>
  <c r="AV73" l="1"/>
  <c r="AH75"/>
  <c r="AO74"/>
  <c r="AS74" s="1"/>
  <c r="BE74"/>
  <c r="BF74" s="1"/>
  <c r="BG74" s="1"/>
  <c r="BB73"/>
  <c r="BB74" l="1"/>
  <c r="AV74"/>
  <c r="AH76"/>
  <c r="AO75"/>
  <c r="AS75" s="1"/>
  <c r="BE75"/>
  <c r="BF75" s="1"/>
  <c r="BG75" s="1"/>
  <c r="AV75" l="1"/>
  <c r="BB75"/>
  <c r="AH77"/>
  <c r="AO76"/>
  <c r="AS76" s="1"/>
  <c r="BE76"/>
  <c r="BF76" s="1"/>
  <c r="BG76" s="1"/>
  <c r="BB76" l="1"/>
  <c r="AH78"/>
  <c r="AO77"/>
  <c r="AS77" s="1"/>
  <c r="BE77"/>
  <c r="BF77" s="1"/>
  <c r="BG77" s="1"/>
  <c r="AV76"/>
  <c r="AH79" l="1"/>
  <c r="AO78"/>
  <c r="AS78" s="1"/>
  <c r="BE78"/>
  <c r="BF78" s="1"/>
  <c r="BG78" s="1"/>
  <c r="AV77"/>
  <c r="BB77"/>
  <c r="BB78" l="1"/>
  <c r="AO79"/>
  <c r="AS79" s="1"/>
  <c r="AH80"/>
  <c r="BE79"/>
  <c r="BF79" s="1"/>
  <c r="BG79" s="1"/>
  <c r="AV78"/>
  <c r="BB79" l="1"/>
  <c r="AV79"/>
  <c r="AO80"/>
  <c r="AS80" s="1"/>
  <c r="AH81"/>
  <c r="BE80"/>
  <c r="BF80" s="1"/>
  <c r="BG80" s="1"/>
  <c r="BB80" l="1"/>
  <c r="AV80"/>
  <c r="AO81"/>
  <c r="AS81" s="1"/>
  <c r="AH82"/>
  <c r="BE81"/>
  <c r="BF81" s="1"/>
  <c r="BG81" s="1"/>
  <c r="AV81" l="1"/>
  <c r="AH83"/>
  <c r="BE82"/>
  <c r="BF82" s="1"/>
  <c r="BG82" s="1"/>
  <c r="AO82"/>
  <c r="AS82" s="1"/>
  <c r="BB81"/>
  <c r="BB82" l="1"/>
  <c r="AH84"/>
  <c r="AO83"/>
  <c r="AS83" s="1"/>
  <c r="BE83"/>
  <c r="BF83" s="1"/>
  <c r="BG83" s="1"/>
  <c r="AV82"/>
  <c r="AH85" l="1"/>
  <c r="AO84"/>
  <c r="AS84" s="1"/>
  <c r="BE84"/>
  <c r="BF84" s="1"/>
  <c r="BG84" s="1"/>
  <c r="BB83"/>
  <c r="AV83"/>
  <c r="BB84" l="1"/>
  <c r="AV84"/>
  <c r="AH86"/>
  <c r="AO85"/>
  <c r="AS85" s="1"/>
  <c r="BE85"/>
  <c r="BF85" s="1"/>
  <c r="BG85" s="1"/>
  <c r="AH87" l="1"/>
  <c r="AO86"/>
  <c r="AS86" s="1"/>
  <c r="BE86"/>
  <c r="BF86" s="1"/>
  <c r="BG86" s="1"/>
  <c r="AV85"/>
  <c r="BB85"/>
  <c r="BB86" l="1"/>
  <c r="AO87"/>
  <c r="AS87" s="1"/>
  <c r="AH88"/>
  <c r="BE87"/>
  <c r="BF87" s="1"/>
  <c r="BG87" s="1"/>
  <c r="AV86"/>
  <c r="BB87" l="1"/>
  <c r="AO88"/>
  <c r="AS88" s="1"/>
  <c r="AH89"/>
  <c r="BE88"/>
  <c r="BF88" s="1"/>
  <c r="BG88" s="1"/>
  <c r="AV87"/>
  <c r="BB88" l="1"/>
  <c r="AV88"/>
  <c r="AO89"/>
  <c r="AS89" s="1"/>
  <c r="AH90"/>
  <c r="BE89"/>
  <c r="BF89" s="1"/>
  <c r="BG89" s="1"/>
  <c r="BB89" l="1"/>
  <c r="AV89"/>
  <c r="AH91"/>
  <c r="AO90"/>
  <c r="AS90" s="1"/>
  <c r="BE90"/>
  <c r="BF90" s="1"/>
  <c r="BG90" s="1"/>
  <c r="BB90" l="1"/>
  <c r="AH92"/>
  <c r="AO91"/>
  <c r="AS91" s="1"/>
  <c r="BE91"/>
  <c r="BF91" s="1"/>
  <c r="BG91" s="1"/>
  <c r="AV90"/>
  <c r="BB91" l="1"/>
  <c r="AH93"/>
  <c r="AO92"/>
  <c r="AS92" s="1"/>
  <c r="BE92"/>
  <c r="BF92" s="1"/>
  <c r="BG92" s="1"/>
  <c r="AV91"/>
  <c r="BB92" l="1"/>
  <c r="AV92"/>
  <c r="AH94"/>
  <c r="AO93"/>
  <c r="AS93" s="1"/>
  <c r="BE93"/>
  <c r="BF93" s="1"/>
  <c r="BG93" s="1"/>
  <c r="AH95" l="1"/>
  <c r="AO94"/>
  <c r="AS94" s="1"/>
  <c r="BE94"/>
  <c r="BF94" s="1"/>
  <c r="BG94" s="1"/>
  <c r="AV93"/>
  <c r="BB93"/>
  <c r="BB94" l="1"/>
  <c r="AO95"/>
  <c r="AS95" s="1"/>
  <c r="BE95"/>
  <c r="BF95" s="1"/>
  <c r="BG95" s="1"/>
  <c r="AH96"/>
  <c r="AV94"/>
  <c r="BB95" l="1"/>
  <c r="AO96"/>
  <c r="AS96" s="1"/>
  <c r="AH97"/>
  <c r="BE96"/>
  <c r="BF96" s="1"/>
  <c r="BG96" s="1"/>
  <c r="AV95"/>
  <c r="BB96" l="1"/>
  <c r="AV96"/>
  <c r="AO97"/>
  <c r="AS97" s="1"/>
  <c r="AH98"/>
  <c r="BE97"/>
  <c r="BF97" s="1"/>
  <c r="BG97" s="1"/>
  <c r="AH99" l="1"/>
  <c r="BE98"/>
  <c r="BF98" s="1"/>
  <c r="BG98" s="1"/>
  <c r="AO98"/>
  <c r="AS98" s="1"/>
  <c r="AV97"/>
  <c r="BB97"/>
  <c r="BB98" l="1"/>
  <c r="AV98"/>
  <c r="AH100"/>
  <c r="AO99"/>
  <c r="AS99" s="1"/>
  <c r="BE99"/>
  <c r="BF99" s="1"/>
  <c r="BG99" s="1"/>
  <c r="AH101" l="1"/>
  <c r="AO100"/>
  <c r="AS100" s="1"/>
  <c r="BE100"/>
  <c r="BF100" s="1"/>
  <c r="BG100" s="1"/>
  <c r="AV99"/>
  <c r="BB99"/>
  <c r="BB100" l="1"/>
  <c r="AH102"/>
  <c r="AO101"/>
  <c r="AS101" s="1"/>
  <c r="BE101"/>
  <c r="BF101" s="1"/>
  <c r="BG101" s="1"/>
  <c r="AV100"/>
  <c r="BB101" l="1"/>
  <c r="AH103"/>
  <c r="AO102"/>
  <c r="AS102" s="1"/>
  <c r="BE102"/>
  <c r="BF102" s="1"/>
  <c r="BG102" s="1"/>
  <c r="AV101"/>
  <c r="BB102" l="1"/>
  <c r="AV102"/>
  <c r="AO103"/>
  <c r="AS103" s="1"/>
  <c r="AH104"/>
  <c r="BE103"/>
  <c r="BF103" s="1"/>
  <c r="BG103" s="1"/>
  <c r="AV103" l="1"/>
  <c r="AO104"/>
  <c r="AS104" s="1"/>
  <c r="AH105"/>
  <c r="BE104"/>
  <c r="BF104" s="1"/>
  <c r="BG104" s="1"/>
  <c r="BB103"/>
  <c r="BB104" l="1"/>
  <c r="AV104"/>
  <c r="AO105"/>
  <c r="AS105" s="1"/>
  <c r="AH106"/>
  <c r="BE105"/>
  <c r="BF105" s="1"/>
  <c r="BG105" s="1"/>
  <c r="BB105" l="1"/>
  <c r="AV105"/>
  <c r="AH107"/>
  <c r="AO106"/>
  <c r="AS106" s="1"/>
  <c r="BE106"/>
  <c r="BF106" s="1"/>
  <c r="BG106" s="1"/>
  <c r="AH108" l="1"/>
  <c r="AO107"/>
  <c r="AS107" s="1"/>
  <c r="BE107"/>
  <c r="BF107" s="1"/>
  <c r="BG107" s="1"/>
  <c r="AV106"/>
  <c r="BB106"/>
  <c r="BB107" l="1"/>
  <c r="AH109"/>
  <c r="AO108"/>
  <c r="AS108" s="1"/>
  <c r="BE108"/>
  <c r="BF108" s="1"/>
  <c r="BG108" s="1"/>
  <c r="AV107"/>
  <c r="BB108" l="1"/>
  <c r="AH110"/>
  <c r="AO109"/>
  <c r="AS109" s="1"/>
  <c r="BE109"/>
  <c r="BF109" s="1"/>
  <c r="BG109" s="1"/>
  <c r="AV108"/>
  <c r="BB109" l="1"/>
  <c r="AV109"/>
  <c r="AH111"/>
  <c r="AO110"/>
  <c r="AS110" s="1"/>
  <c r="BE110"/>
  <c r="BF110" s="1"/>
  <c r="BG110" s="1"/>
  <c r="BB110" l="1"/>
  <c r="AO111"/>
  <c r="AS111" s="1"/>
  <c r="AH112"/>
  <c r="BE111"/>
  <c r="BF111" s="1"/>
  <c r="BG111" s="1"/>
  <c r="AV110"/>
  <c r="BB111" l="1"/>
  <c r="AV111"/>
  <c r="AO112"/>
  <c r="AS112" s="1"/>
  <c r="AH113"/>
  <c r="BE112"/>
  <c r="BF112" s="1"/>
  <c r="BG112" s="1"/>
  <c r="AO113" l="1"/>
  <c r="AS113" s="1"/>
  <c r="AH114"/>
  <c r="BE113"/>
  <c r="BF113" s="1"/>
  <c r="BG113" s="1"/>
  <c r="BB112"/>
  <c r="AV112"/>
  <c r="BB113" l="1"/>
  <c r="AV113"/>
  <c r="AH115"/>
  <c r="BE114"/>
  <c r="BF114" s="1"/>
  <c r="BG114" s="1"/>
  <c r="AO114"/>
  <c r="AS114" s="1"/>
  <c r="AV114" l="1"/>
  <c r="BB114"/>
  <c r="AH116"/>
  <c r="AO115"/>
  <c r="AS115" s="1"/>
  <c r="BE115"/>
  <c r="BF115" s="1"/>
  <c r="BG115" s="1"/>
  <c r="AH117" l="1"/>
  <c r="AO116"/>
  <c r="AS116" s="1"/>
  <c r="BE116"/>
  <c r="BF116" s="1"/>
  <c r="BG116" s="1"/>
  <c r="AV115"/>
  <c r="BB115"/>
  <c r="BB116" l="1"/>
  <c r="AH118"/>
  <c r="AO117"/>
  <c r="AS117" s="1"/>
  <c r="BE117"/>
  <c r="BF117" s="1"/>
  <c r="BG117" s="1"/>
  <c r="AV116"/>
  <c r="BB117" l="1"/>
  <c r="AH119"/>
  <c r="BE118"/>
  <c r="BF118" s="1"/>
  <c r="BG118" s="1"/>
  <c r="AO118"/>
  <c r="AS118" s="1"/>
  <c r="AV117"/>
  <c r="BB118" l="1"/>
  <c r="AO119"/>
  <c r="AS119" s="1"/>
  <c r="AH120"/>
  <c r="BE119"/>
  <c r="BF119" s="1"/>
  <c r="BG119" s="1"/>
  <c r="AV118"/>
  <c r="BB119" l="1"/>
  <c r="AV119"/>
  <c r="AO120"/>
  <c r="AS120" s="1"/>
  <c r="AH121"/>
  <c r="BE120"/>
  <c r="BF120" s="1"/>
  <c r="BG120" s="1"/>
  <c r="AO121" l="1"/>
  <c r="AS121" s="1"/>
  <c r="AH122"/>
  <c r="BE121"/>
  <c r="BF121" s="1"/>
  <c r="BG121" s="1"/>
  <c r="BB120"/>
  <c r="AV120"/>
  <c r="BB121" l="1"/>
  <c r="AV121"/>
  <c r="AH123"/>
  <c r="AO122"/>
  <c r="AS122" s="1"/>
  <c r="BE122"/>
  <c r="BF122" s="1"/>
  <c r="BG122" s="1"/>
  <c r="BB122" l="1"/>
  <c r="AH124"/>
  <c r="AO123"/>
  <c r="AS123" s="1"/>
  <c r="BE123"/>
  <c r="BF123" s="1"/>
  <c r="BG123" s="1"/>
  <c r="AV122"/>
  <c r="BB123" l="1"/>
  <c r="AH125"/>
  <c r="AO124"/>
  <c r="AS124" s="1"/>
  <c r="BE124"/>
  <c r="BF124" s="1"/>
  <c r="BG124" s="1"/>
  <c r="AV123"/>
  <c r="BB124" l="1"/>
  <c r="AH126"/>
  <c r="AO125"/>
  <c r="AS125" s="1"/>
  <c r="BE125"/>
  <c r="BF125" s="1"/>
  <c r="BG125" s="1"/>
  <c r="AV124"/>
  <c r="BB125" l="1"/>
  <c r="AV125"/>
  <c r="AH127"/>
  <c r="AO126"/>
  <c r="AS126" s="1"/>
  <c r="BE126"/>
  <c r="BF126" s="1"/>
  <c r="BG126" s="1"/>
  <c r="BB126" l="1"/>
  <c r="AO127"/>
  <c r="AS127" s="1"/>
  <c r="BE127"/>
  <c r="BF127" s="1"/>
  <c r="BG127" s="1"/>
  <c r="AH128"/>
  <c r="AV126"/>
  <c r="BB127" l="1"/>
  <c r="AV127"/>
  <c r="AO128"/>
  <c r="AS128" s="1"/>
  <c r="BE128"/>
  <c r="BF128" s="1"/>
  <c r="BG128" s="1"/>
  <c r="AH129"/>
  <c r="BB128" l="1"/>
  <c r="AV128"/>
  <c r="AO129"/>
  <c r="AS129" s="1"/>
  <c r="AH130"/>
  <c r="BE129"/>
  <c r="BF129" s="1"/>
  <c r="BG129" s="1"/>
  <c r="AH131" l="1"/>
  <c r="AO130"/>
  <c r="AS130" s="1"/>
  <c r="BE130"/>
  <c r="BF130" s="1"/>
  <c r="BG130" s="1"/>
  <c r="AV129"/>
  <c r="BB129"/>
  <c r="BB130" l="1"/>
  <c r="AH132"/>
  <c r="AO131"/>
  <c r="AS131" s="1"/>
  <c r="BE131"/>
  <c r="BF131" s="1"/>
  <c r="BG131" s="1"/>
  <c r="AV130"/>
  <c r="AH133" l="1"/>
  <c r="AO132"/>
  <c r="AS132" s="1"/>
  <c r="BE132"/>
  <c r="BF132" s="1"/>
  <c r="BG132" s="1"/>
  <c r="AV131"/>
  <c r="BB131"/>
  <c r="BB132" l="1"/>
  <c r="AV132"/>
  <c r="AH134"/>
  <c r="AO133"/>
  <c r="AS133" s="1"/>
  <c r="BE133"/>
  <c r="BF133" s="1"/>
  <c r="BG133" s="1"/>
  <c r="AH135" l="1"/>
  <c r="BE134"/>
  <c r="BF134" s="1"/>
  <c r="BG134" s="1"/>
  <c r="AO134"/>
  <c r="AS134" s="1"/>
  <c r="AV133"/>
  <c r="BB133"/>
  <c r="BB134" l="1"/>
  <c r="AO135"/>
  <c r="AS135" s="1"/>
  <c r="AH136"/>
  <c r="BE135"/>
  <c r="BF135" s="1"/>
  <c r="BG135" s="1"/>
  <c r="AV134"/>
  <c r="BB135" l="1"/>
  <c r="AV135"/>
  <c r="AO136"/>
  <c r="AS136" s="1"/>
  <c r="BE136"/>
  <c r="BF136" s="1"/>
  <c r="BG136" s="1"/>
  <c r="AH137"/>
  <c r="AV136" l="1"/>
  <c r="AO137"/>
  <c r="AS137" s="1"/>
  <c r="AH138"/>
  <c r="BE137"/>
  <c r="BF137" s="1"/>
  <c r="BG137" s="1"/>
  <c r="BB136"/>
  <c r="AH139" l="1"/>
  <c r="AO138"/>
  <c r="AS138" s="1"/>
  <c r="BE138"/>
  <c r="BF138" s="1"/>
  <c r="BG138" s="1"/>
  <c r="BB137"/>
  <c r="AV137"/>
  <c r="AH140" l="1"/>
  <c r="AO139"/>
  <c r="AS139" s="1"/>
  <c r="BE139"/>
  <c r="BF139" s="1"/>
  <c r="BG139" s="1"/>
  <c r="AV138"/>
  <c r="BB138"/>
  <c r="BB139" l="1"/>
  <c r="AV139"/>
  <c r="AH141"/>
  <c r="AO140"/>
  <c r="AS140" s="1"/>
  <c r="BE140"/>
  <c r="BF140" s="1"/>
  <c r="BG140" s="1"/>
  <c r="BB140" l="1"/>
  <c r="AH142"/>
  <c r="AO141"/>
  <c r="AS141" s="1"/>
  <c r="BE141"/>
  <c r="BF141" s="1"/>
  <c r="BG141" s="1"/>
  <c r="AV140"/>
  <c r="AV141" l="1"/>
  <c r="AH143"/>
  <c r="BE142"/>
  <c r="BF142" s="1"/>
  <c r="BG142" s="1"/>
  <c r="AO142"/>
  <c r="AS142" s="1"/>
  <c r="BB141"/>
  <c r="BB142" l="1"/>
  <c r="AO143"/>
  <c r="AS143" s="1"/>
  <c r="AH144"/>
  <c r="BE143"/>
  <c r="BF143" s="1"/>
  <c r="BG143" s="1"/>
  <c r="AV142"/>
  <c r="BB143" l="1"/>
  <c r="AV143"/>
  <c r="AO144"/>
  <c r="AS144" s="1"/>
  <c r="AH145"/>
  <c r="BE144"/>
  <c r="BF144" s="1"/>
  <c r="BG144" s="1"/>
  <c r="BB144" l="1"/>
  <c r="AV144"/>
  <c r="AO145"/>
  <c r="AS145" s="1"/>
  <c r="AH146"/>
  <c r="BE145"/>
  <c r="BF145" s="1"/>
  <c r="BG145" s="1"/>
  <c r="BB145" l="1"/>
  <c r="AV145"/>
  <c r="AH147"/>
  <c r="BE146"/>
  <c r="BF146" s="1"/>
  <c r="BG146" s="1"/>
  <c r="AO146"/>
  <c r="AS146" s="1"/>
  <c r="AH148" l="1"/>
  <c r="AO147"/>
  <c r="AS147" s="1"/>
  <c r="BE147"/>
  <c r="BF147" s="1"/>
  <c r="BG147" s="1"/>
  <c r="BB146"/>
  <c r="AV146"/>
  <c r="BB147" l="1"/>
  <c r="AH149"/>
  <c r="AO148"/>
  <c r="AS148" s="1"/>
  <c r="BE148"/>
  <c r="BF148" s="1"/>
  <c r="BG148" s="1"/>
  <c r="AV147"/>
  <c r="BB148" l="1"/>
  <c r="AV148"/>
  <c r="AH150"/>
  <c r="AO149"/>
  <c r="AS149" s="1"/>
  <c r="BE149"/>
  <c r="BF149" s="1"/>
  <c r="BG149" s="1"/>
  <c r="BB149" l="1"/>
  <c r="BB150" s="1"/>
  <c r="AH151"/>
  <c r="AO150"/>
  <c r="AS150" s="1"/>
  <c r="BE150"/>
  <c r="BF150" s="1"/>
  <c r="BG150" s="1"/>
  <c r="AV149"/>
  <c r="AO151" l="1"/>
  <c r="AS151" s="1"/>
  <c r="AH152"/>
  <c r="BE151"/>
  <c r="BF151" s="1"/>
  <c r="BG151" s="1"/>
  <c r="AV150"/>
  <c r="BB151" l="1"/>
  <c r="AV151"/>
  <c r="AO152"/>
  <c r="AS152" s="1"/>
  <c r="AH153"/>
  <c r="BE152"/>
  <c r="BF152" s="1"/>
  <c r="BG152" s="1"/>
  <c r="BB152" l="1"/>
  <c r="AV152"/>
  <c r="AO153"/>
  <c r="AS153" s="1"/>
  <c r="AH154"/>
  <c r="BE153"/>
  <c r="BF153" s="1"/>
  <c r="BG153" s="1"/>
  <c r="AV153" l="1"/>
  <c r="AH155"/>
  <c r="AO154"/>
  <c r="AS154" s="1"/>
  <c r="BE154"/>
  <c r="BF154" s="1"/>
  <c r="BG154" s="1"/>
  <c r="BB153"/>
  <c r="AH156" l="1"/>
  <c r="AO155"/>
  <c r="AS155" s="1"/>
  <c r="BE155"/>
  <c r="BF155" s="1"/>
  <c r="BG155" s="1"/>
  <c r="AV154"/>
  <c r="BB154"/>
  <c r="BB155" l="1"/>
  <c r="AV155"/>
  <c r="AH157"/>
  <c r="AO156"/>
  <c r="AS156" s="1"/>
  <c r="BE156"/>
  <c r="BF156" s="1"/>
  <c r="BG156" s="1"/>
  <c r="AV156" l="1"/>
  <c r="AH158"/>
  <c r="AO157"/>
  <c r="AS157" s="1"/>
  <c r="BE157"/>
  <c r="BF157" s="1"/>
  <c r="BG157" s="1"/>
  <c r="BB156"/>
  <c r="BB157" l="1"/>
  <c r="AH159"/>
  <c r="AO158"/>
  <c r="AS158" s="1"/>
  <c r="BE158"/>
  <c r="BF158" s="1"/>
  <c r="BG158" s="1"/>
  <c r="AV157"/>
  <c r="BB158" l="1"/>
  <c r="AV158"/>
  <c r="AO159"/>
  <c r="AS159" s="1"/>
  <c r="AH160"/>
  <c r="BE159"/>
  <c r="BF159" s="1"/>
  <c r="BG159" s="1"/>
  <c r="BB159" l="1"/>
  <c r="AV159"/>
  <c r="AO160"/>
  <c r="AS160" s="1"/>
  <c r="AH161"/>
  <c r="BE160"/>
  <c r="BF160" s="1"/>
  <c r="BG160" s="1"/>
  <c r="BB160" l="1"/>
  <c r="AV160"/>
  <c r="AO161"/>
  <c r="AS161" s="1"/>
  <c r="AH162"/>
  <c r="BE161"/>
  <c r="BF161" s="1"/>
  <c r="BG161" s="1"/>
  <c r="AV161" l="1"/>
  <c r="AH163"/>
  <c r="BE162"/>
  <c r="BF162" s="1"/>
  <c r="BG162" s="1"/>
  <c r="AO162"/>
  <c r="AS162" s="1"/>
  <c r="BB161"/>
  <c r="BB162" l="1"/>
  <c r="BB163" s="1"/>
  <c r="AH164"/>
  <c r="AO163"/>
  <c r="AS163" s="1"/>
  <c r="BE163"/>
  <c r="BF163" s="1"/>
  <c r="BG163" s="1"/>
  <c r="AV162"/>
  <c r="AH165" l="1"/>
  <c r="AO164"/>
  <c r="AS164" s="1"/>
  <c r="BE164"/>
  <c r="BF164" s="1"/>
  <c r="BG164" s="1"/>
  <c r="AV163"/>
  <c r="BB164" l="1"/>
  <c r="AV164"/>
  <c r="AH166"/>
  <c r="AO165"/>
  <c r="AS165" s="1"/>
  <c r="BE165"/>
  <c r="BF165" s="1"/>
  <c r="BG165" s="1"/>
  <c r="BB165" l="1"/>
  <c r="AV165"/>
  <c r="AH167"/>
  <c r="BE166"/>
  <c r="BF166" s="1"/>
  <c r="BG166" s="1"/>
  <c r="AO166"/>
  <c r="AS166" s="1"/>
  <c r="BB166" l="1"/>
  <c r="AO167"/>
  <c r="AS167" s="1"/>
  <c r="AH168"/>
  <c r="BE167"/>
  <c r="BF167" s="1"/>
  <c r="BG167" s="1"/>
  <c r="AV166"/>
  <c r="AV167" l="1"/>
  <c r="AO168"/>
  <c r="AS168" s="1"/>
  <c r="AH169"/>
  <c r="BE168"/>
  <c r="BF168" s="1"/>
  <c r="BG168" s="1"/>
  <c r="BB167"/>
  <c r="BB168" l="1"/>
  <c r="AV168"/>
  <c r="AO169"/>
  <c r="AS169" s="1"/>
  <c r="AH170"/>
  <c r="BE169"/>
  <c r="BF169" s="1"/>
  <c r="BG169" s="1"/>
  <c r="BB169" l="1"/>
  <c r="AH171"/>
  <c r="AO170"/>
  <c r="AS170" s="1"/>
  <c r="BE170"/>
  <c r="BF170" s="1"/>
  <c r="BG170" s="1"/>
  <c r="AV169"/>
  <c r="AV170" l="1"/>
  <c r="BB170"/>
  <c r="AH172"/>
  <c r="AO171"/>
  <c r="AS171" s="1"/>
  <c r="BE171"/>
  <c r="BF171" s="1"/>
  <c r="BG171" s="1"/>
  <c r="AV171" l="1"/>
  <c r="AH173"/>
  <c r="AO172"/>
  <c r="AS172" s="1"/>
  <c r="BE172"/>
  <c r="BF172" s="1"/>
  <c r="BG172" s="1"/>
  <c r="BB171"/>
  <c r="BB172" l="1"/>
  <c r="AH174"/>
  <c r="AO173"/>
  <c r="AS173" s="1"/>
  <c r="BE173"/>
  <c r="BF173" s="1"/>
  <c r="BG173" s="1"/>
  <c r="AV172"/>
  <c r="BB173" l="1"/>
  <c r="AH175"/>
  <c r="AO174"/>
  <c r="AS174" s="1"/>
  <c r="BE174"/>
  <c r="BF174" s="1"/>
  <c r="BG174" s="1"/>
  <c r="AV173"/>
  <c r="AV174" l="1"/>
  <c r="BB174"/>
  <c r="AO175"/>
  <c r="AS175" s="1"/>
  <c r="AH176"/>
  <c r="BE175"/>
  <c r="BF175" s="1"/>
  <c r="BG175" s="1"/>
  <c r="BB175" l="1"/>
  <c r="AO176"/>
  <c r="AS176" s="1"/>
  <c r="AH177"/>
  <c r="BE176"/>
  <c r="BF176" s="1"/>
  <c r="BG176" s="1"/>
  <c r="AV175"/>
  <c r="BB176" l="1"/>
  <c r="BB177" s="1"/>
  <c r="AV176"/>
  <c r="AO177"/>
  <c r="AS177" s="1"/>
  <c r="AH178"/>
  <c r="BE177"/>
  <c r="BF177" s="1"/>
  <c r="BG177" s="1"/>
  <c r="AV177" l="1"/>
  <c r="AH179"/>
  <c r="AO178"/>
  <c r="AS178" s="1"/>
  <c r="BE178"/>
  <c r="BF178" s="1"/>
  <c r="BG178" s="1"/>
  <c r="BB178" l="1"/>
  <c r="AH180"/>
  <c r="AO179"/>
  <c r="AS179" s="1"/>
  <c r="BE179"/>
  <c r="BF179" s="1"/>
  <c r="BG179" s="1"/>
  <c r="AV178"/>
  <c r="BB179" l="1"/>
  <c r="AH181"/>
  <c r="AO180"/>
  <c r="AS180" s="1"/>
  <c r="BE180"/>
  <c r="BF180" s="1"/>
  <c r="BG180" s="1"/>
  <c r="AV179"/>
  <c r="BB180" l="1"/>
  <c r="AV180"/>
  <c r="AH182"/>
  <c r="AO181"/>
  <c r="AS181" s="1"/>
  <c r="BE181"/>
  <c r="BF181" s="1"/>
  <c r="BG181" s="1"/>
  <c r="AH183" l="1"/>
  <c r="BE182"/>
  <c r="BF182" s="1"/>
  <c r="BG182" s="1"/>
  <c r="AO182"/>
  <c r="AS182" s="1"/>
  <c r="BB181"/>
  <c r="AV181"/>
  <c r="BB182" l="1"/>
  <c r="AO183"/>
  <c r="AS183" s="1"/>
  <c r="AH184"/>
  <c r="BE183"/>
  <c r="BF183" s="1"/>
  <c r="BG183" s="1"/>
  <c r="AV182"/>
  <c r="BB183" l="1"/>
  <c r="AV183"/>
  <c r="AO184"/>
  <c r="AS184" s="1"/>
  <c r="AH185"/>
  <c r="BE184"/>
  <c r="BF184" s="1"/>
  <c r="BG184" s="1"/>
  <c r="BB184" l="1"/>
  <c r="AV184"/>
  <c r="AO185"/>
  <c r="AS185" s="1"/>
  <c r="AH186"/>
  <c r="BE185"/>
  <c r="BF185" s="1"/>
  <c r="BG185" s="1"/>
  <c r="AH187" l="1"/>
  <c r="AO186"/>
  <c r="AS186" s="1"/>
  <c r="BE186"/>
  <c r="BF186" s="1"/>
  <c r="BG186" s="1"/>
  <c r="AV185"/>
  <c r="BB185"/>
  <c r="BB186" l="1"/>
  <c r="AH188"/>
  <c r="AO187"/>
  <c r="AS187" s="1"/>
  <c r="BE187"/>
  <c r="BF187" s="1"/>
  <c r="BG187" s="1"/>
  <c r="AV186"/>
  <c r="BB187" l="1"/>
  <c r="AV187"/>
  <c r="AH189"/>
  <c r="AO188"/>
  <c r="AS188" s="1"/>
  <c r="BE188"/>
  <c r="BF188" s="1"/>
  <c r="BG188" s="1"/>
  <c r="AH190" l="1"/>
  <c r="AO189"/>
  <c r="AS189" s="1"/>
  <c r="BE189"/>
  <c r="BF189" s="1"/>
  <c r="BG189" s="1"/>
  <c r="AV188"/>
  <c r="BB188"/>
  <c r="BB189" l="1"/>
  <c r="BB190" s="1"/>
  <c r="AH191"/>
  <c r="AO190"/>
  <c r="AS190" s="1"/>
  <c r="BE190"/>
  <c r="BF190" s="1"/>
  <c r="BG190" s="1"/>
  <c r="AV189"/>
  <c r="AO191" l="1"/>
  <c r="AS191" s="1"/>
  <c r="BE191"/>
  <c r="BF191" s="1"/>
  <c r="BG191" s="1"/>
  <c r="AH192"/>
  <c r="AV190"/>
  <c r="AO192" l="1"/>
  <c r="AS192" s="1"/>
  <c r="BE192"/>
  <c r="BF192" s="1"/>
  <c r="BG192" s="1"/>
  <c r="AH193"/>
  <c r="AV191"/>
  <c r="BB191"/>
  <c r="BB192" l="1"/>
  <c r="AV192"/>
  <c r="AO193"/>
  <c r="AS193" s="1"/>
  <c r="AH194"/>
  <c r="BE193"/>
  <c r="BF193" s="1"/>
  <c r="BG193" s="1"/>
  <c r="AV193" l="1"/>
  <c r="AH195"/>
  <c r="BE194"/>
  <c r="BF194" s="1"/>
  <c r="BG194" s="1"/>
  <c r="AO194"/>
  <c r="AS194" s="1"/>
  <c r="BB193"/>
  <c r="AH196" l="1"/>
  <c r="AO195"/>
  <c r="AS195" s="1"/>
  <c r="BE195"/>
  <c r="BF195" s="1"/>
  <c r="BG195" s="1"/>
  <c r="AV194"/>
  <c r="BB194"/>
  <c r="BB195" l="1"/>
  <c r="AH197"/>
  <c r="AO196"/>
  <c r="AS196" s="1"/>
  <c r="BE196"/>
  <c r="BF196" s="1"/>
  <c r="BG196" s="1"/>
  <c r="AV195"/>
  <c r="BB196" l="1"/>
  <c r="AH198"/>
  <c r="AO197"/>
  <c r="AS197" s="1"/>
  <c r="BE197"/>
  <c r="BF197" s="1"/>
  <c r="BG197" s="1"/>
  <c r="AV196"/>
  <c r="BB197" l="1"/>
  <c r="AH199"/>
  <c r="BE198"/>
  <c r="BF198" s="1"/>
  <c r="BG198" s="1"/>
  <c r="AO198"/>
  <c r="AS198" s="1"/>
  <c r="AV197"/>
  <c r="BB198" l="1"/>
  <c r="AO199"/>
  <c r="AS199" s="1"/>
  <c r="BE199"/>
  <c r="BF199" s="1"/>
  <c r="BG199" s="1"/>
  <c r="AH200"/>
  <c r="AV198"/>
  <c r="BB199" l="1"/>
  <c r="AV199"/>
  <c r="AO200"/>
  <c r="AS200" s="1"/>
  <c r="BE200"/>
  <c r="BF200" s="1"/>
  <c r="BG200" s="1"/>
  <c r="AH201"/>
  <c r="AO201" l="1"/>
  <c r="AS201" s="1"/>
  <c r="AH202"/>
  <c r="BE201"/>
  <c r="BF201" s="1"/>
  <c r="BG201" s="1"/>
  <c r="AV200"/>
  <c r="BB200"/>
  <c r="BB201" l="1"/>
  <c r="AV201"/>
  <c r="AH203"/>
  <c r="AO202"/>
  <c r="AS202" s="1"/>
  <c r="BE202"/>
  <c r="BF202" s="1"/>
  <c r="BG202" s="1"/>
  <c r="AH204" l="1"/>
  <c r="AO203"/>
  <c r="AS203" s="1"/>
  <c r="BE203"/>
  <c r="BF203" s="1"/>
  <c r="BG203" s="1"/>
  <c r="AV202"/>
  <c r="BB202"/>
  <c r="BB203" l="1"/>
  <c r="AH205"/>
  <c r="AO204"/>
  <c r="AS204" s="1"/>
  <c r="BE204"/>
  <c r="BF204" s="1"/>
  <c r="BG204" s="1"/>
  <c r="AV203"/>
  <c r="BB204" l="1"/>
  <c r="BB205" s="1"/>
  <c r="AH206"/>
  <c r="AO205"/>
  <c r="AS205" s="1"/>
  <c r="BE205"/>
  <c r="BF205" s="1"/>
  <c r="BG205" s="1"/>
  <c r="AV204"/>
  <c r="AH207" l="1"/>
  <c r="AO206"/>
  <c r="AS206" s="1"/>
  <c r="BE206"/>
  <c r="BF206" s="1"/>
  <c r="BG206" s="1"/>
  <c r="AV205"/>
  <c r="BB206" l="1"/>
  <c r="AO207"/>
  <c r="AS207" s="1"/>
  <c r="AH208"/>
  <c r="BE207"/>
  <c r="BF207" s="1"/>
  <c r="BG207" s="1"/>
  <c r="AV206"/>
  <c r="BB207" l="1"/>
  <c r="AV207"/>
  <c r="AO208"/>
  <c r="AS208" s="1"/>
  <c r="AH209"/>
  <c r="BE208"/>
  <c r="BF208" s="1"/>
  <c r="BG208" s="1"/>
  <c r="BB208" l="1"/>
  <c r="AV208"/>
  <c r="AO209"/>
  <c r="AS209" s="1"/>
  <c r="AH210"/>
  <c r="BE209"/>
  <c r="BF209" s="1"/>
  <c r="BG209" s="1"/>
  <c r="AV209" l="1"/>
  <c r="AH211"/>
  <c r="BE210"/>
  <c r="BF210" s="1"/>
  <c r="BG210" s="1"/>
  <c r="AO210"/>
  <c r="AS210" s="1"/>
  <c r="BB209"/>
  <c r="BB210" l="1"/>
  <c r="AH212"/>
  <c r="AO211"/>
  <c r="AS211" s="1"/>
  <c r="BE211"/>
  <c r="BF211" s="1"/>
  <c r="BG211" s="1"/>
  <c r="AV210"/>
  <c r="BB211" l="1"/>
  <c r="BB212" s="1"/>
  <c r="AH213"/>
  <c r="AO212"/>
  <c r="AS212" s="1"/>
  <c r="BE212"/>
  <c r="BF212" s="1"/>
  <c r="BG212" s="1"/>
  <c r="AV211"/>
  <c r="AH214" l="1"/>
  <c r="AO213"/>
  <c r="AS213" s="1"/>
  <c r="BE213"/>
  <c r="BF213" s="1"/>
  <c r="BG213" s="1"/>
  <c r="AV212"/>
  <c r="BB213" l="1"/>
  <c r="AH215"/>
  <c r="BE214"/>
  <c r="BF214" s="1"/>
  <c r="BG214" s="1"/>
  <c r="AO214"/>
  <c r="AS214" s="1"/>
  <c r="AV213"/>
  <c r="BB214" l="1"/>
  <c r="AO215"/>
  <c r="AS215" s="1"/>
  <c r="AH216"/>
  <c r="BE215"/>
  <c r="BF215" s="1"/>
  <c r="BG215" s="1"/>
  <c r="AV214"/>
  <c r="BB215" l="1"/>
  <c r="AV215"/>
  <c r="AO216"/>
  <c r="AS216" s="1"/>
  <c r="AH217"/>
  <c r="BE216"/>
  <c r="BF216" s="1"/>
  <c r="BG216" s="1"/>
  <c r="BB216" l="1"/>
  <c r="AV216"/>
  <c r="AO217"/>
  <c r="AS217" s="1"/>
  <c r="AH218"/>
  <c r="BE217"/>
  <c r="BF217" s="1"/>
  <c r="BG217" s="1"/>
  <c r="BB217" l="1"/>
  <c r="AV217"/>
  <c r="AH219"/>
  <c r="AO218"/>
  <c r="AS218" s="1"/>
  <c r="BE218"/>
  <c r="BF218" s="1"/>
  <c r="BG218" s="1"/>
  <c r="BB218" l="1"/>
  <c r="AH220"/>
  <c r="AO219"/>
  <c r="AS219" s="1"/>
  <c r="BE219"/>
  <c r="BF219" s="1"/>
  <c r="BG219" s="1"/>
  <c r="AV218"/>
  <c r="AV219" l="1"/>
  <c r="BB219"/>
  <c r="BB220" s="1"/>
  <c r="AH221"/>
  <c r="AO220"/>
  <c r="AS220" s="1"/>
  <c r="BE220"/>
  <c r="BF220" s="1"/>
  <c r="BG220" s="1"/>
  <c r="AH222" l="1"/>
  <c r="AO221"/>
  <c r="AS221" s="1"/>
  <c r="BE221"/>
  <c r="BF221" s="1"/>
  <c r="BG221" s="1"/>
  <c r="AV220"/>
  <c r="AH223" l="1"/>
  <c r="AO222"/>
  <c r="AS222" s="1"/>
  <c r="BE222"/>
  <c r="BF222" s="1"/>
  <c r="BG222" s="1"/>
  <c r="AV221"/>
  <c r="BB221"/>
  <c r="BB222" l="1"/>
  <c r="AV222"/>
  <c r="AO223"/>
  <c r="AS223" s="1"/>
  <c r="BE223"/>
  <c r="BF223" s="1"/>
  <c r="BG223" s="1"/>
  <c r="AH224"/>
  <c r="AO224" l="1"/>
  <c r="AS224" s="1"/>
  <c r="BE224"/>
  <c r="BF224" s="1"/>
  <c r="BG224" s="1"/>
  <c r="AH225"/>
  <c r="AV223"/>
  <c r="BB223"/>
  <c r="BB224" l="1"/>
  <c r="BB225" s="1"/>
  <c r="AV224"/>
  <c r="AO225"/>
  <c r="AS225" s="1"/>
  <c r="AH226"/>
  <c r="BE225"/>
  <c r="BF225" s="1"/>
  <c r="BG225" s="1"/>
  <c r="AV225" l="1"/>
  <c r="AH227"/>
  <c r="BE226"/>
  <c r="BF226" s="1"/>
  <c r="BG226" s="1"/>
  <c r="AO226"/>
  <c r="AS226" s="1"/>
  <c r="BB226" l="1"/>
  <c r="AH228"/>
  <c r="AO227"/>
  <c r="AS227" s="1"/>
  <c r="BE227"/>
  <c r="BF227" s="1"/>
  <c r="BG227" s="1"/>
  <c r="AV226"/>
  <c r="AH229" l="1"/>
  <c r="AO228"/>
  <c r="AS228" s="1"/>
  <c r="BE228"/>
  <c r="BF228" s="1"/>
  <c r="BG228" s="1"/>
  <c r="AV227"/>
  <c r="BB227"/>
  <c r="BB228" l="1"/>
  <c r="AH230"/>
  <c r="AO229"/>
  <c r="AS229" s="1"/>
  <c r="BE229"/>
  <c r="BF229" s="1"/>
  <c r="BG229" s="1"/>
  <c r="AV228"/>
  <c r="BB229" l="1"/>
  <c r="AH231"/>
  <c r="BE230"/>
  <c r="BF230" s="1"/>
  <c r="BG230" s="1"/>
  <c r="AO230"/>
  <c r="AS230" s="1"/>
  <c r="AV229"/>
  <c r="BB230" l="1"/>
  <c r="AO231"/>
  <c r="AS231" s="1"/>
  <c r="AH232"/>
  <c r="BE231"/>
  <c r="BF231" s="1"/>
  <c r="BG231" s="1"/>
  <c r="AV230"/>
  <c r="BB231" l="1"/>
  <c r="AV231"/>
  <c r="AO232"/>
  <c r="AS232" s="1"/>
  <c r="AH233"/>
  <c r="BE232"/>
  <c r="BF232" s="1"/>
  <c r="BG232" s="1"/>
  <c r="AO233" l="1"/>
  <c r="AS233" s="1"/>
  <c r="AH234"/>
  <c r="BE233"/>
  <c r="BF233" s="1"/>
  <c r="BG233" s="1"/>
  <c r="BB232"/>
  <c r="AV232"/>
  <c r="BB233" l="1"/>
  <c r="AV233"/>
  <c r="AH235"/>
  <c r="AO234"/>
  <c r="AS234" s="1"/>
  <c r="BE234"/>
  <c r="BF234" s="1"/>
  <c r="BG234" s="1"/>
  <c r="AH236" l="1"/>
  <c r="AO235"/>
  <c r="AS235" s="1"/>
  <c r="BE235"/>
  <c r="BF235" s="1"/>
  <c r="BG235" s="1"/>
  <c r="AV234"/>
  <c r="BB234"/>
  <c r="BB235" l="1"/>
  <c r="AH237"/>
  <c r="AO236"/>
  <c r="AS236" s="1"/>
  <c r="BE236"/>
  <c r="BF236" s="1"/>
  <c r="BG236" s="1"/>
  <c r="AV235"/>
  <c r="BB236" l="1"/>
  <c r="AH238"/>
  <c r="AO237"/>
  <c r="AS237" s="1"/>
  <c r="BE237"/>
  <c r="BF237" s="1"/>
  <c r="BG237" s="1"/>
  <c r="AV236"/>
  <c r="BB237" l="1"/>
  <c r="AH239"/>
  <c r="AO238"/>
  <c r="AS238" s="1"/>
  <c r="BE238"/>
  <c r="BF238" s="1"/>
  <c r="BG238" s="1"/>
  <c r="AV237"/>
  <c r="BB238" l="1"/>
  <c r="AO239"/>
  <c r="AS239" s="1"/>
  <c r="AH240"/>
  <c r="BE239"/>
  <c r="BF239" s="1"/>
  <c r="BG239" s="1"/>
  <c r="AV238"/>
  <c r="BB239" l="1"/>
  <c r="AV239"/>
  <c r="AO240"/>
  <c r="AS240" s="1"/>
  <c r="AH241"/>
  <c r="BE240"/>
  <c r="BF240" s="1"/>
  <c r="BG240" s="1"/>
  <c r="BB240" l="1"/>
  <c r="AV240"/>
  <c r="AO241"/>
  <c r="AS241" s="1"/>
  <c r="AH242"/>
  <c r="BE241"/>
  <c r="BF241" s="1"/>
  <c r="BG241" s="1"/>
  <c r="BB241" l="1"/>
  <c r="AV241"/>
  <c r="AH243"/>
  <c r="AO242"/>
  <c r="AS242" s="1"/>
  <c r="BE242"/>
  <c r="BF242" s="1"/>
  <c r="BG242" s="1"/>
  <c r="AH244" l="1"/>
  <c r="AO243"/>
  <c r="AS243" s="1"/>
  <c r="BE243"/>
  <c r="BF243" s="1"/>
  <c r="BG243" s="1"/>
  <c r="BB242"/>
  <c r="AV242"/>
  <c r="BB243" l="1"/>
  <c r="AH245"/>
  <c r="AO244"/>
  <c r="AS244" s="1"/>
  <c r="BE244"/>
  <c r="BF244" s="1"/>
  <c r="BG244" s="1"/>
  <c r="AV243"/>
  <c r="BB244" l="1"/>
  <c r="AH246"/>
  <c r="AO245"/>
  <c r="AS245" s="1"/>
  <c r="BE245"/>
  <c r="BF245" s="1"/>
  <c r="BG245" s="1"/>
  <c r="AV244"/>
  <c r="BB245" l="1"/>
  <c r="AH247"/>
  <c r="AO246"/>
  <c r="AS246" s="1"/>
  <c r="BE246"/>
  <c r="BF246" s="1"/>
  <c r="BG246" s="1"/>
  <c r="AV245"/>
  <c r="BB246" l="1"/>
  <c r="BB247" s="1"/>
  <c r="AO247"/>
  <c r="AS247" s="1"/>
  <c r="AH248"/>
  <c r="BE247"/>
  <c r="BF247" s="1"/>
  <c r="BG247" s="1"/>
  <c r="AV246"/>
  <c r="AV247" l="1"/>
  <c r="AO248"/>
  <c r="AS248" s="1"/>
  <c r="AH249"/>
  <c r="BE248"/>
  <c r="BF248" s="1"/>
  <c r="BG248" s="1"/>
  <c r="AO249" l="1"/>
  <c r="AS249" s="1"/>
  <c r="AH250"/>
  <c r="BE249"/>
  <c r="BF249" s="1"/>
  <c r="BG249" s="1"/>
  <c r="AV248"/>
  <c r="BB248"/>
  <c r="BB249" l="1"/>
  <c r="AV249"/>
  <c r="AH251"/>
  <c r="BE250"/>
  <c r="BF250" s="1"/>
  <c r="BG250" s="1"/>
  <c r="AO250"/>
  <c r="AS250" s="1"/>
  <c r="AH252" l="1"/>
  <c r="AO251"/>
  <c r="AS251" s="1"/>
  <c r="BE251"/>
  <c r="BF251" s="1"/>
  <c r="BG251" s="1"/>
  <c r="AV250"/>
  <c r="BB250"/>
  <c r="BB251" l="1"/>
  <c r="AH253"/>
  <c r="AO252"/>
  <c r="AS252" s="1"/>
  <c r="BE252"/>
  <c r="BF252" s="1"/>
  <c r="BG252" s="1"/>
  <c r="AV251"/>
  <c r="BB252" l="1"/>
  <c r="AH254"/>
  <c r="AO253"/>
  <c r="AS253" s="1"/>
  <c r="BE253"/>
  <c r="BF253" s="1"/>
  <c r="BG253" s="1"/>
  <c r="AV252"/>
  <c r="BB253" l="1"/>
  <c r="AH255"/>
  <c r="AO254"/>
  <c r="AS254" s="1"/>
  <c r="BE254"/>
  <c r="BF254" s="1"/>
  <c r="BG254" s="1"/>
  <c r="AV253"/>
  <c r="BB254" l="1"/>
  <c r="AO255"/>
  <c r="AS255" s="1"/>
  <c r="AH256"/>
  <c r="BE255"/>
  <c r="BF255" s="1"/>
  <c r="BG255" s="1"/>
  <c r="AV254"/>
  <c r="BB255" l="1"/>
  <c r="AV255"/>
  <c r="AO256"/>
  <c r="AS256" s="1"/>
  <c r="AH257"/>
  <c r="BE256"/>
  <c r="BF256" s="1"/>
  <c r="BG256" s="1"/>
  <c r="BB256" l="1"/>
  <c r="AV256"/>
  <c r="AO257"/>
  <c r="AS257" s="1"/>
  <c r="AH258"/>
  <c r="BE257"/>
  <c r="BF257" s="1"/>
  <c r="BG257" s="1"/>
  <c r="BB257" l="1"/>
  <c r="AV257"/>
  <c r="AH259"/>
  <c r="BE258"/>
  <c r="BF258" s="1"/>
  <c r="BG258" s="1"/>
  <c r="AO258"/>
  <c r="AS258" s="1"/>
  <c r="AV258" l="1"/>
  <c r="AH260"/>
  <c r="AO259"/>
  <c r="AS259" s="1"/>
  <c r="BE259"/>
  <c r="BF259" s="1"/>
  <c r="BG259" s="1"/>
  <c r="BB258"/>
  <c r="AH261" l="1"/>
  <c r="AO260"/>
  <c r="AS260" s="1"/>
  <c r="BE260"/>
  <c r="BF260" s="1"/>
  <c r="BG260" s="1"/>
  <c r="AV259"/>
  <c r="BB259"/>
  <c r="BB260" l="1"/>
  <c r="AH262"/>
  <c r="AO261"/>
  <c r="AS261" s="1"/>
  <c r="BE261"/>
  <c r="BF261" s="1"/>
  <c r="BG261" s="1"/>
  <c r="AV260"/>
  <c r="BB261" l="1"/>
  <c r="AH263"/>
  <c r="BE262"/>
  <c r="BF262" s="1"/>
  <c r="BG262" s="1"/>
  <c r="AO262"/>
  <c r="AS262" s="1"/>
  <c r="AV261"/>
  <c r="BB262" l="1"/>
  <c r="AO263"/>
  <c r="AS263" s="1"/>
  <c r="BE263"/>
  <c r="BF263" s="1"/>
  <c r="BG263" s="1"/>
  <c r="AH264"/>
  <c r="AV262"/>
  <c r="BB263" l="1"/>
  <c r="AV263"/>
  <c r="AO264"/>
  <c r="AS264" s="1"/>
  <c r="AH265"/>
  <c r="BE264"/>
  <c r="BF264" s="1"/>
  <c r="BG264" s="1"/>
  <c r="BB264" l="1"/>
  <c r="AV264"/>
  <c r="AO265"/>
  <c r="AS265" s="1"/>
  <c r="AH266"/>
  <c r="BE265"/>
  <c r="BF265" s="1"/>
  <c r="BG265" s="1"/>
  <c r="BB265" l="1"/>
  <c r="AH267"/>
  <c r="AO266"/>
  <c r="AS266" s="1"/>
  <c r="BE266"/>
  <c r="BF266" s="1"/>
  <c r="BG266" s="1"/>
  <c r="AV265"/>
  <c r="BB266" l="1"/>
  <c r="AH268"/>
  <c r="AO267"/>
  <c r="AS267" s="1"/>
  <c r="BE267"/>
  <c r="BF267" s="1"/>
  <c r="BG267" s="1"/>
  <c r="AV266"/>
  <c r="AH269" l="1"/>
  <c r="AO268"/>
  <c r="AS268" s="1"/>
  <c r="BE268"/>
  <c r="BF268" s="1"/>
  <c r="BG268" s="1"/>
  <c r="AV267"/>
  <c r="BB267"/>
  <c r="BB268" l="1"/>
  <c r="AH270"/>
  <c r="AO269"/>
  <c r="AS269" s="1"/>
  <c r="BE269"/>
  <c r="BF269" s="1"/>
  <c r="BG269" s="1"/>
  <c r="AV268"/>
  <c r="BB269" l="1"/>
  <c r="AH271"/>
  <c r="AO270"/>
  <c r="AS270" s="1"/>
  <c r="BE270"/>
  <c r="BF270" s="1"/>
  <c r="BG270" s="1"/>
  <c r="AV269"/>
  <c r="BB270" l="1"/>
  <c r="AO271"/>
  <c r="AS271" s="1"/>
  <c r="AH272"/>
  <c r="BE271"/>
  <c r="BF271" s="1"/>
  <c r="BG271" s="1"/>
  <c r="AV270"/>
  <c r="BB271" l="1"/>
  <c r="AV271"/>
  <c r="AO272"/>
  <c r="AS272" s="1"/>
  <c r="BE272"/>
  <c r="BF272" s="1"/>
  <c r="BG272" s="1"/>
  <c r="AH273"/>
  <c r="AO273" l="1"/>
  <c r="AS273" s="1"/>
  <c r="AH274"/>
  <c r="BE273"/>
  <c r="BF273" s="1"/>
  <c r="BG273" s="1"/>
  <c r="BB272"/>
  <c r="AV272"/>
  <c r="BB273" l="1"/>
  <c r="AV273"/>
  <c r="AH275"/>
  <c r="BE274"/>
  <c r="BF274" s="1"/>
  <c r="BG274" s="1"/>
  <c r="AO274"/>
  <c r="AS274" s="1"/>
  <c r="BB274" l="1"/>
  <c r="AH276"/>
  <c r="AO275"/>
  <c r="AS275" s="1"/>
  <c r="BE275"/>
  <c r="BF275" s="1"/>
  <c r="BG275" s="1"/>
  <c r="AV274"/>
  <c r="BB275" l="1"/>
  <c r="BB276" s="1"/>
  <c r="AH277"/>
  <c r="AO276"/>
  <c r="AS276" s="1"/>
  <c r="BE276"/>
  <c r="BF276" s="1"/>
  <c r="BG276" s="1"/>
  <c r="AV275"/>
  <c r="AH278" l="1"/>
  <c r="AO277"/>
  <c r="AS277" s="1"/>
  <c r="BE277"/>
  <c r="BF277" s="1"/>
  <c r="BG277" s="1"/>
  <c r="AV276"/>
  <c r="BB277" l="1"/>
  <c r="AH279"/>
  <c r="BE278"/>
  <c r="BF278" s="1"/>
  <c r="BG278" s="1"/>
  <c r="AO278"/>
  <c r="AS278" s="1"/>
  <c r="AV277"/>
  <c r="BB278" l="1"/>
  <c r="BB279" s="1"/>
  <c r="AO279"/>
  <c r="AS279" s="1"/>
  <c r="AH280"/>
  <c r="BE279"/>
  <c r="BF279" s="1"/>
  <c r="BG279" s="1"/>
  <c r="AV278"/>
  <c r="AV279" l="1"/>
  <c r="AO280"/>
  <c r="AS280" s="1"/>
  <c r="AH281"/>
  <c r="BE280"/>
  <c r="BF280" s="1"/>
  <c r="BG280" s="1"/>
  <c r="BB280" l="1"/>
  <c r="AV280"/>
  <c r="AO281"/>
  <c r="AS281" s="1"/>
  <c r="AH282"/>
  <c r="BE281"/>
  <c r="BF281" s="1"/>
  <c r="BG281" s="1"/>
  <c r="BB281" l="1"/>
  <c r="AV281"/>
  <c r="AH283"/>
  <c r="BE282"/>
  <c r="BF282" s="1"/>
  <c r="BG282" s="1"/>
  <c r="AO282"/>
  <c r="AS282" s="1"/>
  <c r="AH284" l="1"/>
  <c r="AO283"/>
  <c r="AS283" s="1"/>
  <c r="BE283"/>
  <c r="BF283" s="1"/>
  <c r="BG283" s="1"/>
  <c r="BB282"/>
  <c r="AV282"/>
  <c r="BB283" l="1"/>
  <c r="AH285"/>
  <c r="AO284"/>
  <c r="AS284" s="1"/>
  <c r="BE284"/>
  <c r="BF284" s="1"/>
  <c r="BG284" s="1"/>
  <c r="AV283"/>
  <c r="BB284" l="1"/>
  <c r="AH286"/>
  <c r="AO285"/>
  <c r="AS285" s="1"/>
  <c r="BE285"/>
  <c r="BF285" s="1"/>
  <c r="BG285" s="1"/>
  <c r="AV284"/>
  <c r="BB285" l="1"/>
  <c r="AH287"/>
  <c r="AO286"/>
  <c r="AS286" s="1"/>
  <c r="BE286"/>
  <c r="BF286" s="1"/>
  <c r="BG286" s="1"/>
  <c r="AV285"/>
  <c r="BB286" l="1"/>
  <c r="AO287"/>
  <c r="AS287" s="1"/>
  <c r="BE287"/>
  <c r="BF287" s="1"/>
  <c r="BG287" s="1"/>
  <c r="AH288"/>
  <c r="AV286"/>
  <c r="BB287" l="1"/>
  <c r="AV287"/>
  <c r="AO288"/>
  <c r="AS288" s="1"/>
  <c r="AH289"/>
  <c r="BE288"/>
  <c r="BF288" s="1"/>
  <c r="BG288" s="1"/>
  <c r="AO289" l="1"/>
  <c r="AS289" s="1"/>
  <c r="AH290"/>
  <c r="BE289"/>
  <c r="BF289" s="1"/>
  <c r="BG289" s="1"/>
  <c r="BB288"/>
  <c r="AV288"/>
  <c r="AV289" l="1"/>
  <c r="AH291"/>
  <c r="AO290"/>
  <c r="AS290" s="1"/>
  <c r="BE290"/>
  <c r="BF290" s="1"/>
  <c r="BG290" s="1"/>
  <c r="BB289"/>
  <c r="AH292" l="1"/>
  <c r="AO291"/>
  <c r="AS291" s="1"/>
  <c r="BE291"/>
  <c r="BF291" s="1"/>
  <c r="BG291" s="1"/>
  <c r="AV290"/>
  <c r="BB290"/>
  <c r="BB291" l="1"/>
  <c r="AH293"/>
  <c r="AO292"/>
  <c r="AS292" s="1"/>
  <c r="BE292"/>
  <c r="BF292" s="1"/>
  <c r="BG292" s="1"/>
  <c r="AV291"/>
  <c r="BB292" l="1"/>
  <c r="AH294"/>
  <c r="AO293"/>
  <c r="AS293" s="1"/>
  <c r="BE293"/>
  <c r="BF293" s="1"/>
  <c r="BG293" s="1"/>
  <c r="AV292"/>
  <c r="BB293" l="1"/>
  <c r="AH295"/>
  <c r="AO294"/>
  <c r="AS294" s="1"/>
  <c r="BE294"/>
  <c r="BF294" s="1"/>
  <c r="BG294" s="1"/>
  <c r="AV293"/>
  <c r="BB294" l="1"/>
  <c r="AO295"/>
  <c r="AS295" s="1"/>
  <c r="BE295"/>
  <c r="BF295" s="1"/>
  <c r="BG295" s="1"/>
  <c r="AH296"/>
  <c r="AV294"/>
  <c r="BB295" l="1"/>
  <c r="AV295"/>
  <c r="AO296"/>
  <c r="AS296" s="1"/>
  <c r="AH297"/>
  <c r="BE296"/>
  <c r="BF296" s="1"/>
  <c r="BG296" s="1"/>
  <c r="BB296" l="1"/>
  <c r="AV296"/>
  <c r="AO297"/>
  <c r="AS297" s="1"/>
  <c r="AH298"/>
  <c r="BE297"/>
  <c r="BF297" s="1"/>
  <c r="BG297" s="1"/>
  <c r="AH299" l="1"/>
  <c r="AO298"/>
  <c r="AS298" s="1"/>
  <c r="BE298"/>
  <c r="BF298" s="1"/>
  <c r="BG298" s="1"/>
  <c r="BB297"/>
  <c r="AV297"/>
  <c r="BB298" l="1"/>
  <c r="AH300"/>
  <c r="AO299"/>
  <c r="AS299" s="1"/>
  <c r="BE299"/>
  <c r="BF299" s="1"/>
  <c r="BG299" s="1"/>
  <c r="AV298"/>
  <c r="BB299" l="1"/>
  <c r="AH301"/>
  <c r="AO300"/>
  <c r="AS300" s="1"/>
  <c r="BE300"/>
  <c r="BF300" s="1"/>
  <c r="BG300" s="1"/>
  <c r="AV299"/>
  <c r="AH302" l="1"/>
  <c r="AO301"/>
  <c r="AS301" s="1"/>
  <c r="BE301"/>
  <c r="BF301" s="1"/>
  <c r="BG301" s="1"/>
  <c r="AV300"/>
  <c r="BB300"/>
  <c r="BB301" l="1"/>
  <c r="AH303"/>
  <c r="AO302"/>
  <c r="AS302" s="1"/>
  <c r="BE302"/>
  <c r="BF302" s="1"/>
  <c r="BG302" s="1"/>
  <c r="AV301"/>
  <c r="BB302" l="1"/>
  <c r="AO303"/>
  <c r="AS303" s="1"/>
  <c r="BE303"/>
  <c r="BF303" s="1"/>
  <c r="BG303" s="1"/>
  <c r="AH304"/>
  <c r="AV302"/>
  <c r="BB303" l="1"/>
  <c r="BB304" s="1"/>
  <c r="AV303"/>
  <c r="AO304"/>
  <c r="AS304" s="1"/>
  <c r="AH305"/>
  <c r="BE304"/>
  <c r="BF304" s="1"/>
  <c r="BG304" s="1"/>
  <c r="AV304" l="1"/>
  <c r="AO305"/>
  <c r="AS305" s="1"/>
  <c r="AH306"/>
  <c r="BE305"/>
  <c r="BF305" s="1"/>
  <c r="BG305" s="1"/>
  <c r="BB305" l="1"/>
  <c r="AV305"/>
  <c r="AH307"/>
  <c r="BE306"/>
  <c r="BF306" s="1"/>
  <c r="BG306" s="1"/>
  <c r="AO306"/>
  <c r="AS306" s="1"/>
  <c r="AH308" l="1"/>
  <c r="AO307"/>
  <c r="AS307" s="1"/>
  <c r="BE307"/>
  <c r="BF307" s="1"/>
  <c r="BG307" s="1"/>
  <c r="AV306"/>
  <c r="BB306"/>
  <c r="BB307" l="1"/>
  <c r="AH309"/>
  <c r="AO308"/>
  <c r="AS308" s="1"/>
  <c r="BE308"/>
  <c r="BF308" s="1"/>
  <c r="BG308" s="1"/>
  <c r="AV307"/>
  <c r="BB308" l="1"/>
  <c r="AH310"/>
  <c r="AO309"/>
  <c r="AS309" s="1"/>
  <c r="BE309"/>
  <c r="BF309" s="1"/>
  <c r="BG309" s="1"/>
  <c r="AV308"/>
  <c r="BB309" l="1"/>
  <c r="AH311"/>
  <c r="BE310"/>
  <c r="BF310" s="1"/>
  <c r="BG310" s="1"/>
  <c r="AO310"/>
  <c r="AS310" s="1"/>
  <c r="AV309"/>
  <c r="BB310" l="1"/>
  <c r="AO311"/>
  <c r="AS311" s="1"/>
  <c r="AH312"/>
  <c r="BE311"/>
  <c r="BF311" s="1"/>
  <c r="BG311" s="1"/>
  <c r="AV310"/>
  <c r="BB311" l="1"/>
  <c r="AV311"/>
  <c r="AO312"/>
  <c r="AS312" s="1"/>
  <c r="AH313"/>
  <c r="BE312"/>
  <c r="BF312" s="1"/>
  <c r="BG312" s="1"/>
  <c r="AV312" l="1"/>
  <c r="AO313"/>
  <c r="AS313" s="1"/>
  <c r="AH314"/>
  <c r="BE313"/>
  <c r="BF313" s="1"/>
  <c r="BG313" s="1"/>
  <c r="BB312"/>
  <c r="BB313" l="1"/>
  <c r="AV313"/>
  <c r="AH315"/>
  <c r="AO314"/>
  <c r="AS314" s="1"/>
  <c r="BE314"/>
  <c r="BF314" s="1"/>
  <c r="BG314" s="1"/>
  <c r="BB314" l="1"/>
  <c r="AH316"/>
  <c r="AO315"/>
  <c r="AS315" s="1"/>
  <c r="BE315"/>
  <c r="BF315" s="1"/>
  <c r="BG315" s="1"/>
  <c r="AV314"/>
  <c r="AH317" l="1"/>
  <c r="AO316"/>
  <c r="AS316" s="1"/>
  <c r="BE316"/>
  <c r="BF316" s="1"/>
  <c r="BG316" s="1"/>
  <c r="AV315"/>
  <c r="BB315"/>
  <c r="BB316" l="1"/>
  <c r="AH318"/>
  <c r="AO317"/>
  <c r="AS317" s="1"/>
  <c r="BE317"/>
  <c r="BF317" s="1"/>
  <c r="BG317" s="1"/>
  <c r="AV316"/>
  <c r="AH319" l="1"/>
  <c r="BE318"/>
  <c r="BF318" s="1"/>
  <c r="BG318" s="1"/>
  <c r="AO318"/>
  <c r="AS318" s="1"/>
  <c r="AV317"/>
  <c r="BB317"/>
  <c r="BB318" l="1"/>
  <c r="AO319"/>
  <c r="AS319" s="1"/>
  <c r="BE319"/>
  <c r="BF319" s="1"/>
  <c r="BG319" s="1"/>
  <c r="AH320"/>
  <c r="AV318"/>
  <c r="BB319" l="1"/>
  <c r="AV319"/>
  <c r="AO320"/>
  <c r="AS320" s="1"/>
  <c r="AH321"/>
  <c r="BE320"/>
  <c r="BF320" s="1"/>
  <c r="BG320" s="1"/>
  <c r="AV320" l="1"/>
  <c r="AO321"/>
  <c r="AS321" s="1"/>
  <c r="AH322"/>
  <c r="BE321"/>
  <c r="BF321" s="1"/>
  <c r="BG321" s="1"/>
  <c r="BB320"/>
  <c r="AH323" l="1"/>
  <c r="BE322"/>
  <c r="BF322" s="1"/>
  <c r="BG322" s="1"/>
  <c r="AO322"/>
  <c r="AS322" s="1"/>
  <c r="BB321"/>
  <c r="AV321"/>
  <c r="AH324" l="1"/>
  <c r="AO323"/>
  <c r="AS323" s="1"/>
  <c r="BE323"/>
  <c r="BF323" s="1"/>
  <c r="BG323" s="1"/>
  <c r="AV322"/>
  <c r="BB322"/>
  <c r="BB323" l="1"/>
  <c r="AH325"/>
  <c r="AO324"/>
  <c r="AS324" s="1"/>
  <c r="BE324"/>
  <c r="BF324" s="1"/>
  <c r="BG324" s="1"/>
  <c r="AV323"/>
  <c r="BB324" l="1"/>
  <c r="AV324"/>
  <c r="AH326"/>
  <c r="AO325"/>
  <c r="AS325" s="1"/>
  <c r="BE325"/>
  <c r="BF325" s="1"/>
  <c r="BG325" s="1"/>
  <c r="AH327" l="1"/>
  <c r="BE326"/>
  <c r="BF326" s="1"/>
  <c r="BG326" s="1"/>
  <c r="AO326"/>
  <c r="AS326" s="1"/>
  <c r="AV325"/>
  <c r="BB325"/>
  <c r="BB326" l="1"/>
  <c r="AO327"/>
  <c r="AS327" s="1"/>
  <c r="BE327"/>
  <c r="BF327" s="1"/>
  <c r="BG327" s="1"/>
  <c r="AH328"/>
  <c r="AV326"/>
  <c r="BB327" l="1"/>
  <c r="AV327"/>
  <c r="AO328"/>
  <c r="AS328" s="1"/>
  <c r="BE328"/>
  <c r="BF328" s="1"/>
  <c r="BG328" s="1"/>
  <c r="AH329"/>
  <c r="BB328" l="1"/>
  <c r="AV328"/>
  <c r="AO329"/>
  <c r="AS329" s="1"/>
  <c r="AH330"/>
  <c r="BE329"/>
  <c r="BF329" s="1"/>
  <c r="BG329" s="1"/>
  <c r="BB329" l="1"/>
  <c r="AH331"/>
  <c r="BE330"/>
  <c r="BF330" s="1"/>
  <c r="BG330" s="1"/>
  <c r="AO330"/>
  <c r="AS330" s="1"/>
  <c r="AV329"/>
  <c r="AH332" l="1"/>
  <c r="AO331"/>
  <c r="AS331" s="1"/>
  <c r="BE331"/>
  <c r="BF331" s="1"/>
  <c r="BG331" s="1"/>
  <c r="AV330"/>
  <c r="BB330"/>
  <c r="BB331" l="1"/>
  <c r="AH333"/>
  <c r="AO332"/>
  <c r="AS332" s="1"/>
  <c r="BE332"/>
  <c r="BF332" s="1"/>
  <c r="BG332" s="1"/>
  <c r="AV331"/>
  <c r="AH334" l="1"/>
  <c r="AO333"/>
  <c r="AS333" s="1"/>
  <c r="BE333"/>
  <c r="BF333" s="1"/>
  <c r="BG333" s="1"/>
  <c r="AV332"/>
  <c r="BB332"/>
  <c r="BB333" l="1"/>
  <c r="AH335"/>
  <c r="AO334"/>
  <c r="AS334" s="1"/>
  <c r="BE334"/>
  <c r="BF334" s="1"/>
  <c r="BG334" s="1"/>
  <c r="AV333"/>
  <c r="BB334" l="1"/>
  <c r="AO335"/>
  <c r="AS335" s="1"/>
  <c r="BE335"/>
  <c r="BF335" s="1"/>
  <c r="BG335" s="1"/>
  <c r="AH336"/>
  <c r="AV334"/>
  <c r="BB335" l="1"/>
  <c r="AV335"/>
  <c r="AO336"/>
  <c r="AS336" s="1"/>
  <c r="BE336"/>
  <c r="BF336" s="1"/>
  <c r="BG336" s="1"/>
  <c r="AH337"/>
  <c r="AV336" l="1"/>
  <c r="AO337"/>
  <c r="AS337" s="1"/>
  <c r="AH338"/>
  <c r="BE337"/>
  <c r="BF337" s="1"/>
  <c r="BG337" s="1"/>
  <c r="BB336"/>
  <c r="BB337" l="1"/>
  <c r="AV337"/>
  <c r="AH339"/>
  <c r="BE338"/>
  <c r="BF338" s="1"/>
  <c r="BG338" s="1"/>
  <c r="AO338"/>
  <c r="AS338" s="1"/>
  <c r="AH340" l="1"/>
  <c r="AO339"/>
  <c r="AS339" s="1"/>
  <c r="BE339"/>
  <c r="BF339" s="1"/>
  <c r="BG339" s="1"/>
  <c r="AV338"/>
  <c r="BB338"/>
  <c r="BB339" l="1"/>
  <c r="AH341"/>
  <c r="AO340"/>
  <c r="AS340" s="1"/>
  <c r="BE340"/>
  <c r="BF340" s="1"/>
  <c r="BG340" s="1"/>
  <c r="AV339"/>
  <c r="BB340" l="1"/>
  <c r="AH342"/>
  <c r="AO341"/>
  <c r="AS341" s="1"/>
  <c r="BE341"/>
  <c r="BF341" s="1"/>
  <c r="BG341" s="1"/>
  <c r="AV340"/>
  <c r="BB341" l="1"/>
  <c r="AH343"/>
  <c r="BE342"/>
  <c r="BF342" s="1"/>
  <c r="BG342" s="1"/>
  <c r="AO342"/>
  <c r="AS342" s="1"/>
  <c r="AV341"/>
  <c r="BB342" l="1"/>
  <c r="AV342"/>
  <c r="AO343"/>
  <c r="AS343" s="1"/>
  <c r="AH344"/>
  <c r="BE343"/>
  <c r="BF343" s="1"/>
  <c r="BG343" s="1"/>
  <c r="AV343" l="1"/>
  <c r="AO344"/>
  <c r="AS344" s="1"/>
  <c r="AH345"/>
  <c r="BE344"/>
  <c r="BF344" s="1"/>
  <c r="BG344" s="1"/>
  <c r="BB343"/>
  <c r="BB344" l="1"/>
  <c r="AV344"/>
  <c r="AO345"/>
  <c r="AS345" s="1"/>
  <c r="AH346"/>
  <c r="BE345"/>
  <c r="BF345" s="1"/>
  <c r="BG345" s="1"/>
  <c r="BB345" l="1"/>
  <c r="AV345"/>
  <c r="AH347"/>
  <c r="AO346"/>
  <c r="AS346" s="1"/>
  <c r="BE346"/>
  <c r="BF346" s="1"/>
  <c r="BG346" s="1"/>
  <c r="BB346" l="1"/>
  <c r="AH348"/>
  <c r="AO347"/>
  <c r="AS347" s="1"/>
  <c r="BE347"/>
  <c r="BF347" s="1"/>
  <c r="BG347" s="1"/>
  <c r="AV346"/>
  <c r="BB347" l="1"/>
  <c r="AH349"/>
  <c r="AO348"/>
  <c r="AS348" s="1"/>
  <c r="BE348"/>
  <c r="BF348" s="1"/>
  <c r="BG348" s="1"/>
  <c r="AV347"/>
  <c r="BB348" l="1"/>
  <c r="AH350"/>
  <c r="AO349"/>
  <c r="AS349" s="1"/>
  <c r="BE349"/>
  <c r="BF349" s="1"/>
  <c r="BG349" s="1"/>
  <c r="AV348"/>
  <c r="BB349" l="1"/>
  <c r="AH351"/>
  <c r="AO350"/>
  <c r="AS350" s="1"/>
  <c r="BE350"/>
  <c r="BF350" s="1"/>
  <c r="BG350" s="1"/>
  <c r="AV349"/>
  <c r="BB350" l="1"/>
  <c r="BB351" s="1"/>
  <c r="AO351"/>
  <c r="AS351" s="1"/>
  <c r="BE351"/>
  <c r="BF351" s="1"/>
  <c r="BG351" s="1"/>
  <c r="AH352"/>
  <c r="AV350"/>
  <c r="AV351" l="1"/>
  <c r="AO352"/>
  <c r="AS352" s="1"/>
  <c r="BE352"/>
  <c r="BF352" s="1"/>
  <c r="BG352" s="1"/>
  <c r="AH353"/>
  <c r="BB352" l="1"/>
  <c r="AV352"/>
  <c r="AO353"/>
  <c r="AS353" s="1"/>
  <c r="AH354"/>
  <c r="BE353"/>
  <c r="BF353" s="1"/>
  <c r="BG353" s="1"/>
  <c r="BB353" l="1"/>
  <c r="AV353"/>
  <c r="AH355"/>
  <c r="BE354"/>
  <c r="BF354" s="1"/>
  <c r="BG354" s="1"/>
  <c r="AO354"/>
  <c r="AS354" s="1"/>
  <c r="AH356" l="1"/>
  <c r="AO355"/>
  <c r="AS355" s="1"/>
  <c r="BE355"/>
  <c r="BF355" s="1"/>
  <c r="BG355" s="1"/>
  <c r="AV354"/>
  <c r="BB354"/>
  <c r="BB355" l="1"/>
  <c r="AH357"/>
  <c r="AO356"/>
  <c r="AS356" s="1"/>
  <c r="BE356"/>
  <c r="BF356" s="1"/>
  <c r="BG356" s="1"/>
  <c r="AV355"/>
  <c r="BB356" l="1"/>
  <c r="AH358"/>
  <c r="AO357"/>
  <c r="AS357" s="1"/>
  <c r="BE357"/>
  <c r="BF357" s="1"/>
  <c r="BG357" s="1"/>
  <c r="AV356"/>
  <c r="BB357" l="1"/>
  <c r="AH359"/>
  <c r="BE358"/>
  <c r="BF358" s="1"/>
  <c r="BG358" s="1"/>
  <c r="AO358"/>
  <c r="AS358" s="1"/>
  <c r="AV357"/>
  <c r="BB358" l="1"/>
  <c r="AO359"/>
  <c r="AS359" s="1"/>
  <c r="BE359"/>
  <c r="BF359" s="1"/>
  <c r="BG359" s="1"/>
  <c r="AH360"/>
  <c r="AV358"/>
  <c r="BB359" l="1"/>
  <c r="AV359"/>
  <c r="AO360"/>
  <c r="AS360" s="1"/>
  <c r="AH361"/>
  <c r="BE360"/>
  <c r="BF360" s="1"/>
  <c r="BG360" s="1"/>
  <c r="AO361" l="1"/>
  <c r="AS361" s="1"/>
  <c r="AH362"/>
  <c r="BE361"/>
  <c r="BF361" s="1"/>
  <c r="BG361" s="1"/>
  <c r="AV360"/>
  <c r="BB360"/>
  <c r="BB361" l="1"/>
  <c r="AV361"/>
  <c r="AH363"/>
  <c r="AO362"/>
  <c r="AS362" s="1"/>
  <c r="BE362"/>
  <c r="BF362" s="1"/>
  <c r="BG362" s="1"/>
  <c r="AV362" l="1"/>
  <c r="BB362"/>
  <c r="AH364"/>
  <c r="AO363"/>
  <c r="AS363" s="1"/>
  <c r="BE363"/>
  <c r="BF363" s="1"/>
  <c r="BG363" s="1"/>
  <c r="BB363" l="1"/>
  <c r="AH365"/>
  <c r="AO364"/>
  <c r="AS364" s="1"/>
  <c r="BE364"/>
  <c r="BF364" s="1"/>
  <c r="BG364" s="1"/>
  <c r="AV363"/>
  <c r="AH366" l="1"/>
  <c r="AO365"/>
  <c r="AS365" s="1"/>
  <c r="BE365"/>
  <c r="BF365" s="1"/>
  <c r="BG365" s="1"/>
  <c r="AV364"/>
  <c r="BB364"/>
  <c r="BB365" l="1"/>
  <c r="AH367"/>
  <c r="AO366"/>
  <c r="AS366" s="1"/>
  <c r="BE366"/>
  <c r="BF366" s="1"/>
  <c r="BG366" s="1"/>
  <c r="AV365"/>
  <c r="AO367" l="1"/>
  <c r="AS367" s="1"/>
  <c r="AH368"/>
  <c r="BE367"/>
  <c r="BF367" s="1"/>
  <c r="BG367" s="1"/>
  <c r="AV366"/>
  <c r="BB366"/>
  <c r="BB367" l="1"/>
  <c r="AV367"/>
  <c r="AO368"/>
  <c r="AS368" s="1"/>
  <c r="BE368"/>
  <c r="BF368" s="1"/>
  <c r="BG368" s="1"/>
  <c r="AH369"/>
  <c r="AV368" l="1"/>
  <c r="AO369"/>
  <c r="AS369" s="1"/>
  <c r="AH370"/>
  <c r="BE369"/>
  <c r="BF369" s="1"/>
  <c r="BG369" s="1"/>
  <c r="BB368"/>
  <c r="AV369" l="1"/>
  <c r="AH371"/>
  <c r="AO370"/>
  <c r="AS370" s="1"/>
  <c r="BE370"/>
  <c r="BF370" s="1"/>
  <c r="BG370" s="1"/>
  <c r="BB369"/>
  <c r="BB370" l="1"/>
  <c r="BB371" s="1"/>
  <c r="AH372"/>
  <c r="AO371"/>
  <c r="AS371" s="1"/>
  <c r="BE371"/>
  <c r="BF371" s="1"/>
  <c r="BG371" s="1"/>
  <c r="AV370"/>
  <c r="AH373" l="1"/>
  <c r="AO372"/>
  <c r="AS372" s="1"/>
  <c r="BE372"/>
  <c r="BF372" s="1"/>
  <c r="BG372" s="1"/>
  <c r="AV371"/>
  <c r="BB372" l="1"/>
  <c r="AH374"/>
  <c r="AO373"/>
  <c r="AS373" s="1"/>
  <c r="BE373"/>
  <c r="BF373" s="1"/>
  <c r="BG373" s="1"/>
  <c r="AV372"/>
  <c r="BB373" l="1"/>
  <c r="AH375"/>
  <c r="AO374"/>
  <c r="AS374" s="1"/>
  <c r="BE374"/>
  <c r="BF374" s="1"/>
  <c r="BG374" s="1"/>
  <c r="AV373"/>
  <c r="BB374" l="1"/>
  <c r="AO375"/>
  <c r="AS375" s="1"/>
  <c r="AH376"/>
  <c r="BE375"/>
  <c r="BF375" s="1"/>
  <c r="BG375" s="1"/>
  <c r="AV374"/>
  <c r="BB375" l="1"/>
  <c r="AV375"/>
  <c r="AO376"/>
  <c r="AS376" s="1"/>
  <c r="AH377"/>
  <c r="BE376"/>
  <c r="BF376" s="1"/>
  <c r="BG376" s="1"/>
  <c r="AO377" l="1"/>
  <c r="AS377" s="1"/>
  <c r="AH378"/>
  <c r="BE377"/>
  <c r="BF377" s="1"/>
  <c r="BG377" s="1"/>
  <c r="AV376"/>
  <c r="BB376"/>
  <c r="BB377" l="1"/>
  <c r="AV377"/>
  <c r="AH379"/>
  <c r="BE378"/>
  <c r="BF378" s="1"/>
  <c r="BG378" s="1"/>
  <c r="AO378"/>
  <c r="AS378" s="1"/>
  <c r="BB378" l="1"/>
  <c r="AH380"/>
  <c r="AO379"/>
  <c r="AS379" s="1"/>
  <c r="BE379"/>
  <c r="BF379" s="1"/>
  <c r="BG379" s="1"/>
  <c r="AV378"/>
  <c r="BB379" l="1"/>
  <c r="AH381"/>
  <c r="AO380"/>
  <c r="AS380" s="1"/>
  <c r="BE380"/>
  <c r="BF380" s="1"/>
  <c r="BG380" s="1"/>
  <c r="AV379"/>
  <c r="BB380" l="1"/>
  <c r="AH382"/>
  <c r="AO381"/>
  <c r="AS381" s="1"/>
  <c r="BE381"/>
  <c r="BF381" s="1"/>
  <c r="BG381" s="1"/>
  <c r="AV380"/>
  <c r="BB381" l="1"/>
  <c r="AH383"/>
  <c r="BE382"/>
  <c r="BF382" s="1"/>
  <c r="BG382" s="1"/>
  <c r="AO382"/>
  <c r="AS382" s="1"/>
  <c r="AV381"/>
  <c r="BB382" l="1"/>
  <c r="AO383"/>
  <c r="AS383" s="1"/>
  <c r="AH384"/>
  <c r="BE383"/>
  <c r="BF383" s="1"/>
  <c r="BG383" s="1"/>
  <c r="AV382"/>
  <c r="BB383" l="1"/>
  <c r="AV383"/>
  <c r="AO384"/>
  <c r="AS384" s="1"/>
  <c r="BE384"/>
  <c r="BF384" s="1"/>
  <c r="BG384" s="1"/>
  <c r="AH385"/>
  <c r="BB384" l="1"/>
  <c r="AV384"/>
  <c r="AO385"/>
  <c r="AS385" s="1"/>
  <c r="AH386"/>
  <c r="BE385"/>
  <c r="BF385" s="1"/>
  <c r="BG385" s="1"/>
  <c r="AV385" l="1"/>
  <c r="BB385"/>
  <c r="AH387"/>
  <c r="BE386"/>
  <c r="BF386" s="1"/>
  <c r="BG386" s="1"/>
  <c r="AO386"/>
  <c r="AS386" s="1"/>
  <c r="AV386" l="1"/>
  <c r="AH388"/>
  <c r="AO387"/>
  <c r="AS387" s="1"/>
  <c r="BE387"/>
  <c r="BF387" s="1"/>
  <c r="BG387" s="1"/>
  <c r="BB386"/>
  <c r="AV387" l="1"/>
  <c r="AH389"/>
  <c r="AO388"/>
  <c r="AS388" s="1"/>
  <c r="BE388"/>
  <c r="BF388" s="1"/>
  <c r="BG388" s="1"/>
  <c r="BB387"/>
  <c r="BB388" l="1"/>
  <c r="BB389" s="1"/>
  <c r="AH390"/>
  <c r="AO389"/>
  <c r="AS389" s="1"/>
  <c r="BE389"/>
  <c r="BF389" s="1"/>
  <c r="BG389" s="1"/>
  <c r="AV388"/>
  <c r="AH391" l="1"/>
  <c r="AO390"/>
  <c r="AS390" s="1"/>
  <c r="BE390"/>
  <c r="BF390" s="1"/>
  <c r="BG390" s="1"/>
  <c r="AV389"/>
  <c r="BB390" l="1"/>
  <c r="BB391" s="1"/>
  <c r="AO391"/>
  <c r="AS391" s="1"/>
  <c r="AH392"/>
  <c r="BE391"/>
  <c r="BF391" s="1"/>
  <c r="BG391" s="1"/>
  <c r="AV390"/>
  <c r="AV391" l="1"/>
  <c r="AO392"/>
  <c r="AS392" s="1"/>
  <c r="AH393"/>
  <c r="BE392"/>
  <c r="BF392" s="1"/>
  <c r="BG392" s="1"/>
  <c r="AV392" l="1"/>
  <c r="AO393"/>
  <c r="AS393" s="1"/>
  <c r="AH394"/>
  <c r="BE393"/>
  <c r="BF393" s="1"/>
  <c r="BG393" s="1"/>
  <c r="BB392"/>
  <c r="BB393" l="1"/>
  <c r="AV393"/>
  <c r="AH395"/>
  <c r="AO394"/>
  <c r="AS394" s="1"/>
  <c r="BE394"/>
  <c r="BF394" s="1"/>
  <c r="BG394" s="1"/>
  <c r="BB394" l="1"/>
  <c r="AH396"/>
  <c r="AO395"/>
  <c r="AS395" s="1"/>
  <c r="BE395"/>
  <c r="BF395" s="1"/>
  <c r="BG395" s="1"/>
  <c r="AV394"/>
  <c r="BB395" l="1"/>
  <c r="AH397"/>
  <c r="AO396"/>
  <c r="AS396" s="1"/>
  <c r="BE396"/>
  <c r="BF396" s="1"/>
  <c r="BG396" s="1"/>
  <c r="AV395"/>
  <c r="BB396" l="1"/>
  <c r="AH398"/>
  <c r="AO397"/>
  <c r="AS397" s="1"/>
  <c r="BE397"/>
  <c r="BF397" s="1"/>
  <c r="BG397" s="1"/>
  <c r="AV396"/>
  <c r="BB397" l="1"/>
  <c r="AH399"/>
  <c r="AO398"/>
  <c r="AS398" s="1"/>
  <c r="BE398"/>
  <c r="BF398" s="1"/>
  <c r="BG398" s="1"/>
  <c r="AV397"/>
  <c r="BB398" l="1"/>
  <c r="AO399"/>
  <c r="AS399" s="1"/>
  <c r="AH400"/>
  <c r="BE399"/>
  <c r="BF399" s="1"/>
  <c r="BG399" s="1"/>
  <c r="AV398"/>
  <c r="BB399" l="1"/>
  <c r="AV399"/>
  <c r="AO400"/>
  <c r="AS400" s="1"/>
  <c r="AH401"/>
  <c r="BE400"/>
  <c r="BF400" s="1"/>
  <c r="BG400" s="1"/>
  <c r="BB400" l="1"/>
  <c r="AV400"/>
  <c r="AO401"/>
  <c r="AS401" s="1"/>
  <c r="AH402"/>
  <c r="BE401"/>
  <c r="BF401" s="1"/>
  <c r="BG401" s="1"/>
  <c r="BB401" l="1"/>
  <c r="AV401"/>
  <c r="AH403"/>
  <c r="BE402"/>
  <c r="BF402" s="1"/>
  <c r="BG402" s="1"/>
  <c r="AO402"/>
  <c r="AS402" s="1"/>
  <c r="AH404" l="1"/>
  <c r="AO403"/>
  <c r="AS403" s="1"/>
  <c r="BE403"/>
  <c r="BF403" s="1"/>
  <c r="BG403" s="1"/>
  <c r="AV402"/>
  <c r="BB402"/>
  <c r="BB403" l="1"/>
  <c r="AH405"/>
  <c r="AO404"/>
  <c r="AS404" s="1"/>
  <c r="BE404"/>
  <c r="BF404" s="1"/>
  <c r="BG404" s="1"/>
  <c r="AV403"/>
  <c r="BB404" l="1"/>
  <c r="AH406"/>
  <c r="AO405"/>
  <c r="AS405" s="1"/>
  <c r="BE405"/>
  <c r="BF405" s="1"/>
  <c r="BG405" s="1"/>
  <c r="AV404"/>
  <c r="BB405" l="1"/>
  <c r="AH407"/>
  <c r="AO406"/>
  <c r="AS406" s="1"/>
  <c r="BE406"/>
  <c r="BF406" s="1"/>
  <c r="BG406" s="1"/>
  <c r="AV405"/>
  <c r="BB406" l="1"/>
  <c r="AO407"/>
  <c r="AS407" s="1"/>
  <c r="AH408"/>
  <c r="BE407"/>
  <c r="BF407" s="1"/>
  <c r="BG407" s="1"/>
  <c r="AV406"/>
  <c r="BB407" l="1"/>
  <c r="AV407"/>
  <c r="AO408"/>
  <c r="AS408" s="1"/>
  <c r="AH409"/>
  <c r="BE408"/>
  <c r="BF408" s="1"/>
  <c r="BG408" s="1"/>
  <c r="AO409" l="1"/>
  <c r="AS409" s="1"/>
  <c r="AH410"/>
  <c r="BE409"/>
  <c r="BF409" s="1"/>
  <c r="BG409" s="1"/>
  <c r="BB408"/>
  <c r="AV408"/>
  <c r="BB409" l="1"/>
  <c r="AV409"/>
  <c r="AH411"/>
  <c r="AO410"/>
  <c r="AS410" s="1"/>
  <c r="BE410"/>
  <c r="BF410" s="1"/>
  <c r="BG410" s="1"/>
  <c r="AH412" l="1"/>
  <c r="AO411"/>
  <c r="AS411" s="1"/>
  <c r="BE411"/>
  <c r="BF411" s="1"/>
  <c r="BG411" s="1"/>
  <c r="AV410"/>
  <c r="BB410"/>
  <c r="BB411" l="1"/>
  <c r="AH413"/>
  <c r="AO412"/>
  <c r="AS412" s="1"/>
  <c r="BE412"/>
  <c r="BF412" s="1"/>
  <c r="BG412" s="1"/>
  <c r="AV411"/>
  <c r="BB412" l="1"/>
  <c r="AH414"/>
  <c r="AO413"/>
  <c r="AS413" s="1"/>
  <c r="BE413"/>
  <c r="BF413" s="1"/>
  <c r="BG413" s="1"/>
  <c r="AV412"/>
  <c r="BB413" l="1"/>
  <c r="AH415"/>
  <c r="AO414"/>
  <c r="AS414" s="1"/>
  <c r="BE414"/>
  <c r="BF414" s="1"/>
  <c r="BG414" s="1"/>
  <c r="AV413"/>
  <c r="AO415" l="1"/>
  <c r="AS415" s="1"/>
  <c r="BE415"/>
  <c r="BF415" s="1"/>
  <c r="BG415" s="1"/>
  <c r="AH416"/>
  <c r="AV414"/>
  <c r="BB414"/>
  <c r="BB415" l="1"/>
  <c r="AV415"/>
  <c r="AO416"/>
  <c r="AS416" s="1"/>
  <c r="BE416"/>
  <c r="BF416" s="1"/>
  <c r="BG416" s="1"/>
  <c r="AH417"/>
  <c r="AV416" l="1"/>
  <c r="BB416"/>
  <c r="AO417"/>
  <c r="AS417" s="1"/>
  <c r="AH418"/>
  <c r="BE417"/>
  <c r="BF417" s="1"/>
  <c r="BG417" s="1"/>
  <c r="AH419" l="1"/>
  <c r="BE418"/>
  <c r="BF418" s="1"/>
  <c r="BG418" s="1"/>
  <c r="AO418"/>
  <c r="AS418" s="1"/>
  <c r="BB417"/>
  <c r="AV417"/>
  <c r="BB418" l="1"/>
  <c r="AV418"/>
  <c r="AH420"/>
  <c r="AO419"/>
  <c r="AS419" s="1"/>
  <c r="BE419"/>
  <c r="BF419" s="1"/>
  <c r="BG419" s="1"/>
  <c r="AH421" l="1"/>
  <c r="AO420"/>
  <c r="AS420" s="1"/>
  <c r="BE420"/>
  <c r="BF420" s="1"/>
  <c r="BG420" s="1"/>
  <c r="BB419"/>
  <c r="AV419"/>
  <c r="BB420" l="1"/>
  <c r="AH422"/>
  <c r="AO421"/>
  <c r="AS421" s="1"/>
  <c r="BE421"/>
  <c r="BF421" s="1"/>
  <c r="BG421" s="1"/>
  <c r="AV420"/>
  <c r="AH423" l="1"/>
  <c r="AO422"/>
  <c r="AS422" s="1"/>
  <c r="BE422"/>
  <c r="BF422" s="1"/>
  <c r="BG422" s="1"/>
  <c r="AV421"/>
  <c r="BB421"/>
  <c r="BB422" l="1"/>
  <c r="AO423"/>
  <c r="AS423" s="1"/>
  <c r="BE423"/>
  <c r="BF423" s="1"/>
  <c r="BG423" s="1"/>
  <c r="AH424"/>
  <c r="AV422"/>
  <c r="BB423" l="1"/>
  <c r="AV423"/>
  <c r="AO424"/>
  <c r="AS424" s="1"/>
  <c r="BE424"/>
  <c r="BF424" s="1"/>
  <c r="BG424" s="1"/>
  <c r="AH425"/>
  <c r="BB424" l="1"/>
  <c r="AO425"/>
  <c r="AS425" s="1"/>
  <c r="AH426"/>
  <c r="BE425"/>
  <c r="BF425" s="1"/>
  <c r="BG425" s="1"/>
  <c r="AV424"/>
  <c r="BB425" l="1"/>
  <c r="BB426" s="1"/>
  <c r="AV425"/>
  <c r="AH427"/>
  <c r="BE426"/>
  <c r="BF426" s="1"/>
  <c r="BG426" s="1"/>
  <c r="AO426"/>
  <c r="AS426" s="1"/>
  <c r="AV426" l="1"/>
  <c r="AH428"/>
  <c r="AO427"/>
  <c r="AS427" s="1"/>
  <c r="BE427"/>
  <c r="BF427" s="1"/>
  <c r="BG427" s="1"/>
  <c r="BB427" l="1"/>
  <c r="AH429"/>
  <c r="AO428"/>
  <c r="AS428" s="1"/>
  <c r="BE428"/>
  <c r="BF428" s="1"/>
  <c r="BG428" s="1"/>
  <c r="AV427"/>
  <c r="BB428" l="1"/>
  <c r="AH430"/>
  <c r="AO429"/>
  <c r="AS429" s="1"/>
  <c r="BE429"/>
  <c r="BF429" s="1"/>
  <c r="BG429" s="1"/>
  <c r="AV428"/>
  <c r="BB429" l="1"/>
  <c r="AH431"/>
  <c r="AO430"/>
  <c r="AS430" s="1"/>
  <c r="BE430"/>
  <c r="BF430" s="1"/>
  <c r="BG430" s="1"/>
  <c r="AV429"/>
  <c r="BB430" l="1"/>
  <c r="AO431"/>
  <c r="AS431" s="1"/>
  <c r="BE431"/>
  <c r="BF431" s="1"/>
  <c r="BG431" s="1"/>
  <c r="AH432"/>
  <c r="AV430"/>
  <c r="BB431" l="1"/>
  <c r="AV431"/>
  <c r="AO432"/>
  <c r="AS432" s="1"/>
  <c r="AH433"/>
  <c r="BE432"/>
  <c r="BF432" s="1"/>
  <c r="BG432" s="1"/>
  <c r="BB432" l="1"/>
  <c r="AV432"/>
  <c r="AO433"/>
  <c r="AS433" s="1"/>
  <c r="AH434"/>
  <c r="BE433"/>
  <c r="BF433" s="1"/>
  <c r="BG433" s="1"/>
  <c r="BB433" l="1"/>
  <c r="AV433"/>
  <c r="AH435"/>
  <c r="BE434"/>
  <c r="BF434" s="1"/>
  <c r="BG434" s="1"/>
  <c r="AO434"/>
  <c r="AS434" s="1"/>
  <c r="AH436" l="1"/>
  <c r="AO435"/>
  <c r="AS435" s="1"/>
  <c r="BE435"/>
  <c r="BF435" s="1"/>
  <c r="BG435" s="1"/>
  <c r="BB434"/>
  <c r="AV434"/>
  <c r="BB435" l="1"/>
  <c r="AH437"/>
  <c r="AO436"/>
  <c r="AS436" s="1"/>
  <c r="BE436"/>
  <c r="BF436" s="1"/>
  <c r="BG436" s="1"/>
  <c r="AV435"/>
  <c r="AH438" l="1"/>
  <c r="AO437"/>
  <c r="AS437" s="1"/>
  <c r="BE437"/>
  <c r="BF437" s="1"/>
  <c r="BG437" s="1"/>
  <c r="AV436"/>
  <c r="BB436"/>
  <c r="BB437" l="1"/>
  <c r="AH439"/>
  <c r="BE438"/>
  <c r="BF438" s="1"/>
  <c r="BG438" s="1"/>
  <c r="AO438"/>
  <c r="AS438" s="1"/>
  <c r="AV437"/>
  <c r="BB438" l="1"/>
  <c r="AV438"/>
  <c r="AO439"/>
  <c r="AS439" s="1"/>
  <c r="AH440"/>
  <c r="BE439"/>
  <c r="BF439" s="1"/>
  <c r="BG439" s="1"/>
  <c r="AV439" l="1"/>
  <c r="AO440"/>
  <c r="AS440" s="1"/>
  <c r="AH441"/>
  <c r="BE440"/>
  <c r="BF440" s="1"/>
  <c r="BG440" s="1"/>
  <c r="BB439"/>
  <c r="AV440" l="1"/>
  <c r="AO441"/>
  <c r="AS441" s="1"/>
  <c r="AH442"/>
  <c r="BE441"/>
  <c r="BF441" s="1"/>
  <c r="BG441" s="1"/>
  <c r="BB440"/>
  <c r="AV441" l="1"/>
  <c r="AH443"/>
  <c r="BE442"/>
  <c r="BF442" s="1"/>
  <c r="BG442" s="1"/>
  <c r="AO442"/>
  <c r="AS442" s="1"/>
  <c r="BB441"/>
  <c r="AV442" l="1"/>
  <c r="BB442"/>
  <c r="AH444"/>
  <c r="AO443"/>
  <c r="AS443" s="1"/>
  <c r="BE443"/>
  <c r="BF443" s="1"/>
  <c r="BG443" s="1"/>
  <c r="AH445" l="1"/>
  <c r="AO444"/>
  <c r="AS444" s="1"/>
  <c r="BE444"/>
  <c r="BF444" s="1"/>
  <c r="BG444" s="1"/>
  <c r="BB443"/>
  <c r="AV443"/>
  <c r="BB444" l="1"/>
  <c r="AH446"/>
  <c r="AO445"/>
  <c r="AS445" s="1"/>
  <c r="BE445"/>
  <c r="BF445" s="1"/>
  <c r="BG445" s="1"/>
  <c r="AV444"/>
  <c r="BB445" l="1"/>
  <c r="AH447"/>
  <c r="AO446"/>
  <c r="AS446" s="1"/>
  <c r="BE446"/>
  <c r="BF446" s="1"/>
  <c r="BG446" s="1"/>
  <c r="AV445"/>
  <c r="BB446" l="1"/>
  <c r="AO447"/>
  <c r="AS447" s="1"/>
  <c r="BE447"/>
  <c r="BF447" s="1"/>
  <c r="BG447" s="1"/>
  <c r="AH448"/>
  <c r="AV446"/>
  <c r="BB447" l="1"/>
  <c r="AV447"/>
  <c r="AO448"/>
  <c r="AS448" s="1"/>
  <c r="BE448"/>
  <c r="BF448" s="1"/>
  <c r="BG448" s="1"/>
  <c r="AH449"/>
  <c r="BB448" l="1"/>
  <c r="AV448"/>
  <c r="AO449"/>
  <c r="AS449" s="1"/>
  <c r="AH450"/>
  <c r="BE449"/>
  <c r="BF449" s="1"/>
  <c r="BG449" s="1"/>
  <c r="AV449" l="1"/>
  <c r="AH451"/>
  <c r="BE450"/>
  <c r="BF450" s="1"/>
  <c r="BG450" s="1"/>
  <c r="AO450"/>
  <c r="AS450" s="1"/>
  <c r="BB449"/>
  <c r="BB450" l="1"/>
  <c r="AH452"/>
  <c r="AO451"/>
  <c r="AS451" s="1"/>
  <c r="BE451"/>
  <c r="BF451" s="1"/>
  <c r="BG451" s="1"/>
  <c r="AV450"/>
  <c r="BB451" l="1"/>
  <c r="AH453"/>
  <c r="AO452"/>
  <c r="AS452" s="1"/>
  <c r="BE452"/>
  <c r="BF452" s="1"/>
  <c r="BG452" s="1"/>
  <c r="AV451"/>
  <c r="BB452" l="1"/>
  <c r="AH454"/>
  <c r="AO453"/>
  <c r="AS453" s="1"/>
  <c r="BE453"/>
  <c r="BF453" s="1"/>
  <c r="BG453" s="1"/>
  <c r="AV452"/>
  <c r="BB453" l="1"/>
  <c r="AH455"/>
  <c r="AO454"/>
  <c r="AS454" s="1"/>
  <c r="BE454"/>
  <c r="BF454" s="1"/>
  <c r="BG454" s="1"/>
  <c r="AV453"/>
  <c r="BB454" l="1"/>
  <c r="BB455" s="1"/>
  <c r="AO455"/>
  <c r="AS455" s="1"/>
  <c r="AH456"/>
  <c r="BE455"/>
  <c r="BF455" s="1"/>
  <c r="BG455" s="1"/>
  <c r="AV454"/>
  <c r="AV455" l="1"/>
  <c r="AO456"/>
  <c r="AS456" s="1"/>
  <c r="BE456"/>
  <c r="BF456" s="1"/>
  <c r="BG456" s="1"/>
  <c r="AH457"/>
  <c r="BB456" l="1"/>
  <c r="BB457" s="1"/>
  <c r="AO457"/>
  <c r="AS457" s="1"/>
  <c r="AH458"/>
  <c r="BE457"/>
  <c r="BF457" s="1"/>
  <c r="BG457" s="1"/>
  <c r="AV456"/>
  <c r="AV457" l="1"/>
  <c r="AH459"/>
  <c r="AO458"/>
  <c r="AS458" s="1"/>
  <c r="BE458"/>
  <c r="BF458" s="1"/>
  <c r="BG458" s="1"/>
  <c r="BB458" l="1"/>
  <c r="AH460"/>
  <c r="AO459"/>
  <c r="AS459" s="1"/>
  <c r="BE459"/>
  <c r="BF459" s="1"/>
  <c r="BG459" s="1"/>
  <c r="AV458"/>
  <c r="BB459" l="1"/>
  <c r="AH461"/>
  <c r="AO460"/>
  <c r="AS460" s="1"/>
  <c r="BE460"/>
  <c r="BF460" s="1"/>
  <c r="BG460" s="1"/>
  <c r="AV459"/>
  <c r="BB460" l="1"/>
  <c r="AH462"/>
  <c r="AO461"/>
  <c r="AS461" s="1"/>
  <c r="BE461"/>
  <c r="BF461" s="1"/>
  <c r="BG461" s="1"/>
  <c r="AV460"/>
  <c r="BB461" l="1"/>
  <c r="AH463"/>
  <c r="AO462"/>
  <c r="AS462" s="1"/>
  <c r="BE462"/>
  <c r="BF462" s="1"/>
  <c r="BG462" s="1"/>
  <c r="AV461"/>
  <c r="BB462" l="1"/>
  <c r="AO463"/>
  <c r="AS463" s="1"/>
  <c r="AH464"/>
  <c r="BE463"/>
  <c r="BF463" s="1"/>
  <c r="BG463" s="1"/>
  <c r="AV462"/>
  <c r="BB463" l="1"/>
  <c r="AV463"/>
  <c r="AO464"/>
  <c r="AS464" s="1"/>
  <c r="AH465"/>
  <c r="BE464"/>
  <c r="BF464" s="1"/>
  <c r="BG464" s="1"/>
  <c r="AO465" l="1"/>
  <c r="AS465" s="1"/>
  <c r="AH466"/>
  <c r="BE465"/>
  <c r="BF465" s="1"/>
  <c r="BG465" s="1"/>
  <c r="BB464"/>
  <c r="AV464"/>
  <c r="BB465" l="1"/>
  <c r="AV465"/>
  <c r="AH467"/>
  <c r="BE466"/>
  <c r="BF466" s="1"/>
  <c r="BG466" s="1"/>
  <c r="AO466"/>
  <c r="AS466" s="1"/>
  <c r="AH468" l="1"/>
  <c r="AO467"/>
  <c r="AS467" s="1"/>
  <c r="BE467"/>
  <c r="BF467" s="1"/>
  <c r="BG467" s="1"/>
  <c r="AV466"/>
  <c r="BB466"/>
  <c r="BB467" l="1"/>
  <c r="AH469"/>
  <c r="AO468"/>
  <c r="AS468" s="1"/>
  <c r="BE468"/>
  <c r="BF468" s="1"/>
  <c r="BG468" s="1"/>
  <c r="AV467"/>
  <c r="BB468" l="1"/>
  <c r="AH470"/>
  <c r="AO469"/>
  <c r="AS469" s="1"/>
  <c r="BE469"/>
  <c r="BF469" s="1"/>
  <c r="BG469" s="1"/>
  <c r="AV468"/>
  <c r="BB469" l="1"/>
  <c r="AH471"/>
  <c r="BE470"/>
  <c r="BF470" s="1"/>
  <c r="BG470" s="1"/>
  <c r="AO470"/>
  <c r="AS470" s="1"/>
  <c r="AV469"/>
  <c r="AO471" l="1"/>
  <c r="AS471" s="1"/>
  <c r="AH472"/>
  <c r="BE471"/>
  <c r="BF471" s="1"/>
  <c r="BG471" s="1"/>
  <c r="AV470"/>
  <c r="BB470"/>
  <c r="BB471" l="1"/>
  <c r="AV471"/>
  <c r="AO472"/>
  <c r="AS472" s="1"/>
  <c r="AH473"/>
  <c r="BE472"/>
  <c r="BF472" s="1"/>
  <c r="BG472" s="1"/>
  <c r="AO473" l="1"/>
  <c r="AS473" s="1"/>
  <c r="AH474"/>
  <c r="BE473"/>
  <c r="BF473" s="1"/>
  <c r="BG473" s="1"/>
  <c r="AV472"/>
  <c r="BB472"/>
  <c r="BB473" l="1"/>
  <c r="AV473"/>
  <c r="AH475"/>
  <c r="BE474"/>
  <c r="BF474" s="1"/>
  <c r="BG474" s="1"/>
  <c r="AO474"/>
  <c r="AS474" s="1"/>
  <c r="BB474" l="1"/>
  <c r="AH476"/>
  <c r="AO475"/>
  <c r="AS475" s="1"/>
  <c r="BE475"/>
  <c r="BF475" s="1"/>
  <c r="BG475" s="1"/>
  <c r="AV474"/>
  <c r="AH477" l="1"/>
  <c r="AO476"/>
  <c r="AS476" s="1"/>
  <c r="BE476"/>
  <c r="BF476" s="1"/>
  <c r="BG476" s="1"/>
  <c r="AV475"/>
  <c r="BB475"/>
  <c r="BB476" l="1"/>
  <c r="AH478"/>
  <c r="AO477"/>
  <c r="AS477" s="1"/>
  <c r="BE477"/>
  <c r="BF477" s="1"/>
  <c r="BG477" s="1"/>
  <c r="AV476"/>
  <c r="BB477" l="1"/>
  <c r="AH479"/>
  <c r="AO478"/>
  <c r="AS478" s="1"/>
  <c r="BE478"/>
  <c r="BF478" s="1"/>
  <c r="BG478" s="1"/>
  <c r="AV477"/>
  <c r="BB478" l="1"/>
  <c r="AO479"/>
  <c r="AS479" s="1"/>
  <c r="BE479"/>
  <c r="BF479" s="1"/>
  <c r="BG479" s="1"/>
  <c r="AH480"/>
  <c r="AV478"/>
  <c r="BB479" l="1"/>
  <c r="AV479"/>
  <c r="AO480"/>
  <c r="AS480" s="1"/>
  <c r="BE480"/>
  <c r="BF480" s="1"/>
  <c r="BG480" s="1"/>
  <c r="AH481"/>
  <c r="AV480" l="1"/>
  <c r="AO481"/>
  <c r="AS481" s="1"/>
  <c r="AH482"/>
  <c r="BE481"/>
  <c r="BF481" s="1"/>
  <c r="BG481" s="1"/>
  <c r="BB480"/>
  <c r="BB481" l="1"/>
  <c r="AV481"/>
  <c r="AH483"/>
  <c r="BE482"/>
  <c r="BF482" s="1"/>
  <c r="BG482" s="1"/>
  <c r="AO482"/>
  <c r="AS482" s="1"/>
  <c r="AH484" l="1"/>
  <c r="AO483"/>
  <c r="AS483" s="1"/>
  <c r="BE483"/>
  <c r="BF483" s="1"/>
  <c r="BG483" s="1"/>
  <c r="AV482"/>
  <c r="BB482"/>
  <c r="BB483" l="1"/>
  <c r="AH485"/>
  <c r="AO484"/>
  <c r="AS484" s="1"/>
  <c r="BE484"/>
  <c r="BF484" s="1"/>
  <c r="BG484" s="1"/>
  <c r="AV483"/>
  <c r="BB484" l="1"/>
  <c r="AH486"/>
  <c r="AO485"/>
  <c r="AS485" s="1"/>
  <c r="BE485"/>
  <c r="BF485" s="1"/>
  <c r="BG485" s="1"/>
  <c r="AV484"/>
  <c r="BB485" l="1"/>
  <c r="AH487"/>
  <c r="BE486"/>
  <c r="BF486" s="1"/>
  <c r="BG486" s="1"/>
  <c r="AO486"/>
  <c r="AS486" s="1"/>
  <c r="AV485"/>
  <c r="BB486" l="1"/>
  <c r="AO487"/>
  <c r="AS487" s="1"/>
  <c r="BE487"/>
  <c r="BF487" s="1"/>
  <c r="BG487" s="1"/>
  <c r="AH488"/>
  <c r="AV486"/>
  <c r="BB487" l="1"/>
  <c r="AV487"/>
  <c r="AO488"/>
  <c r="AS488" s="1"/>
  <c r="BE488"/>
  <c r="BF488" s="1"/>
  <c r="BG488" s="1"/>
  <c r="AH489"/>
  <c r="AV488" l="1"/>
  <c r="BB488"/>
  <c r="AO489"/>
  <c r="AS489" s="1"/>
  <c r="AH490"/>
  <c r="BE489"/>
  <c r="BF489" s="1"/>
  <c r="BG489" s="1"/>
  <c r="AH491" l="1"/>
  <c r="BE490"/>
  <c r="BF490" s="1"/>
  <c r="BG490" s="1"/>
  <c r="AO490"/>
  <c r="AS490" s="1"/>
  <c r="BB489"/>
  <c r="AV489"/>
  <c r="BB490" l="1"/>
  <c r="AV490"/>
  <c r="AH492"/>
  <c r="AO491"/>
  <c r="AS491" s="1"/>
  <c r="BE491"/>
  <c r="BF491" s="1"/>
  <c r="BG491" s="1"/>
  <c r="AV491" l="1"/>
  <c r="BB491"/>
  <c r="AH493"/>
  <c r="AO492"/>
  <c r="AS492" s="1"/>
  <c r="BE492"/>
  <c r="BF492" s="1"/>
  <c r="BG492" s="1"/>
  <c r="AH494" l="1"/>
  <c r="AO493"/>
  <c r="AS493" s="1"/>
  <c r="BE493"/>
  <c r="BF493" s="1"/>
  <c r="BG493" s="1"/>
  <c r="AV492"/>
  <c r="BB492"/>
  <c r="BB493" l="1"/>
  <c r="AV493"/>
  <c r="AH495"/>
  <c r="AO494"/>
  <c r="AS494" s="1"/>
  <c r="BE494"/>
  <c r="BF494" s="1"/>
  <c r="BG494" s="1"/>
  <c r="AO495" l="1"/>
  <c r="AS495" s="1"/>
  <c r="AH496"/>
  <c r="BE495"/>
  <c r="BF495" s="1"/>
  <c r="BG495" s="1"/>
  <c r="AV494"/>
  <c r="BB494"/>
  <c r="BB495" l="1"/>
  <c r="AV495"/>
  <c r="AO496"/>
  <c r="AS496" s="1"/>
  <c r="AH497"/>
  <c r="BE496"/>
  <c r="BF496" s="1"/>
  <c r="BG496" s="1"/>
  <c r="AV496" l="1"/>
  <c r="AO497"/>
  <c r="AS497" s="1"/>
  <c r="AH498"/>
  <c r="BE497"/>
  <c r="BF497" s="1"/>
  <c r="BG497" s="1"/>
  <c r="BB496"/>
  <c r="AV497" l="1"/>
  <c r="AH499"/>
  <c r="AO498"/>
  <c r="AS498" s="1"/>
  <c r="BE498"/>
  <c r="BF498" s="1"/>
  <c r="BG498" s="1"/>
  <c r="BB497"/>
  <c r="BB498" l="1"/>
  <c r="AH500"/>
  <c r="AO499"/>
  <c r="AS499" s="1"/>
  <c r="BE499"/>
  <c r="BF499" s="1"/>
  <c r="BG499" s="1"/>
  <c r="AV498"/>
  <c r="BB499" l="1"/>
  <c r="AH501"/>
  <c r="AO500"/>
  <c r="AS500" s="1"/>
  <c r="BE500"/>
  <c r="BF500" s="1"/>
  <c r="BG500" s="1"/>
  <c r="AV499"/>
  <c r="BB500" l="1"/>
  <c r="AH502"/>
  <c r="AO501"/>
  <c r="AS501" s="1"/>
  <c r="BE501"/>
  <c r="BF501" s="1"/>
  <c r="BG501" s="1"/>
  <c r="AV500"/>
  <c r="BB501" l="1"/>
  <c r="AH503"/>
  <c r="BE502"/>
  <c r="BF502" s="1"/>
  <c r="BG502" s="1"/>
  <c r="AO502"/>
  <c r="AS502" s="1"/>
  <c r="AV501"/>
  <c r="BB502" l="1"/>
  <c r="AO503"/>
  <c r="AS503" s="1"/>
  <c r="AH504"/>
  <c r="BE503"/>
  <c r="BF503" s="1"/>
  <c r="BG503" s="1"/>
  <c r="AV502"/>
  <c r="BB503" l="1"/>
  <c r="AV503"/>
  <c r="AO504"/>
  <c r="AS504" s="1"/>
  <c r="AH505"/>
  <c r="BE504"/>
  <c r="BF504" s="1"/>
  <c r="BG504" s="1"/>
  <c r="AV504" l="1"/>
  <c r="AO505"/>
  <c r="AS505" s="1"/>
  <c r="AH506"/>
  <c r="BE505"/>
  <c r="BF505" s="1"/>
  <c r="BG505" s="1"/>
  <c r="BB504"/>
  <c r="BB505" l="1"/>
  <c r="AV505"/>
  <c r="AH507"/>
  <c r="AO506"/>
  <c r="AS506" s="1"/>
  <c r="BE506"/>
  <c r="BF506" s="1"/>
  <c r="BG506" s="1"/>
  <c r="BB506" l="1"/>
  <c r="AV506"/>
  <c r="AH508"/>
  <c r="AO507"/>
  <c r="AS507" s="1"/>
  <c r="BE507"/>
  <c r="BF507" s="1"/>
  <c r="BG507" s="1"/>
  <c r="BB507" l="1"/>
  <c r="AH509"/>
  <c r="AO508"/>
  <c r="AS508" s="1"/>
  <c r="BE508"/>
  <c r="BF508" s="1"/>
  <c r="BG508" s="1"/>
  <c r="AV507"/>
  <c r="AH510" l="1"/>
  <c r="AO509"/>
  <c r="AS509" s="1"/>
  <c r="BE509"/>
  <c r="BF509" s="1"/>
  <c r="BG509" s="1"/>
  <c r="AV508"/>
  <c r="BB508"/>
  <c r="BB509" l="1"/>
  <c r="AH511"/>
  <c r="AO510"/>
  <c r="AS510" s="1"/>
  <c r="BE510"/>
  <c r="BF510" s="1"/>
  <c r="BG510" s="1"/>
  <c r="AV509"/>
  <c r="AO511" l="1"/>
  <c r="AS511" s="1"/>
  <c r="BE511"/>
  <c r="BF511" s="1"/>
  <c r="BG511" s="1"/>
  <c r="AH512"/>
  <c r="AV510"/>
  <c r="BB510"/>
  <c r="BB511" l="1"/>
  <c r="AV511"/>
  <c r="AO512"/>
  <c r="AS512" s="1"/>
  <c r="BE512"/>
  <c r="BF512" s="1"/>
  <c r="BG512" s="1"/>
  <c r="AH513"/>
  <c r="AV512" l="1"/>
  <c r="AO513"/>
  <c r="AS513" s="1"/>
  <c r="AH514"/>
  <c r="BE513"/>
  <c r="BF513" s="1"/>
  <c r="BG513" s="1"/>
  <c r="BB512"/>
  <c r="BB513" l="1"/>
  <c r="AV513"/>
  <c r="AH515"/>
  <c r="BE514"/>
  <c r="BF514" s="1"/>
  <c r="BG514" s="1"/>
  <c r="AO514"/>
  <c r="AS514" s="1"/>
  <c r="BB514" l="1"/>
  <c r="AV514"/>
  <c r="AH516"/>
  <c r="AO515"/>
  <c r="AS515" s="1"/>
  <c r="BE515"/>
  <c r="BF515" s="1"/>
  <c r="BG515" s="1"/>
  <c r="AV515" l="1"/>
  <c r="BB515"/>
  <c r="AH517"/>
  <c r="AO516"/>
  <c r="AS516" s="1"/>
  <c r="BE516"/>
  <c r="BF516" s="1"/>
  <c r="BG516" s="1"/>
  <c r="AH518" l="1"/>
  <c r="AO517"/>
  <c r="AS517" s="1"/>
  <c r="BE517"/>
  <c r="BF517" s="1"/>
  <c r="BG517" s="1"/>
  <c r="AV516"/>
  <c r="BB516"/>
  <c r="BB517" l="1"/>
  <c r="AH519"/>
  <c r="BE518"/>
  <c r="BF518" s="1"/>
  <c r="BG518" s="1"/>
  <c r="AO518"/>
  <c r="AS518" s="1"/>
  <c r="AV517"/>
  <c r="BB518" l="1"/>
  <c r="AO519"/>
  <c r="AS519" s="1"/>
  <c r="AH520"/>
  <c r="BE519"/>
  <c r="BF519" s="1"/>
  <c r="BG519" s="1"/>
  <c r="AV518"/>
  <c r="BB519" l="1"/>
  <c r="AV519"/>
  <c r="AO520"/>
  <c r="AS520" s="1"/>
  <c r="BE520"/>
  <c r="BF520" s="1"/>
  <c r="BG520" s="1"/>
  <c r="AH521"/>
  <c r="BB520" l="1"/>
  <c r="AO521"/>
  <c r="AS521" s="1"/>
  <c r="AH522"/>
  <c r="BE521"/>
  <c r="BF521" s="1"/>
  <c r="BG521" s="1"/>
  <c r="AV520"/>
  <c r="AV521" l="1"/>
  <c r="AH523"/>
  <c r="AO522"/>
  <c r="AS522" s="1"/>
  <c r="BE522"/>
  <c r="BF522" s="1"/>
  <c r="BG522" s="1"/>
  <c r="BB521"/>
  <c r="AH524" l="1"/>
  <c r="AO523"/>
  <c r="AS523" s="1"/>
  <c r="BE523"/>
  <c r="BF523" s="1"/>
  <c r="BG523" s="1"/>
  <c r="AV522"/>
  <c r="BB522"/>
  <c r="BB523" l="1"/>
  <c r="AH525"/>
  <c r="AO524"/>
  <c r="AS524" s="1"/>
  <c r="BE524"/>
  <c r="BF524" s="1"/>
  <c r="BG524" s="1"/>
  <c r="AV523"/>
  <c r="BB524" l="1"/>
  <c r="AH526"/>
  <c r="AO525"/>
  <c r="AS525" s="1"/>
  <c r="BE525"/>
  <c r="BF525" s="1"/>
  <c r="BG525" s="1"/>
  <c r="AV524"/>
  <c r="BB525" l="1"/>
  <c r="AH527"/>
  <c r="AO526"/>
  <c r="AS526" s="1"/>
  <c r="BE526"/>
  <c r="BF526" s="1"/>
  <c r="BG526" s="1"/>
  <c r="AV525"/>
  <c r="BB526" l="1"/>
  <c r="AO527"/>
  <c r="AS527" s="1"/>
  <c r="AH528"/>
  <c r="BE527"/>
  <c r="BF527" s="1"/>
  <c r="BG527" s="1"/>
  <c r="AV526"/>
  <c r="BB527" l="1"/>
  <c r="AV527"/>
  <c r="AO528"/>
  <c r="AS528" s="1"/>
  <c r="AH529"/>
  <c r="BE528"/>
  <c r="BF528" s="1"/>
  <c r="BG528" s="1"/>
  <c r="BB528" l="1"/>
  <c r="AV528"/>
  <c r="AO529"/>
  <c r="AS529" s="1"/>
  <c r="AH530"/>
  <c r="BE529"/>
  <c r="BF529" s="1"/>
  <c r="BG529" s="1"/>
  <c r="AV529" l="1"/>
  <c r="BB529"/>
  <c r="AH531"/>
  <c r="BE530"/>
  <c r="BF530" s="1"/>
  <c r="BG530" s="1"/>
  <c r="AO530"/>
  <c r="AS530" s="1"/>
  <c r="BB530" l="1"/>
  <c r="AV530"/>
  <c r="AH532"/>
  <c r="AO531"/>
  <c r="AS531" s="1"/>
  <c r="BE531"/>
  <c r="BF531" s="1"/>
  <c r="BG531" s="1"/>
  <c r="AH533" l="1"/>
  <c r="AO532"/>
  <c r="AS532" s="1"/>
  <c r="BE532"/>
  <c r="BF532" s="1"/>
  <c r="BG532" s="1"/>
  <c r="AV531"/>
  <c r="BB531"/>
  <c r="BB532" l="1"/>
  <c r="AH534"/>
  <c r="AO533"/>
  <c r="AS533" s="1"/>
  <c r="BE533"/>
  <c r="BF533" s="1"/>
  <c r="BG533" s="1"/>
  <c r="AV532"/>
  <c r="BB533" l="1"/>
  <c r="AH535"/>
  <c r="BE534"/>
  <c r="BF534" s="1"/>
  <c r="BG534" s="1"/>
  <c r="AO534"/>
  <c r="AS534" s="1"/>
  <c r="AV533"/>
  <c r="BB534" l="1"/>
  <c r="BB535" s="1"/>
  <c r="AO535"/>
  <c r="AS535" s="1"/>
  <c r="AH536"/>
  <c r="BE535"/>
  <c r="BF535" s="1"/>
  <c r="BG535" s="1"/>
  <c r="AV534"/>
  <c r="AV535" l="1"/>
  <c r="AO536"/>
  <c r="AS536" s="1"/>
  <c r="AH537"/>
  <c r="BE536"/>
  <c r="BF536" s="1"/>
  <c r="BG536" s="1"/>
  <c r="BB536" l="1"/>
  <c r="AO537"/>
  <c r="AS537" s="1"/>
  <c r="AH538"/>
  <c r="BE537"/>
  <c r="BF537" s="1"/>
  <c r="BG537" s="1"/>
  <c r="AV536"/>
  <c r="AV537" l="1"/>
  <c r="BB537"/>
  <c r="BB538" s="1"/>
  <c r="AH539"/>
  <c r="AO538"/>
  <c r="AS538" s="1"/>
  <c r="BE538"/>
  <c r="BF538" s="1"/>
  <c r="BG538" s="1"/>
  <c r="AH540" l="1"/>
  <c r="AO539"/>
  <c r="AS539" s="1"/>
  <c r="BE539"/>
  <c r="BF539" s="1"/>
  <c r="BG539" s="1"/>
  <c r="AV538"/>
  <c r="BB539" l="1"/>
  <c r="AH541"/>
  <c r="AO540"/>
  <c r="AS540" s="1"/>
  <c r="BE540"/>
  <c r="BF540" s="1"/>
  <c r="BG540" s="1"/>
  <c r="AV539"/>
  <c r="BB540" l="1"/>
  <c r="AH542"/>
  <c r="AO541"/>
  <c r="AS541" s="1"/>
  <c r="BE541"/>
  <c r="BF541" s="1"/>
  <c r="BG541" s="1"/>
  <c r="AV540"/>
  <c r="BB541" l="1"/>
  <c r="AH543"/>
  <c r="AO542"/>
  <c r="AS542" s="1"/>
  <c r="BE542"/>
  <c r="BF542" s="1"/>
  <c r="BG542" s="1"/>
  <c r="AV541"/>
  <c r="BB542" l="1"/>
  <c r="AO543"/>
  <c r="AS543" s="1"/>
  <c r="AH544"/>
  <c r="BE543"/>
  <c r="BF543" s="1"/>
  <c r="BG543" s="1"/>
  <c r="AV542"/>
  <c r="BB543" l="1"/>
  <c r="AV543"/>
  <c r="AO544"/>
  <c r="AS544" s="1"/>
  <c r="AH545"/>
  <c r="BE544"/>
  <c r="BF544" s="1"/>
  <c r="BG544" s="1"/>
  <c r="AV544" l="1"/>
  <c r="AO545"/>
  <c r="AS545" s="1"/>
  <c r="AH546"/>
  <c r="BE545"/>
  <c r="BF545" s="1"/>
  <c r="BG545" s="1"/>
  <c r="BB544"/>
  <c r="AV545" l="1"/>
  <c r="AH547"/>
  <c r="AO546"/>
  <c r="AS546" s="1"/>
  <c r="BE546"/>
  <c r="BF546" s="1"/>
  <c r="BG546" s="1"/>
  <c r="BB545"/>
  <c r="BB546" l="1"/>
  <c r="AH548"/>
  <c r="AO547"/>
  <c r="AS547" s="1"/>
  <c r="BE547"/>
  <c r="BF547" s="1"/>
  <c r="BG547" s="1"/>
  <c r="AV546"/>
  <c r="BB547" l="1"/>
  <c r="AH549"/>
  <c r="AO548"/>
  <c r="AS548" s="1"/>
  <c r="BE548"/>
  <c r="BF548" s="1"/>
  <c r="BG548" s="1"/>
  <c r="AV547"/>
  <c r="BB548" l="1"/>
  <c r="AH550"/>
  <c r="AO549"/>
  <c r="AS549" s="1"/>
  <c r="BE549"/>
  <c r="BF549" s="1"/>
  <c r="BG549" s="1"/>
  <c r="AV548"/>
  <c r="BB549" l="1"/>
  <c r="AH551"/>
  <c r="AO550"/>
  <c r="AS550" s="1"/>
  <c r="BE550"/>
  <c r="BF550" s="1"/>
  <c r="BG550" s="1"/>
  <c r="AV549"/>
  <c r="BB550" l="1"/>
  <c r="AO551"/>
  <c r="AS551" s="1"/>
  <c r="AH552"/>
  <c r="BE551"/>
  <c r="BF551" s="1"/>
  <c r="BG551" s="1"/>
  <c r="AV550"/>
  <c r="BB551" l="1"/>
  <c r="AV551"/>
  <c r="AO552"/>
  <c r="AS552" s="1"/>
  <c r="AH553"/>
  <c r="BE552"/>
  <c r="BF552" s="1"/>
  <c r="BG552" s="1"/>
  <c r="BB552" l="1"/>
  <c r="AV552"/>
  <c r="AO553"/>
  <c r="AS553" s="1"/>
  <c r="AH554"/>
  <c r="BE553"/>
  <c r="BF553" s="1"/>
  <c r="BG553" s="1"/>
  <c r="AV553" l="1"/>
  <c r="AH555"/>
  <c r="AO554"/>
  <c r="AS554" s="1"/>
  <c r="BE554"/>
  <c r="BF554" s="1"/>
  <c r="BG554" s="1"/>
  <c r="BB553"/>
  <c r="BB554" l="1"/>
  <c r="AH556"/>
  <c r="AO555"/>
  <c r="AS555" s="1"/>
  <c r="BE555"/>
  <c r="BF555" s="1"/>
  <c r="BG555" s="1"/>
  <c r="AV554"/>
  <c r="BB555" l="1"/>
  <c r="AH557"/>
  <c r="AO556"/>
  <c r="AS556" s="1"/>
  <c r="BE556"/>
  <c r="BF556" s="1"/>
  <c r="BG556" s="1"/>
  <c r="AV555"/>
  <c r="BB556" l="1"/>
  <c r="AH558"/>
  <c r="AO557"/>
  <c r="AS557" s="1"/>
  <c r="BE557"/>
  <c r="BF557" s="1"/>
  <c r="BG557" s="1"/>
  <c r="AV556"/>
  <c r="BB557" l="1"/>
  <c r="AH559"/>
  <c r="AO558"/>
  <c r="AS558" s="1"/>
  <c r="BE558"/>
  <c r="BF558" s="1"/>
  <c r="BG558" s="1"/>
  <c r="AV557"/>
  <c r="BB558" l="1"/>
  <c r="AO559"/>
  <c r="AS559" s="1"/>
  <c r="BE559"/>
  <c r="BF559" s="1"/>
  <c r="BG559" s="1"/>
  <c r="AH560"/>
  <c r="AV558"/>
  <c r="BB559" l="1"/>
  <c r="AV559"/>
  <c r="AO560"/>
  <c r="AS560" s="1"/>
  <c r="AH561"/>
  <c r="BE560"/>
  <c r="BF560" s="1"/>
  <c r="BG560" s="1"/>
  <c r="AV560" l="1"/>
  <c r="AO561"/>
  <c r="AS561" s="1"/>
  <c r="AH562"/>
  <c r="BE561"/>
  <c r="BF561" s="1"/>
  <c r="BG561" s="1"/>
  <c r="BB560"/>
  <c r="BB561" l="1"/>
  <c r="AV561"/>
  <c r="AH563"/>
  <c r="BE562"/>
  <c r="BF562" s="1"/>
  <c r="BG562" s="1"/>
  <c r="AO562"/>
  <c r="AS562" s="1"/>
  <c r="AH564" l="1"/>
  <c r="AO563"/>
  <c r="AS563" s="1"/>
  <c r="BE563"/>
  <c r="BF563" s="1"/>
  <c r="BG563" s="1"/>
  <c r="AV562"/>
  <c r="BB562"/>
  <c r="BB563" l="1"/>
  <c r="AH565"/>
  <c r="AO564"/>
  <c r="AS564" s="1"/>
  <c r="BE564"/>
  <c r="BF564" s="1"/>
  <c r="BG564" s="1"/>
  <c r="AV563"/>
  <c r="AH566" l="1"/>
  <c r="AO565"/>
  <c r="AS565" s="1"/>
  <c r="BE565"/>
  <c r="BF565" s="1"/>
  <c r="BG565" s="1"/>
  <c r="AV564"/>
  <c r="BB564"/>
  <c r="BB565" l="1"/>
  <c r="AH567"/>
  <c r="AO566"/>
  <c r="AS566" s="1"/>
  <c r="BE566"/>
  <c r="BF566" s="1"/>
  <c r="BG566" s="1"/>
  <c r="AV565"/>
  <c r="BB566" l="1"/>
  <c r="AO567"/>
  <c r="AS567" s="1"/>
  <c r="AH568"/>
  <c r="BE567"/>
  <c r="BF567" s="1"/>
  <c r="BG567" s="1"/>
  <c r="AV566"/>
  <c r="BB567" l="1"/>
  <c r="AV567"/>
  <c r="AO568"/>
  <c r="AS568" s="1"/>
  <c r="AH569"/>
  <c r="BE568"/>
  <c r="BF568" s="1"/>
  <c r="BG568" s="1"/>
  <c r="AO569" l="1"/>
  <c r="AS569" s="1"/>
  <c r="AH570"/>
  <c r="BE569"/>
  <c r="BF569" s="1"/>
  <c r="BG569" s="1"/>
  <c r="BB568"/>
  <c r="AV568"/>
  <c r="BB569" l="1"/>
  <c r="AV569"/>
  <c r="AH571"/>
  <c r="AO570"/>
  <c r="AS570" s="1"/>
  <c r="BE570"/>
  <c r="BF570" s="1"/>
  <c r="BG570" s="1"/>
  <c r="BB570" l="1"/>
  <c r="BB571" s="1"/>
  <c r="AH572"/>
  <c r="AO571"/>
  <c r="AS571" s="1"/>
  <c r="BE571"/>
  <c r="BF571" s="1"/>
  <c r="BG571" s="1"/>
  <c r="AV570"/>
  <c r="AH573" l="1"/>
  <c r="AO572"/>
  <c r="AS572" s="1"/>
  <c r="BE572"/>
  <c r="BF572" s="1"/>
  <c r="BG572" s="1"/>
  <c r="AV571"/>
  <c r="BB572" l="1"/>
  <c r="AH574"/>
  <c r="AO573"/>
  <c r="AS573" s="1"/>
  <c r="BE573"/>
  <c r="BF573" s="1"/>
  <c r="BG573" s="1"/>
  <c r="AV572"/>
  <c r="BB573" l="1"/>
  <c r="AH575"/>
  <c r="AO574"/>
  <c r="AS574" s="1"/>
  <c r="BE574"/>
  <c r="BF574" s="1"/>
  <c r="BG574" s="1"/>
  <c r="AV573"/>
  <c r="BB574" l="1"/>
  <c r="AO575"/>
  <c r="AS575" s="1"/>
  <c r="BE575"/>
  <c r="BF575" s="1"/>
  <c r="BG575" s="1"/>
  <c r="AH576"/>
  <c r="AV574"/>
  <c r="BB575" l="1"/>
  <c r="AV575"/>
  <c r="AO576"/>
  <c r="AS576" s="1"/>
  <c r="BE576"/>
  <c r="BF576" s="1"/>
  <c r="BG576" s="1"/>
  <c r="AH577"/>
  <c r="BB576" l="1"/>
  <c r="AV576"/>
  <c r="AO577"/>
  <c r="AS577" s="1"/>
  <c r="AH578"/>
  <c r="BE577"/>
  <c r="BF577" s="1"/>
  <c r="BG577" s="1"/>
  <c r="BB577" l="1"/>
  <c r="AV577"/>
  <c r="AH579"/>
  <c r="BE578"/>
  <c r="BF578" s="1"/>
  <c r="BG578" s="1"/>
  <c r="AO578"/>
  <c r="AS578" s="1"/>
  <c r="AH580" l="1"/>
  <c r="AO579"/>
  <c r="AS579" s="1"/>
  <c r="BE579"/>
  <c r="BF579" s="1"/>
  <c r="BG579" s="1"/>
  <c r="BB578"/>
  <c r="AV578"/>
  <c r="BB579" l="1"/>
  <c r="AH581"/>
  <c r="AO580"/>
  <c r="AS580" s="1"/>
  <c r="BE580"/>
  <c r="BF580" s="1"/>
  <c r="BG580" s="1"/>
  <c r="AV579"/>
  <c r="BB580" l="1"/>
  <c r="AH582"/>
  <c r="AO581"/>
  <c r="AS581" s="1"/>
  <c r="BE581"/>
  <c r="BF581" s="1"/>
  <c r="BG581" s="1"/>
  <c r="AV580"/>
  <c r="BB581" l="1"/>
  <c r="AH583"/>
  <c r="AO582"/>
  <c r="AS582" s="1"/>
  <c r="BE582"/>
  <c r="BF582" s="1"/>
  <c r="BG582" s="1"/>
  <c r="AV581"/>
  <c r="BB582" l="1"/>
  <c r="AO583"/>
  <c r="AS583" s="1"/>
  <c r="AH584"/>
  <c r="BE583"/>
  <c r="BF583" s="1"/>
  <c r="BG583" s="1"/>
  <c r="AV582"/>
  <c r="BB583" l="1"/>
  <c r="AV583"/>
  <c r="AO584"/>
  <c r="AS584" s="1"/>
  <c r="BE584"/>
  <c r="BF584" s="1"/>
  <c r="BG584" s="1"/>
  <c r="AH585"/>
  <c r="AV584" l="1"/>
  <c r="AO585"/>
  <c r="AS585" s="1"/>
  <c r="AH586"/>
  <c r="BE585"/>
  <c r="BF585" s="1"/>
  <c r="BG585" s="1"/>
  <c r="BB584"/>
  <c r="BB585" l="1"/>
  <c r="AV585"/>
  <c r="AH587"/>
  <c r="BE586"/>
  <c r="BF586" s="1"/>
  <c r="BG586" s="1"/>
  <c r="AO586"/>
  <c r="AS586" s="1"/>
  <c r="AH588" l="1"/>
  <c r="AO587"/>
  <c r="AS587" s="1"/>
  <c r="BE587"/>
  <c r="BF587" s="1"/>
  <c r="BG587" s="1"/>
  <c r="AV586"/>
  <c r="BB586"/>
  <c r="BB587" l="1"/>
  <c r="AH589"/>
  <c r="AO588"/>
  <c r="AS588" s="1"/>
  <c r="BE588"/>
  <c r="BF588" s="1"/>
  <c r="BG588" s="1"/>
  <c r="AV587"/>
  <c r="BB588" l="1"/>
  <c r="AH590"/>
  <c r="AO589"/>
  <c r="AS589" s="1"/>
  <c r="BE589"/>
  <c r="BF589" s="1"/>
  <c r="BG589" s="1"/>
  <c r="AV588"/>
  <c r="BB589" l="1"/>
  <c r="AH591"/>
  <c r="AO590"/>
  <c r="AS590" s="1"/>
  <c r="BE590"/>
  <c r="BF590" s="1"/>
  <c r="BG590" s="1"/>
  <c r="AV589"/>
  <c r="BB590" l="1"/>
  <c r="AO591"/>
  <c r="AS591" s="1"/>
  <c r="BE591"/>
  <c r="BF591" s="1"/>
  <c r="BG591" s="1"/>
  <c r="AH592"/>
  <c r="AV590"/>
  <c r="BB591" l="1"/>
  <c r="AV591"/>
  <c r="AO592"/>
  <c r="AS592" s="1"/>
  <c r="BE592"/>
  <c r="BF592" s="1"/>
  <c r="BG592" s="1"/>
  <c r="AH593"/>
  <c r="BB592" l="1"/>
  <c r="AV592"/>
  <c r="AO593"/>
  <c r="AS593" s="1"/>
  <c r="AH594"/>
  <c r="BE593"/>
  <c r="BF593" s="1"/>
  <c r="BG593" s="1"/>
  <c r="AV593" l="1"/>
  <c r="AH595"/>
  <c r="BE594"/>
  <c r="BF594" s="1"/>
  <c r="BG594" s="1"/>
  <c r="AO594"/>
  <c r="AS594" s="1"/>
  <c r="BB593"/>
  <c r="AH596" l="1"/>
  <c r="AO595"/>
  <c r="AS595" s="1"/>
  <c r="BE595"/>
  <c r="BF595" s="1"/>
  <c r="BG595" s="1"/>
  <c r="AV594"/>
  <c r="BB594"/>
  <c r="BB595" l="1"/>
  <c r="AH597"/>
  <c r="AO596"/>
  <c r="AS596" s="1"/>
  <c r="BE596"/>
  <c r="BF596" s="1"/>
  <c r="BG596" s="1"/>
  <c r="AV595"/>
  <c r="BB596" l="1"/>
  <c r="AH598"/>
  <c r="AO597"/>
  <c r="AS597" s="1"/>
  <c r="BE597"/>
  <c r="BF597" s="1"/>
  <c r="BG597" s="1"/>
  <c r="AV596"/>
  <c r="AH599" l="1"/>
  <c r="BE598"/>
  <c r="BF598" s="1"/>
  <c r="BG598" s="1"/>
  <c r="AO598"/>
  <c r="AS598" s="1"/>
  <c r="AV597"/>
  <c r="BB597"/>
  <c r="BB598" l="1"/>
  <c r="AO599"/>
  <c r="AS599" s="1"/>
  <c r="AH600"/>
  <c r="BE599"/>
  <c r="BF599" s="1"/>
  <c r="BG599" s="1"/>
  <c r="AV598"/>
  <c r="AV599" l="1"/>
  <c r="AO600"/>
  <c r="AS600" s="1"/>
  <c r="AH601"/>
  <c r="BE600"/>
  <c r="BF600" s="1"/>
  <c r="BG600" s="1"/>
  <c r="BB599"/>
  <c r="AO601" l="1"/>
  <c r="AS601" s="1"/>
  <c r="AH602"/>
  <c r="BE601"/>
  <c r="BF601" s="1"/>
  <c r="BG601" s="1"/>
  <c r="BB600"/>
  <c r="AV600"/>
  <c r="BB601" l="1"/>
  <c r="AV601"/>
  <c r="AH603"/>
  <c r="AO602"/>
  <c r="AS602" s="1"/>
  <c r="BE602"/>
  <c r="BF602" s="1"/>
  <c r="BG602" s="1"/>
  <c r="BB602" l="1"/>
  <c r="AH604"/>
  <c r="AO603"/>
  <c r="AS603" s="1"/>
  <c r="BE603"/>
  <c r="BF603" s="1"/>
  <c r="BG603" s="1"/>
  <c r="AV602"/>
  <c r="BB603" l="1"/>
  <c r="BB604" s="1"/>
  <c r="AH605"/>
  <c r="AO604"/>
  <c r="AS604" s="1"/>
  <c r="BE604"/>
  <c r="BF604" s="1"/>
  <c r="BG604" s="1"/>
  <c r="AV603"/>
  <c r="AH606" l="1"/>
  <c r="AO605"/>
  <c r="AS605" s="1"/>
  <c r="BE605"/>
  <c r="BF605" s="1"/>
  <c r="BG605" s="1"/>
  <c r="AV604"/>
  <c r="BB605" l="1"/>
  <c r="AH607"/>
  <c r="AO606"/>
  <c r="AS606" s="1"/>
  <c r="BE606"/>
  <c r="BF606" s="1"/>
  <c r="BG606" s="1"/>
  <c r="AV605"/>
  <c r="BB606" l="1"/>
  <c r="AO607"/>
  <c r="AS607" s="1"/>
  <c r="BE607"/>
  <c r="BF607" s="1"/>
  <c r="BG607" s="1"/>
  <c r="AH608"/>
  <c r="AV606"/>
  <c r="BB607" l="1"/>
  <c r="AV607"/>
  <c r="AO608"/>
  <c r="AS608" s="1"/>
  <c r="BE608"/>
  <c r="BF608" s="1"/>
  <c r="BG608" s="1"/>
  <c r="AH609"/>
  <c r="BB608" l="1"/>
  <c r="AV608"/>
  <c r="AO609"/>
  <c r="AS609" s="1"/>
  <c r="AH610"/>
  <c r="BE609"/>
  <c r="BF609" s="1"/>
  <c r="BG609" s="1"/>
  <c r="BB609" l="1"/>
  <c r="AV609"/>
  <c r="AH611"/>
  <c r="BE610"/>
  <c r="BF610" s="1"/>
  <c r="BG610" s="1"/>
  <c r="AO610"/>
  <c r="AS610" s="1"/>
  <c r="AH612" l="1"/>
  <c r="AO611"/>
  <c r="AS611" s="1"/>
  <c r="BE611"/>
  <c r="BF611" s="1"/>
  <c r="BG611" s="1"/>
  <c r="AV610"/>
  <c r="BB610"/>
  <c r="BB611" l="1"/>
  <c r="AH613"/>
  <c r="AO612"/>
  <c r="AS612" s="1"/>
  <c r="BE612"/>
  <c r="BF612" s="1"/>
  <c r="BG612" s="1"/>
  <c r="AV611"/>
  <c r="BB612" l="1"/>
  <c r="AV612"/>
  <c r="AH614"/>
  <c r="AO613"/>
  <c r="AS613" s="1"/>
  <c r="BE613"/>
  <c r="BF613" s="1"/>
  <c r="BG613" s="1"/>
  <c r="AH615" l="1"/>
  <c r="BE614"/>
  <c r="BF614" s="1"/>
  <c r="BG614" s="1"/>
  <c r="AO614"/>
  <c r="AS614" s="1"/>
  <c r="AV613"/>
  <c r="BB613"/>
  <c r="BB614" l="1"/>
  <c r="AO615"/>
  <c r="AS615" s="1"/>
  <c r="BE615"/>
  <c r="BF615" s="1"/>
  <c r="BG615" s="1"/>
  <c r="AH616"/>
  <c r="AV614"/>
  <c r="AV615" l="1"/>
  <c r="AO616"/>
  <c r="AS616" s="1"/>
  <c r="BE616"/>
  <c r="BF616" s="1"/>
  <c r="BG616" s="1"/>
  <c r="AH617"/>
  <c r="BB615"/>
  <c r="AV616" l="1"/>
  <c r="AO617"/>
  <c r="AS617" s="1"/>
  <c r="AH618"/>
  <c r="BE617"/>
  <c r="BF617" s="1"/>
  <c r="BG617" s="1"/>
  <c r="BB616"/>
  <c r="BB617" l="1"/>
  <c r="AV617"/>
  <c r="AH619"/>
  <c r="AO618"/>
  <c r="AS618" s="1"/>
  <c r="BE618"/>
  <c r="BF618" s="1"/>
  <c r="BG618" s="1"/>
  <c r="AH620" l="1"/>
  <c r="AO619"/>
  <c r="AS619" s="1"/>
  <c r="BE619"/>
  <c r="BF619" s="1"/>
  <c r="BG619" s="1"/>
  <c r="AV618"/>
  <c r="BB618"/>
  <c r="BB619" l="1"/>
  <c r="AH621"/>
  <c r="AO620"/>
  <c r="AS620" s="1"/>
  <c r="BE620"/>
  <c r="BF620" s="1"/>
  <c r="BG620" s="1"/>
  <c r="AV619"/>
  <c r="BB620" l="1"/>
  <c r="AH622"/>
  <c r="AO621"/>
  <c r="AS621" s="1"/>
  <c r="BE621"/>
  <c r="BF621" s="1"/>
  <c r="BG621" s="1"/>
  <c r="AV620"/>
  <c r="BB621" l="1"/>
  <c r="AV621"/>
  <c r="AH623"/>
  <c r="AO622"/>
  <c r="AS622" s="1"/>
  <c r="BE622"/>
  <c r="BF622" s="1"/>
  <c r="BG622" s="1"/>
  <c r="AO623" l="1"/>
  <c r="AS623" s="1"/>
  <c r="BE623"/>
  <c r="BF623" s="1"/>
  <c r="BG623" s="1"/>
  <c r="AH624"/>
  <c r="AV622"/>
  <c r="BB622"/>
  <c r="BB623" l="1"/>
  <c r="AV623"/>
  <c r="AO624"/>
  <c r="AS624" s="1"/>
  <c r="AH625"/>
  <c r="BE624"/>
  <c r="BF624" s="1"/>
  <c r="BG624" s="1"/>
  <c r="AV624" l="1"/>
  <c r="AO625"/>
  <c r="AS625" s="1"/>
  <c r="AH626"/>
  <c r="BE625"/>
  <c r="BF625" s="1"/>
  <c r="BG625" s="1"/>
  <c r="BB624"/>
  <c r="AH627" l="1"/>
  <c r="BE626"/>
  <c r="BF626" s="1"/>
  <c r="BG626" s="1"/>
  <c r="AO626"/>
  <c r="AS626" s="1"/>
  <c r="AV625"/>
  <c r="BB625"/>
  <c r="BB626" l="1"/>
  <c r="AH628"/>
  <c r="AO627"/>
  <c r="AS627" s="1"/>
  <c r="BE627"/>
  <c r="BF627" s="1"/>
  <c r="BG627" s="1"/>
  <c r="AV626"/>
  <c r="BB627" l="1"/>
  <c r="AH629"/>
  <c r="AO628"/>
  <c r="AS628" s="1"/>
  <c r="BE628"/>
  <c r="BF628" s="1"/>
  <c r="BG628" s="1"/>
  <c r="AV627"/>
  <c r="BB628" l="1"/>
  <c r="AH630"/>
  <c r="AO629"/>
  <c r="AS629" s="1"/>
  <c r="BE629"/>
  <c r="BF629" s="1"/>
  <c r="BG629" s="1"/>
  <c r="AV628"/>
  <c r="BB629" l="1"/>
  <c r="AH631"/>
  <c r="BE630"/>
  <c r="BF630" s="1"/>
  <c r="BG630" s="1"/>
  <c r="AO630"/>
  <c r="AS630" s="1"/>
  <c r="AV629"/>
  <c r="BB630" l="1"/>
  <c r="AO631"/>
  <c r="AS631" s="1"/>
  <c r="AH632"/>
  <c r="BE631"/>
  <c r="BF631" s="1"/>
  <c r="BG631" s="1"/>
  <c r="AV630"/>
  <c r="BB631" l="1"/>
  <c r="AV631"/>
  <c r="AO632"/>
  <c r="AS632" s="1"/>
  <c r="AH633"/>
  <c r="BE632"/>
  <c r="BF632" s="1"/>
  <c r="BG632" s="1"/>
  <c r="AO633" l="1"/>
  <c r="AS633" s="1"/>
  <c r="AH634"/>
  <c r="BE633"/>
  <c r="BF633" s="1"/>
  <c r="BG633" s="1"/>
  <c r="BB632"/>
  <c r="AV632"/>
  <c r="AV633" l="1"/>
  <c r="AH635"/>
  <c r="BE634"/>
  <c r="BF634" s="1"/>
  <c r="BG634" s="1"/>
  <c r="AO634"/>
  <c r="AS634" s="1"/>
  <c r="BB633"/>
  <c r="BB634" l="1"/>
  <c r="AV634"/>
  <c r="AH636"/>
  <c r="AO635"/>
  <c r="AS635" s="1"/>
  <c r="BE635"/>
  <c r="BF635" s="1"/>
  <c r="BG635" s="1"/>
  <c r="BB635" l="1"/>
  <c r="AH637"/>
  <c r="AO636"/>
  <c r="AS636" s="1"/>
  <c r="BE636"/>
  <c r="BF636" s="1"/>
  <c r="BG636" s="1"/>
  <c r="AV635"/>
  <c r="BB636" l="1"/>
  <c r="AH638"/>
  <c r="AO637"/>
  <c r="AS637" s="1"/>
  <c r="BE637"/>
  <c r="BF637" s="1"/>
  <c r="BG637" s="1"/>
  <c r="AV636"/>
  <c r="AV637" l="1"/>
  <c r="BB637"/>
  <c r="BB638" s="1"/>
  <c r="AH639"/>
  <c r="AO638"/>
  <c r="AS638" s="1"/>
  <c r="BE638"/>
  <c r="BF638" s="1"/>
  <c r="BG638" s="1"/>
  <c r="AO639" l="1"/>
  <c r="AS639" s="1"/>
  <c r="BE639"/>
  <c r="BF639" s="1"/>
  <c r="BG639" s="1"/>
  <c r="AH640"/>
  <c r="AV638"/>
  <c r="AO640" l="1"/>
  <c r="AS640" s="1"/>
  <c r="BE640"/>
  <c r="BF640" s="1"/>
  <c r="BG640" s="1"/>
  <c r="AH641"/>
  <c r="BB639"/>
  <c r="AV639"/>
  <c r="BB640" l="1"/>
  <c r="AV640"/>
  <c r="AO641"/>
  <c r="AS641" s="1"/>
  <c r="AH642"/>
  <c r="BE641"/>
  <c r="BF641" s="1"/>
  <c r="BG641" s="1"/>
  <c r="BB641" l="1"/>
  <c r="AV641"/>
  <c r="AH643"/>
  <c r="BE642"/>
  <c r="BF642" s="1"/>
  <c r="BG642" s="1"/>
  <c r="AO642"/>
  <c r="AS642" s="1"/>
  <c r="AH644" l="1"/>
  <c r="AO643"/>
  <c r="AS643" s="1"/>
  <c r="BE643"/>
  <c r="BF643" s="1"/>
  <c r="BG643" s="1"/>
  <c r="AV642"/>
  <c r="BB642"/>
  <c r="BB643" l="1"/>
  <c r="AH645"/>
  <c r="AO644"/>
  <c r="AS644" s="1"/>
  <c r="BE644"/>
  <c r="BF644" s="1"/>
  <c r="BG644" s="1"/>
  <c r="AV643"/>
  <c r="BB644" l="1"/>
  <c r="AH646"/>
  <c r="AO645"/>
  <c r="AS645" s="1"/>
  <c r="BE645"/>
  <c r="BF645" s="1"/>
  <c r="BG645" s="1"/>
  <c r="AV644"/>
  <c r="BB645" l="1"/>
  <c r="AH647"/>
  <c r="AO646"/>
  <c r="AS646" s="1"/>
  <c r="BE646"/>
  <c r="BF646" s="1"/>
  <c r="BG646" s="1"/>
  <c r="AV645"/>
  <c r="BB646" l="1"/>
  <c r="AO647"/>
  <c r="AS647" s="1"/>
  <c r="AH648"/>
  <c r="BE647"/>
  <c r="BF647" s="1"/>
  <c r="BG647" s="1"/>
  <c r="AV646"/>
  <c r="BB647" l="1"/>
  <c r="AV647"/>
  <c r="AO648"/>
  <c r="AS648" s="1"/>
  <c r="AH649"/>
  <c r="BE648"/>
  <c r="BF648" s="1"/>
  <c r="BG648" s="1"/>
  <c r="AV648" l="1"/>
  <c r="BB648"/>
  <c r="AO649"/>
  <c r="AS649" s="1"/>
  <c r="AH650"/>
  <c r="BE649"/>
  <c r="BF649" s="1"/>
  <c r="BG649" s="1"/>
  <c r="BB649" l="1"/>
  <c r="AV649"/>
  <c r="AH651"/>
  <c r="BE650"/>
  <c r="BF650" s="1"/>
  <c r="BG650" s="1"/>
  <c r="AO650"/>
  <c r="AS650" s="1"/>
  <c r="AV650" l="1"/>
  <c r="BB650"/>
  <c r="BB651" s="1"/>
  <c r="AH652"/>
  <c r="AO651"/>
  <c r="AS651" s="1"/>
  <c r="BE651"/>
  <c r="BF651" s="1"/>
  <c r="BG651" s="1"/>
  <c r="AH653" l="1"/>
  <c r="AO652"/>
  <c r="AS652" s="1"/>
  <c r="BE652"/>
  <c r="BF652" s="1"/>
  <c r="BG652" s="1"/>
  <c r="AV651"/>
  <c r="BB652" l="1"/>
  <c r="AH654"/>
  <c r="AO653"/>
  <c r="AS653" s="1"/>
  <c r="BE653"/>
  <c r="BF653" s="1"/>
  <c r="BG653" s="1"/>
  <c r="AV652"/>
  <c r="BB653" l="1"/>
  <c r="AH655"/>
  <c r="AO654"/>
  <c r="AS654" s="1"/>
  <c r="BE654"/>
  <c r="BF654" s="1"/>
  <c r="BG654" s="1"/>
  <c r="AV653"/>
  <c r="BB654" l="1"/>
  <c r="BB655" s="1"/>
  <c r="AO655"/>
  <c r="AS655" s="1"/>
  <c r="BE655"/>
  <c r="BF655" s="1"/>
  <c r="BG655" s="1"/>
  <c r="AH656"/>
  <c r="AV654"/>
  <c r="AV655" l="1"/>
  <c r="AO656"/>
  <c r="AS656" s="1"/>
  <c r="AH657"/>
  <c r="BE656"/>
  <c r="BF656" s="1"/>
  <c r="BG656" s="1"/>
  <c r="BB656" l="1"/>
  <c r="AV656"/>
  <c r="AO657"/>
  <c r="AS657" s="1"/>
  <c r="AH658"/>
  <c r="BE657"/>
  <c r="BF657" s="1"/>
  <c r="BG657" s="1"/>
  <c r="BB657" l="1"/>
  <c r="AV657"/>
  <c r="AH659"/>
  <c r="BE658"/>
  <c r="BF658" s="1"/>
  <c r="BG658" s="1"/>
  <c r="AO658"/>
  <c r="AS658" s="1"/>
  <c r="AH660" l="1"/>
  <c r="AO659"/>
  <c r="AS659" s="1"/>
  <c r="BE659"/>
  <c r="BF659" s="1"/>
  <c r="BG659" s="1"/>
  <c r="AV658"/>
  <c r="BB658"/>
  <c r="BB659" l="1"/>
  <c r="AV659"/>
  <c r="AH661"/>
  <c r="AO660"/>
  <c r="AS660" s="1"/>
  <c r="BE660"/>
  <c r="BF660" s="1"/>
  <c r="BG660" s="1"/>
  <c r="AH662" l="1"/>
  <c r="AO661"/>
  <c r="AS661" s="1"/>
  <c r="BE661"/>
  <c r="BF661" s="1"/>
  <c r="BG661" s="1"/>
  <c r="AV660"/>
  <c r="BB660"/>
  <c r="BB661" l="1"/>
  <c r="AH663"/>
  <c r="BE662"/>
  <c r="BF662" s="1"/>
  <c r="BG662" s="1"/>
  <c r="AO662"/>
  <c r="AS662" s="1"/>
  <c r="AV661"/>
  <c r="BB662" l="1"/>
  <c r="AO663"/>
  <c r="AS663" s="1"/>
  <c r="AH664"/>
  <c r="BE663"/>
  <c r="BF663" s="1"/>
  <c r="BG663" s="1"/>
  <c r="AV662"/>
  <c r="BB663" l="1"/>
  <c r="AV663"/>
  <c r="AO664"/>
  <c r="AS664" s="1"/>
  <c r="AH665"/>
  <c r="BE664"/>
  <c r="BF664" s="1"/>
  <c r="BG664" s="1"/>
  <c r="AO665" l="1"/>
  <c r="AS665" s="1"/>
  <c r="AH666"/>
  <c r="BE665"/>
  <c r="BF665" s="1"/>
  <c r="BG665" s="1"/>
  <c r="AV664"/>
  <c r="BB664"/>
  <c r="BB665" l="1"/>
  <c r="AV665"/>
  <c r="AH667"/>
  <c r="AO666"/>
  <c r="AS666" s="1"/>
  <c r="BE666"/>
  <c r="BF666" s="1"/>
  <c r="BG666" s="1"/>
  <c r="AH668" l="1"/>
  <c r="AO667"/>
  <c r="AS667" s="1"/>
  <c r="BE667"/>
  <c r="BF667" s="1"/>
  <c r="BG667" s="1"/>
  <c r="AV666"/>
  <c r="BB666"/>
  <c r="BB667" l="1"/>
  <c r="AH669"/>
  <c r="AO668"/>
  <c r="AS668" s="1"/>
  <c r="BE668"/>
  <c r="BF668" s="1"/>
  <c r="BG668" s="1"/>
  <c r="AV667"/>
  <c r="AH670" l="1"/>
  <c r="AO669"/>
  <c r="AS669" s="1"/>
  <c r="BE669"/>
  <c r="BF669" s="1"/>
  <c r="BG669" s="1"/>
  <c r="AV668"/>
  <c r="BB668"/>
  <c r="BB669" l="1"/>
  <c r="AH671"/>
  <c r="AO670"/>
  <c r="AS670" s="1"/>
  <c r="BE670"/>
  <c r="BF670" s="1"/>
  <c r="BG670" s="1"/>
  <c r="AV669"/>
  <c r="BB670" l="1"/>
  <c r="AO671"/>
  <c r="AS671" s="1"/>
  <c r="AH672"/>
  <c r="BE671"/>
  <c r="BF671" s="1"/>
  <c r="BG671" s="1"/>
  <c r="AV670"/>
  <c r="BB671" l="1"/>
  <c r="AV671"/>
  <c r="AO672"/>
  <c r="AS672" s="1"/>
  <c r="AH673"/>
  <c r="BE672"/>
  <c r="BF672" s="1"/>
  <c r="BG672" s="1"/>
  <c r="BB672" l="1"/>
  <c r="AV672"/>
  <c r="AO673"/>
  <c r="AS673" s="1"/>
  <c r="AH674"/>
  <c r="BE673"/>
  <c r="BF673" s="1"/>
  <c r="BG673" s="1"/>
  <c r="BB673" l="1"/>
  <c r="AV673"/>
  <c r="AH675"/>
  <c r="BE674"/>
  <c r="BF674" s="1"/>
  <c r="BG674" s="1"/>
  <c r="AO674"/>
  <c r="AS674" s="1"/>
  <c r="AH676" l="1"/>
  <c r="AO675"/>
  <c r="AS675" s="1"/>
  <c r="BE675"/>
  <c r="BF675" s="1"/>
  <c r="BG675" s="1"/>
  <c r="AV674"/>
  <c r="BB674"/>
  <c r="BB675" l="1"/>
  <c r="AH677"/>
  <c r="AO676"/>
  <c r="AS676" s="1"/>
  <c r="BE676"/>
  <c r="BF676" s="1"/>
  <c r="BG676" s="1"/>
  <c r="AV675"/>
  <c r="BB676" l="1"/>
  <c r="AH678"/>
  <c r="AO677"/>
  <c r="AS677" s="1"/>
  <c r="BE677"/>
  <c r="BF677" s="1"/>
  <c r="BG677" s="1"/>
  <c r="AV676"/>
  <c r="BB677" l="1"/>
  <c r="AH679"/>
  <c r="AO678"/>
  <c r="AS678" s="1"/>
  <c r="BE678"/>
  <c r="BF678" s="1"/>
  <c r="BG678" s="1"/>
  <c r="AV677"/>
  <c r="BB678" l="1"/>
  <c r="AO679"/>
  <c r="AS679" s="1"/>
  <c r="BE679"/>
  <c r="BF679" s="1"/>
  <c r="BG679" s="1"/>
  <c r="AH680"/>
  <c r="AV678"/>
  <c r="BB679" l="1"/>
  <c r="AV679"/>
  <c r="AO680"/>
  <c r="AS680" s="1"/>
  <c r="BE680"/>
  <c r="BF680" s="1"/>
  <c r="BG680" s="1"/>
  <c r="AH681"/>
  <c r="AV680" l="1"/>
  <c r="AO681"/>
  <c r="AS681" s="1"/>
  <c r="AH682"/>
  <c r="BE681"/>
  <c r="BF681" s="1"/>
  <c r="BG681" s="1"/>
  <c r="BB680"/>
  <c r="BB681" l="1"/>
  <c r="AV681"/>
  <c r="AH683"/>
  <c r="BE682"/>
  <c r="BF682" s="1"/>
  <c r="BG682" s="1"/>
  <c r="AO682"/>
  <c r="AS682" s="1"/>
  <c r="BB682" l="1"/>
  <c r="AV682"/>
  <c r="AH684"/>
  <c r="AO683"/>
  <c r="AS683" s="1"/>
  <c r="BE683"/>
  <c r="BF683" s="1"/>
  <c r="BG683" s="1"/>
  <c r="BB683" l="1"/>
  <c r="AH685"/>
  <c r="AO684"/>
  <c r="AS684" s="1"/>
  <c r="BE684"/>
  <c r="BF684" s="1"/>
  <c r="BG684" s="1"/>
  <c r="AV683"/>
  <c r="AH686" l="1"/>
  <c r="AO685"/>
  <c r="AS685" s="1"/>
  <c r="BE685"/>
  <c r="BF685" s="1"/>
  <c r="BG685" s="1"/>
  <c r="AV684"/>
  <c r="BB684"/>
  <c r="BB685" l="1"/>
  <c r="AH687"/>
  <c r="AO686"/>
  <c r="AS686" s="1"/>
  <c r="BE686"/>
  <c r="BF686" s="1"/>
  <c r="BG686" s="1"/>
  <c r="AV685"/>
  <c r="BB686" l="1"/>
  <c r="AO687"/>
  <c r="AS687" s="1"/>
  <c r="AH688"/>
  <c r="BE687"/>
  <c r="BF687" s="1"/>
  <c r="BG687" s="1"/>
  <c r="AV686"/>
  <c r="BB687" l="1"/>
  <c r="AV687"/>
  <c r="AO688"/>
  <c r="AS688" s="1"/>
  <c r="AH689"/>
  <c r="BE688"/>
  <c r="BF688" s="1"/>
  <c r="BG688" s="1"/>
  <c r="AV688" l="1"/>
  <c r="AO689"/>
  <c r="AS689" s="1"/>
  <c r="AH690"/>
  <c r="BE689"/>
  <c r="BF689" s="1"/>
  <c r="BG689" s="1"/>
  <c r="BB688"/>
  <c r="BB689" l="1"/>
  <c r="AH691"/>
  <c r="AO690"/>
  <c r="AS690" s="1"/>
  <c r="BE690"/>
  <c r="BF690" s="1"/>
  <c r="BG690" s="1"/>
  <c r="AV689"/>
  <c r="AV690" l="1"/>
  <c r="BB690"/>
  <c r="BB691" s="1"/>
  <c r="AH692"/>
  <c r="AO691"/>
  <c r="AS691" s="1"/>
  <c r="BE691"/>
  <c r="BF691" s="1"/>
  <c r="BG691" s="1"/>
  <c r="AV691" l="1"/>
  <c r="AH693"/>
  <c r="AO692"/>
  <c r="AS692" s="1"/>
  <c r="BE692"/>
  <c r="BF692" s="1"/>
  <c r="BG692" s="1"/>
  <c r="AV692" l="1"/>
  <c r="BB692"/>
  <c r="AH694"/>
  <c r="AO693"/>
  <c r="AS693" s="1"/>
  <c r="BE693"/>
  <c r="BF693" s="1"/>
  <c r="BG693" s="1"/>
  <c r="AH695" l="1"/>
  <c r="AO694"/>
  <c r="AS694" s="1"/>
  <c r="BE694"/>
  <c r="BF694" s="1"/>
  <c r="BG694" s="1"/>
  <c r="BB693"/>
  <c r="AV693"/>
  <c r="BB694" l="1"/>
  <c r="AO695"/>
  <c r="AS695" s="1"/>
  <c r="AH696"/>
  <c r="BE695"/>
  <c r="BF695" s="1"/>
  <c r="BG695" s="1"/>
  <c r="AV694"/>
  <c r="BB695" l="1"/>
  <c r="AV695"/>
  <c r="AO696"/>
  <c r="AS696" s="1"/>
  <c r="AH697"/>
  <c r="BE696"/>
  <c r="BF696" s="1"/>
  <c r="BG696" s="1"/>
  <c r="BB696" l="1"/>
  <c r="AV696"/>
  <c r="AO697"/>
  <c r="AS697" s="1"/>
  <c r="AH698"/>
  <c r="BE697"/>
  <c r="BF697" s="1"/>
  <c r="BG697" s="1"/>
  <c r="AH699" l="1"/>
  <c r="AO698"/>
  <c r="AS698" s="1"/>
  <c r="BE698"/>
  <c r="BF698" s="1"/>
  <c r="BG698" s="1"/>
  <c r="BB697"/>
  <c r="AV697"/>
  <c r="BB698" l="1"/>
  <c r="AH700"/>
  <c r="AO699"/>
  <c r="AS699" s="1"/>
  <c r="BE699"/>
  <c r="BF699" s="1"/>
  <c r="BG699" s="1"/>
  <c r="AV698"/>
  <c r="BB699" l="1"/>
  <c r="BB700" s="1"/>
  <c r="AH701"/>
  <c r="AO700"/>
  <c r="AS700" s="1"/>
  <c r="BE700"/>
  <c r="BF700" s="1"/>
  <c r="BG700" s="1"/>
  <c r="AV699"/>
  <c r="AH702" l="1"/>
  <c r="AO701"/>
  <c r="AS701" s="1"/>
  <c r="BE701"/>
  <c r="BF701" s="1"/>
  <c r="BG701" s="1"/>
  <c r="AV700"/>
  <c r="BB701" l="1"/>
  <c r="BB702" s="1"/>
  <c r="AH703"/>
  <c r="AO702"/>
  <c r="AS702" s="1"/>
  <c r="BE702"/>
  <c r="BF702" s="1"/>
  <c r="BG702" s="1"/>
  <c r="AV701"/>
  <c r="AO703" l="1"/>
  <c r="AS703" s="1"/>
  <c r="BE703"/>
  <c r="BF703" s="1"/>
  <c r="BG703" s="1"/>
  <c r="AH704"/>
  <c r="AV702"/>
  <c r="BB703" l="1"/>
  <c r="AV703"/>
  <c r="AO704"/>
  <c r="AS704" s="1"/>
  <c r="BE704"/>
  <c r="BF704" s="1"/>
  <c r="BG704" s="1"/>
  <c r="AH705"/>
  <c r="AV704" l="1"/>
  <c r="BB704"/>
  <c r="AO705"/>
  <c r="AS705" s="1"/>
  <c r="AH706"/>
  <c r="BE705"/>
  <c r="BF705" s="1"/>
  <c r="BG705" s="1"/>
  <c r="AV705" l="1"/>
  <c r="AH707"/>
  <c r="BE706"/>
  <c r="BF706" s="1"/>
  <c r="BG706" s="1"/>
  <c r="AO706"/>
  <c r="AS706" s="1"/>
  <c r="BB705"/>
  <c r="BB706" l="1"/>
  <c r="AH708"/>
  <c r="AO707"/>
  <c r="AS707" s="1"/>
  <c r="BE707"/>
  <c r="BF707" s="1"/>
  <c r="BG707" s="1"/>
  <c r="AV706"/>
  <c r="BB707" l="1"/>
  <c r="AH709"/>
  <c r="AO708"/>
  <c r="AS708" s="1"/>
  <c r="BE708"/>
  <c r="BF708" s="1"/>
  <c r="BG708" s="1"/>
  <c r="AV707"/>
  <c r="BB708" l="1"/>
  <c r="AH710"/>
  <c r="AO709"/>
  <c r="AS709" s="1"/>
  <c r="BE709"/>
  <c r="BF709" s="1"/>
  <c r="BG709" s="1"/>
  <c r="AV708"/>
  <c r="BB709" l="1"/>
  <c r="AH711"/>
  <c r="BE710"/>
  <c r="BF710" s="1"/>
  <c r="BG710" s="1"/>
  <c r="AO710"/>
  <c r="AS710" s="1"/>
  <c r="AV709"/>
  <c r="BB710" l="1"/>
  <c r="AO711"/>
  <c r="AS711" s="1"/>
  <c r="BE711"/>
  <c r="BF711" s="1"/>
  <c r="BG711" s="1"/>
  <c r="AH712"/>
  <c r="AV710"/>
  <c r="BB711" l="1"/>
  <c r="AV711"/>
  <c r="AO712"/>
  <c r="AS712" s="1"/>
  <c r="BE712"/>
  <c r="BF712" s="1"/>
  <c r="BG712" s="1"/>
  <c r="AH713"/>
  <c r="AO713" l="1"/>
  <c r="AS713" s="1"/>
  <c r="AH714"/>
  <c r="BE713"/>
  <c r="BF713" s="1"/>
  <c r="BG713" s="1"/>
  <c r="BB712"/>
  <c r="AV712"/>
  <c r="AV713" l="1"/>
  <c r="AH715"/>
  <c r="AO714"/>
  <c r="AS714" s="1"/>
  <c r="BE714"/>
  <c r="BF714" s="1"/>
  <c r="BG714" s="1"/>
  <c r="BB713"/>
  <c r="BB714" l="1"/>
  <c r="AH716"/>
  <c r="AO715"/>
  <c r="AS715" s="1"/>
  <c r="BE715"/>
  <c r="BF715" s="1"/>
  <c r="BG715" s="1"/>
  <c r="AV714"/>
  <c r="BB715" l="1"/>
  <c r="BB716" s="1"/>
  <c r="AH717"/>
  <c r="AO716"/>
  <c r="AS716" s="1"/>
  <c r="BE716"/>
  <c r="BF716" s="1"/>
  <c r="BG716" s="1"/>
  <c r="AV715"/>
  <c r="AH718" l="1"/>
  <c r="AO717"/>
  <c r="AS717" s="1"/>
  <c r="BE717"/>
  <c r="BF717" s="1"/>
  <c r="BG717" s="1"/>
  <c r="AV716"/>
  <c r="BB717" l="1"/>
  <c r="AH719"/>
  <c r="BE718"/>
  <c r="BF718" s="1"/>
  <c r="BG718" s="1"/>
  <c r="AO718"/>
  <c r="AS718" s="1"/>
  <c r="AV717"/>
  <c r="BB718" l="1"/>
  <c r="AO719"/>
  <c r="AS719" s="1"/>
  <c r="AH720"/>
  <c r="BE719"/>
  <c r="BF719" s="1"/>
  <c r="BG719" s="1"/>
  <c r="AV718"/>
  <c r="BB719" l="1"/>
  <c r="AV719"/>
  <c r="AO720"/>
  <c r="AS720" s="1"/>
  <c r="AH721"/>
  <c r="BE720"/>
  <c r="BF720" s="1"/>
  <c r="BG720" s="1"/>
  <c r="BB720" l="1"/>
  <c r="BB721" s="1"/>
  <c r="AO721"/>
  <c r="AS721" s="1"/>
  <c r="AH722"/>
  <c r="BE721"/>
  <c r="BF721" s="1"/>
  <c r="BG721" s="1"/>
  <c r="AV720"/>
  <c r="AV721" l="1"/>
  <c r="AH723"/>
  <c r="BE722"/>
  <c r="BF722" s="1"/>
  <c r="BG722" s="1"/>
  <c r="AO722"/>
  <c r="AS722" s="1"/>
  <c r="BB722" l="1"/>
  <c r="AH724"/>
  <c r="AO723"/>
  <c r="AS723" s="1"/>
  <c r="BE723"/>
  <c r="BF723" s="1"/>
  <c r="BG723" s="1"/>
  <c r="AV722"/>
  <c r="BB723" l="1"/>
  <c r="AH725"/>
  <c r="AO724"/>
  <c r="AS724" s="1"/>
  <c r="BE724"/>
  <c r="BF724" s="1"/>
  <c r="BG724" s="1"/>
  <c r="AV723"/>
  <c r="BB724" l="1"/>
  <c r="AH726"/>
  <c r="AO725"/>
  <c r="AS725" s="1"/>
  <c r="BE725"/>
  <c r="BF725" s="1"/>
  <c r="BG725" s="1"/>
  <c r="AV724"/>
  <c r="BB725" l="1"/>
  <c r="AH727"/>
  <c r="BE726"/>
  <c r="BF726" s="1"/>
  <c r="BG726" s="1"/>
  <c r="AO726"/>
  <c r="AS726" s="1"/>
  <c r="AV725"/>
  <c r="BB726" l="1"/>
  <c r="AO727"/>
  <c r="AS727" s="1"/>
  <c r="AH728"/>
  <c r="BE727"/>
  <c r="BF727" s="1"/>
  <c r="BG727" s="1"/>
  <c r="AV726"/>
  <c r="BB727" l="1"/>
  <c r="AV727"/>
  <c r="AO728"/>
  <c r="AS728" s="1"/>
  <c r="AH729"/>
  <c r="BE728"/>
  <c r="BF728" s="1"/>
  <c r="BG728" s="1"/>
  <c r="AV728" l="1"/>
  <c r="BB728"/>
  <c r="AO729"/>
  <c r="AS729" s="1"/>
  <c r="AH730"/>
  <c r="BE729"/>
  <c r="BF729" s="1"/>
  <c r="BG729" s="1"/>
  <c r="AV729" l="1"/>
  <c r="BB729"/>
  <c r="AH731"/>
  <c r="AO730"/>
  <c r="AS730" s="1"/>
  <c r="BE730"/>
  <c r="BF730" s="1"/>
  <c r="BG730" s="1"/>
  <c r="BB730" l="1"/>
  <c r="AO731"/>
  <c r="AS731" s="1"/>
  <c r="AH732"/>
  <c r="BE731"/>
  <c r="BF731" s="1"/>
  <c r="BG731" s="1"/>
  <c r="AV730"/>
  <c r="AV731" l="1"/>
  <c r="AH733"/>
  <c r="BE732"/>
  <c r="BF732" s="1"/>
  <c r="BG732" s="1"/>
  <c r="AO732"/>
  <c r="AS732" s="1"/>
  <c r="BB731"/>
  <c r="BB732" l="1"/>
  <c r="AH734"/>
  <c r="BE733"/>
  <c r="BF733" s="1"/>
  <c r="BG733" s="1"/>
  <c r="AO733"/>
  <c r="AS733" s="1"/>
  <c r="AV732"/>
  <c r="AH735" l="1"/>
  <c r="BE734"/>
  <c r="BF734" s="1"/>
  <c r="BG734" s="1"/>
  <c r="AO734"/>
  <c r="AS734" s="1"/>
  <c r="AV733"/>
  <c r="BB733"/>
  <c r="BB734" l="1"/>
  <c r="AH736"/>
  <c r="BE735"/>
  <c r="BF735" s="1"/>
  <c r="BG735" s="1"/>
  <c r="AO735"/>
  <c r="AS735" s="1"/>
  <c r="AV734"/>
  <c r="BB735" l="1"/>
  <c r="AH737"/>
  <c r="AO736"/>
  <c r="AS736" s="1"/>
  <c r="BE736"/>
  <c r="BF736" s="1"/>
  <c r="BG736" s="1"/>
  <c r="AV735"/>
  <c r="BB736" l="1"/>
  <c r="AV736"/>
  <c r="AO737"/>
  <c r="AS737" s="1"/>
  <c r="BE737"/>
  <c r="BF737" s="1"/>
  <c r="BG737" s="1"/>
  <c r="AH738"/>
  <c r="AH739" l="1"/>
  <c r="AO738"/>
  <c r="AS738" s="1"/>
  <c r="BE738"/>
  <c r="BF738" s="1"/>
  <c r="BG738" s="1"/>
  <c r="BB737"/>
  <c r="AV737"/>
  <c r="BB738" l="1"/>
  <c r="AH740"/>
  <c r="AO739"/>
  <c r="AS739" s="1"/>
  <c r="BE739"/>
  <c r="BF739" s="1"/>
  <c r="BG739" s="1"/>
  <c r="AV738"/>
  <c r="BB739" l="1"/>
  <c r="AH741"/>
  <c r="AO740"/>
  <c r="AS740" s="1"/>
  <c r="BE740"/>
  <c r="BF740" s="1"/>
  <c r="BG740" s="1"/>
  <c r="AV739"/>
  <c r="BB740" l="1"/>
  <c r="AH742"/>
  <c r="AO741"/>
  <c r="AS741" s="1"/>
  <c r="BE741"/>
  <c r="BF741" s="1"/>
  <c r="BG741" s="1"/>
  <c r="AV740"/>
  <c r="BB741" l="1"/>
  <c r="AH743"/>
  <c r="AO742"/>
  <c r="AS742" s="1"/>
  <c r="BE742"/>
  <c r="BF742" s="1"/>
  <c r="BG742" s="1"/>
  <c r="AV741"/>
  <c r="BB742" l="1"/>
  <c r="AH744"/>
  <c r="AO743"/>
  <c r="AS743" s="1"/>
  <c r="BE743"/>
  <c r="BF743" s="1"/>
  <c r="BG743" s="1"/>
  <c r="AV742"/>
  <c r="BB743" l="1"/>
  <c r="AO744"/>
  <c r="AS744" s="1"/>
  <c r="BE744"/>
  <c r="BF744" s="1"/>
  <c r="BG744" s="1"/>
  <c r="AH745"/>
  <c r="AV743"/>
  <c r="BB744" l="1"/>
  <c r="AV744"/>
  <c r="AO745"/>
  <c r="AS745" s="1"/>
  <c r="AH746"/>
  <c r="BE745"/>
  <c r="BF745" s="1"/>
  <c r="BG745" s="1"/>
  <c r="BB745" l="1"/>
  <c r="AV745"/>
  <c r="AH747"/>
  <c r="BE746"/>
  <c r="BF746" s="1"/>
  <c r="BG746" s="1"/>
  <c r="AO746"/>
  <c r="AS746" s="1"/>
  <c r="AO747" l="1"/>
  <c r="AS747" s="1"/>
  <c r="BE747"/>
  <c r="BF747" s="1"/>
  <c r="BG747" s="1"/>
  <c r="AH748"/>
  <c r="BB746"/>
  <c r="AV746"/>
  <c r="BB747" l="1"/>
  <c r="AV747"/>
  <c r="AH749"/>
  <c r="AO748"/>
  <c r="AS748" s="1"/>
  <c r="BE748"/>
  <c r="BF748" s="1"/>
  <c r="BG748" s="1"/>
  <c r="BB748" l="1"/>
  <c r="AH750"/>
  <c r="AO749"/>
  <c r="AS749" s="1"/>
  <c r="BE749"/>
  <c r="BF749" s="1"/>
  <c r="BG749" s="1"/>
  <c r="AV748"/>
  <c r="BB749" l="1"/>
  <c r="AH751"/>
  <c r="BE750"/>
  <c r="BF750" s="1"/>
  <c r="BG750" s="1"/>
  <c r="AO750"/>
  <c r="AS750" s="1"/>
  <c r="AV749"/>
  <c r="BB750" l="1"/>
  <c r="AH752"/>
  <c r="AO751"/>
  <c r="AS751" s="1"/>
  <c r="BE751"/>
  <c r="BF751" s="1"/>
  <c r="BG751" s="1"/>
  <c r="AV750"/>
  <c r="BB751" l="1"/>
  <c r="AO752"/>
  <c r="AS752" s="1"/>
  <c r="BE752"/>
  <c r="BF752" s="1"/>
  <c r="BG752" s="1"/>
  <c r="AH753"/>
  <c r="AV751"/>
  <c r="BB752" l="1"/>
  <c r="AV752"/>
  <c r="AH754"/>
  <c r="BE753"/>
  <c r="BF753" s="1"/>
  <c r="BG753" s="1"/>
  <c r="AO753"/>
  <c r="AS753" s="1"/>
  <c r="AH755" l="1"/>
  <c r="AO754"/>
  <c r="AS754" s="1"/>
  <c r="BE754"/>
  <c r="BF754" s="1"/>
  <c r="BG754" s="1"/>
  <c r="AV753"/>
  <c r="BB753"/>
  <c r="BB754" l="1"/>
  <c r="AO755"/>
  <c r="AS755" s="1"/>
  <c r="BE755"/>
  <c r="BF755" s="1"/>
  <c r="BG755" s="1"/>
  <c r="AH756"/>
  <c r="AV754"/>
  <c r="BB755" l="1"/>
  <c r="AV755"/>
  <c r="AH757"/>
  <c r="AO756"/>
  <c r="AS756" s="1"/>
  <c r="BE756"/>
  <c r="BF756" s="1"/>
  <c r="BG756" s="1"/>
  <c r="AV756" l="1"/>
  <c r="BB756"/>
  <c r="AH758"/>
  <c r="AO757"/>
  <c r="AS757" s="1"/>
  <c r="BE757"/>
  <c r="BF757" s="1"/>
  <c r="BG757" s="1"/>
  <c r="AH759" l="1"/>
  <c r="BE758"/>
  <c r="BF758" s="1"/>
  <c r="BG758" s="1"/>
  <c r="AO758"/>
  <c r="AS758" s="1"/>
  <c r="AV757"/>
  <c r="BB757"/>
  <c r="BB758" l="1"/>
  <c r="AV758"/>
  <c r="AH760"/>
  <c r="BE759"/>
  <c r="BF759" s="1"/>
  <c r="BG759" s="1"/>
  <c r="AO759"/>
  <c r="AS759" s="1"/>
  <c r="BB759" l="1"/>
  <c r="AV759"/>
  <c r="AO760"/>
  <c r="AS760" s="1"/>
  <c r="BE760"/>
  <c r="BF760" s="1"/>
  <c r="BG760" s="1"/>
  <c r="AH761"/>
  <c r="AV760" l="1"/>
  <c r="BE761"/>
  <c r="BF761" s="1"/>
  <c r="BG761" s="1"/>
  <c r="AH762"/>
  <c r="AO761"/>
  <c r="AS761" s="1"/>
  <c r="BB760"/>
  <c r="BE762" l="1"/>
  <c r="BF762" s="1"/>
  <c r="BG762" s="1"/>
  <c r="AH763"/>
  <c r="AO762"/>
  <c r="AS762" s="1"/>
  <c r="AV761"/>
  <c r="BB761"/>
  <c r="BB762" l="1"/>
  <c r="AO763"/>
  <c r="AS763" s="1"/>
  <c r="AH764"/>
  <c r="BE763"/>
  <c r="BF763" s="1"/>
  <c r="BG763" s="1"/>
  <c r="AV762"/>
  <c r="BB763" l="1"/>
  <c r="BB764" s="1"/>
  <c r="AV763"/>
  <c r="AH765"/>
  <c r="AO764"/>
  <c r="AS764" s="1"/>
  <c r="BE764"/>
  <c r="BF764" s="1"/>
  <c r="BG764" s="1"/>
  <c r="AH766" l="1"/>
  <c r="AO765"/>
  <c r="AS765" s="1"/>
  <c r="BE765"/>
  <c r="BF765" s="1"/>
  <c r="BG765" s="1"/>
  <c r="AV764"/>
  <c r="BB765" l="1"/>
  <c r="AV765"/>
  <c r="AH767"/>
  <c r="AO766"/>
  <c r="AS766" s="1"/>
  <c r="BE766"/>
  <c r="BF766" s="1"/>
  <c r="BG766" s="1"/>
  <c r="BB766" l="1"/>
  <c r="AH768"/>
  <c r="AO767"/>
  <c r="AS767" s="1"/>
  <c r="BE767"/>
  <c r="BF767" s="1"/>
  <c r="BG767" s="1"/>
  <c r="AV766"/>
  <c r="AO768" l="1"/>
  <c r="AS768" s="1"/>
  <c r="BE768"/>
  <c r="BF768" s="1"/>
  <c r="BG768" s="1"/>
  <c r="AH769"/>
  <c r="AV767"/>
  <c r="BB767"/>
  <c r="BB768" l="1"/>
  <c r="AV768"/>
  <c r="BE769"/>
  <c r="BF769" s="1"/>
  <c r="BG769" s="1"/>
  <c r="AH770"/>
  <c r="AO769"/>
  <c r="AS769" s="1"/>
  <c r="BB769" l="1"/>
  <c r="AH771"/>
  <c r="BE770"/>
  <c r="BF770" s="1"/>
  <c r="BG770" s="1"/>
  <c r="AO770"/>
  <c r="AS770" s="1"/>
  <c r="AV769"/>
  <c r="BB770" l="1"/>
  <c r="AO771"/>
  <c r="AS771" s="1"/>
  <c r="BE771"/>
  <c r="BF771" s="1"/>
  <c r="BG771" s="1"/>
  <c r="AH772"/>
  <c r="AV770"/>
  <c r="BB771" l="1"/>
  <c r="AV771"/>
  <c r="BE772"/>
  <c r="BF772" s="1"/>
  <c r="BG772" s="1"/>
  <c r="AH773"/>
  <c r="AO772"/>
  <c r="AS772" s="1"/>
  <c r="BB772" l="1"/>
  <c r="AH774"/>
  <c r="AO773"/>
  <c r="AS773" s="1"/>
  <c r="BE773"/>
  <c r="BF773" s="1"/>
  <c r="BG773" s="1"/>
  <c r="AV772"/>
  <c r="AH775" l="1"/>
  <c r="BE774"/>
  <c r="BF774" s="1"/>
  <c r="BG774" s="1"/>
  <c r="AO774"/>
  <c r="AS774" s="1"/>
  <c r="BB773"/>
  <c r="AV773"/>
  <c r="BB774" l="1"/>
  <c r="AH776"/>
  <c r="AO775"/>
  <c r="AS775" s="1"/>
  <c r="BE775"/>
  <c r="BF775" s="1"/>
  <c r="BG775" s="1"/>
  <c r="AV774"/>
  <c r="BB775" l="1"/>
  <c r="AO776"/>
  <c r="AS776" s="1"/>
  <c r="BE776"/>
  <c r="BF776" s="1"/>
  <c r="BG776" s="1"/>
  <c r="AH777"/>
  <c r="AV775"/>
  <c r="AV776" l="1"/>
  <c r="AH778"/>
  <c r="BE777"/>
  <c r="BF777" s="1"/>
  <c r="BG777" s="1"/>
  <c r="AO777"/>
  <c r="AS777" s="1"/>
  <c r="BB776"/>
  <c r="AH779" l="1"/>
  <c r="AO778"/>
  <c r="AS778" s="1"/>
  <c r="BE778"/>
  <c r="BF778" s="1"/>
  <c r="BG778" s="1"/>
  <c r="AV777"/>
  <c r="BB777"/>
  <c r="BB778" l="1"/>
  <c r="AO779"/>
  <c r="AS779" s="1"/>
  <c r="BE779"/>
  <c r="BF779" s="1"/>
  <c r="BG779" s="1"/>
  <c r="AH780"/>
  <c r="AV778"/>
  <c r="AV779" l="1"/>
  <c r="AH781"/>
  <c r="BE780"/>
  <c r="BF780" s="1"/>
  <c r="BG780" s="1"/>
  <c r="AO780"/>
  <c r="AS780" s="1"/>
  <c r="BB779"/>
  <c r="AH782" l="1"/>
  <c r="AO781"/>
  <c r="AS781" s="1"/>
  <c r="BE781"/>
  <c r="BF781" s="1"/>
  <c r="BG781" s="1"/>
  <c r="AV780"/>
  <c r="BB780"/>
  <c r="BB781" l="1"/>
  <c r="BE782"/>
  <c r="BF782" s="1"/>
  <c r="BG782" s="1"/>
  <c r="AH783"/>
  <c r="AO782"/>
  <c r="AS782" s="1"/>
  <c r="AV781"/>
  <c r="BB782" l="1"/>
  <c r="AH784"/>
  <c r="BE783"/>
  <c r="BF783" s="1"/>
  <c r="BG783" s="1"/>
  <c r="AO783"/>
  <c r="AS783" s="1"/>
  <c r="AV782"/>
  <c r="BB783" l="1"/>
  <c r="AO784"/>
  <c r="AS784" s="1"/>
  <c r="BE784"/>
  <c r="BF784" s="1"/>
  <c r="BG784" s="1"/>
  <c r="AH785"/>
  <c r="AV783"/>
  <c r="BB784" l="1"/>
  <c r="AV784"/>
  <c r="AH786"/>
  <c r="AO785"/>
  <c r="AS785" s="1"/>
  <c r="BE785"/>
  <c r="BF785" s="1"/>
  <c r="BG785" s="1"/>
  <c r="AH787" l="1"/>
  <c r="AO786"/>
  <c r="AS786" s="1"/>
  <c r="BE786"/>
  <c r="BF786" s="1"/>
  <c r="BG786" s="1"/>
  <c r="AV785"/>
  <c r="BB785"/>
  <c r="BB786" l="1"/>
  <c r="AO787"/>
  <c r="AS787" s="1"/>
  <c r="BE787"/>
  <c r="BF787" s="1"/>
  <c r="BG787" s="1"/>
  <c r="AH788"/>
  <c r="AV786"/>
  <c r="BB787" l="1"/>
  <c r="AV787"/>
  <c r="BE788"/>
  <c r="BF788" s="1"/>
  <c r="BG788" s="1"/>
  <c r="AH789"/>
  <c r="AO788"/>
  <c r="AS788" s="1"/>
  <c r="BB788" l="1"/>
  <c r="AH790"/>
  <c r="BE789"/>
  <c r="BF789" s="1"/>
  <c r="BG789" s="1"/>
  <c r="AO789"/>
  <c r="AS789" s="1"/>
  <c r="AV788"/>
  <c r="BB789" l="1"/>
  <c r="BE790"/>
  <c r="BF790" s="1"/>
  <c r="BG790" s="1"/>
  <c r="AH791"/>
  <c r="AO790"/>
  <c r="AS790" s="1"/>
  <c r="AV789"/>
  <c r="BB790" l="1"/>
  <c r="AH792"/>
  <c r="BE791"/>
  <c r="BF791" s="1"/>
  <c r="BG791" s="1"/>
  <c r="AO791"/>
  <c r="AS791" s="1"/>
  <c r="AV790"/>
  <c r="BB791" l="1"/>
  <c r="AO792"/>
  <c r="AS792" s="1"/>
  <c r="BE792"/>
  <c r="BF792" s="1"/>
  <c r="BG792" s="1"/>
  <c r="AH793"/>
  <c r="AV791"/>
  <c r="BB792" l="1"/>
  <c r="AV792"/>
  <c r="AH794"/>
  <c r="AO793"/>
  <c r="AS793" s="1"/>
  <c r="BE793"/>
  <c r="BF793" s="1"/>
  <c r="BG793" s="1"/>
  <c r="AH795" l="1"/>
  <c r="AO794"/>
  <c r="AS794" s="1"/>
  <c r="BE794"/>
  <c r="BF794" s="1"/>
  <c r="BG794" s="1"/>
  <c r="AV793"/>
  <c r="BB793"/>
  <c r="BB794" l="1"/>
  <c r="AO795"/>
  <c r="AS795" s="1"/>
  <c r="AH796"/>
  <c r="BE795"/>
  <c r="BF795" s="1"/>
  <c r="BG795" s="1"/>
  <c r="AV794"/>
  <c r="BB795" l="1"/>
  <c r="AV795"/>
  <c r="AH797"/>
  <c r="AO796"/>
  <c r="AS796" s="1"/>
  <c r="BE796"/>
  <c r="BF796" s="1"/>
  <c r="BG796" s="1"/>
  <c r="BB796" l="1"/>
  <c r="AH798"/>
  <c r="AO797"/>
  <c r="AS797" s="1"/>
  <c r="BE797"/>
  <c r="BF797" s="1"/>
  <c r="BG797" s="1"/>
  <c r="AV796"/>
  <c r="BB797" l="1"/>
  <c r="BB798" s="1"/>
  <c r="AH799"/>
  <c r="AO798"/>
  <c r="AS798" s="1"/>
  <c r="BE798"/>
  <c r="BF798" s="1"/>
  <c r="BG798" s="1"/>
  <c r="AV797"/>
  <c r="AH800" l="1"/>
  <c r="AO799"/>
  <c r="AS799" s="1"/>
  <c r="BE799"/>
  <c r="BF799" s="1"/>
  <c r="BG799" s="1"/>
  <c r="AV798"/>
  <c r="BB799" l="1"/>
  <c r="AO800"/>
  <c r="AS800" s="1"/>
  <c r="BE800"/>
  <c r="BF800" s="1"/>
  <c r="BG800" s="1"/>
  <c r="AH801"/>
  <c r="AV799"/>
  <c r="BB800" l="1"/>
  <c r="AV800"/>
  <c r="AH802"/>
  <c r="BE801"/>
  <c r="BF801" s="1"/>
  <c r="BG801" s="1"/>
  <c r="AO801"/>
  <c r="AS801" s="1"/>
  <c r="AH803" l="1"/>
  <c r="AO802"/>
  <c r="AS802" s="1"/>
  <c r="BE802"/>
  <c r="BF802" s="1"/>
  <c r="BG802" s="1"/>
  <c r="AV801"/>
  <c r="BB801"/>
  <c r="BB802" l="1"/>
  <c r="AO803"/>
  <c r="AS803" s="1"/>
  <c r="AH804"/>
  <c r="BE803"/>
  <c r="BF803" s="1"/>
  <c r="BG803" s="1"/>
  <c r="AV802"/>
  <c r="BB803" l="1"/>
  <c r="AV803"/>
  <c r="AH805"/>
  <c r="BE804"/>
  <c r="BF804" s="1"/>
  <c r="BG804" s="1"/>
  <c r="AO804"/>
  <c r="AS804" s="1"/>
  <c r="AV804" l="1"/>
  <c r="BB804"/>
  <c r="AH806"/>
  <c r="AO805"/>
  <c r="AS805" s="1"/>
  <c r="BE805"/>
  <c r="BF805" s="1"/>
  <c r="BG805" s="1"/>
  <c r="BE806" l="1"/>
  <c r="BF806" s="1"/>
  <c r="BG806" s="1"/>
  <c r="AH807"/>
  <c r="AO806"/>
  <c r="AS806" s="1"/>
  <c r="BB805"/>
  <c r="AV805"/>
  <c r="BB806" l="1"/>
  <c r="AH808"/>
  <c r="AO807"/>
  <c r="AS807" s="1"/>
  <c r="BE807"/>
  <c r="BF807" s="1"/>
  <c r="BG807" s="1"/>
  <c r="AV806"/>
  <c r="BB807" l="1"/>
  <c r="AO808"/>
  <c r="AS808" s="1"/>
  <c r="BE808"/>
  <c r="BF808" s="1"/>
  <c r="BG808" s="1"/>
  <c r="AH809"/>
  <c r="AV807"/>
  <c r="BB808" l="1"/>
  <c r="AV808"/>
  <c r="BE809"/>
  <c r="BF809" s="1"/>
  <c r="BG809" s="1"/>
  <c r="AH810"/>
  <c r="AO809"/>
  <c r="AS809" s="1"/>
  <c r="BB809" l="1"/>
  <c r="AV809"/>
  <c r="AH811"/>
  <c r="AO810"/>
  <c r="AS810" s="1"/>
  <c r="BE810"/>
  <c r="BF810" s="1"/>
  <c r="BG810" s="1"/>
  <c r="AV810" l="1"/>
  <c r="AO811"/>
  <c r="AS811" s="1"/>
  <c r="BE811"/>
  <c r="BF811" s="1"/>
  <c r="BG811" s="1"/>
  <c r="AH812"/>
  <c r="BB810"/>
  <c r="BB811" l="1"/>
  <c r="AV811"/>
  <c r="AH813"/>
  <c r="AO812"/>
  <c r="AS812" s="1"/>
  <c r="BE812"/>
  <c r="BF812" s="1"/>
  <c r="BG812" s="1"/>
  <c r="BB812" l="1"/>
  <c r="AH814"/>
  <c r="AO813"/>
  <c r="AS813" s="1"/>
  <c r="BE813"/>
  <c r="BF813" s="1"/>
  <c r="BG813" s="1"/>
  <c r="AV812"/>
  <c r="BE814" l="1"/>
  <c r="BF814" s="1"/>
  <c r="BG814" s="1"/>
  <c r="AH815"/>
  <c r="AO814"/>
  <c r="AS814" s="1"/>
  <c r="AV813"/>
  <c r="BB813"/>
  <c r="BB814" l="1"/>
  <c r="BE815"/>
  <c r="BF815" s="1"/>
  <c r="BG815" s="1"/>
  <c r="AH816"/>
  <c r="AO815"/>
  <c r="AS815" s="1"/>
  <c r="AV814"/>
  <c r="BB815" l="1"/>
  <c r="AO816"/>
  <c r="AS816" s="1"/>
  <c r="BE816"/>
  <c r="BF816" s="1"/>
  <c r="BG816" s="1"/>
  <c r="AH817"/>
  <c r="AV815"/>
  <c r="BB816" l="1"/>
  <c r="AV816"/>
  <c r="BE817"/>
  <c r="BF817" s="1"/>
  <c r="BG817" s="1"/>
  <c r="AH818"/>
  <c r="AO817"/>
  <c r="AS817" s="1"/>
  <c r="AH819" l="1"/>
  <c r="BE818"/>
  <c r="BF818" s="1"/>
  <c r="BG818" s="1"/>
  <c r="AO818"/>
  <c r="AS818" s="1"/>
  <c r="BB817"/>
  <c r="AV817"/>
  <c r="BB818" l="1"/>
  <c r="AO819"/>
  <c r="AS819" s="1"/>
  <c r="BE819"/>
  <c r="BF819" s="1"/>
  <c r="BG819" s="1"/>
  <c r="AH820"/>
  <c r="AV818"/>
  <c r="BB819" l="1"/>
  <c r="AV819"/>
  <c r="AH821"/>
  <c r="AO820"/>
  <c r="AS820" s="1"/>
  <c r="BE820"/>
  <c r="BF820" s="1"/>
  <c r="BG820" s="1"/>
  <c r="BB820" l="1"/>
  <c r="AH822"/>
  <c r="AO821"/>
  <c r="AS821" s="1"/>
  <c r="BE821"/>
  <c r="BF821" s="1"/>
  <c r="BG821" s="1"/>
  <c r="AV820"/>
  <c r="BE822" l="1"/>
  <c r="BF822" s="1"/>
  <c r="BG822" s="1"/>
  <c r="AH823"/>
  <c r="AO822"/>
  <c r="AS822" s="1"/>
  <c r="AV821"/>
  <c r="BB821"/>
  <c r="BB822" l="1"/>
  <c r="AH824"/>
  <c r="AO823"/>
  <c r="AS823" s="1"/>
  <c r="BE823"/>
  <c r="BF823" s="1"/>
  <c r="BG823" s="1"/>
  <c r="AV822"/>
  <c r="BB823" l="1"/>
  <c r="AO824"/>
  <c r="AS824" s="1"/>
  <c r="BE824"/>
  <c r="BF824" s="1"/>
  <c r="BG824" s="1"/>
  <c r="AH825"/>
  <c r="AV823"/>
  <c r="BB824" l="1"/>
  <c r="AV824"/>
  <c r="AH826"/>
  <c r="BE825"/>
  <c r="BF825" s="1"/>
  <c r="BG825" s="1"/>
  <c r="AO825"/>
  <c r="AS825" s="1"/>
  <c r="AH827" l="1"/>
  <c r="AO826"/>
  <c r="AS826" s="1"/>
  <c r="BE826"/>
  <c r="BF826" s="1"/>
  <c r="BG826" s="1"/>
  <c r="AV825"/>
  <c r="BB825"/>
  <c r="BB826" l="1"/>
  <c r="AV826"/>
  <c r="AO827"/>
  <c r="AS827" s="1"/>
  <c r="AH828"/>
  <c r="BE827"/>
  <c r="BF827" s="1"/>
  <c r="BG827" s="1"/>
  <c r="AV827" l="1"/>
  <c r="AH829"/>
  <c r="BE828"/>
  <c r="BF828" s="1"/>
  <c r="BG828" s="1"/>
  <c r="AO828"/>
  <c r="AS828" s="1"/>
  <c r="BB827"/>
  <c r="BB828" l="1"/>
  <c r="AH830"/>
  <c r="AO829"/>
  <c r="AS829" s="1"/>
  <c r="BE829"/>
  <c r="BF829" s="1"/>
  <c r="BG829" s="1"/>
  <c r="AV828"/>
  <c r="BB829" l="1"/>
  <c r="BE830"/>
  <c r="BF830" s="1"/>
  <c r="BG830" s="1"/>
  <c r="AH831"/>
  <c r="AO830"/>
  <c r="AS830" s="1"/>
  <c r="AV829"/>
  <c r="BB830" l="1"/>
  <c r="BE831"/>
  <c r="BF831" s="1"/>
  <c r="BG831" s="1"/>
  <c r="AH832"/>
  <c r="AO831"/>
  <c r="AS831" s="1"/>
  <c r="AV830"/>
  <c r="BB831" l="1"/>
  <c r="AO832"/>
  <c r="AS832" s="1"/>
  <c r="BE832"/>
  <c r="BF832" s="1"/>
  <c r="BG832" s="1"/>
  <c r="AH833"/>
  <c r="AV831"/>
  <c r="BB832" l="1"/>
  <c r="AV832"/>
  <c r="AH834"/>
  <c r="BE833"/>
  <c r="BF833" s="1"/>
  <c r="BG833" s="1"/>
  <c r="AO833"/>
  <c r="AS833" s="1"/>
  <c r="BB833" l="1"/>
  <c r="AV833"/>
  <c r="AH835"/>
  <c r="AO834"/>
  <c r="AS834" s="1"/>
  <c r="BE834"/>
  <c r="BF834" s="1"/>
  <c r="BG834" s="1"/>
  <c r="AO835" l="1"/>
  <c r="AS835" s="1"/>
  <c r="BE835"/>
  <c r="BF835" s="1"/>
  <c r="BG835" s="1"/>
  <c r="AH836"/>
  <c r="BB834"/>
  <c r="AV834"/>
  <c r="BB835" l="1"/>
  <c r="AV835"/>
  <c r="AH837"/>
  <c r="AO836"/>
  <c r="AS836" s="1"/>
  <c r="BE836"/>
  <c r="BF836" s="1"/>
  <c r="BG836" s="1"/>
  <c r="BB836" l="1"/>
  <c r="AH838"/>
  <c r="AO837"/>
  <c r="AS837" s="1"/>
  <c r="BE837"/>
  <c r="BF837" s="1"/>
  <c r="BG837" s="1"/>
  <c r="AV836"/>
  <c r="BB837" l="1"/>
  <c r="BE838"/>
  <c r="BF838" s="1"/>
  <c r="BG838" s="1"/>
  <c r="AH839"/>
  <c r="AO838"/>
  <c r="AS838" s="1"/>
  <c r="AV837"/>
  <c r="BB838" l="1"/>
  <c r="AH840"/>
  <c r="AO839"/>
  <c r="AS839" s="1"/>
  <c r="BE839"/>
  <c r="BF839" s="1"/>
  <c r="BG839" s="1"/>
  <c r="AV838"/>
  <c r="BB839" l="1"/>
  <c r="AO840"/>
  <c r="AS840" s="1"/>
  <c r="AH841"/>
  <c r="BE840"/>
  <c r="BF840" s="1"/>
  <c r="BG840" s="1"/>
  <c r="AV839"/>
  <c r="BB840" l="1"/>
  <c r="AV840"/>
  <c r="AH842"/>
  <c r="BE841"/>
  <c r="BF841" s="1"/>
  <c r="BG841" s="1"/>
  <c r="AO841"/>
  <c r="AS841" s="1"/>
  <c r="AV841" l="1"/>
  <c r="BB841"/>
  <c r="AH843"/>
  <c r="AO842"/>
  <c r="AS842" s="1"/>
  <c r="BE842"/>
  <c r="BF842" s="1"/>
  <c r="BG842" s="1"/>
  <c r="BB842" l="1"/>
  <c r="AO843"/>
  <c r="AS843" s="1"/>
  <c r="AH844"/>
  <c r="BE843"/>
  <c r="BF843" s="1"/>
  <c r="BG843" s="1"/>
  <c r="AV842"/>
  <c r="AV843" l="1"/>
  <c r="AH845"/>
  <c r="AO844"/>
  <c r="AS844" s="1"/>
  <c r="BE844"/>
  <c r="BF844" s="1"/>
  <c r="BG844" s="1"/>
  <c r="BB843"/>
  <c r="BB844" l="1"/>
  <c r="AH846"/>
  <c r="AO845"/>
  <c r="AS845" s="1"/>
  <c r="BE845"/>
  <c r="BF845" s="1"/>
  <c r="BG845" s="1"/>
  <c r="AV844"/>
  <c r="AH847" l="1"/>
  <c r="AO846"/>
  <c r="AS846" s="1"/>
  <c r="BE846"/>
  <c r="BF846" s="1"/>
  <c r="BG846" s="1"/>
  <c r="AV845"/>
  <c r="BB845"/>
  <c r="BB846" l="1"/>
  <c r="AH848"/>
  <c r="AO847"/>
  <c r="AS847" s="1"/>
  <c r="BE847"/>
  <c r="BF847" s="1"/>
  <c r="BG847" s="1"/>
  <c r="AV846"/>
  <c r="BB847" l="1"/>
  <c r="AO848"/>
  <c r="AS848" s="1"/>
  <c r="BE848"/>
  <c r="BF848" s="1"/>
  <c r="BG848" s="1"/>
  <c r="AH849"/>
  <c r="AV847"/>
  <c r="BB848" l="1"/>
  <c r="AV848"/>
  <c r="AH850"/>
  <c r="AO849"/>
  <c r="AS849" s="1"/>
  <c r="BE849"/>
  <c r="BF849" s="1"/>
  <c r="BG849" s="1"/>
  <c r="AV849" l="1"/>
  <c r="AH851"/>
  <c r="AO850"/>
  <c r="AS850" s="1"/>
  <c r="BE850"/>
  <c r="BF850" s="1"/>
  <c r="BG850" s="1"/>
  <c r="BB849"/>
  <c r="AO851" l="1"/>
  <c r="AS851" s="1"/>
  <c r="BE851"/>
  <c r="BF851" s="1"/>
  <c r="BG851" s="1"/>
  <c r="AH852"/>
  <c r="AV850"/>
  <c r="BB850"/>
  <c r="BB851" l="1"/>
  <c r="BB852" s="1"/>
  <c r="AV851"/>
  <c r="AH853"/>
  <c r="BE852"/>
  <c r="BF852" s="1"/>
  <c r="BG852" s="1"/>
  <c r="AO852"/>
  <c r="AS852" s="1"/>
  <c r="AV852" l="1"/>
  <c r="AH854"/>
  <c r="AO853"/>
  <c r="AS853" s="1"/>
  <c r="BE853"/>
  <c r="BF853" s="1"/>
  <c r="BG853" s="1"/>
  <c r="BB853" l="1"/>
  <c r="AH855"/>
  <c r="BE854"/>
  <c r="BF854" s="1"/>
  <c r="BG854" s="1"/>
  <c r="AO854"/>
  <c r="AS854" s="1"/>
  <c r="AV853"/>
  <c r="AH856" l="1"/>
  <c r="AO855"/>
  <c r="AS855" s="1"/>
  <c r="BE855"/>
  <c r="BF855" s="1"/>
  <c r="BG855" s="1"/>
  <c r="BB854"/>
  <c r="AV854"/>
  <c r="AO856" l="1"/>
  <c r="AS856" s="1"/>
  <c r="BE856"/>
  <c r="BF856" s="1"/>
  <c r="BG856" s="1"/>
  <c r="AH857"/>
  <c r="AV855"/>
  <c r="BB855"/>
  <c r="BB856" l="1"/>
  <c r="AV856"/>
  <c r="BE857"/>
  <c r="BF857" s="1"/>
  <c r="BG857" s="1"/>
  <c r="AH858"/>
  <c r="AO857"/>
  <c r="AS857" s="1"/>
  <c r="BB857" l="1"/>
  <c r="AH859"/>
  <c r="BE858"/>
  <c r="BF858" s="1"/>
  <c r="BG858" s="1"/>
  <c r="AO858"/>
  <c r="AS858" s="1"/>
  <c r="AV857"/>
  <c r="AV858" l="1"/>
  <c r="BB858"/>
  <c r="AO859"/>
  <c r="AS859" s="1"/>
  <c r="BE859"/>
  <c r="BF859" s="1"/>
  <c r="BG859" s="1"/>
  <c r="AH860"/>
  <c r="BB859" l="1"/>
  <c r="AH861"/>
  <c r="BE860"/>
  <c r="BF860" s="1"/>
  <c r="BG860" s="1"/>
  <c r="AO860"/>
  <c r="AS860" s="1"/>
  <c r="AV859"/>
  <c r="BB860" l="1"/>
  <c r="AH862"/>
  <c r="AO861"/>
  <c r="AS861" s="1"/>
  <c r="BE861"/>
  <c r="BF861" s="1"/>
  <c r="BG861" s="1"/>
  <c r="AV860"/>
  <c r="BE862" l="1"/>
  <c r="BF862" s="1"/>
  <c r="BG862" s="1"/>
  <c r="AH863"/>
  <c r="AO862"/>
  <c r="AS862" s="1"/>
  <c r="AV861"/>
  <c r="BB861"/>
  <c r="BB862" l="1"/>
  <c r="AH864"/>
  <c r="AO863"/>
  <c r="AS863" s="1"/>
  <c r="BE863"/>
  <c r="BF863" s="1"/>
  <c r="BG863" s="1"/>
  <c r="AV862"/>
  <c r="BB863" l="1"/>
  <c r="AO864"/>
  <c r="AS864" s="1"/>
  <c r="BE864"/>
  <c r="BF864" s="1"/>
  <c r="BG864" s="1"/>
  <c r="AH865"/>
  <c r="AV863"/>
  <c r="BB864" l="1"/>
  <c r="AV864"/>
  <c r="BE865"/>
  <c r="BF865" s="1"/>
  <c r="BG865" s="1"/>
  <c r="AH866"/>
  <c r="AO865"/>
  <c r="AS865" s="1"/>
  <c r="BB865" l="1"/>
  <c r="BE866"/>
  <c r="BF866" s="1"/>
  <c r="BG866" s="1"/>
  <c r="AH867"/>
  <c r="AO866"/>
  <c r="AS866" s="1"/>
  <c r="AV865"/>
  <c r="BB866" l="1"/>
  <c r="AO867"/>
  <c r="AS867" s="1"/>
  <c r="AH868"/>
  <c r="BE867"/>
  <c r="BF867" s="1"/>
  <c r="BG867" s="1"/>
  <c r="AV866"/>
  <c r="BB867" l="1"/>
  <c r="AV867"/>
  <c r="BE868"/>
  <c r="BF868" s="1"/>
  <c r="BG868" s="1"/>
  <c r="AH869"/>
  <c r="AO868"/>
  <c r="AS868" s="1"/>
  <c r="BB868" l="1"/>
  <c r="AH870"/>
  <c r="AO869"/>
  <c r="AS869" s="1"/>
  <c r="BE869"/>
  <c r="BF869" s="1"/>
  <c r="BG869" s="1"/>
  <c r="AV868"/>
  <c r="BB869" l="1"/>
  <c r="AH871"/>
  <c r="AO870"/>
  <c r="AS870" s="1"/>
  <c r="BE870"/>
  <c r="BF870" s="1"/>
  <c r="BG870" s="1"/>
  <c r="AV869"/>
  <c r="BB870" l="1"/>
  <c r="AH872"/>
  <c r="AO871"/>
  <c r="AS871" s="1"/>
  <c r="BE871"/>
  <c r="BF871" s="1"/>
  <c r="BG871" s="1"/>
  <c r="AV870"/>
  <c r="BB871" l="1"/>
  <c r="AO872"/>
  <c r="AS872" s="1"/>
  <c r="AH873"/>
  <c r="BE872"/>
  <c r="BF872" s="1"/>
  <c r="BG872" s="1"/>
  <c r="AV871"/>
  <c r="BB872" l="1"/>
  <c r="AV872"/>
  <c r="BE873"/>
  <c r="BF873" s="1"/>
  <c r="BG873" s="1"/>
  <c r="AH874"/>
  <c r="AO873"/>
  <c r="AS873" s="1"/>
  <c r="AH875" l="1"/>
  <c r="AO874"/>
  <c r="AS874" s="1"/>
  <c r="BE874"/>
  <c r="BF874" s="1"/>
  <c r="BG874" s="1"/>
  <c r="BB873"/>
  <c r="AV873"/>
  <c r="BB874" l="1"/>
  <c r="AO875"/>
  <c r="AS875" s="1"/>
  <c r="BE875"/>
  <c r="BF875" s="1"/>
  <c r="BG875" s="1"/>
  <c r="AH876"/>
  <c r="AV874"/>
  <c r="BB875" l="1"/>
  <c r="AV875"/>
  <c r="AH877"/>
  <c r="BE876"/>
  <c r="BF876" s="1"/>
  <c r="BG876" s="1"/>
  <c r="AO876"/>
  <c r="AS876" s="1"/>
  <c r="AH878" l="1"/>
  <c r="AO877"/>
  <c r="AS877" s="1"/>
  <c r="BE877"/>
  <c r="BF877" s="1"/>
  <c r="BG877" s="1"/>
  <c r="AV876"/>
  <c r="BB876"/>
  <c r="BB877" l="1"/>
  <c r="BE878"/>
  <c r="BF878" s="1"/>
  <c r="BG878" s="1"/>
  <c r="AH879"/>
  <c r="AO878"/>
  <c r="AS878" s="1"/>
  <c r="AV877"/>
  <c r="BB878" l="1"/>
  <c r="AH880"/>
  <c r="BE879"/>
  <c r="BF879" s="1"/>
  <c r="BG879" s="1"/>
  <c r="AO879"/>
  <c r="AS879" s="1"/>
  <c r="AV878"/>
  <c r="BB879" l="1"/>
  <c r="AO880"/>
  <c r="AS880" s="1"/>
  <c r="BE880"/>
  <c r="BF880" s="1"/>
  <c r="BG880" s="1"/>
  <c r="AH881"/>
  <c r="AV879"/>
  <c r="BB880" l="1"/>
  <c r="AV880"/>
  <c r="BE881"/>
  <c r="BF881" s="1"/>
  <c r="BG881" s="1"/>
  <c r="AH882"/>
  <c r="AO881"/>
  <c r="AS881" s="1"/>
  <c r="AV881" l="1"/>
  <c r="BE882"/>
  <c r="BF882" s="1"/>
  <c r="BG882" s="1"/>
  <c r="AH883"/>
  <c r="AO882"/>
  <c r="AS882" s="1"/>
  <c r="BB881"/>
  <c r="BB882" l="1"/>
  <c r="AO883"/>
  <c r="AS883" s="1"/>
  <c r="BE883"/>
  <c r="BF883" s="1"/>
  <c r="BG883" s="1"/>
  <c r="AH884"/>
  <c r="AV882"/>
  <c r="BB883" l="1"/>
  <c r="AV883"/>
  <c r="AH885"/>
  <c r="BE884"/>
  <c r="BF884" s="1"/>
  <c r="BG884" s="1"/>
  <c r="AO884"/>
  <c r="AS884" s="1"/>
  <c r="BB884" l="1"/>
  <c r="AH886"/>
  <c r="BE885"/>
  <c r="BF885" s="1"/>
  <c r="BG885" s="1"/>
  <c r="AO885"/>
  <c r="AS885" s="1"/>
  <c r="AV884"/>
  <c r="BB885" l="1"/>
  <c r="BE886"/>
  <c r="BF886" s="1"/>
  <c r="BG886" s="1"/>
  <c r="AH887"/>
  <c r="AO886"/>
  <c r="AS886" s="1"/>
  <c r="AV885"/>
  <c r="BB886" l="1"/>
  <c r="AH888"/>
  <c r="AO887"/>
  <c r="AS887" s="1"/>
  <c r="BE887"/>
  <c r="BF887" s="1"/>
  <c r="BG887" s="1"/>
  <c r="AV886"/>
  <c r="BB887" l="1"/>
  <c r="AO888"/>
  <c r="AS888" s="1"/>
  <c r="AH889"/>
  <c r="BE888"/>
  <c r="BF888" s="1"/>
  <c r="BG888" s="1"/>
  <c r="AV887"/>
  <c r="BB888" l="1"/>
  <c r="AV888"/>
  <c r="AH890"/>
  <c r="AO889"/>
  <c r="AS889" s="1"/>
  <c r="BE889"/>
  <c r="BF889" s="1"/>
  <c r="BG889" s="1"/>
  <c r="AH891" l="1"/>
  <c r="AO890"/>
  <c r="AS890" s="1"/>
  <c r="BE890"/>
  <c r="BF890" s="1"/>
  <c r="BG890" s="1"/>
  <c r="BB889"/>
  <c r="AV889"/>
  <c r="BB890" l="1"/>
  <c r="AO891"/>
  <c r="AS891" s="1"/>
  <c r="AH892"/>
  <c r="BE891"/>
  <c r="BF891" s="1"/>
  <c r="BG891" s="1"/>
  <c r="AV890"/>
  <c r="BB891" l="1"/>
  <c r="AV891"/>
  <c r="AH893"/>
  <c r="AO892"/>
  <c r="AS892" s="1"/>
  <c r="BE892"/>
  <c r="BF892" s="1"/>
  <c r="BG892" s="1"/>
  <c r="AH894" l="1"/>
  <c r="AO893"/>
  <c r="AS893" s="1"/>
  <c r="BE893"/>
  <c r="BF893" s="1"/>
  <c r="BG893" s="1"/>
  <c r="AV892"/>
  <c r="BB892"/>
  <c r="BB893" l="1"/>
  <c r="BE894"/>
  <c r="BF894" s="1"/>
  <c r="BG894" s="1"/>
  <c r="AH895"/>
  <c r="AO894"/>
  <c r="AS894" s="1"/>
  <c r="AV893"/>
  <c r="BB894" l="1"/>
  <c r="AH896"/>
  <c r="AO895"/>
  <c r="AS895" s="1"/>
  <c r="BE895"/>
  <c r="BF895" s="1"/>
  <c r="BG895" s="1"/>
  <c r="AV894"/>
  <c r="BB895" l="1"/>
  <c r="AO896"/>
  <c r="AS896" s="1"/>
  <c r="BE896"/>
  <c r="BF896" s="1"/>
  <c r="BG896" s="1"/>
  <c r="AH897"/>
  <c r="AV895"/>
  <c r="BB896" l="1"/>
  <c r="AV896"/>
  <c r="AH898"/>
  <c r="AO897"/>
  <c r="AS897" s="1"/>
  <c r="BE897"/>
  <c r="BF897" s="1"/>
  <c r="BG897" s="1"/>
  <c r="BB897" l="1"/>
  <c r="BB898" s="1"/>
  <c r="AH899"/>
  <c r="AO898"/>
  <c r="AS898" s="1"/>
  <c r="BE898"/>
  <c r="BF898" s="1"/>
  <c r="BG898" s="1"/>
  <c r="AV897"/>
  <c r="AO899" l="1"/>
  <c r="AS899" s="1"/>
  <c r="BE899"/>
  <c r="BF899" s="1"/>
  <c r="BG899" s="1"/>
  <c r="AH900"/>
  <c r="AV898"/>
  <c r="BB899" l="1"/>
  <c r="AV899"/>
  <c r="BE900"/>
  <c r="BF900" s="1"/>
  <c r="BG900" s="1"/>
  <c r="AH901"/>
  <c r="AO900"/>
  <c r="AS900" s="1"/>
  <c r="AV900" l="1"/>
  <c r="BB900"/>
  <c r="AH902"/>
  <c r="AO901"/>
  <c r="AS901" s="1"/>
  <c r="BE901"/>
  <c r="BF901" s="1"/>
  <c r="BG901" s="1"/>
  <c r="AV901" l="1"/>
  <c r="AH903"/>
  <c r="AO902"/>
  <c r="AS902" s="1"/>
  <c r="BE902"/>
  <c r="BF902" s="1"/>
  <c r="BG902" s="1"/>
  <c r="BB901"/>
  <c r="BB902" l="1"/>
  <c r="AH904"/>
  <c r="AO903"/>
  <c r="AS903" s="1"/>
  <c r="BE903"/>
  <c r="BF903" s="1"/>
  <c r="BG903" s="1"/>
  <c r="AV902"/>
  <c r="BB903" l="1"/>
  <c r="AO904"/>
  <c r="AS904" s="1"/>
  <c r="BE904"/>
  <c r="BF904" s="1"/>
  <c r="BG904" s="1"/>
  <c r="AH905"/>
  <c r="AV903"/>
  <c r="BB904" l="1"/>
  <c r="AV904"/>
  <c r="AH906"/>
  <c r="BE905"/>
  <c r="BF905" s="1"/>
  <c r="BG905" s="1"/>
  <c r="AO905"/>
  <c r="AS905" s="1"/>
  <c r="BB905" l="1"/>
  <c r="AH907"/>
  <c r="AO906"/>
  <c r="AS906" s="1"/>
  <c r="BE906"/>
  <c r="BF906" s="1"/>
  <c r="BG906" s="1"/>
  <c r="AV905"/>
  <c r="BB906" l="1"/>
  <c r="AO907"/>
  <c r="AS907" s="1"/>
  <c r="BE907"/>
  <c r="BF907" s="1"/>
  <c r="BG907" s="1"/>
  <c r="AH908"/>
  <c r="AV906"/>
  <c r="BB907" l="1"/>
  <c r="AV907"/>
  <c r="AO908"/>
  <c r="AS908" s="1"/>
  <c r="BE908"/>
  <c r="BF908" s="1"/>
  <c r="BG908" s="1"/>
  <c r="BB908" l="1"/>
  <c r="AV908"/>
  <c r="BI34" l="1"/>
  <c r="AZ17"/>
  <c r="AZ28"/>
  <c r="AZ62"/>
  <c r="AY50"/>
  <c r="BI28"/>
  <c r="BI49"/>
  <c r="BJ49" s="1"/>
  <c r="BI31"/>
  <c r="AZ25"/>
  <c r="BI58"/>
  <c r="BJ58" s="1"/>
  <c r="BL58" s="1"/>
  <c r="BI6"/>
  <c r="BJ6" s="1"/>
  <c r="AY17"/>
  <c r="BI40"/>
  <c r="BI66"/>
  <c r="BI30"/>
  <c r="AY8"/>
  <c r="AY53"/>
  <c r="AZ49"/>
  <c r="AZ24"/>
  <c r="AY66"/>
  <c r="AY59"/>
  <c r="AZ55"/>
  <c r="AY36"/>
  <c r="BI44"/>
  <c r="AY25"/>
  <c r="AY47"/>
  <c r="AZ8"/>
  <c r="AY60"/>
  <c r="BI60"/>
  <c r="BI14"/>
  <c r="BJ14" s="1"/>
  <c r="BI55"/>
  <c r="AZ37"/>
  <c r="AZ33"/>
  <c r="BI52"/>
  <c r="BJ52" s="1"/>
  <c r="BI37"/>
  <c r="BJ37" s="1"/>
  <c r="AY27"/>
  <c r="AY11"/>
  <c r="AY16"/>
  <c r="BI21"/>
  <c r="BI12"/>
  <c r="BJ12" s="1"/>
  <c r="AY41"/>
  <c r="BI29"/>
  <c r="BJ29" s="1"/>
  <c r="BI32"/>
  <c r="AY22"/>
  <c r="BI45"/>
  <c r="AY21"/>
  <c r="AY38"/>
  <c r="BI47"/>
  <c r="BJ47" s="1"/>
  <c r="AY24"/>
  <c r="AZ60"/>
  <c r="BI56"/>
  <c r="BJ56" s="1"/>
  <c r="BL56" s="1"/>
  <c r="AY55"/>
  <c r="BI35"/>
  <c r="BJ35" s="1"/>
  <c r="AY64"/>
  <c r="AY31"/>
  <c r="AZ30"/>
  <c r="AY13"/>
  <c r="AZ48"/>
  <c r="AZ36"/>
  <c r="AY23"/>
  <c r="AZ51"/>
  <c r="AZ10"/>
  <c r="BI46"/>
  <c r="AY49"/>
  <c r="AZ44"/>
  <c r="AZ20"/>
  <c r="BI9"/>
  <c r="AZ64"/>
  <c r="BI61"/>
  <c r="BJ61" s="1"/>
  <c r="BL61" s="1"/>
  <c r="BI42"/>
  <c r="BI38"/>
  <c r="BJ38" s="1"/>
  <c r="BL38" s="1"/>
  <c r="AY29"/>
  <c r="AY15"/>
  <c r="AY65"/>
  <c r="AY28"/>
  <c r="BI17"/>
  <c r="BI22"/>
  <c r="BJ22" s="1"/>
  <c r="BL22" s="1"/>
  <c r="AZ16"/>
  <c r="BI25"/>
  <c r="AY10"/>
  <c r="AY45"/>
  <c r="AY9"/>
  <c r="AY20"/>
  <c r="BI64"/>
  <c r="BJ64" s="1"/>
  <c r="BL64" s="1"/>
  <c r="AY30"/>
  <c r="AY51"/>
  <c r="BI50"/>
  <c r="BJ50" s="1"/>
  <c r="AZ52"/>
  <c r="BI51"/>
  <c r="AY26"/>
  <c r="AY39"/>
  <c r="AY57"/>
  <c r="BI53"/>
  <c r="AZ19"/>
  <c r="AY40"/>
  <c r="AY35"/>
  <c r="AZ42"/>
  <c r="AZ7"/>
  <c r="AZ13"/>
  <c r="AZ22"/>
  <c r="AY58"/>
  <c r="AZ26"/>
  <c r="BI8"/>
  <c r="BJ8" s="1"/>
  <c r="BI18"/>
  <c r="AZ14"/>
  <c r="AZ39"/>
  <c r="AZ29"/>
  <c r="AY56"/>
  <c r="AZ61"/>
  <c r="BI23"/>
  <c r="BJ23" s="1"/>
  <c r="BI39"/>
  <c r="BJ39" s="1"/>
  <c r="BI13"/>
  <c r="BJ13" s="1"/>
  <c r="AZ12"/>
  <c r="AZ21"/>
  <c r="AZ34"/>
  <c r="BI11"/>
  <c r="AY61"/>
  <c r="BI19"/>
  <c r="BI24"/>
  <c r="AZ65"/>
  <c r="AY42"/>
  <c r="BI63"/>
  <c r="BI65"/>
  <c r="BJ65" s="1"/>
  <c r="BI33"/>
  <c r="BJ33" s="1"/>
  <c r="AZ38"/>
  <c r="AZ35"/>
  <c r="AZ50"/>
  <c r="AY62"/>
  <c r="AZ63"/>
  <c r="AY48"/>
  <c r="BI62"/>
  <c r="BJ62" s="1"/>
  <c r="AY63"/>
  <c r="BI16"/>
  <c r="AY52"/>
  <c r="BI20"/>
  <c r="AY14"/>
  <c r="BI26"/>
  <c r="BJ26" s="1"/>
  <c r="AY7"/>
  <c r="AZ43"/>
  <c r="AY54"/>
  <c r="AY12"/>
  <c r="BI54"/>
  <c r="BJ54" s="1"/>
  <c r="BI57"/>
  <c r="AZ9"/>
  <c r="BI36"/>
  <c r="AY34"/>
  <c r="AZ45"/>
  <c r="BI41"/>
  <c r="BJ41" s="1"/>
  <c r="AZ18"/>
  <c r="BI27"/>
  <c r="BJ27" s="1"/>
  <c r="AZ46"/>
  <c r="AZ23"/>
  <c r="AZ47"/>
  <c r="AZ31"/>
  <c r="AY33"/>
  <c r="AZ32"/>
  <c r="AY32"/>
  <c r="AZ58"/>
  <c r="AZ11"/>
  <c r="AY44"/>
  <c r="AY19"/>
  <c r="AZ6"/>
  <c r="BI7"/>
  <c r="BJ7" s="1"/>
  <c r="BK6" s="1"/>
  <c r="BI10"/>
  <c r="BJ10" s="1"/>
  <c r="AZ59"/>
  <c r="AZ15"/>
  <c r="AZ41"/>
  <c r="BI15"/>
  <c r="BJ15" s="1"/>
  <c r="BK14" s="1"/>
  <c r="BI59"/>
  <c r="BJ59" s="1"/>
  <c r="BL59" s="1"/>
  <c r="AY6"/>
  <c r="AZ53"/>
  <c r="AZ27"/>
  <c r="AZ54"/>
  <c r="AZ40"/>
  <c r="BI48"/>
  <c r="BJ48" s="1"/>
  <c r="BL48" s="1"/>
  <c r="BI43"/>
  <c r="AY18"/>
  <c r="AY43"/>
  <c r="AZ56"/>
  <c r="AY37"/>
  <c r="AZ57"/>
  <c r="AY46"/>
  <c r="BK48"/>
  <c r="AY67"/>
  <c r="BK13"/>
  <c r="BI67"/>
  <c r="AZ67"/>
  <c r="AZ66"/>
  <c r="AY71"/>
  <c r="BI68"/>
  <c r="AY68"/>
  <c r="AZ68"/>
  <c r="AZ69"/>
  <c r="AY69"/>
  <c r="BI69"/>
  <c r="BI71"/>
  <c r="AZ70"/>
  <c r="AY70"/>
  <c r="BI70"/>
  <c r="BJ70" s="1"/>
  <c r="AY73"/>
  <c r="AZ72"/>
  <c r="AZ71"/>
  <c r="AZ74"/>
  <c r="AZ73"/>
  <c r="BI74"/>
  <c r="BI73"/>
  <c r="BJ73" s="1"/>
  <c r="AY72"/>
  <c r="AY74"/>
  <c r="BI72"/>
  <c r="AZ75"/>
  <c r="BI75"/>
  <c r="AY75"/>
  <c r="AY76"/>
  <c r="BI77"/>
  <c r="BI76"/>
  <c r="BI79"/>
  <c r="AZ76"/>
  <c r="AY77"/>
  <c r="AZ79"/>
  <c r="AY78"/>
  <c r="AZ78"/>
  <c r="AZ77"/>
  <c r="AY79"/>
  <c r="AZ81"/>
  <c r="AZ80"/>
  <c r="AY80"/>
  <c r="BI80"/>
  <c r="BI78"/>
  <c r="BI84"/>
  <c r="AZ82"/>
  <c r="AY81"/>
  <c r="AY82"/>
  <c r="BI81"/>
  <c r="BI83"/>
  <c r="AY83"/>
  <c r="BI82"/>
  <c r="BJ82" s="1"/>
  <c r="AY86"/>
  <c r="AZ83"/>
  <c r="AZ84"/>
  <c r="AY84"/>
  <c r="AY85"/>
  <c r="AZ86"/>
  <c r="BI86"/>
  <c r="AZ85"/>
  <c r="BI87"/>
  <c r="AZ87"/>
  <c r="AY87"/>
  <c r="BI85"/>
  <c r="BJ85" s="1"/>
  <c r="AZ88"/>
  <c r="AY88"/>
  <c r="AZ89"/>
  <c r="BI88"/>
  <c r="BJ88" s="1"/>
  <c r="BI89"/>
  <c r="BI90"/>
  <c r="AY89"/>
  <c r="AY90"/>
  <c r="AZ90"/>
  <c r="AZ91"/>
  <c r="BI91"/>
  <c r="BJ91" s="1"/>
  <c r="BI92"/>
  <c r="AY92"/>
  <c r="AY94"/>
  <c r="AZ92"/>
  <c r="AY91"/>
  <c r="AZ93"/>
  <c r="BI93"/>
  <c r="BI94"/>
  <c r="AZ94"/>
  <c r="AY96"/>
  <c r="AY93"/>
  <c r="AY95"/>
  <c r="BI95"/>
  <c r="AZ95"/>
  <c r="AZ96"/>
  <c r="AY98"/>
  <c r="AZ98"/>
  <c r="AZ97"/>
  <c r="AY97"/>
  <c r="BI98"/>
  <c r="BI96"/>
  <c r="BI97"/>
  <c r="BJ97" s="1"/>
  <c r="AY99"/>
  <c r="AZ102"/>
  <c r="BI101"/>
  <c r="AY101"/>
  <c r="AZ99"/>
  <c r="BI99"/>
  <c r="BI100"/>
  <c r="BJ100" s="1"/>
  <c r="AY100"/>
  <c r="AZ100"/>
  <c r="BI102"/>
  <c r="AZ101"/>
  <c r="AZ104"/>
  <c r="AZ103"/>
  <c r="AY102"/>
  <c r="AY104"/>
  <c r="AY103"/>
  <c r="BI103"/>
  <c r="BJ103" s="1"/>
  <c r="BI105"/>
  <c r="BI107"/>
  <c r="BI104"/>
  <c r="AY105"/>
  <c r="AZ105"/>
  <c r="AY106"/>
  <c r="AY107"/>
  <c r="BI106"/>
  <c r="BJ106" s="1"/>
  <c r="AZ106"/>
  <c r="BI109"/>
  <c r="BJ109" s="1"/>
  <c r="AZ107"/>
  <c r="AZ109"/>
  <c r="BI110"/>
  <c r="AY109"/>
  <c r="BI108"/>
  <c r="AY108"/>
  <c r="AZ108"/>
  <c r="AY111"/>
  <c r="AZ110"/>
  <c r="AY110"/>
  <c r="BI113"/>
  <c r="AZ111"/>
  <c r="BI111"/>
  <c r="AY112"/>
  <c r="BI112"/>
  <c r="BI114"/>
  <c r="AZ112"/>
  <c r="AY113"/>
  <c r="AZ114"/>
  <c r="AZ113"/>
  <c r="AY114"/>
  <c r="BI115"/>
  <c r="AZ115"/>
  <c r="AY115"/>
  <c r="AZ117"/>
  <c r="BI116"/>
  <c r="BI118"/>
  <c r="BJ118" s="1"/>
  <c r="AY116"/>
  <c r="AY117"/>
  <c r="AZ116"/>
  <c r="AZ118"/>
  <c r="BI117"/>
  <c r="AY118"/>
  <c r="AZ119"/>
  <c r="BI119"/>
  <c r="AY119"/>
  <c r="BI120"/>
  <c r="AZ120"/>
  <c r="AZ121"/>
  <c r="AY120"/>
  <c r="BI121"/>
  <c r="AY122"/>
  <c r="BI124"/>
  <c r="BJ124" s="1"/>
  <c r="AY121"/>
  <c r="AZ123"/>
  <c r="BI125"/>
  <c r="AZ122"/>
  <c r="BI122"/>
  <c r="BI123"/>
  <c r="AZ124"/>
  <c r="AY123"/>
  <c r="AY124"/>
  <c r="AZ128"/>
  <c r="AY125"/>
  <c r="AZ125"/>
  <c r="AY126"/>
  <c r="BI127"/>
  <c r="BI126"/>
  <c r="BI128"/>
  <c r="AY128"/>
  <c r="AZ126"/>
  <c r="AY127"/>
  <c r="AZ127"/>
  <c r="AY129"/>
  <c r="AZ129"/>
  <c r="BI130"/>
  <c r="BJ130" s="1"/>
  <c r="AY130"/>
  <c r="BI132"/>
  <c r="BI129"/>
  <c r="AZ130"/>
  <c r="BI131"/>
  <c r="AZ131"/>
  <c r="AY132"/>
  <c r="AY131"/>
  <c r="AZ132"/>
  <c r="AY133"/>
  <c r="BI134"/>
  <c r="AZ135"/>
  <c r="AZ133"/>
  <c r="AY136"/>
  <c r="AZ136"/>
  <c r="BI133"/>
  <c r="BJ133" s="1"/>
  <c r="BI136"/>
  <c r="BJ136" s="1"/>
  <c r="BI137"/>
  <c r="AY134"/>
  <c r="AZ134"/>
  <c r="AY135"/>
  <c r="BI135"/>
  <c r="BI139"/>
  <c r="AY137"/>
  <c r="AY139"/>
  <c r="AZ137"/>
  <c r="AZ138"/>
  <c r="AZ139"/>
  <c r="BI138"/>
  <c r="AY138"/>
  <c r="BI141"/>
  <c r="BI140"/>
  <c r="AZ141"/>
  <c r="AZ140"/>
  <c r="AY140"/>
  <c r="AZ143"/>
  <c r="AY143"/>
  <c r="AY141"/>
  <c r="BI142"/>
  <c r="AY144"/>
  <c r="BI143"/>
  <c r="BJ143" s="1"/>
  <c r="AZ142"/>
  <c r="AY142"/>
  <c r="BI145"/>
  <c r="AY145"/>
  <c r="AZ145"/>
  <c r="AZ144"/>
  <c r="BI144"/>
  <c r="AZ148"/>
  <c r="AZ146"/>
  <c r="BI146"/>
  <c r="AY146"/>
  <c r="BI148"/>
  <c r="AZ147"/>
  <c r="BI151"/>
  <c r="AY148"/>
  <c r="BI147"/>
  <c r="AY147"/>
  <c r="AZ149"/>
  <c r="BI149"/>
  <c r="AZ151"/>
  <c r="AY149"/>
  <c r="AY151"/>
  <c r="AZ150"/>
  <c r="AY150"/>
  <c r="BI150"/>
  <c r="BJ150" s="1"/>
  <c r="BI154"/>
  <c r="AY152"/>
  <c r="BI152"/>
  <c r="AY153"/>
  <c r="BI153"/>
  <c r="AZ154"/>
  <c r="AY154"/>
  <c r="AZ153"/>
  <c r="AZ155"/>
  <c r="AZ152"/>
  <c r="AY156"/>
  <c r="BI156"/>
  <c r="AY159"/>
  <c r="BI155"/>
  <c r="AZ156"/>
  <c r="AY155"/>
  <c r="AZ158"/>
  <c r="BI158"/>
  <c r="BI157"/>
  <c r="AY157"/>
  <c r="AZ157"/>
  <c r="AY158"/>
  <c r="BI160"/>
  <c r="BI159"/>
  <c r="BJ159" s="1"/>
  <c r="AZ159"/>
  <c r="AY160"/>
  <c r="AZ160"/>
  <c r="AY161"/>
  <c r="AZ162"/>
  <c r="BI164"/>
  <c r="BI161"/>
  <c r="AZ161"/>
  <c r="BI163"/>
  <c r="AY163"/>
  <c r="AZ164"/>
  <c r="BI165"/>
  <c r="BJ165" s="1"/>
  <c r="BI162"/>
  <c r="AY162"/>
  <c r="AZ163"/>
  <c r="AZ165"/>
  <c r="AY164"/>
  <c r="AY166"/>
  <c r="BI167"/>
  <c r="AZ167"/>
  <c r="AY165"/>
  <c r="BI168"/>
  <c r="AZ166"/>
  <c r="BI166"/>
  <c r="AY168"/>
  <c r="AZ168"/>
  <c r="AZ169"/>
  <c r="BI171"/>
  <c r="BJ171" s="1"/>
  <c r="BI169"/>
  <c r="AZ170"/>
  <c r="AY169"/>
  <c r="AY167"/>
  <c r="AZ172"/>
  <c r="AY170"/>
  <c r="BI170"/>
  <c r="AY172"/>
  <c r="AY171"/>
  <c r="BI172"/>
  <c r="AZ171"/>
  <c r="BI174"/>
  <c r="BJ174" s="1"/>
  <c r="AZ174"/>
  <c r="BI173"/>
  <c r="AZ173"/>
  <c r="AY174"/>
  <c r="AY173"/>
  <c r="AZ177"/>
  <c r="AZ176"/>
  <c r="AZ175"/>
  <c r="BI176"/>
  <c r="AY175"/>
  <c r="BI175"/>
  <c r="AY178"/>
  <c r="AZ180"/>
  <c r="AY177"/>
  <c r="AY176"/>
  <c r="AZ178"/>
  <c r="BI177"/>
  <c r="BJ177" s="1"/>
  <c r="BI180"/>
  <c r="BI178"/>
  <c r="BI179"/>
  <c r="AY180"/>
  <c r="AZ183"/>
  <c r="AY179"/>
  <c r="AY181"/>
  <c r="AZ179"/>
  <c r="AZ181"/>
  <c r="BI182"/>
  <c r="BI181"/>
  <c r="AZ182"/>
  <c r="BI183"/>
  <c r="AY183"/>
  <c r="AY184"/>
  <c r="AY182"/>
  <c r="AZ184"/>
  <c r="AZ185"/>
  <c r="BI186"/>
  <c r="BI184"/>
  <c r="AY185"/>
  <c r="AZ187"/>
  <c r="BI185"/>
  <c r="AY186"/>
  <c r="BI187"/>
  <c r="AZ188"/>
  <c r="AY187"/>
  <c r="AZ186"/>
  <c r="AY188"/>
  <c r="BI192"/>
  <c r="AY190"/>
  <c r="BI188"/>
  <c r="AZ190"/>
  <c r="AZ189"/>
  <c r="AZ191"/>
  <c r="BI189"/>
  <c r="AY189"/>
  <c r="BI190"/>
  <c r="BI191"/>
  <c r="AY191"/>
  <c r="AZ192"/>
  <c r="BI193"/>
  <c r="AZ193"/>
  <c r="AY192"/>
  <c r="AY193"/>
  <c r="BI194"/>
  <c r="AZ194"/>
  <c r="BI197"/>
  <c r="AZ195"/>
  <c r="BI195"/>
  <c r="AY194"/>
  <c r="AY195"/>
  <c r="BI196"/>
  <c r="BJ196" s="1"/>
  <c r="AZ197"/>
  <c r="AY197"/>
  <c r="AZ196"/>
  <c r="AY196"/>
  <c r="AY199"/>
  <c r="AZ199"/>
  <c r="AY198"/>
  <c r="BI198"/>
  <c r="AZ198"/>
  <c r="BI199"/>
  <c r="AZ200"/>
  <c r="BI200"/>
  <c r="AY200"/>
  <c r="AZ203"/>
  <c r="AZ201"/>
  <c r="BI201"/>
  <c r="AZ202"/>
  <c r="AY203"/>
  <c r="AY201"/>
  <c r="BI203"/>
  <c r="AY202"/>
  <c r="AY205"/>
  <c r="BI202"/>
  <c r="AZ204"/>
  <c r="AZ207"/>
  <c r="AY204"/>
  <c r="BI204"/>
  <c r="AZ205"/>
  <c r="BI205"/>
  <c r="AY207"/>
  <c r="AZ206"/>
  <c r="AY206"/>
  <c r="BI206"/>
  <c r="BI207"/>
  <c r="BI208"/>
  <c r="AZ208"/>
  <c r="AY208"/>
  <c r="AZ209"/>
  <c r="AY209"/>
  <c r="AZ210"/>
  <c r="BI213"/>
  <c r="BI209"/>
  <c r="AY210"/>
  <c r="AZ211"/>
  <c r="AY211"/>
  <c r="AZ213"/>
  <c r="BI210"/>
  <c r="AZ214"/>
  <c r="AY213"/>
  <c r="AY212"/>
  <c r="BI215"/>
  <c r="BJ215" s="1"/>
  <c r="BI211"/>
  <c r="AY215"/>
  <c r="AZ212"/>
  <c r="BI212"/>
  <c r="BJ212" s="1"/>
  <c r="AZ215"/>
  <c r="AY216"/>
  <c r="AZ216"/>
  <c r="BI214"/>
  <c r="AY214"/>
  <c r="BI216"/>
  <c r="AY217"/>
  <c r="BI217"/>
  <c r="AZ217"/>
  <c r="AY219"/>
  <c r="AZ219"/>
  <c r="AZ218"/>
  <c r="BI219"/>
  <c r="BI218"/>
  <c r="BJ218" s="1"/>
  <c r="AY218"/>
  <c r="BI220"/>
  <c r="AZ220"/>
  <c r="AY220"/>
  <c r="AZ221"/>
  <c r="AY221"/>
  <c r="AZ224"/>
  <c r="AZ222"/>
  <c r="BI221"/>
  <c r="BJ221" s="1"/>
  <c r="AY222"/>
  <c r="AZ223"/>
  <c r="BI222"/>
  <c r="BI223"/>
  <c r="AY223"/>
  <c r="AY225"/>
  <c r="BI224"/>
  <c r="BJ224" s="1"/>
  <c r="BI225"/>
  <c r="AY224"/>
  <c r="AZ225"/>
  <c r="AZ227"/>
  <c r="AY226"/>
  <c r="AZ226"/>
  <c r="AY227"/>
  <c r="BI226"/>
  <c r="BI227"/>
  <c r="BI228"/>
  <c r="BI229"/>
  <c r="AZ228"/>
  <c r="AY228"/>
  <c r="AY229"/>
  <c r="AZ229"/>
  <c r="BI230"/>
  <c r="BJ230" s="1"/>
  <c r="BI231"/>
  <c r="AZ230"/>
  <c r="AY230"/>
  <c r="AZ231"/>
  <c r="AY231"/>
  <c r="AZ233"/>
  <c r="AY232"/>
  <c r="BI233"/>
  <c r="BI232"/>
  <c r="AY233"/>
  <c r="AZ232"/>
  <c r="AY234"/>
  <c r="BI234"/>
  <c r="AZ234"/>
  <c r="BI236"/>
  <c r="BJ236" s="1"/>
  <c r="BI235"/>
  <c r="AZ235"/>
  <c r="AZ236"/>
  <c r="AY235"/>
  <c r="AY236"/>
  <c r="BI238"/>
  <c r="BI239"/>
  <c r="AY238"/>
  <c r="AZ237"/>
  <c r="AY237"/>
  <c r="BI237"/>
  <c r="AY239"/>
  <c r="AZ239"/>
  <c r="AZ238"/>
  <c r="AZ240"/>
  <c r="BI240"/>
  <c r="AY240"/>
  <c r="AY241"/>
  <c r="AZ241"/>
  <c r="BI241"/>
  <c r="AY242"/>
  <c r="BI242"/>
  <c r="BJ242" s="1"/>
  <c r="AZ242"/>
  <c r="AZ243"/>
  <c r="AY243"/>
  <c r="BI243"/>
  <c r="AZ244"/>
  <c r="BI245"/>
  <c r="AY244"/>
  <c r="BI244"/>
  <c r="AY245"/>
  <c r="AZ245"/>
  <c r="BI249"/>
  <c r="AY246"/>
  <c r="AZ246"/>
  <c r="AY247"/>
  <c r="AZ247"/>
  <c r="BI247"/>
  <c r="BI246"/>
  <c r="AZ248"/>
  <c r="AZ249"/>
  <c r="AY249"/>
  <c r="BI248"/>
  <c r="AY248"/>
  <c r="AZ250"/>
  <c r="AY250"/>
  <c r="BI250"/>
  <c r="BI253"/>
  <c r="AZ253"/>
  <c r="AZ251"/>
  <c r="AZ256"/>
  <c r="BI254"/>
  <c r="AY251"/>
  <c r="BI255"/>
  <c r="AZ255"/>
  <c r="BI252"/>
  <c r="BI251"/>
  <c r="AY252"/>
  <c r="AY253"/>
  <c r="AY254"/>
  <c r="AY255"/>
  <c r="AZ252"/>
  <c r="AZ254"/>
  <c r="BI256"/>
  <c r="AY257"/>
  <c r="AY256"/>
  <c r="BI257"/>
  <c r="AZ257"/>
  <c r="BI258"/>
  <c r="AY258"/>
  <c r="AZ261"/>
  <c r="AZ258"/>
  <c r="AY260"/>
  <c r="AY259"/>
  <c r="BI259"/>
  <c r="AZ259"/>
  <c r="BI260"/>
  <c r="AZ260"/>
  <c r="BI261"/>
  <c r="AY262"/>
  <c r="BI262"/>
  <c r="AZ262"/>
  <c r="AY261"/>
  <c r="BI263"/>
  <c r="AZ263"/>
  <c r="AY263"/>
  <c r="AY264"/>
  <c r="AZ264"/>
  <c r="BI264"/>
  <c r="AY265"/>
  <c r="BI265"/>
  <c r="AZ265"/>
  <c r="BI266"/>
  <c r="AY266"/>
  <c r="AY267"/>
  <c r="AZ266"/>
  <c r="AZ267"/>
  <c r="BI267"/>
  <c r="AZ269"/>
  <c r="BI268"/>
  <c r="AY268"/>
  <c r="BI272"/>
  <c r="AZ268"/>
  <c r="AY269"/>
  <c r="BI269"/>
  <c r="BI270"/>
  <c r="AZ271"/>
  <c r="AZ270"/>
  <c r="AY271"/>
  <c r="BI271"/>
  <c r="AY270"/>
  <c r="AY272"/>
  <c r="AZ272"/>
  <c r="AZ273"/>
  <c r="AY273"/>
  <c r="BI273"/>
  <c r="AZ274"/>
  <c r="AY274"/>
  <c r="BI274"/>
  <c r="BI275"/>
  <c r="BJ275" s="1"/>
  <c r="AZ279"/>
  <c r="AY276"/>
  <c r="AY277"/>
  <c r="AZ276"/>
  <c r="AZ275"/>
  <c r="AY275"/>
  <c r="BI278"/>
  <c r="BJ278" s="1"/>
  <c r="AZ277"/>
  <c r="BI279"/>
  <c r="BI277"/>
  <c r="AY279"/>
  <c r="BI276"/>
  <c r="AZ278"/>
  <c r="AY278"/>
  <c r="BI280"/>
  <c r="AY280"/>
  <c r="AZ280"/>
  <c r="AZ281"/>
  <c r="BI281"/>
  <c r="BJ281" s="1"/>
  <c r="AY281"/>
  <c r="BI285"/>
  <c r="BI283"/>
  <c r="AZ283"/>
  <c r="AZ282"/>
  <c r="AY282"/>
  <c r="BI282"/>
  <c r="AY283"/>
  <c r="AY284"/>
  <c r="BI284"/>
  <c r="BJ284" s="1"/>
  <c r="AZ284"/>
  <c r="AZ285"/>
  <c r="AY285"/>
  <c r="BI286"/>
  <c r="AY286"/>
  <c r="AZ287"/>
  <c r="BI287"/>
  <c r="BJ287" s="1"/>
  <c r="AZ286"/>
  <c r="AY287"/>
  <c r="AZ289"/>
  <c r="BI289"/>
  <c r="AY288"/>
  <c r="AY289"/>
  <c r="BI288"/>
  <c r="AZ288"/>
  <c r="BI290"/>
  <c r="BJ290" s="1"/>
  <c r="AY290"/>
  <c r="AZ290"/>
  <c r="BI291"/>
  <c r="AZ291"/>
  <c r="AY291"/>
  <c r="AY292"/>
  <c r="AZ292"/>
  <c r="BI292"/>
  <c r="BI293"/>
  <c r="BJ293" s="1"/>
  <c r="AZ294"/>
  <c r="BI295"/>
  <c r="AZ296"/>
  <c r="BI294"/>
  <c r="AY293"/>
  <c r="AZ293"/>
  <c r="AZ295"/>
  <c r="AY294"/>
  <c r="AY295"/>
  <c r="BI296"/>
  <c r="BJ296" s="1"/>
  <c r="AY296"/>
  <c r="AY297"/>
  <c r="AZ297"/>
  <c r="BI297"/>
  <c r="BI298"/>
  <c r="AZ298"/>
  <c r="AY299"/>
  <c r="AY298"/>
  <c r="AZ299"/>
  <c r="AZ300"/>
  <c r="AY300"/>
  <c r="BI299"/>
  <c r="BJ299" s="1"/>
  <c r="BI302"/>
  <c r="BJ302" s="1"/>
  <c r="AZ302"/>
  <c r="AY304"/>
  <c r="BI301"/>
  <c r="BI300"/>
  <c r="BI303"/>
  <c r="AZ301"/>
  <c r="AY301"/>
  <c r="AY302"/>
  <c r="AZ304"/>
  <c r="BI304"/>
  <c r="AY305"/>
  <c r="AZ303"/>
  <c r="AY303"/>
  <c r="BI305"/>
  <c r="BJ305" s="1"/>
  <c r="AZ305"/>
  <c r="AZ306"/>
  <c r="BI306"/>
  <c r="AZ311"/>
  <c r="AY306"/>
  <c r="AY308"/>
  <c r="AY307"/>
  <c r="AY311"/>
  <c r="AY310"/>
  <c r="BI312"/>
  <c r="BI307"/>
  <c r="BI310"/>
  <c r="AZ308"/>
  <c r="AZ307"/>
  <c r="AZ312"/>
  <c r="BI309"/>
  <c r="BI308"/>
  <c r="AZ310"/>
  <c r="AZ309"/>
  <c r="AY309"/>
  <c r="BI311"/>
  <c r="AY312"/>
  <c r="BI313"/>
  <c r="AZ313"/>
  <c r="BI314"/>
  <c r="AZ314"/>
  <c r="AY313"/>
  <c r="AY315"/>
  <c r="AY314"/>
  <c r="BI315"/>
  <c r="AZ316"/>
  <c r="AZ319"/>
  <c r="AZ315"/>
  <c r="AY316"/>
  <c r="BI316"/>
  <c r="BI317"/>
  <c r="AY317"/>
  <c r="AY319"/>
  <c r="AZ317"/>
  <c r="BI320"/>
  <c r="BI319"/>
  <c r="BI318"/>
  <c r="AY318"/>
  <c r="AZ318"/>
  <c r="AZ320"/>
  <c r="AY320"/>
  <c r="AY321"/>
  <c r="AZ321"/>
  <c r="BI321"/>
  <c r="AY322"/>
  <c r="BI322"/>
  <c r="AZ324"/>
  <c r="BI323"/>
  <c r="BI324"/>
  <c r="AZ322"/>
  <c r="AY324"/>
  <c r="AZ323"/>
  <c r="AY323"/>
  <c r="AZ327"/>
  <c r="BI325"/>
  <c r="AY325"/>
  <c r="AY327"/>
  <c r="AZ325"/>
  <c r="AY326"/>
  <c r="BI326"/>
  <c r="BI327"/>
  <c r="AZ326"/>
  <c r="AY328"/>
  <c r="BI328"/>
  <c r="AZ328"/>
  <c r="AY329"/>
  <c r="AZ329"/>
  <c r="BI329"/>
  <c r="AZ330"/>
  <c r="AY330"/>
  <c r="AZ333"/>
  <c r="AZ331"/>
  <c r="AY331"/>
  <c r="AZ332"/>
  <c r="AZ335"/>
  <c r="BI330"/>
  <c r="BI331"/>
  <c r="BI334"/>
  <c r="AY333"/>
  <c r="AY332"/>
  <c r="BI332"/>
  <c r="AY335"/>
  <c r="BI333"/>
  <c r="AY334"/>
  <c r="AZ334"/>
  <c r="BI335"/>
  <c r="AY336"/>
  <c r="BI336"/>
  <c r="AZ336"/>
  <c r="BI338"/>
  <c r="AY337"/>
  <c r="BI337"/>
  <c r="AZ337"/>
  <c r="AY338"/>
  <c r="AY339"/>
  <c r="AZ339"/>
  <c r="BI340"/>
  <c r="AZ338"/>
  <c r="BI339"/>
  <c r="AZ340"/>
  <c r="AZ343"/>
  <c r="AY340"/>
  <c r="AZ342"/>
  <c r="AY341"/>
  <c r="BI341"/>
  <c r="BJ341" s="1"/>
  <c r="AZ341"/>
  <c r="AY342"/>
  <c r="BI342"/>
  <c r="BI344"/>
  <c r="AY343"/>
  <c r="BI343"/>
  <c r="AY344"/>
  <c r="AZ344"/>
  <c r="BI345"/>
  <c r="AZ345"/>
  <c r="AY346"/>
  <c r="BI346"/>
  <c r="BJ346" s="1"/>
  <c r="AY347"/>
  <c r="AY345"/>
  <c r="AY349"/>
  <c r="AZ346"/>
  <c r="BI351"/>
  <c r="AZ348"/>
  <c r="AZ347"/>
  <c r="AZ349"/>
  <c r="BI347"/>
  <c r="BI350"/>
  <c r="AY351"/>
  <c r="BI348"/>
  <c r="AY350"/>
  <c r="AZ351"/>
  <c r="AY348"/>
  <c r="BI349"/>
  <c r="BI353"/>
  <c r="AZ350"/>
  <c r="AZ352"/>
  <c r="BI352"/>
  <c r="AY352"/>
  <c r="AZ353"/>
  <c r="AY353"/>
  <c r="AZ354"/>
  <c r="AY354"/>
  <c r="BI354"/>
  <c r="BI355"/>
  <c r="BJ355" s="1"/>
  <c r="BI356"/>
  <c r="AY355"/>
  <c r="BI357"/>
  <c r="AY356"/>
  <c r="AZ355"/>
  <c r="AZ356"/>
  <c r="AY357"/>
  <c r="AY358"/>
  <c r="AZ361"/>
  <c r="AZ360"/>
  <c r="AZ357"/>
  <c r="BI359"/>
  <c r="BI358"/>
  <c r="AZ358"/>
  <c r="AY361"/>
  <c r="AY360"/>
  <c r="AY359"/>
  <c r="AZ359"/>
  <c r="BI360"/>
  <c r="AY362"/>
  <c r="BI362"/>
  <c r="AZ362"/>
  <c r="BI361"/>
  <c r="AY363"/>
  <c r="AZ363"/>
  <c r="BI363"/>
  <c r="AY365"/>
  <c r="BI364"/>
  <c r="BI365"/>
  <c r="AY364"/>
  <c r="AZ364"/>
  <c r="AZ365"/>
  <c r="AY366"/>
  <c r="BI367"/>
  <c r="AY367"/>
  <c r="AZ367"/>
  <c r="BI366"/>
  <c r="AZ366"/>
  <c r="AY369"/>
  <c r="AY368"/>
  <c r="AZ368"/>
  <c r="BI368"/>
  <c r="BJ368" s="1"/>
  <c r="BI369"/>
  <c r="AZ369"/>
  <c r="AY370"/>
  <c r="AZ370"/>
  <c r="BI370"/>
  <c r="AY371"/>
  <c r="BI371"/>
  <c r="BJ371" s="1"/>
  <c r="AZ371"/>
  <c r="AZ373"/>
  <c r="AZ372"/>
  <c r="BI372"/>
  <c r="AY372"/>
  <c r="BI373"/>
  <c r="AY373"/>
  <c r="AZ374"/>
  <c r="AY375"/>
  <c r="AZ375"/>
  <c r="BI375"/>
  <c r="AY374"/>
  <c r="BI374"/>
  <c r="AZ377"/>
  <c r="BI376"/>
  <c r="BI377"/>
  <c r="AZ376"/>
  <c r="AY376"/>
  <c r="AY379"/>
  <c r="AY377"/>
  <c r="AZ381"/>
  <c r="AZ383"/>
  <c r="BI379"/>
  <c r="AZ378"/>
  <c r="BI378"/>
  <c r="AZ380"/>
  <c r="AZ379"/>
  <c r="AY378"/>
  <c r="BI382"/>
  <c r="BI380"/>
  <c r="BJ380" s="1"/>
  <c r="BI381"/>
  <c r="BI385"/>
  <c r="AY380"/>
  <c r="AY381"/>
  <c r="AY382"/>
  <c r="AZ382"/>
  <c r="AY383"/>
  <c r="BI383"/>
  <c r="BI384"/>
  <c r="AZ384"/>
  <c r="AZ385"/>
  <c r="AY384"/>
  <c r="AY386"/>
  <c r="BI387"/>
  <c r="BJ387" s="1"/>
  <c r="AY385"/>
  <c r="BI386"/>
  <c r="AZ386"/>
  <c r="AZ387"/>
  <c r="AY387"/>
  <c r="AZ388"/>
  <c r="AZ389"/>
  <c r="BI389"/>
  <c r="AY389"/>
  <c r="BI388"/>
  <c r="AY388"/>
  <c r="AY390"/>
  <c r="BI390"/>
  <c r="BJ390" s="1"/>
  <c r="AZ392"/>
  <c r="AZ391"/>
  <c r="AZ390"/>
  <c r="AY391"/>
  <c r="BI391"/>
  <c r="BI393"/>
  <c r="AY392"/>
  <c r="BI392"/>
  <c r="AZ393"/>
  <c r="BI394"/>
  <c r="AY393"/>
  <c r="AZ394"/>
  <c r="BI396"/>
  <c r="AZ399"/>
  <c r="AY395"/>
  <c r="BI395"/>
  <c r="AZ395"/>
  <c r="AY396"/>
  <c r="AY394"/>
  <c r="AZ396"/>
  <c r="AZ398"/>
  <c r="AY399"/>
  <c r="AY400"/>
  <c r="BI400"/>
  <c r="BI397"/>
  <c r="BI398"/>
  <c r="AY397"/>
  <c r="AY398"/>
  <c r="AZ400"/>
  <c r="AZ397"/>
  <c r="BI399"/>
  <c r="BI401"/>
  <c r="AZ401"/>
  <c r="AY401"/>
  <c r="BI402"/>
  <c r="BI403"/>
  <c r="AZ402"/>
  <c r="AY402"/>
  <c r="AZ403"/>
  <c r="AY403"/>
  <c r="BI404"/>
  <c r="AZ405"/>
  <c r="AZ404"/>
  <c r="AY404"/>
  <c r="BI405"/>
  <c r="BJ405" s="1"/>
  <c r="AY405"/>
  <c r="BI406"/>
  <c r="AY407"/>
  <c r="AZ406"/>
  <c r="BI407"/>
  <c r="AY406"/>
  <c r="AZ407"/>
  <c r="BI408"/>
  <c r="BI409"/>
  <c r="AZ408"/>
  <c r="AZ409"/>
  <c r="AY408"/>
  <c r="AY410"/>
  <c r="AZ410"/>
  <c r="AY409"/>
  <c r="AY411"/>
  <c r="AY415"/>
  <c r="BI410"/>
  <c r="AZ412"/>
  <c r="AZ411"/>
  <c r="BI412"/>
  <c r="AY412"/>
  <c r="BI411"/>
  <c r="BI414"/>
  <c r="BJ414" s="1"/>
  <c r="BI413"/>
  <c r="AY413"/>
  <c r="AY414"/>
  <c r="AZ415"/>
  <c r="AZ413"/>
  <c r="BI415"/>
  <c r="AZ414"/>
  <c r="AY416"/>
  <c r="AZ416"/>
  <c r="BI416"/>
  <c r="AZ417"/>
  <c r="AZ418"/>
  <c r="BI417"/>
  <c r="AZ419"/>
  <c r="BI419"/>
  <c r="AY417"/>
  <c r="AY418"/>
  <c r="BI418"/>
  <c r="AY423"/>
  <c r="BI421"/>
  <c r="BI420"/>
  <c r="AY419"/>
  <c r="AY420"/>
  <c r="AZ420"/>
  <c r="AZ421"/>
  <c r="AY421"/>
  <c r="AY424"/>
  <c r="BI423"/>
  <c r="AZ422"/>
  <c r="AZ423"/>
  <c r="AY422"/>
  <c r="BI422"/>
  <c r="AZ424"/>
  <c r="BI424"/>
  <c r="BJ424" s="1"/>
  <c r="AY425"/>
  <c r="AZ425"/>
  <c r="BI425"/>
  <c r="AZ426"/>
  <c r="AY426"/>
  <c r="BI426"/>
  <c r="AZ431"/>
  <c r="AZ427"/>
  <c r="AY429"/>
  <c r="AY431"/>
  <c r="AZ429"/>
  <c r="BI427"/>
  <c r="AY427"/>
  <c r="AZ432"/>
  <c r="AZ428"/>
  <c r="BI428"/>
  <c r="AY428"/>
  <c r="BI429"/>
  <c r="BI430"/>
  <c r="AY430"/>
  <c r="BI433"/>
  <c r="AZ430"/>
  <c r="BI431"/>
  <c r="AY433"/>
  <c r="AZ433"/>
  <c r="AY432"/>
  <c r="BI432"/>
  <c r="AZ436"/>
  <c r="BI438"/>
  <c r="AZ434"/>
  <c r="AY434"/>
  <c r="BI434"/>
  <c r="BI436"/>
  <c r="BJ436" s="1"/>
  <c r="BI435"/>
  <c r="AY435"/>
  <c r="AZ435"/>
  <c r="AY436"/>
  <c r="AY438"/>
  <c r="BI437"/>
  <c r="AZ437"/>
  <c r="AZ438"/>
  <c r="AZ439"/>
  <c r="BI439"/>
  <c r="BJ439" s="1"/>
  <c r="AY437"/>
  <c r="AY439"/>
  <c r="AY441"/>
  <c r="BI440"/>
  <c r="AZ441"/>
  <c r="AZ440"/>
  <c r="AY440"/>
  <c r="AY442"/>
  <c r="BI442"/>
  <c r="AZ442"/>
  <c r="BI441"/>
  <c r="BI443"/>
  <c r="AZ447"/>
  <c r="BI446"/>
  <c r="AY444"/>
  <c r="AZ443"/>
  <c r="BI444"/>
  <c r="AY443"/>
  <c r="BI445"/>
  <c r="AZ444"/>
  <c r="AY445"/>
  <c r="AZ446"/>
  <c r="AY447"/>
  <c r="AZ445"/>
  <c r="AY446"/>
  <c r="AZ449"/>
  <c r="BI447"/>
  <c r="AY448"/>
  <c r="AZ448"/>
  <c r="BI448"/>
  <c r="BI449"/>
  <c r="AY449"/>
  <c r="AY450"/>
  <c r="BI451"/>
  <c r="AZ451"/>
  <c r="AZ450"/>
  <c r="BI450"/>
  <c r="AY451"/>
  <c r="AY452"/>
  <c r="AZ453"/>
  <c r="BI452"/>
  <c r="AZ452"/>
  <c r="BI453"/>
  <c r="AY453"/>
  <c r="BI455"/>
  <c r="AY454"/>
  <c r="AY455"/>
  <c r="AZ455"/>
  <c r="BI454"/>
  <c r="BJ454" s="1"/>
  <c r="AZ454"/>
  <c r="BI457"/>
  <c r="AZ457"/>
  <c r="AZ456"/>
  <c r="AY456"/>
  <c r="BI456"/>
  <c r="AY457"/>
  <c r="BI461"/>
  <c r="AZ459"/>
  <c r="AY458"/>
  <c r="AZ458"/>
  <c r="BI459"/>
  <c r="BI458"/>
  <c r="AY459"/>
  <c r="AZ460"/>
  <c r="BI460"/>
  <c r="AY460"/>
  <c r="AY461"/>
  <c r="AZ461"/>
  <c r="AZ462"/>
  <c r="BI463"/>
  <c r="AZ463"/>
  <c r="AY463"/>
  <c r="AY462"/>
  <c r="BI465"/>
  <c r="BI462"/>
  <c r="AZ464"/>
  <c r="BI464"/>
  <c r="AY464"/>
  <c r="AY465"/>
  <c r="AZ465"/>
  <c r="AY466"/>
  <c r="AY467"/>
  <c r="AZ466"/>
  <c r="BI469"/>
  <c r="BI466"/>
  <c r="AZ467"/>
  <c r="BI467"/>
  <c r="AZ468"/>
  <c r="BI468"/>
  <c r="AY468"/>
  <c r="AY469"/>
  <c r="AZ469"/>
  <c r="AZ470"/>
  <c r="AY470"/>
  <c r="BI470"/>
  <c r="BI471"/>
  <c r="AZ471"/>
  <c r="AY471"/>
  <c r="BI472"/>
  <c r="AY472"/>
  <c r="BI473"/>
  <c r="AZ472"/>
  <c r="AZ473"/>
  <c r="AY474"/>
  <c r="AZ474"/>
  <c r="AY473"/>
  <c r="BI474"/>
  <c r="BJ474" s="1"/>
  <c r="AZ479"/>
  <c r="BI475"/>
  <c r="AY476"/>
  <c r="AZ475"/>
  <c r="AY479"/>
  <c r="AY475"/>
  <c r="AZ477"/>
  <c r="AZ476"/>
  <c r="BI476"/>
  <c r="BI477"/>
  <c r="AY478"/>
  <c r="AY477"/>
  <c r="AZ478"/>
  <c r="BI478"/>
  <c r="BI479"/>
  <c r="BI480"/>
  <c r="AY480"/>
  <c r="AZ480"/>
  <c r="AZ481"/>
  <c r="AY481"/>
  <c r="BI481"/>
  <c r="BI482"/>
  <c r="AY482"/>
  <c r="BI483"/>
  <c r="AY484"/>
  <c r="AY487"/>
  <c r="AZ482"/>
  <c r="AZ485"/>
  <c r="AY483"/>
  <c r="AZ484"/>
  <c r="AY485"/>
  <c r="AZ483"/>
  <c r="BI484"/>
  <c r="BI485"/>
  <c r="BI486"/>
  <c r="AY486"/>
  <c r="AZ486"/>
  <c r="AZ487"/>
  <c r="BI487"/>
  <c r="BI488"/>
  <c r="AZ488"/>
  <c r="AY488"/>
  <c r="AY490"/>
  <c r="BI489"/>
  <c r="AY489"/>
  <c r="BI490"/>
  <c r="AZ489"/>
  <c r="AZ493"/>
  <c r="AZ490"/>
  <c r="AY491"/>
  <c r="AZ491"/>
  <c r="BI492"/>
  <c r="BI491"/>
  <c r="AZ496"/>
  <c r="BI493"/>
  <c r="AZ492"/>
  <c r="AY494"/>
  <c r="AY492"/>
  <c r="AZ494"/>
  <c r="AY493"/>
  <c r="BI494"/>
  <c r="AY495"/>
  <c r="BI496"/>
  <c r="AY496"/>
  <c r="AZ495"/>
  <c r="BI495"/>
  <c r="BJ495" s="1"/>
  <c r="AY497"/>
  <c r="AZ497"/>
  <c r="BI497"/>
  <c r="AY498"/>
  <c r="AZ498"/>
  <c r="BI499"/>
  <c r="AZ499"/>
  <c r="AZ500"/>
  <c r="BI498"/>
  <c r="BJ498" s="1"/>
  <c r="AY500"/>
  <c r="AY499"/>
  <c r="AZ501"/>
  <c r="BI501"/>
  <c r="BI500"/>
  <c r="BI503"/>
  <c r="AY501"/>
  <c r="BI502"/>
  <c r="AY503"/>
  <c r="AZ503"/>
  <c r="AY502"/>
  <c r="BI504"/>
  <c r="AZ502"/>
  <c r="AY504"/>
  <c r="AZ504"/>
  <c r="AZ505"/>
  <c r="AY505"/>
  <c r="BI505"/>
  <c r="AZ506"/>
  <c r="AY506"/>
  <c r="BI506"/>
  <c r="AY509"/>
  <c r="AZ511"/>
  <c r="BI508"/>
  <c r="AY507"/>
  <c r="AZ509"/>
  <c r="AZ507"/>
  <c r="BI509"/>
  <c r="BI507"/>
  <c r="AY511"/>
  <c r="BI510"/>
  <c r="BI512"/>
  <c r="AY508"/>
  <c r="AZ510"/>
  <c r="AZ508"/>
  <c r="AY510"/>
  <c r="AZ512"/>
  <c r="AY512"/>
  <c r="BI511"/>
  <c r="AZ513"/>
  <c r="BI513"/>
  <c r="AY513"/>
  <c r="AZ514"/>
  <c r="AY514"/>
  <c r="BI514"/>
  <c r="BI515"/>
  <c r="AY515"/>
  <c r="AZ515"/>
  <c r="AZ516"/>
  <c r="BI517"/>
  <c r="AY516"/>
  <c r="BI516"/>
  <c r="BJ516" s="1"/>
  <c r="AY517"/>
  <c r="AZ517"/>
  <c r="BI518"/>
  <c r="AY519"/>
  <c r="AY518"/>
  <c r="BI519"/>
  <c r="AZ518"/>
  <c r="AZ519"/>
  <c r="AZ521"/>
  <c r="AZ520"/>
  <c r="BI520"/>
  <c r="AY520"/>
  <c r="AY521"/>
  <c r="BI522"/>
  <c r="AY522"/>
  <c r="BI521"/>
  <c r="AZ522"/>
  <c r="BI523"/>
  <c r="AY523"/>
  <c r="BI527"/>
  <c r="AZ523"/>
  <c r="AZ527"/>
  <c r="AY524"/>
  <c r="BI524"/>
  <c r="AY525"/>
  <c r="AZ524"/>
  <c r="BI525"/>
  <c r="BI526"/>
  <c r="AZ525"/>
  <c r="AZ526"/>
  <c r="AY526"/>
  <c r="BI528"/>
  <c r="AZ529"/>
  <c r="BI529"/>
  <c r="BJ529" s="1"/>
  <c r="AY528"/>
  <c r="AY527"/>
  <c r="AZ528"/>
  <c r="AZ530"/>
  <c r="AY529"/>
  <c r="AY530"/>
  <c r="BI530"/>
  <c r="AZ531"/>
  <c r="BI531"/>
  <c r="BI533"/>
  <c r="AY531"/>
  <c r="BI535"/>
  <c r="BI532"/>
  <c r="BJ532" s="1"/>
  <c r="AZ533"/>
  <c r="AY532"/>
  <c r="AZ532"/>
  <c r="AY533"/>
  <c r="AY534"/>
  <c r="AY537"/>
  <c r="AZ534"/>
  <c r="AZ535"/>
  <c r="BI534"/>
  <c r="AY535"/>
  <c r="AY536"/>
  <c r="BI537"/>
  <c r="AZ536"/>
  <c r="BI536"/>
  <c r="AZ537"/>
  <c r="AY538"/>
  <c r="AZ538"/>
  <c r="AY539"/>
  <c r="AY543"/>
  <c r="AZ539"/>
  <c r="BI538"/>
  <c r="BI539"/>
  <c r="AZ540"/>
  <c r="BI540"/>
  <c r="AZ544"/>
  <c r="BI541"/>
  <c r="AY540"/>
  <c r="AY541"/>
  <c r="AZ541"/>
  <c r="AY544"/>
  <c r="AZ542"/>
  <c r="AZ543"/>
  <c r="AY542"/>
  <c r="BI543"/>
  <c r="BI544"/>
  <c r="BI542"/>
  <c r="AZ545"/>
  <c r="BI545"/>
  <c r="AY545"/>
  <c r="BI546"/>
  <c r="AY546"/>
  <c r="BI551"/>
  <c r="AY547"/>
  <c r="AZ546"/>
  <c r="BI547"/>
  <c r="AY551"/>
  <c r="BI550"/>
  <c r="AY548"/>
  <c r="AZ548"/>
  <c r="AZ547"/>
  <c r="AZ549"/>
  <c r="BI548"/>
  <c r="BI549"/>
  <c r="AY549"/>
  <c r="AZ550"/>
  <c r="AY550"/>
  <c r="AZ551"/>
  <c r="AZ552"/>
  <c r="BI552"/>
  <c r="AY552"/>
  <c r="BI553"/>
  <c r="AY553"/>
  <c r="AZ553"/>
  <c r="BI554"/>
  <c r="AY554"/>
  <c r="AZ554"/>
  <c r="AY555"/>
  <c r="BI556"/>
  <c r="AZ559"/>
  <c r="AY559"/>
  <c r="AZ556"/>
  <c r="BI555"/>
  <c r="AY557"/>
  <c r="AZ555"/>
  <c r="AZ557"/>
  <c r="AY556"/>
  <c r="BI557"/>
  <c r="BI558"/>
  <c r="AZ558"/>
  <c r="AY558"/>
  <c r="AZ561"/>
  <c r="BI559"/>
  <c r="BJ559" s="1"/>
  <c r="AY560"/>
  <c r="BI560"/>
  <c r="AZ560"/>
  <c r="AY561"/>
  <c r="BI561"/>
  <c r="BI563"/>
  <c r="AY562"/>
  <c r="AZ563"/>
  <c r="AY563"/>
  <c r="BI562"/>
  <c r="BJ562" s="1"/>
  <c r="AZ562"/>
  <c r="AZ564"/>
  <c r="BI564"/>
  <c r="BI565"/>
  <c r="AY564"/>
  <c r="AY565"/>
  <c r="AZ565"/>
  <c r="AY566"/>
  <c r="BI566"/>
  <c r="AY567"/>
  <c r="BI567"/>
  <c r="BI569"/>
  <c r="AZ566"/>
  <c r="AZ567"/>
  <c r="AZ568"/>
  <c r="BI568"/>
  <c r="AY568"/>
  <c r="AZ569"/>
  <c r="AY569"/>
  <c r="AZ573"/>
  <c r="BI570"/>
  <c r="BI571"/>
  <c r="AZ570"/>
  <c r="BI572"/>
  <c r="AY571"/>
  <c r="AY570"/>
  <c r="AZ571"/>
  <c r="AZ576"/>
  <c r="AY573"/>
  <c r="AY572"/>
  <c r="AZ575"/>
  <c r="BI573"/>
  <c r="AY574"/>
  <c r="AZ572"/>
  <c r="AZ574"/>
  <c r="BI574"/>
  <c r="BI576"/>
  <c r="BI575"/>
  <c r="AY575"/>
  <c r="AY576"/>
  <c r="AZ577"/>
  <c r="BI577"/>
  <c r="BJ577" s="1"/>
  <c r="AY577"/>
  <c r="AY578"/>
  <c r="AZ578"/>
  <c r="BI578"/>
  <c r="AY583"/>
  <c r="AY579"/>
  <c r="AZ580"/>
  <c r="AZ579"/>
  <c r="BI579"/>
  <c r="BI582"/>
  <c r="BI580"/>
  <c r="AY580"/>
  <c r="AZ581"/>
  <c r="BI581"/>
  <c r="AZ582"/>
  <c r="AY581"/>
  <c r="AY582"/>
  <c r="BI583"/>
  <c r="AZ584"/>
  <c r="AZ583"/>
  <c r="BI584"/>
  <c r="AY584"/>
  <c r="AY585"/>
  <c r="AZ585"/>
  <c r="BI585"/>
  <c r="BI586"/>
  <c r="AZ586"/>
  <c r="AY588"/>
  <c r="AY586"/>
  <c r="BI587"/>
  <c r="AY591"/>
  <c r="AY590"/>
  <c r="AY587"/>
  <c r="AZ587"/>
  <c r="AZ588"/>
  <c r="AZ589"/>
  <c r="BI592"/>
  <c r="BI589"/>
  <c r="BJ589" s="1"/>
  <c r="BI590"/>
  <c r="BI588"/>
  <c r="AZ590"/>
  <c r="AY589"/>
  <c r="BI591"/>
  <c r="AY592"/>
  <c r="AZ591"/>
  <c r="AZ592"/>
  <c r="BI594"/>
  <c r="AZ593"/>
  <c r="AY593"/>
  <c r="BI593"/>
  <c r="AZ594"/>
  <c r="AZ595"/>
  <c r="AY594"/>
  <c r="AY595"/>
  <c r="BI595"/>
  <c r="BI596"/>
  <c r="AY596"/>
  <c r="BI597"/>
  <c r="BJ597" s="1"/>
  <c r="BI599"/>
  <c r="AZ596"/>
  <c r="AZ597"/>
  <c r="AY597"/>
  <c r="BI598"/>
  <c r="AZ598"/>
  <c r="AY598"/>
  <c r="AZ599"/>
  <c r="AY599"/>
  <c r="AZ601"/>
  <c r="AZ600"/>
  <c r="AY600"/>
  <c r="AY601"/>
  <c r="BI600"/>
  <c r="BI602"/>
  <c r="AZ602"/>
  <c r="AY602"/>
  <c r="BI601"/>
  <c r="AZ603"/>
  <c r="AZ604"/>
  <c r="BI604"/>
  <c r="BI603"/>
  <c r="AY603"/>
  <c r="AY604"/>
  <c r="BI605"/>
  <c r="AY605"/>
  <c r="AZ605"/>
  <c r="AY606"/>
  <c r="AZ606"/>
  <c r="BI606"/>
  <c r="BJ606" s="1"/>
  <c r="BI608"/>
  <c r="BI607"/>
  <c r="AZ608"/>
  <c r="AZ607"/>
  <c r="AY607"/>
  <c r="AY608"/>
  <c r="BI609"/>
  <c r="AY609"/>
  <c r="AY610"/>
  <c r="AZ609"/>
  <c r="AZ610"/>
  <c r="AY611"/>
  <c r="BI610"/>
  <c r="AY612"/>
  <c r="AY613"/>
  <c r="AZ615"/>
  <c r="AZ611"/>
  <c r="BI612"/>
  <c r="AZ612"/>
  <c r="BI611"/>
  <c r="AZ613"/>
  <c r="AY616"/>
  <c r="BI613"/>
  <c r="AY615"/>
  <c r="AZ614"/>
  <c r="BI614"/>
  <c r="AY614"/>
  <c r="BI616"/>
  <c r="BI615"/>
  <c r="AZ616"/>
  <c r="BI617"/>
  <c r="BI621"/>
  <c r="AZ617"/>
  <c r="AY617"/>
  <c r="BI619"/>
  <c r="AZ618"/>
  <c r="BI618"/>
  <c r="AZ619"/>
  <c r="AY619"/>
  <c r="AY618"/>
  <c r="AY620"/>
  <c r="AZ620"/>
  <c r="AZ621"/>
  <c r="AY621"/>
  <c r="BI620"/>
  <c r="BI622"/>
  <c r="AY622"/>
  <c r="AZ623"/>
  <c r="AZ622"/>
  <c r="BI624"/>
  <c r="AY623"/>
  <c r="AZ624"/>
  <c r="AY624"/>
  <c r="BI623"/>
  <c r="AY625"/>
  <c r="AY627"/>
  <c r="BI625"/>
  <c r="AZ625"/>
  <c r="BI629"/>
  <c r="AY626"/>
  <c r="AZ626"/>
  <c r="BI627"/>
  <c r="AY629"/>
  <c r="BI626"/>
  <c r="BJ626" s="1"/>
  <c r="AZ627"/>
  <c r="AY628"/>
  <c r="AZ628"/>
  <c r="AZ631"/>
  <c r="BI628"/>
  <c r="AY633"/>
  <c r="BI631"/>
  <c r="BI630"/>
  <c r="AZ630"/>
  <c r="AZ629"/>
  <c r="AY634"/>
  <c r="BI632"/>
  <c r="AZ633"/>
  <c r="AY631"/>
  <c r="AY630"/>
  <c r="BI633"/>
  <c r="BI634"/>
  <c r="BJ634" s="1"/>
  <c r="AY632"/>
  <c r="AZ634"/>
  <c r="AZ632"/>
  <c r="AY635"/>
  <c r="AZ635"/>
  <c r="BI635"/>
  <c r="BI637"/>
  <c r="AZ636"/>
  <c r="AZ637"/>
  <c r="AY636"/>
  <c r="BI636"/>
  <c r="AY637"/>
  <c r="AY640"/>
  <c r="AZ638"/>
  <c r="BI638"/>
  <c r="AY639"/>
  <c r="BI640"/>
  <c r="AY638"/>
  <c r="AZ639"/>
  <c r="BI639"/>
  <c r="AZ640"/>
  <c r="AY641"/>
  <c r="AZ641"/>
  <c r="BI641"/>
  <c r="BI642"/>
  <c r="AZ642"/>
  <c r="AZ643"/>
  <c r="AZ647"/>
  <c r="AY642"/>
  <c r="AY644"/>
  <c r="AZ644"/>
  <c r="BI648"/>
  <c r="AY643"/>
  <c r="BI643"/>
  <c r="AZ645"/>
  <c r="BI646"/>
  <c r="BI645"/>
  <c r="BI644"/>
  <c r="AZ646"/>
  <c r="AY647"/>
  <c r="AY645"/>
  <c r="AY648"/>
  <c r="BI647"/>
  <c r="AY646"/>
  <c r="AZ648"/>
  <c r="AY649"/>
  <c r="AZ650"/>
  <c r="BI649"/>
  <c r="AZ649"/>
  <c r="AY650"/>
  <c r="BI650"/>
  <c r="AZ651"/>
  <c r="AY653"/>
  <c r="BI651"/>
  <c r="BI655"/>
  <c r="AY654"/>
  <c r="AY655"/>
  <c r="AY656"/>
  <c r="AZ653"/>
  <c r="AY651"/>
  <c r="BI652"/>
  <c r="AZ654"/>
  <c r="BI653"/>
  <c r="AY652"/>
  <c r="AZ655"/>
  <c r="AZ652"/>
  <c r="BI654"/>
  <c r="BI657"/>
  <c r="AZ656"/>
  <c r="AZ657"/>
  <c r="BI656"/>
  <c r="AY657"/>
  <c r="AY659"/>
  <c r="BI659"/>
  <c r="AZ658"/>
  <c r="AY658"/>
  <c r="AZ659"/>
  <c r="BI658"/>
  <c r="BI660"/>
  <c r="AZ660"/>
  <c r="AZ661"/>
  <c r="AY660"/>
  <c r="BI661"/>
  <c r="AY661"/>
  <c r="AY662"/>
  <c r="BI662"/>
  <c r="AZ663"/>
  <c r="AY663"/>
  <c r="AZ662"/>
  <c r="BI663"/>
  <c r="AZ664"/>
  <c r="AZ665"/>
  <c r="BI664"/>
  <c r="AY664"/>
  <c r="BI665"/>
  <c r="AZ666"/>
  <c r="AY665"/>
  <c r="BI669"/>
  <c r="AZ667"/>
  <c r="AY667"/>
  <c r="BI667"/>
  <c r="BJ667" s="1"/>
  <c r="BI666"/>
  <c r="AY666"/>
  <c r="AZ671"/>
  <c r="BI668"/>
  <c r="AY668"/>
  <c r="AZ669"/>
  <c r="BI671"/>
  <c r="AY671"/>
  <c r="AZ668"/>
  <c r="AY669"/>
  <c r="AY670"/>
  <c r="AZ672"/>
  <c r="BI670"/>
  <c r="AY672"/>
  <c r="AZ670"/>
  <c r="BI672"/>
  <c r="BI673"/>
  <c r="AY673"/>
  <c r="AY674"/>
  <c r="AZ673"/>
  <c r="BI676"/>
  <c r="AZ675"/>
  <c r="BI675"/>
  <c r="BI674"/>
  <c r="AZ674"/>
  <c r="AZ680"/>
  <c r="AY675"/>
  <c r="BI677"/>
  <c r="AY676"/>
  <c r="AZ677"/>
  <c r="BI679"/>
  <c r="AZ676"/>
  <c r="AZ678"/>
  <c r="BI678"/>
  <c r="AY679"/>
  <c r="AY678"/>
  <c r="AZ679"/>
  <c r="AY677"/>
  <c r="AY680"/>
  <c r="AZ681"/>
  <c r="BI680"/>
  <c r="AY681"/>
  <c r="BI681"/>
  <c r="AY682"/>
  <c r="AZ682"/>
  <c r="BI685"/>
  <c r="BI682"/>
  <c r="AZ683"/>
  <c r="AY685"/>
  <c r="AY683"/>
  <c r="BI683"/>
  <c r="AY684"/>
  <c r="AZ684"/>
  <c r="AZ687"/>
  <c r="BI684"/>
  <c r="BJ684" s="1"/>
  <c r="AZ686"/>
  <c r="BI687"/>
  <c r="AY687"/>
  <c r="AZ690"/>
  <c r="AZ685"/>
  <c r="BI686"/>
  <c r="AY686"/>
  <c r="AZ689"/>
  <c r="AZ692"/>
  <c r="AY688"/>
  <c r="AZ688"/>
  <c r="BI688"/>
  <c r="AY689"/>
  <c r="AY690"/>
  <c r="BI691"/>
  <c r="AZ691"/>
  <c r="BI690"/>
  <c r="AY692"/>
  <c r="AY691"/>
  <c r="BI692"/>
  <c r="AY693"/>
  <c r="AY694"/>
  <c r="BI695"/>
  <c r="AZ693"/>
  <c r="AZ696"/>
  <c r="BI694"/>
  <c r="BI693"/>
  <c r="BI696"/>
  <c r="AZ694"/>
  <c r="AZ695"/>
  <c r="AY695"/>
  <c r="AY696"/>
  <c r="AZ697"/>
  <c r="BI697"/>
  <c r="AY697"/>
  <c r="AZ698"/>
  <c r="AY698"/>
  <c r="AZ700"/>
  <c r="AZ699"/>
  <c r="BI699"/>
  <c r="AY699"/>
  <c r="BI698"/>
  <c r="BI700"/>
  <c r="AY700"/>
  <c r="AZ702"/>
  <c r="BI701"/>
  <c r="AZ701"/>
  <c r="AY701"/>
  <c r="AY702"/>
  <c r="BI702"/>
  <c r="AY703"/>
  <c r="AY704"/>
  <c r="AZ704"/>
  <c r="AZ703"/>
  <c r="BI703"/>
  <c r="BI704"/>
  <c r="AZ705"/>
  <c r="BI705"/>
  <c r="AY705"/>
  <c r="AY706"/>
  <c r="BI706"/>
  <c r="BI709"/>
  <c r="BJ709" s="1"/>
  <c r="AZ706"/>
  <c r="AZ707"/>
  <c r="BI707"/>
  <c r="AY707"/>
  <c r="AY708"/>
  <c r="BI708"/>
  <c r="AZ708"/>
  <c r="AZ711"/>
  <c r="AZ709"/>
  <c r="AY709"/>
  <c r="BI710"/>
  <c r="AZ710"/>
  <c r="AY710"/>
  <c r="BI711"/>
  <c r="AY711"/>
  <c r="BI712"/>
  <c r="AY712"/>
  <c r="BI713"/>
  <c r="AY713"/>
  <c r="AZ712"/>
  <c r="AZ713"/>
  <c r="AZ717"/>
  <c r="AZ714"/>
  <c r="BI715"/>
  <c r="AY714"/>
  <c r="BI714"/>
  <c r="BJ714" s="1"/>
  <c r="AY715"/>
  <c r="AZ715"/>
  <c r="AY717"/>
  <c r="BI716"/>
  <c r="AY716"/>
  <c r="BI717"/>
  <c r="AZ716"/>
  <c r="AY718"/>
  <c r="AZ719"/>
  <c r="BI721"/>
  <c r="BI719"/>
  <c r="BJ719" s="1"/>
  <c r="AY719"/>
  <c r="BI718"/>
  <c r="AZ718"/>
  <c r="AY721"/>
  <c r="AY720"/>
  <c r="BI720"/>
  <c r="AZ720"/>
  <c r="AZ722"/>
  <c r="AZ721"/>
  <c r="BI722"/>
  <c r="BI723"/>
  <c r="AY722"/>
  <c r="AY723"/>
  <c r="AZ723"/>
  <c r="AZ724"/>
  <c r="AZ728"/>
  <c r="AZ726"/>
  <c r="AY725"/>
  <c r="AY724"/>
  <c r="BI724"/>
  <c r="BI726"/>
  <c r="BI725"/>
  <c r="AZ725"/>
  <c r="AY726"/>
  <c r="AY727"/>
  <c r="AY728"/>
  <c r="BI727"/>
  <c r="AZ727"/>
  <c r="BI728"/>
  <c r="AY729"/>
  <c r="BI729"/>
  <c r="AY731"/>
  <c r="AZ729"/>
  <c r="AZ730"/>
  <c r="BI730"/>
  <c r="AZ731"/>
  <c r="AY730"/>
  <c r="BI731"/>
  <c r="BJ731" s="1"/>
  <c r="AY732"/>
  <c r="BI732"/>
  <c r="AZ732"/>
  <c r="BI734"/>
  <c r="AZ733"/>
  <c r="AY733"/>
  <c r="BI733"/>
  <c r="AZ734"/>
  <c r="AY734"/>
  <c r="BI735"/>
  <c r="AY736"/>
  <c r="BI736"/>
  <c r="AY735"/>
  <c r="AZ735"/>
  <c r="AZ736"/>
  <c r="BI737"/>
  <c r="AZ738"/>
  <c r="AY737"/>
  <c r="BI738"/>
  <c r="BJ738" s="1"/>
  <c r="AZ737"/>
  <c r="AY738"/>
  <c r="AZ739"/>
  <c r="AY739"/>
  <c r="AY741"/>
  <c r="BI739"/>
  <c r="AZ740"/>
  <c r="AZ741"/>
  <c r="AY742"/>
  <c r="BI742"/>
  <c r="AY744"/>
  <c r="BI740"/>
  <c r="AY740"/>
  <c r="BI741"/>
  <c r="BI743"/>
  <c r="AY743"/>
  <c r="BI744"/>
  <c r="AZ742"/>
  <c r="AZ743"/>
  <c r="AZ744"/>
  <c r="AZ745"/>
  <c r="AY745"/>
  <c r="BI745"/>
  <c r="AY747"/>
  <c r="AY746"/>
  <c r="AZ746"/>
  <c r="AZ747"/>
  <c r="BI747"/>
  <c r="BI746"/>
  <c r="BI750"/>
  <c r="AZ748"/>
  <c r="BI748"/>
  <c r="AY750"/>
  <c r="BI752"/>
  <c r="AY749"/>
  <c r="AZ750"/>
  <c r="AY748"/>
  <c r="AZ749"/>
  <c r="BI751"/>
  <c r="BJ751" s="1"/>
  <c r="AY752"/>
  <c r="AZ751"/>
  <c r="BI749"/>
  <c r="AY751"/>
  <c r="AY753"/>
  <c r="AZ752"/>
  <c r="AZ753"/>
  <c r="BI754"/>
  <c r="BI755"/>
  <c r="AZ755"/>
  <c r="AY755"/>
  <c r="AZ758"/>
  <c r="BI753"/>
  <c r="AY754"/>
  <c r="AZ754"/>
  <c r="BI756"/>
  <c r="BI757"/>
  <c r="AZ756"/>
  <c r="AY756"/>
  <c r="BI758"/>
  <c r="BI759"/>
  <c r="AY757"/>
  <c r="AZ757"/>
  <c r="AY759"/>
  <c r="AY758"/>
  <c r="AZ759"/>
  <c r="BI760"/>
  <c r="AZ760"/>
  <c r="AY760"/>
  <c r="AY761"/>
  <c r="BI761"/>
  <c r="BI763"/>
  <c r="BJ763" s="1"/>
  <c r="AZ761"/>
  <c r="AZ762"/>
  <c r="AZ763"/>
  <c r="AY763"/>
  <c r="BI762"/>
  <c r="AY762"/>
  <c r="BI764"/>
  <c r="AZ765"/>
  <c r="AY765"/>
  <c r="AZ764"/>
  <c r="BI765"/>
  <c r="AZ766"/>
  <c r="BI766"/>
  <c r="BJ766" s="1"/>
  <c r="AY764"/>
  <c r="AZ767"/>
  <c r="BI767"/>
  <c r="AY766"/>
  <c r="BI768"/>
  <c r="AY767"/>
  <c r="BI770"/>
  <c r="AY768"/>
  <c r="AZ768"/>
  <c r="AY769"/>
  <c r="AZ769"/>
  <c r="AY771"/>
  <c r="BI769"/>
  <c r="BJ769" s="1"/>
  <c r="BI771"/>
  <c r="AZ771"/>
  <c r="AY770"/>
  <c r="AZ770"/>
  <c r="BI774"/>
  <c r="AZ772"/>
  <c r="BI772"/>
  <c r="BI773"/>
  <c r="AY773"/>
  <c r="AY772"/>
  <c r="AZ773"/>
  <c r="AZ776"/>
  <c r="BI776"/>
  <c r="AZ775"/>
  <c r="AY774"/>
  <c r="AY775"/>
  <c r="BI775"/>
  <c r="AZ774"/>
  <c r="AY776"/>
  <c r="AZ777"/>
  <c r="BI777"/>
  <c r="AZ778"/>
  <c r="AY777"/>
  <c r="AY779"/>
  <c r="AY778"/>
  <c r="BI779"/>
  <c r="AZ779"/>
  <c r="BI778"/>
  <c r="BI780"/>
  <c r="AZ780"/>
  <c r="AY780"/>
  <c r="AZ781"/>
  <c r="AY782"/>
  <c r="AY781"/>
  <c r="BI781"/>
  <c r="AZ782"/>
  <c r="BI782"/>
  <c r="AZ784"/>
  <c r="AZ785"/>
  <c r="BI784"/>
  <c r="BI783"/>
  <c r="AZ783"/>
  <c r="AY784"/>
  <c r="AY783"/>
  <c r="AY785"/>
  <c r="AZ787"/>
  <c r="BI787"/>
  <c r="BI786"/>
  <c r="AZ786"/>
  <c r="AY786"/>
  <c r="BI785"/>
  <c r="AY787"/>
  <c r="BI788"/>
  <c r="AY788"/>
  <c r="AY790"/>
  <c r="BI790"/>
  <c r="AZ788"/>
  <c r="AZ790"/>
  <c r="AY789"/>
  <c r="AZ789"/>
  <c r="BI789"/>
  <c r="BJ789" s="1"/>
  <c r="BL789" s="1"/>
  <c r="BI794"/>
  <c r="AZ791"/>
  <c r="AY792"/>
  <c r="BI792"/>
  <c r="BI793"/>
  <c r="AZ792"/>
  <c r="AY791"/>
  <c r="BI791"/>
  <c r="AZ793"/>
  <c r="AY793"/>
  <c r="BI795"/>
  <c r="BJ795" s="1"/>
  <c r="AZ795"/>
  <c r="AY795"/>
  <c r="AY794"/>
  <c r="BI796"/>
  <c r="AZ794"/>
  <c r="AZ796"/>
  <c r="AY797"/>
  <c r="AZ797"/>
  <c r="AY796"/>
  <c r="BI800"/>
  <c r="AY800"/>
  <c r="AY798"/>
  <c r="BI797"/>
  <c r="AZ798"/>
  <c r="AZ800"/>
  <c r="AZ801"/>
  <c r="BI798"/>
  <c r="BJ798" s="1"/>
  <c r="AZ803"/>
  <c r="AZ799"/>
  <c r="AY799"/>
  <c r="BI799"/>
  <c r="BI802"/>
  <c r="BI801"/>
  <c r="AY801"/>
  <c r="AY803"/>
  <c r="BI803"/>
  <c r="AZ802"/>
  <c r="AY804"/>
  <c r="AY802"/>
  <c r="AZ804"/>
  <c r="AZ808"/>
  <c r="BI804"/>
  <c r="BJ804" s="1"/>
  <c r="BI807"/>
  <c r="BJ807" s="1"/>
  <c r="AY805"/>
  <c r="AZ805"/>
  <c r="BI809"/>
  <c r="BI806"/>
  <c r="BI805"/>
  <c r="AY806"/>
  <c r="AZ806"/>
  <c r="AZ807"/>
  <c r="BI808"/>
  <c r="AY807"/>
  <c r="AY808"/>
  <c r="AY809"/>
  <c r="AZ809"/>
  <c r="AZ810"/>
  <c r="AY811"/>
  <c r="AY810"/>
  <c r="AZ811"/>
  <c r="BI810"/>
  <c r="BI811"/>
  <c r="BI814"/>
  <c r="AY812"/>
  <c r="AZ812"/>
  <c r="BI812"/>
  <c r="AZ813"/>
  <c r="BI813"/>
  <c r="AZ814"/>
  <c r="AY813"/>
  <c r="AZ816"/>
  <c r="AY814"/>
  <c r="AY815"/>
  <c r="AY816"/>
  <c r="BI815"/>
  <c r="BI816"/>
  <c r="AZ815"/>
  <c r="AZ819"/>
  <c r="AY817"/>
  <c r="AZ817"/>
  <c r="BI817"/>
  <c r="AY818"/>
  <c r="AY819"/>
  <c r="BI819"/>
  <c r="BI822"/>
  <c r="BI818"/>
  <c r="AZ818"/>
  <c r="AZ820"/>
  <c r="BI820"/>
  <c r="AZ821"/>
  <c r="AZ822"/>
  <c r="BI821"/>
  <c r="AY821"/>
  <c r="AY820"/>
  <c r="AY822"/>
  <c r="BI824"/>
  <c r="AZ823"/>
  <c r="AY823"/>
  <c r="AY824"/>
  <c r="AY826"/>
  <c r="BI826"/>
  <c r="AZ824"/>
  <c r="BI823"/>
  <c r="BJ823" s="1"/>
  <c r="AZ825"/>
  <c r="BI825"/>
  <c r="AY825"/>
  <c r="AZ826"/>
  <c r="BI828"/>
  <c r="BJ828" s="1"/>
  <c r="AZ828"/>
  <c r="BI827"/>
  <c r="AY827"/>
  <c r="AZ827"/>
  <c r="AZ829"/>
  <c r="AY830"/>
  <c r="BI829"/>
  <c r="AY832"/>
  <c r="AY829"/>
  <c r="AY828"/>
  <c r="BI830"/>
  <c r="AZ830"/>
  <c r="AZ831"/>
  <c r="BI833"/>
  <c r="BI831"/>
  <c r="AZ832"/>
  <c r="AY831"/>
  <c r="BI832"/>
  <c r="AY833"/>
  <c r="AZ833"/>
  <c r="BI834"/>
  <c r="BI835"/>
  <c r="AZ834"/>
  <c r="AY834"/>
  <c r="BI836"/>
  <c r="AY836"/>
  <c r="BI837"/>
  <c r="AZ835"/>
  <c r="AY835"/>
  <c r="AZ836"/>
  <c r="AY837"/>
  <c r="BI838"/>
  <c r="AZ837"/>
  <c r="AY838"/>
  <c r="BI839"/>
  <c r="AZ839"/>
  <c r="AZ838"/>
  <c r="AY840"/>
  <c r="AY839"/>
  <c r="AZ840"/>
  <c r="BI841"/>
  <c r="BI840"/>
  <c r="BJ840" s="1"/>
  <c r="AY841"/>
  <c r="AZ841"/>
  <c r="AY843"/>
  <c r="AZ842"/>
  <c r="AY842"/>
  <c r="BI842"/>
  <c r="AZ843"/>
  <c r="AZ844"/>
  <c r="AY845"/>
  <c r="BI843"/>
  <c r="BJ843" s="1"/>
  <c r="AY844"/>
  <c r="BI844"/>
  <c r="BI845"/>
  <c r="BI846"/>
  <c r="AZ845"/>
  <c r="BI847"/>
  <c r="BJ847" s="1"/>
  <c r="AY847"/>
  <c r="AY848"/>
  <c r="AY846"/>
  <c r="AZ848"/>
  <c r="AZ847"/>
  <c r="AZ846"/>
  <c r="BI848"/>
  <c r="AZ849"/>
  <c r="AY851"/>
  <c r="AY849"/>
  <c r="BI849"/>
  <c r="BI852"/>
  <c r="AZ850"/>
  <c r="BI851"/>
  <c r="AY850"/>
  <c r="BI850"/>
  <c r="BJ850" s="1"/>
  <c r="BL850" s="1"/>
  <c r="AZ851"/>
  <c r="BI853"/>
  <c r="BJ853" s="1"/>
  <c r="AY852"/>
  <c r="AZ852"/>
  <c r="AZ853"/>
  <c r="BI854"/>
  <c r="AY853"/>
  <c r="AZ854"/>
  <c r="AY854"/>
  <c r="AY855"/>
  <c r="AY858"/>
  <c r="AZ855"/>
  <c r="BI855"/>
  <c r="AY856"/>
  <c r="BI856"/>
  <c r="AZ856"/>
  <c r="BI857"/>
  <c r="BJ857" s="1"/>
  <c r="AZ857"/>
  <c r="BI858"/>
  <c r="AY857"/>
  <c r="AZ858"/>
  <c r="BI859"/>
  <c r="AY859"/>
  <c r="AZ859"/>
  <c r="AZ860"/>
  <c r="BI862"/>
  <c r="BI860"/>
  <c r="AY860"/>
  <c r="AY861"/>
  <c r="BI861"/>
  <c r="AZ862"/>
  <c r="AZ861"/>
  <c r="AZ863"/>
  <c r="BI864"/>
  <c r="AY864"/>
  <c r="AY862"/>
  <c r="AY863"/>
  <c r="BI863"/>
  <c r="AZ864"/>
  <c r="AY866"/>
  <c r="BI865"/>
  <c r="AZ867"/>
  <c r="BI867"/>
  <c r="AY865"/>
  <c r="AZ865"/>
  <c r="AY867"/>
  <c r="AZ866"/>
  <c r="BI866"/>
  <c r="BI870"/>
  <c r="AY870"/>
  <c r="AY869"/>
  <c r="AZ870"/>
  <c r="AY868"/>
  <c r="AZ868"/>
  <c r="BI868"/>
  <c r="BI869"/>
  <c r="AZ869"/>
  <c r="AZ872"/>
  <c r="AZ871"/>
  <c r="AY871"/>
  <c r="BI872"/>
  <c r="BI871"/>
  <c r="AY872"/>
  <c r="AY873"/>
  <c r="AZ873"/>
  <c r="AY875"/>
  <c r="BI873"/>
  <c r="AY874"/>
  <c r="BI875"/>
  <c r="AZ875"/>
  <c r="BI874"/>
  <c r="BJ874" s="1"/>
  <c r="AZ874"/>
  <c r="BI876"/>
  <c r="AZ877"/>
  <c r="AY877"/>
  <c r="AY876"/>
  <c r="BI879"/>
  <c r="BI877"/>
  <c r="BJ877" s="1"/>
  <c r="AY878"/>
  <c r="AZ876"/>
  <c r="BI881"/>
  <c r="BI878"/>
  <c r="AZ878"/>
  <c r="AY879"/>
  <c r="AZ880"/>
  <c r="AZ879"/>
  <c r="BI880"/>
  <c r="BJ880" s="1"/>
  <c r="AY880"/>
  <c r="AY881"/>
  <c r="AZ881"/>
  <c r="AY882"/>
  <c r="AZ882"/>
  <c r="BI883"/>
  <c r="BJ883" s="1"/>
  <c r="BI884"/>
  <c r="AY883"/>
  <c r="BI882"/>
  <c r="AZ883"/>
  <c r="AY886"/>
  <c r="AZ884"/>
  <c r="AZ886"/>
  <c r="AY884"/>
  <c r="BI886"/>
  <c r="AZ885"/>
  <c r="BI885"/>
  <c r="AY888"/>
  <c r="AY885"/>
  <c r="BI888"/>
  <c r="BI887"/>
  <c r="AZ887"/>
  <c r="AZ888"/>
  <c r="AY887"/>
  <c r="BI889"/>
  <c r="AZ889"/>
  <c r="AY889"/>
  <c r="BI891"/>
  <c r="BJ891" s="1"/>
  <c r="AZ891"/>
  <c r="AY890"/>
  <c r="AY891"/>
  <c r="AY892"/>
  <c r="AZ890"/>
  <c r="BI890"/>
  <c r="BI892"/>
  <c r="AZ892"/>
  <c r="BI893"/>
  <c r="AY893"/>
  <c r="BI894"/>
  <c r="AZ893"/>
  <c r="AZ894"/>
  <c r="AZ896"/>
  <c r="AY894"/>
  <c r="BI895"/>
  <c r="BI896"/>
  <c r="AY896"/>
  <c r="AZ895"/>
  <c r="AY895"/>
  <c r="BI897"/>
  <c r="BJ897" s="1"/>
  <c r="AY900"/>
  <c r="AZ897"/>
  <c r="AY897"/>
  <c r="AZ899"/>
  <c r="AY899"/>
  <c r="AZ898"/>
  <c r="AY898"/>
  <c r="BI898"/>
  <c r="BI899"/>
  <c r="BI900"/>
  <c r="AZ900"/>
  <c r="BI901"/>
  <c r="AZ901"/>
  <c r="AY901"/>
  <c r="BI902"/>
  <c r="AY902"/>
  <c r="AY903"/>
  <c r="AZ903"/>
  <c r="AZ904"/>
  <c r="BI904"/>
  <c r="AZ902"/>
  <c r="BI903"/>
  <c r="BJ903" s="1"/>
  <c r="AY904"/>
  <c r="AY905"/>
  <c r="AZ905"/>
  <c r="BI905"/>
  <c r="AY906"/>
  <c r="BI907"/>
  <c r="BI906"/>
  <c r="BJ906" s="1"/>
  <c r="AZ907"/>
  <c r="AY907"/>
  <c r="AZ906"/>
  <c r="BI908"/>
  <c r="BJ908" s="1"/>
  <c r="AZ908"/>
  <c r="AY908"/>
  <c r="BI689"/>
  <c r="BJ57" l="1"/>
  <c r="BL57" s="1"/>
  <c r="BK38"/>
  <c r="BJ799"/>
  <c r="BJ800" s="1"/>
  <c r="BL800" s="1"/>
  <c r="BJ131"/>
  <c r="BJ104"/>
  <c r="BJ60"/>
  <c r="BK60" s="1"/>
  <c r="BJ86"/>
  <c r="BJ87" s="1"/>
  <c r="BJ824"/>
  <c r="BJ89"/>
  <c r="BJ841"/>
  <c r="BJ842" s="1"/>
  <c r="BJ219"/>
  <c r="BJ220" s="1"/>
  <c r="BL220" s="1"/>
  <c r="BJ455"/>
  <c r="BL455" s="1"/>
  <c r="BJ105"/>
  <c r="BK105" s="1"/>
  <c r="BJ83"/>
  <c r="BL83" s="1"/>
  <c r="BJ11"/>
  <c r="BJ720"/>
  <c r="BJ627"/>
  <c r="BL627" s="1"/>
  <c r="BJ107"/>
  <c r="BJ92"/>
  <c r="F125" i="10" s="1"/>
  <c r="BJ9" i="8"/>
  <c r="BL9" s="1"/>
  <c r="BJ844"/>
  <c r="BK843" s="1"/>
  <c r="BJ98"/>
  <c r="BJ28"/>
  <c r="BK27" s="1"/>
  <c r="BJ32"/>
  <c r="BK32" s="1"/>
  <c r="BJ861"/>
  <c r="BL861" s="1"/>
  <c r="BJ36"/>
  <c r="BL36" s="1"/>
  <c r="BJ607"/>
  <c r="BL607" s="1"/>
  <c r="BJ764"/>
  <c r="BL764" s="1"/>
  <c r="BJ898"/>
  <c r="BL898" s="1"/>
  <c r="BJ53"/>
  <c r="F4" i="10" s="1"/>
  <c r="BJ261" i="8"/>
  <c r="BL261" s="1"/>
  <c r="BJ71"/>
  <c r="BL71" s="1"/>
  <c r="BK9"/>
  <c r="BK37"/>
  <c r="BJ321"/>
  <c r="BL321" s="1"/>
  <c r="BJ780"/>
  <c r="BL780" s="1"/>
  <c r="BK36"/>
  <c r="BK22"/>
  <c r="BK35"/>
  <c r="BJ306"/>
  <c r="BL306" s="1"/>
  <c r="BJ166"/>
  <c r="BL166" s="1"/>
  <c r="BJ46"/>
  <c r="BJ469"/>
  <c r="BL469" s="1"/>
  <c r="BJ101"/>
  <c r="BL101" s="1"/>
  <c r="BK56"/>
  <c r="BK57"/>
  <c r="BJ172"/>
  <c r="BL172" s="1"/>
  <c r="BJ144"/>
  <c r="BL144" s="1"/>
  <c r="BJ805"/>
  <c r="BL805" s="1"/>
  <c r="BJ569"/>
  <c r="BL569" s="1"/>
  <c r="BJ563"/>
  <c r="BL563" s="1"/>
  <c r="BJ845"/>
  <c r="BL845" s="1"/>
  <c r="BJ336"/>
  <c r="BL336" s="1"/>
  <c r="BJ193"/>
  <c r="BL193" s="1"/>
  <c r="BJ710"/>
  <c r="BL710" s="1"/>
  <c r="BJ729"/>
  <c r="BL729" s="1"/>
  <c r="BJ721"/>
  <c r="BL721" s="1"/>
  <c r="BJ533"/>
  <c r="BL533" s="1"/>
  <c r="BJ369"/>
  <c r="BL369" s="1"/>
  <c r="BJ18"/>
  <c r="BJ19" s="1"/>
  <c r="BJ356"/>
  <c r="BL356" s="1"/>
  <c r="BJ249"/>
  <c r="BL249" s="1"/>
  <c r="BJ117"/>
  <c r="BL117" s="1"/>
  <c r="BJ72"/>
  <c r="BL72" s="1"/>
  <c r="BJ858"/>
  <c r="BL858" s="1"/>
  <c r="BJ737"/>
  <c r="BL737" s="1"/>
  <c r="BJ725"/>
  <c r="BL725" s="1"/>
  <c r="BJ294"/>
  <c r="BL294" s="1"/>
  <c r="BJ267"/>
  <c r="BL267" s="1"/>
  <c r="BJ243"/>
  <c r="BL243" s="1"/>
  <c r="BJ680"/>
  <c r="BL680" s="1"/>
  <c r="BJ276"/>
  <c r="BL276" s="1"/>
  <c r="BJ273"/>
  <c r="BL273" s="1"/>
  <c r="BJ854"/>
  <c r="BJ855" s="1"/>
  <c r="BJ460"/>
  <c r="BL460" s="1"/>
  <c r="BJ663"/>
  <c r="BL663" s="1"/>
  <c r="BJ239"/>
  <c r="BJ145"/>
  <c r="BL145" s="1"/>
  <c r="BK47"/>
  <c r="BJ530"/>
  <c r="BL530" s="1"/>
  <c r="BJ499"/>
  <c r="BL499" s="1"/>
  <c r="BJ437"/>
  <c r="BL437" s="1"/>
  <c r="BJ848"/>
  <c r="BL848" s="1"/>
  <c r="BJ801"/>
  <c r="BJ372"/>
  <c r="BL372" s="1"/>
  <c r="BJ264"/>
  <c r="BJ265" s="1"/>
  <c r="BJ190"/>
  <c r="BL190" s="1"/>
  <c r="BK70"/>
  <c r="BJ808"/>
  <c r="BL808" s="1"/>
  <c r="BJ732"/>
  <c r="BL732" s="1"/>
  <c r="BJ700"/>
  <c r="BL700" s="1"/>
  <c r="BJ677"/>
  <c r="BL677" s="1"/>
  <c r="BJ668"/>
  <c r="BL668" s="1"/>
  <c r="BJ551"/>
  <c r="BJ552" s="1"/>
  <c r="BJ440"/>
  <c r="BL440" s="1"/>
  <c r="BJ381"/>
  <c r="BL381" s="1"/>
  <c r="BJ315"/>
  <c r="BL315" s="1"/>
  <c r="BJ279"/>
  <c r="BL279" s="1"/>
  <c r="BJ258"/>
  <c r="BL258" s="1"/>
  <c r="BJ197"/>
  <c r="BL197" s="1"/>
  <c r="BJ303"/>
  <c r="BL303" s="1"/>
  <c r="BJ277"/>
  <c r="BK277" s="1"/>
  <c r="BJ255"/>
  <c r="BL255" s="1"/>
  <c r="BJ180"/>
  <c r="BL180" s="1"/>
  <c r="BJ162"/>
  <c r="BL162" s="1"/>
  <c r="BJ137"/>
  <c r="BL137" s="1"/>
  <c r="BJ132"/>
  <c r="BL132" s="1"/>
  <c r="BJ786"/>
  <c r="BL786" s="1"/>
  <c r="BJ400"/>
  <c r="BL400" s="1"/>
  <c r="BJ309"/>
  <c r="BL309" s="1"/>
  <c r="BJ288"/>
  <c r="BL288" s="1"/>
  <c r="BJ246"/>
  <c r="BL246" s="1"/>
  <c r="BJ168"/>
  <c r="BL168" s="1"/>
  <c r="BK906"/>
  <c r="BJ760"/>
  <c r="BL760" s="1"/>
  <c r="BJ560"/>
  <c r="BL560" s="1"/>
  <c r="BJ297"/>
  <c r="BL297" s="1"/>
  <c r="BJ695"/>
  <c r="BL695" s="1"/>
  <c r="BJ598"/>
  <c r="BL598" s="1"/>
  <c r="BJ566"/>
  <c r="BL566" s="1"/>
  <c r="BJ539"/>
  <c r="BL539" s="1"/>
  <c r="BJ359"/>
  <c r="BL359" s="1"/>
  <c r="BJ285"/>
  <c r="BL285" s="1"/>
  <c r="BJ231"/>
  <c r="BJ232" s="1"/>
  <c r="BJ225"/>
  <c r="BL225" s="1"/>
  <c r="F284" i="10"/>
  <c r="BL843" i="8"/>
  <c r="F263" i="10"/>
  <c r="F274"/>
  <c r="BL763" i="8"/>
  <c r="BL720"/>
  <c r="BL719"/>
  <c r="BL709"/>
  <c r="F221" i="10"/>
  <c r="BL559" i="8"/>
  <c r="F190" i="10"/>
  <c r="BL498" i="8"/>
  <c r="F188" i="10"/>
  <c r="BL371" i="8"/>
  <c r="F142" i="10"/>
  <c r="F139"/>
  <c r="BL275" i="8"/>
  <c r="BL230"/>
  <c r="F86" i="10"/>
  <c r="BL143" i="8"/>
  <c r="F56" i="10"/>
  <c r="BL131" i="8"/>
  <c r="BL130"/>
  <c r="BL106"/>
  <c r="BL107"/>
  <c r="BL100"/>
  <c r="BL97"/>
  <c r="BL85"/>
  <c r="F13" i="10"/>
  <c r="BL70" i="8"/>
  <c r="BL27"/>
  <c r="BL54"/>
  <c r="BL39"/>
  <c r="F318" i="10"/>
  <c r="BL8" i="8"/>
  <c r="BL47"/>
  <c r="F308" i="10"/>
  <c r="F322"/>
  <c r="BL37" i="8"/>
  <c r="BJ904"/>
  <c r="BJ884"/>
  <c r="BJ885" s="1"/>
  <c r="BL885" s="1"/>
  <c r="BJ864"/>
  <c r="BJ865" s="1"/>
  <c r="BJ856"/>
  <c r="BJ711"/>
  <c r="BL711" s="1"/>
  <c r="BJ669"/>
  <c r="BL669" s="1"/>
  <c r="BJ635"/>
  <c r="BJ628"/>
  <c r="BJ629" s="1"/>
  <c r="BJ590"/>
  <c r="BJ591" s="1"/>
  <c r="BL591" s="1"/>
  <c r="BJ575"/>
  <c r="BL575" s="1"/>
  <c r="BJ557"/>
  <c r="BJ548"/>
  <c r="BJ549" s="1"/>
  <c r="BL549" s="1"/>
  <c r="BJ481"/>
  <c r="BJ415"/>
  <c r="BJ391"/>
  <c r="BJ347"/>
  <c r="BJ327"/>
  <c r="BJ328" s="1"/>
  <c r="BL328" s="1"/>
  <c r="BJ324"/>
  <c r="BJ325" s="1"/>
  <c r="BL325" s="1"/>
  <c r="BJ310"/>
  <c r="BL310" s="1"/>
  <c r="BJ237"/>
  <c r="BJ238" s="1"/>
  <c r="BL238" s="1"/>
  <c r="BJ233"/>
  <c r="BL233" s="1"/>
  <c r="BJ213"/>
  <c r="BJ214" s="1"/>
  <c r="BL214" s="1"/>
  <c r="BJ208"/>
  <c r="BJ209" s="1"/>
  <c r="BJ156"/>
  <c r="BJ157" s="1"/>
  <c r="BL157" s="1"/>
  <c r="BJ110"/>
  <c r="BL110" s="1"/>
  <c r="BJ74"/>
  <c r="BJ75" s="1"/>
  <c r="BL75" s="1"/>
  <c r="BJ24"/>
  <c r="BJ25" s="1"/>
  <c r="BJ40"/>
  <c r="F306" i="10"/>
  <c r="BL874" i="8"/>
  <c r="BL766"/>
  <c r="BL714"/>
  <c r="BL626"/>
  <c r="F192" i="10"/>
  <c r="F181"/>
  <c r="BL436" i="8"/>
  <c r="F167" i="10"/>
  <c r="F153"/>
  <c r="BL387" i="8"/>
  <c r="F151" i="10"/>
  <c r="F147"/>
  <c r="BL355" i="8"/>
  <c r="F119" i="10"/>
  <c r="BL293" i="8"/>
  <c r="F116" i="10"/>
  <c r="BL284" i="8"/>
  <c r="F114" i="10"/>
  <c r="BL278" i="8"/>
  <c r="BL231"/>
  <c r="F81" i="10"/>
  <c r="F76"/>
  <c r="BL104" i="8"/>
  <c r="F37" i="10"/>
  <c r="F25"/>
  <c r="BJ76" i="8"/>
  <c r="F12" i="10"/>
  <c r="BL13" i="8"/>
  <c r="BK18"/>
  <c r="BL18"/>
  <c r="BL29"/>
  <c r="F316" i="10"/>
  <c r="BL28" i="8"/>
  <c r="BJ889"/>
  <c r="BJ859"/>
  <c r="BJ813"/>
  <c r="BL813" s="1"/>
  <c r="BJ792"/>
  <c r="BL792" s="1"/>
  <c r="BJ777"/>
  <c r="BL777" s="1"/>
  <c r="BJ554"/>
  <c r="BJ555" s="1"/>
  <c r="BL555" s="1"/>
  <c r="BJ500"/>
  <c r="BL500" s="1"/>
  <c r="BJ406"/>
  <c r="BL406" s="1"/>
  <c r="BJ351"/>
  <c r="BJ352" s="1"/>
  <c r="BL352" s="1"/>
  <c r="BJ318"/>
  <c r="BL318" s="1"/>
  <c r="BJ291"/>
  <c r="BL291" s="1"/>
  <c r="BJ79"/>
  <c r="BK72"/>
  <c r="BJ20"/>
  <c r="F307" i="10" s="1"/>
  <c r="BJ51" i="8"/>
  <c r="BJ66"/>
  <c r="BK64" s="1"/>
  <c r="F244" i="10"/>
  <c r="BL908" i="8"/>
  <c r="F305" i="10"/>
  <c r="F296"/>
  <c r="BL877" i="8"/>
  <c r="BL847"/>
  <c r="F304" i="10"/>
  <c r="BL844" i="8"/>
  <c r="BL841"/>
  <c r="BL798"/>
  <c r="BL795"/>
  <c r="BL738"/>
  <c r="F219" i="10"/>
  <c r="F176"/>
  <c r="F152"/>
  <c r="BL390" i="8"/>
  <c r="F134" i="10"/>
  <c r="BL305" i="8"/>
  <c r="BL287"/>
  <c r="BL281"/>
  <c r="BL221"/>
  <c r="F85" i="10"/>
  <c r="BL212" i="8"/>
  <c r="F80" i="10"/>
  <c r="BL73" i="8"/>
  <c r="BL15"/>
  <c r="BL32"/>
  <c r="BL14"/>
  <c r="BK49"/>
  <c r="BL49"/>
  <c r="BJ886"/>
  <c r="BJ887" s="1"/>
  <c r="BJ851"/>
  <c r="BL851" s="1"/>
  <c r="BJ787"/>
  <c r="BL787" s="1"/>
  <c r="BJ783"/>
  <c r="BJ701"/>
  <c r="BL701" s="1"/>
  <c r="BJ685"/>
  <c r="BL685" s="1"/>
  <c r="BJ570"/>
  <c r="BL570" s="1"/>
  <c r="BJ558"/>
  <c r="BL558" s="1"/>
  <c r="BJ521"/>
  <c r="BL521" s="1"/>
  <c r="BJ503"/>
  <c r="BL503" s="1"/>
  <c r="BJ488"/>
  <c r="BL488" s="1"/>
  <c r="BJ431"/>
  <c r="BJ337"/>
  <c r="BL337" s="1"/>
  <c r="BK242"/>
  <c r="BJ30"/>
  <c r="BJ31" s="1"/>
  <c r="BL31" s="1"/>
  <c r="BL903"/>
  <c r="BL857"/>
  <c r="BL840"/>
  <c r="F272" i="10"/>
  <c r="BL769" i="8"/>
  <c r="BL731"/>
  <c r="BL667"/>
  <c r="BL606"/>
  <c r="BL597"/>
  <c r="BJ572"/>
  <c r="BL532"/>
  <c r="BL529"/>
  <c r="F184" i="10"/>
  <c r="F164"/>
  <c r="F138"/>
  <c r="BL346" i="8"/>
  <c r="BL341"/>
  <c r="F100" i="10"/>
  <c r="BL236" i="8"/>
  <c r="BL224"/>
  <c r="BL196"/>
  <c r="F73" i="10"/>
  <c r="F70"/>
  <c r="BL177" i="8"/>
  <c r="BL124"/>
  <c r="F74" i="10"/>
  <c r="BL86" i="8"/>
  <c r="BL82"/>
  <c r="F17" i="10"/>
  <c r="BK26" i="8"/>
  <c r="BL26"/>
  <c r="BK908"/>
  <c r="BJ899"/>
  <c r="BK898" s="1"/>
  <c r="BJ890"/>
  <c r="BL890" s="1"/>
  <c r="BK844"/>
  <c r="BJ806"/>
  <c r="BL806" s="1"/>
  <c r="BJ770"/>
  <c r="BJ771" s="1"/>
  <c r="BL771" s="1"/>
  <c r="BJ739"/>
  <c r="BL739" s="1"/>
  <c r="BJ630"/>
  <c r="BJ631" s="1"/>
  <c r="BJ567"/>
  <c r="BJ568" s="1"/>
  <c r="BL568" s="1"/>
  <c r="BJ542"/>
  <c r="BJ543" s="1"/>
  <c r="BJ419"/>
  <c r="BL419" s="1"/>
  <c r="BJ348"/>
  <c r="BL348" s="1"/>
  <c r="BJ295"/>
  <c r="BL295" s="1"/>
  <c r="BJ282"/>
  <c r="BL282" s="1"/>
  <c r="BJ280"/>
  <c r="BK279" s="1"/>
  <c r="BJ216"/>
  <c r="BL216" s="1"/>
  <c r="BJ181"/>
  <c r="BJ151"/>
  <c r="BJ152" s="1"/>
  <c r="BL152" s="1"/>
  <c r="BJ63"/>
  <c r="BJ55"/>
  <c r="F287" i="10"/>
  <c r="BJ866" i="8"/>
  <c r="F286" i="10"/>
  <c r="BL828" i="8"/>
  <c r="F124" i="10"/>
  <c r="F259"/>
  <c r="BL751" i="8"/>
  <c r="F218" i="10"/>
  <c r="F195"/>
  <c r="BJ496" i="8"/>
  <c r="BL496" s="1"/>
  <c r="BL495"/>
  <c r="F187" i="10"/>
  <c r="BL474" i="8"/>
  <c r="F180" i="10"/>
  <c r="BL424" i="8"/>
  <c r="BL290"/>
  <c r="BL239"/>
  <c r="BJ227"/>
  <c r="BL171"/>
  <c r="BL133"/>
  <c r="BL109"/>
  <c r="F14" i="10"/>
  <c r="BL65" i="8"/>
  <c r="F324" i="10"/>
  <c r="BJ726" i="8"/>
  <c r="BL726" s="1"/>
  <c r="BJ416"/>
  <c r="BL416" s="1"/>
  <c r="BJ392"/>
  <c r="BL392" s="1"/>
  <c r="BJ357"/>
  <c r="BL357" s="1"/>
  <c r="BJ330"/>
  <c r="BJ331" s="1"/>
  <c r="BL331" s="1"/>
  <c r="BJ304"/>
  <c r="BL304" s="1"/>
  <c r="BJ300"/>
  <c r="BL300" s="1"/>
  <c r="BJ298"/>
  <c r="BK297" s="1"/>
  <c r="BJ252"/>
  <c r="BL252" s="1"/>
  <c r="BJ175"/>
  <c r="BL175" s="1"/>
  <c r="AY3"/>
  <c r="AZ3"/>
  <c r="BJ44"/>
  <c r="BJ45" s="1"/>
  <c r="BL45" s="1"/>
  <c r="BJ34"/>
  <c r="F321" i="10" s="1"/>
  <c r="BL891" i="8"/>
  <c r="F297" i="10"/>
  <c r="BL880" i="8"/>
  <c r="BK823"/>
  <c r="BL823"/>
  <c r="BL824"/>
  <c r="F258" i="10"/>
  <c r="F312"/>
  <c r="F294"/>
  <c r="BL804" i="8"/>
  <c r="BL684"/>
  <c r="BJ615"/>
  <c r="F39" i="10" s="1"/>
  <c r="BJ578" i="8"/>
  <c r="BL578" s="1"/>
  <c r="BL577"/>
  <c r="F191" i="10"/>
  <c r="F159"/>
  <c r="BL405" i="8"/>
  <c r="F157" i="10"/>
  <c r="F121"/>
  <c r="BL299" i="8"/>
  <c r="BK275"/>
  <c r="BL277"/>
  <c r="F109" i="10"/>
  <c r="F104"/>
  <c r="BL215" i="8"/>
  <c r="F79" i="10"/>
  <c r="BL174" i="8"/>
  <c r="BJ119"/>
  <c r="BL119" s="1"/>
  <c r="BL118"/>
  <c r="BK103"/>
  <c r="BL103"/>
  <c r="F22" i="10"/>
  <c r="BL7" i="8"/>
  <c r="BL62"/>
  <c r="BL33"/>
  <c r="BK11"/>
  <c r="BL11"/>
  <c r="BL35"/>
  <c r="F319" i="10"/>
  <c r="F313"/>
  <c r="BJ870" i="8"/>
  <c r="BL870" s="1"/>
  <c r="BJ712"/>
  <c r="BL712" s="1"/>
  <c r="BJ636"/>
  <c r="BL636" s="1"/>
  <c r="BJ524"/>
  <c r="BL524" s="1"/>
  <c r="BJ464"/>
  <c r="BL464" s="1"/>
  <c r="BJ407"/>
  <c r="BL407" s="1"/>
  <c r="BJ379"/>
  <c r="BL379" s="1"/>
  <c r="F315" i="10"/>
  <c r="F282"/>
  <c r="F280"/>
  <c r="F112"/>
  <c r="F279"/>
  <c r="BL634" i="8"/>
  <c r="BL562"/>
  <c r="F207" i="10"/>
  <c r="BJ517" i="8"/>
  <c r="BJ518" s="1"/>
  <c r="BL516"/>
  <c r="F194" i="10"/>
  <c r="F193"/>
  <c r="F185"/>
  <c r="F175"/>
  <c r="BL439" i="8"/>
  <c r="BL380"/>
  <c r="F149" i="10"/>
  <c r="BL368" i="8"/>
  <c r="F140" i="10"/>
  <c r="F131"/>
  <c r="BL296" i="8"/>
  <c r="F120" i="10"/>
  <c r="BL242" i="8"/>
  <c r="BL218"/>
  <c r="BL165"/>
  <c r="BL136"/>
  <c r="F43" i="10"/>
  <c r="BJ99" i="8"/>
  <c r="BK97" s="1"/>
  <c r="BL98"/>
  <c r="F30" i="10"/>
  <c r="BJ94" i="8"/>
  <c r="F29" i="10"/>
  <c r="F27"/>
  <c r="BL91" i="8"/>
  <c r="BL88"/>
  <c r="F16" i="10"/>
  <c r="BK10" i="8"/>
  <c r="BL10"/>
  <c r="BL41"/>
  <c r="F320" i="10"/>
  <c r="BK12" i="8"/>
  <c r="BL12"/>
  <c r="BL6"/>
  <c r="BJ892"/>
  <c r="BK891" s="1"/>
  <c r="BJ881"/>
  <c r="BL881" s="1"/>
  <c r="BJ829"/>
  <c r="BL829" s="1"/>
  <c r="BK824"/>
  <c r="BK805"/>
  <c r="BK804"/>
  <c r="BJ790"/>
  <c r="BL790" s="1"/>
  <c r="BJ765"/>
  <c r="BK763" s="1"/>
  <c r="BJ730"/>
  <c r="BL730" s="1"/>
  <c r="BJ715"/>
  <c r="BJ716" s="1"/>
  <c r="BL716" s="1"/>
  <c r="BJ686"/>
  <c r="BL686" s="1"/>
  <c r="BJ651"/>
  <c r="F52" i="10" s="1"/>
  <c r="BK606" i="8"/>
  <c r="BJ545"/>
  <c r="BJ546" s="1"/>
  <c r="BL546" s="1"/>
  <c r="BJ475"/>
  <c r="BL475" s="1"/>
  <c r="BJ449"/>
  <c r="BL449" s="1"/>
  <c r="BJ401"/>
  <c r="BJ395"/>
  <c r="BL395" s="1"/>
  <c r="BJ388"/>
  <c r="BJ389" s="1"/>
  <c r="BJ373"/>
  <c r="BL373" s="1"/>
  <c r="BJ342"/>
  <c r="BL342" s="1"/>
  <c r="BJ333"/>
  <c r="F128" i="10" s="1"/>
  <c r="BJ312" i="8"/>
  <c r="BL312" s="1"/>
  <c r="BJ286"/>
  <c r="BK285" s="1"/>
  <c r="BK276"/>
  <c r="BJ270"/>
  <c r="BJ256"/>
  <c r="BL256" s="1"/>
  <c r="BJ217"/>
  <c r="BL217" s="1"/>
  <c r="BJ211"/>
  <c r="BL211" s="1"/>
  <c r="BJ191"/>
  <c r="BL191" s="1"/>
  <c r="BJ178"/>
  <c r="BL178" s="1"/>
  <c r="BJ160"/>
  <c r="BJ138"/>
  <c r="BJ134"/>
  <c r="BJ135" s="1"/>
  <c r="BK131"/>
  <c r="BJ125"/>
  <c r="BJ126" s="1"/>
  <c r="BL126" s="1"/>
  <c r="BK117"/>
  <c r="BJ77"/>
  <c r="BL77" s="1"/>
  <c r="BJ42"/>
  <c r="BJ43" s="1"/>
  <c r="BL906"/>
  <c r="F303" i="10"/>
  <c r="BL897" i="8"/>
  <c r="F300" i="10"/>
  <c r="BL883" i="8"/>
  <c r="F285" i="10"/>
  <c r="BL853" i="8"/>
  <c r="F281" i="10"/>
  <c r="BL807" i="8"/>
  <c r="BL589"/>
  <c r="F204" i="10"/>
  <c r="F202"/>
  <c r="F174"/>
  <c r="BL454" i="8"/>
  <c r="F173" i="10"/>
  <c r="BL414" i="8"/>
  <c r="F130" i="10"/>
  <c r="F129"/>
  <c r="BL302" i="8"/>
  <c r="F96" i="10"/>
  <c r="BL159" i="8"/>
  <c r="BL150"/>
  <c r="F44" i="10"/>
  <c r="BL105" i="8"/>
  <c r="F38" i="10"/>
  <c r="BL89" i="8"/>
  <c r="F24" i="10"/>
  <c r="F323"/>
  <c r="BL23" i="8"/>
  <c r="BL50"/>
  <c r="F317" i="10"/>
  <c r="BL52" i="8"/>
  <c r="BJ901"/>
  <c r="BJ878"/>
  <c r="F302" i="10" s="1"/>
  <c r="BJ875" i="8"/>
  <c r="F295" i="10" s="1"/>
  <c r="BJ867" i="8"/>
  <c r="BL867" s="1"/>
  <c r="BJ862"/>
  <c r="BJ796"/>
  <c r="F111" i="10" s="1"/>
  <c r="BJ767" i="8"/>
  <c r="BJ768" s="1"/>
  <c r="BL768" s="1"/>
  <c r="BJ761"/>
  <c r="BJ762" s="1"/>
  <c r="BL762" s="1"/>
  <c r="BJ752"/>
  <c r="BJ743"/>
  <c r="BJ706"/>
  <c r="F237" i="10" s="1"/>
  <c r="BJ670" i="8"/>
  <c r="BL670" s="1"/>
  <c r="BJ602"/>
  <c r="BJ603" s="1"/>
  <c r="BL603" s="1"/>
  <c r="BJ585"/>
  <c r="F72" i="10" s="1"/>
  <c r="BJ581" i="8"/>
  <c r="BL581" s="1"/>
  <c r="BJ573"/>
  <c r="BL573" s="1"/>
  <c r="BJ508"/>
  <c r="BL508" s="1"/>
  <c r="BJ493"/>
  <c r="F220" i="10" s="1"/>
  <c r="BJ432" i="8"/>
  <c r="BL432" s="1"/>
  <c r="BJ425"/>
  <c r="BL425" s="1"/>
  <c r="BJ307"/>
  <c r="BL307" s="1"/>
  <c r="BJ289"/>
  <c r="BJ268"/>
  <c r="BL268" s="1"/>
  <c r="BJ250"/>
  <c r="BJ222"/>
  <c r="BL222" s="1"/>
  <c r="BJ205"/>
  <c r="BL205" s="1"/>
  <c r="BJ173"/>
  <c r="BK132"/>
  <c r="BJ114"/>
  <c r="BL114" s="1"/>
  <c r="BJ67"/>
  <c r="BL67" s="1"/>
  <c r="BJ16"/>
  <c r="BJ17" s="1"/>
  <c r="BK7"/>
  <c r="BK130" l="1"/>
  <c r="F166" i="10"/>
  <c r="F310"/>
  <c r="BL799" i="8"/>
  <c r="BJ470"/>
  <c r="BL470" s="1"/>
  <c r="BL219"/>
  <c r="F148" i="10"/>
  <c r="F197"/>
  <c r="BK219" i="8"/>
  <c r="F92" i="10"/>
  <c r="BJ564" i="8"/>
  <c r="BK737"/>
  <c r="BL92"/>
  <c r="F293" i="10"/>
  <c r="BJ576" i="8"/>
  <c r="BL576" s="1"/>
  <c r="F89" i="10"/>
  <c r="BJ608" i="8"/>
  <c r="BL608" s="1"/>
  <c r="BL854"/>
  <c r="F199" i="10"/>
  <c r="F260"/>
  <c r="BJ334" i="8"/>
  <c r="BL334" s="1"/>
  <c r="F172" i="10"/>
  <c r="BK217" i="8"/>
  <c r="BJ84"/>
  <c r="BK83" s="1"/>
  <c r="F123" i="10"/>
  <c r="F222"/>
  <c r="BJ461" i="8"/>
  <c r="BL461" s="1"/>
  <c r="F83" i="10"/>
  <c r="BJ702" i="8"/>
  <c r="BL702" s="1"/>
  <c r="BK293"/>
  <c r="F254" i="10"/>
  <c r="BJ370" i="8"/>
  <c r="BK369" s="1"/>
  <c r="BK59"/>
  <c r="BJ450"/>
  <c r="BL450" s="1"/>
  <c r="BJ438"/>
  <c r="BJ655"/>
  <c r="F54" i="10" s="1"/>
  <c r="BK85" i="8"/>
  <c r="BL87"/>
  <c r="BK86"/>
  <c r="BK87"/>
  <c r="F264" i="10"/>
  <c r="F20"/>
  <c r="BL842" i="8"/>
  <c r="BK841"/>
  <c r="BK842"/>
  <c r="BJ393"/>
  <c r="BL393" s="1"/>
  <c r="BJ349"/>
  <c r="BL349" s="1"/>
  <c r="BK840"/>
  <c r="BK218"/>
  <c r="BK82"/>
  <c r="BJ456"/>
  <c r="BJ417"/>
  <c r="BL417" s="1"/>
  <c r="BK28"/>
  <c r="BL232"/>
  <c r="BK231"/>
  <c r="BK230"/>
  <c r="BK853"/>
  <c r="BL855"/>
  <c r="F115" i="10"/>
  <c r="BK61" i="8"/>
  <c r="BL60"/>
  <c r="BK58"/>
  <c r="BJ358"/>
  <c r="BL358" s="1"/>
  <c r="BJ565"/>
  <c r="BL565" s="1"/>
  <c r="BJ161"/>
  <c r="BL161" s="1"/>
  <c r="BJ179"/>
  <c r="BL179" s="1"/>
  <c r="BJ223"/>
  <c r="BL223" s="1"/>
  <c r="BJ831"/>
  <c r="BJ832" s="1"/>
  <c r="BL832" s="1"/>
  <c r="BJ226"/>
  <c r="BK226" s="1"/>
  <c r="BJ574"/>
  <c r="BL574" s="1"/>
  <c r="BJ791"/>
  <c r="BJ158"/>
  <c r="BK158" s="1"/>
  <c r="BJ93"/>
  <c r="BL93" s="1"/>
  <c r="BJ343"/>
  <c r="BJ344" s="1"/>
  <c r="BL344" s="1"/>
  <c r="BJ408"/>
  <c r="BL408" s="1"/>
  <c r="BJ102"/>
  <c r="BJ394"/>
  <c r="BK238"/>
  <c r="BJ176"/>
  <c r="BJ653"/>
  <c r="BJ78"/>
  <c r="BL78" s="1"/>
  <c r="BJ108"/>
  <c r="BK106" s="1"/>
  <c r="BJ849"/>
  <c r="BK104"/>
  <c r="BK179"/>
  <c r="BJ501"/>
  <c r="BJ502" s="1"/>
  <c r="BJ820"/>
  <c r="BK8"/>
  <c r="BJ433"/>
  <c r="BL433" s="1"/>
  <c r="BK223"/>
  <c r="BK854"/>
  <c r="BJ374"/>
  <c r="BL374" s="1"/>
  <c r="BJ90"/>
  <c r="BK89" s="1"/>
  <c r="BJ167"/>
  <c r="F212" i="10"/>
  <c r="F26"/>
  <c r="BJ210" i="8"/>
  <c r="BK208" s="1"/>
  <c r="F165" i="10"/>
  <c r="F99"/>
  <c r="F28"/>
  <c r="F268"/>
  <c r="F170"/>
  <c r="F106"/>
  <c r="F91"/>
  <c r="F266"/>
  <c r="F158"/>
  <c r="F257"/>
  <c r="BJ781" i="8"/>
  <c r="BL781" s="1"/>
  <c r="F154" i="10"/>
  <c r="F265"/>
  <c r="BJ194" i="8"/>
  <c r="F314" i="10"/>
  <c r="BL43" i="8"/>
  <c r="BK25"/>
  <c r="F301" i="10"/>
  <c r="BL25" i="8"/>
  <c r="BL209"/>
  <c r="F163" i="10"/>
  <c r="BL19" i="8"/>
  <c r="F309" i="10"/>
  <c r="BL629" i="8"/>
  <c r="F45" i="10"/>
  <c r="F311"/>
  <c r="BL17" i="8"/>
  <c r="F289" i="10"/>
  <c r="BL865" i="8"/>
  <c r="F238" i="10"/>
  <c r="F75"/>
  <c r="F217"/>
  <c r="BJ192" i="8"/>
  <c r="BL192" s="1"/>
  <c r="BJ153"/>
  <c r="BJ154" s="1"/>
  <c r="BJ793"/>
  <c r="BJ95"/>
  <c r="BJ96" s="1"/>
  <c r="BJ504"/>
  <c r="BL504" s="1"/>
  <c r="F205" i="10"/>
  <c r="F146"/>
  <c r="BJ68" i="8"/>
  <c r="BJ69" s="1"/>
  <c r="BJ329"/>
  <c r="BL329" s="1"/>
  <c r="BJ489"/>
  <c r="BL489" s="1"/>
  <c r="BJ80"/>
  <c r="BJ81" s="1"/>
  <c r="BK79" s="1"/>
  <c r="BJ462"/>
  <c r="BJ247"/>
  <c r="BJ248" s="1"/>
  <c r="BL248" s="1"/>
  <c r="BJ905"/>
  <c r="F5" i="10"/>
  <c r="F256"/>
  <c r="F102"/>
  <c r="BK31" i="8"/>
  <c r="F177" i="10"/>
  <c r="F200"/>
  <c r="F108"/>
  <c r="BJ353" i="8"/>
  <c r="BJ326"/>
  <c r="BL326" s="1"/>
  <c r="BJ21"/>
  <c r="BL21" s="1"/>
  <c r="BJ244"/>
  <c r="BJ245" s="1"/>
  <c r="BJ465"/>
  <c r="BL465" s="1"/>
  <c r="F277" i="10"/>
  <c r="F262"/>
  <c r="BJ550" i="8"/>
  <c r="BL550" s="1"/>
  <c r="BJ257"/>
  <c r="BK256" s="1"/>
  <c r="BJ332"/>
  <c r="BL332" s="1"/>
  <c r="BJ311"/>
  <c r="BL311" s="1"/>
  <c r="BJ671"/>
  <c r="BL671" s="1"/>
  <c r="BJ868"/>
  <c r="BJ869" s="1"/>
  <c r="BJ396"/>
  <c r="BJ451"/>
  <c r="BL451" s="1"/>
  <c r="F255" i="10"/>
  <c r="BJ402" i="8"/>
  <c r="BL402" s="1"/>
  <c r="BJ893"/>
  <c r="BL893" s="1"/>
  <c r="BJ308"/>
  <c r="BL308" s="1"/>
  <c r="BJ471"/>
  <c r="BJ338"/>
  <c r="BJ269"/>
  <c r="BL269" s="1"/>
  <c r="BJ556"/>
  <c r="BJ240"/>
  <c r="BJ571"/>
  <c r="BJ871"/>
  <c r="BJ872" s="1"/>
  <c r="BJ234"/>
  <c r="F31" i="10"/>
  <c r="F196"/>
  <c r="F21"/>
  <c r="F229"/>
  <c r="F298"/>
  <c r="BK17" i="8"/>
  <c r="BJ228"/>
  <c r="BJ802"/>
  <c r="BJ609"/>
  <c r="BJ788"/>
  <c r="BK787" s="1"/>
  <c r="BJ251"/>
  <c r="BL251" s="1"/>
  <c r="BJ863"/>
  <c r="F101" i="10"/>
  <c r="F186"/>
  <c r="F182"/>
  <c r="BJ266" i="8"/>
  <c r="BL266" s="1"/>
  <c r="BJ420"/>
  <c r="BJ888"/>
  <c r="BL888" s="1"/>
  <c r="BJ553"/>
  <c r="BL553" s="1"/>
  <c r="BJ782"/>
  <c r="BL782" s="1"/>
  <c r="BJ182"/>
  <c r="BJ115"/>
  <c r="BL115" s="1"/>
  <c r="BJ846"/>
  <c r="F71" i="10"/>
  <c r="F250"/>
  <c r="BJ505" i="8"/>
  <c r="BL505" s="1"/>
  <c r="BJ794"/>
  <c r="BL794" s="1"/>
  <c r="BJ490"/>
  <c r="BL490" s="1"/>
  <c r="BJ860"/>
  <c r="BL860" s="1"/>
  <c r="BJ169"/>
  <c r="BJ170" s="1"/>
  <c r="BK168" s="1"/>
  <c r="BJ547"/>
  <c r="BL547" s="1"/>
  <c r="BJ544"/>
  <c r="BL544" s="1"/>
  <c r="BJ163"/>
  <c r="BJ335"/>
  <c r="BL335" s="1"/>
  <c r="F239" i="10"/>
  <c r="F168"/>
  <c r="F127"/>
  <c r="F46"/>
  <c r="F236"/>
  <c r="F113"/>
  <c r="BJ873" i="8"/>
  <c r="F292" i="10" s="1"/>
  <c r="BL552" i="8"/>
  <c r="BJ809"/>
  <c r="BK304"/>
  <c r="BK303"/>
  <c r="BJ722"/>
  <c r="BJ316"/>
  <c r="BJ317" s="1"/>
  <c r="BL317" s="1"/>
  <c r="BJ814"/>
  <c r="BL814" s="1"/>
  <c r="BJ595"/>
  <c r="BJ322"/>
  <c r="BJ323" s="1"/>
  <c r="BJ696"/>
  <c r="BJ697" s="1"/>
  <c r="F67" i="10" s="1"/>
  <c r="BK379" i="8"/>
  <c r="BK174"/>
  <c r="BJ534"/>
  <c r="BK71"/>
  <c r="BL887"/>
  <c r="BK885"/>
  <c r="BK393"/>
  <c r="BL265"/>
  <c r="BK190"/>
  <c r="BL53"/>
  <c r="BK52"/>
  <c r="BK53"/>
  <c r="BJ681"/>
  <c r="BJ283"/>
  <c r="BJ772"/>
  <c r="BJ111"/>
  <c r="BK765"/>
  <c r="BJ727"/>
  <c r="BJ531"/>
  <c r="BK531" s="1"/>
  <c r="BJ852"/>
  <c r="BL852" s="1"/>
  <c r="BJ262"/>
  <c r="BJ263" s="1"/>
  <c r="BK213"/>
  <c r="BJ664"/>
  <c r="BJ497"/>
  <c r="BL497" s="1"/>
  <c r="BJ274"/>
  <c r="F23" i="10" s="1"/>
  <c r="BJ740" i="8"/>
  <c r="BJ741" s="1"/>
  <c r="BK166"/>
  <c r="BJ698"/>
  <c r="BL46"/>
  <c r="BK45"/>
  <c r="BK46"/>
  <c r="BK222"/>
  <c r="BJ757"/>
  <c r="BK568"/>
  <c r="BJ202"/>
  <c r="BJ146"/>
  <c r="BJ360"/>
  <c r="BJ361" s="1"/>
  <c r="BJ665"/>
  <c r="F58" i="10" s="1"/>
  <c r="BL801" i="8"/>
  <c r="BJ185"/>
  <c r="BJ599"/>
  <c r="F35" i="10" s="1"/>
  <c r="BJ678" i="8"/>
  <c r="BJ679" s="1"/>
  <c r="BJ382"/>
  <c r="BL551"/>
  <c r="BJ625"/>
  <c r="F42" i="10" s="1"/>
  <c r="BJ561" i="8"/>
  <c r="F261" i="10" s="1"/>
  <c r="BK330" i="8"/>
  <c r="BK557"/>
  <c r="BJ259"/>
  <c r="BJ260" s="1"/>
  <c r="BJ540"/>
  <c r="BJ541" s="1"/>
  <c r="BJ733"/>
  <c r="F87" i="10" s="1"/>
  <c r="BK355" i="8"/>
  <c r="BJ441"/>
  <c r="BK552"/>
  <c r="BL264"/>
  <c r="BK265"/>
  <c r="BK324"/>
  <c r="BJ198"/>
  <c r="F65" i="10" s="1"/>
  <c r="BK167" i="8"/>
  <c r="BL389"/>
  <c r="BK387"/>
  <c r="BL518"/>
  <c r="BJ519"/>
  <c r="BL519" s="1"/>
  <c r="BL631"/>
  <c r="BJ632"/>
  <c r="BL543"/>
  <c r="BL135"/>
  <c r="BK133"/>
  <c r="BL585"/>
  <c r="BL743"/>
  <c r="BL333"/>
  <c r="BK333"/>
  <c r="BL94"/>
  <c r="BK93"/>
  <c r="BL151"/>
  <c r="BK151"/>
  <c r="BL438"/>
  <c r="BK438"/>
  <c r="BL30"/>
  <c r="BK29"/>
  <c r="BK30"/>
  <c r="BL886"/>
  <c r="BK886"/>
  <c r="BL554"/>
  <c r="BK553"/>
  <c r="BK555"/>
  <c r="BJ482"/>
  <c r="BJ483" s="1"/>
  <c r="BL481"/>
  <c r="BL590"/>
  <c r="BL856"/>
  <c r="BK856"/>
  <c r="BK669"/>
  <c r="BJ127"/>
  <c r="BJ128" s="1"/>
  <c r="BJ120"/>
  <c r="BL120" s="1"/>
  <c r="BK334"/>
  <c r="BJ582"/>
  <c r="BJ687"/>
  <c r="BK730"/>
  <c r="BJ896"/>
  <c r="BJ292"/>
  <c r="F110" i="10" s="1"/>
  <c r="BK150" i="8"/>
  <c r="BK562"/>
  <c r="BL289"/>
  <c r="BK289"/>
  <c r="BK288"/>
  <c r="BL173"/>
  <c r="BK171"/>
  <c r="BK172"/>
  <c r="BL706"/>
  <c r="BL878"/>
  <c r="BL160"/>
  <c r="BK159"/>
  <c r="BK160"/>
  <c r="BL286"/>
  <c r="BK284"/>
  <c r="BL545"/>
  <c r="BK545"/>
  <c r="BL572"/>
  <c r="BK572"/>
  <c r="BK573"/>
  <c r="BK571"/>
  <c r="BL431"/>
  <c r="BK20"/>
  <c r="BL20"/>
  <c r="BK19"/>
  <c r="BL889"/>
  <c r="BK890"/>
  <c r="BJ592"/>
  <c r="BK221"/>
  <c r="BJ301"/>
  <c r="BJ882"/>
  <c r="BK294"/>
  <c r="BK729"/>
  <c r="BK216"/>
  <c r="BK283"/>
  <c r="BK329"/>
  <c r="BJ586"/>
  <c r="BL586" s="1"/>
  <c r="BK849"/>
  <c r="BK109"/>
  <c r="BK887"/>
  <c r="BK437"/>
  <c r="BK356"/>
  <c r="BK336"/>
  <c r="BL875"/>
  <c r="BL125"/>
  <c r="BL401"/>
  <c r="BL715"/>
  <c r="BL99"/>
  <c r="BK98"/>
  <c r="BK99"/>
  <c r="BL51"/>
  <c r="BK50"/>
  <c r="BK51"/>
  <c r="BL158"/>
  <c r="BK157"/>
  <c r="BK211"/>
  <c r="BL327"/>
  <c r="BK327"/>
  <c r="BK328"/>
  <c r="BK326"/>
  <c r="BL635"/>
  <c r="BJ188"/>
  <c r="BJ494"/>
  <c r="BL494" s="1"/>
  <c r="BJ876"/>
  <c r="BK875" s="1"/>
  <c r="BJ509"/>
  <c r="BL509" s="1"/>
  <c r="BJ707"/>
  <c r="BL707" s="1"/>
  <c r="BK788"/>
  <c r="BJ271"/>
  <c r="BL271" s="1"/>
  <c r="BK668"/>
  <c r="BK852"/>
  <c r="BK302"/>
  <c r="BK726"/>
  <c r="BJ879"/>
  <c r="BK266"/>
  <c r="BJ476"/>
  <c r="BJ522"/>
  <c r="BJ523" s="1"/>
  <c r="BL523" s="1"/>
  <c r="BK855"/>
  <c r="BK305"/>
  <c r="BK173"/>
  <c r="BK851"/>
  <c r="BK215"/>
  <c r="BK295"/>
  <c r="BL655"/>
  <c r="BL517"/>
  <c r="BK516"/>
  <c r="BL44"/>
  <c r="BK43"/>
  <c r="BK44"/>
  <c r="BL866"/>
  <c r="BL66"/>
  <c r="BK66"/>
  <c r="BK65"/>
  <c r="BL156"/>
  <c r="BK156"/>
  <c r="BL213"/>
  <c r="BK214"/>
  <c r="BL324"/>
  <c r="BK325"/>
  <c r="BL415"/>
  <c r="BL628"/>
  <c r="BK191"/>
  <c r="BK790"/>
  <c r="BK357"/>
  <c r="BJ717"/>
  <c r="BJ753"/>
  <c r="BL753" s="1"/>
  <c r="BK281"/>
  <c r="BK866"/>
  <c r="BK255"/>
  <c r="BL16"/>
  <c r="BK16"/>
  <c r="BK15"/>
  <c r="BL493"/>
  <c r="BL767"/>
  <c r="BK768"/>
  <c r="BK767"/>
  <c r="BL138"/>
  <c r="BL388"/>
  <c r="BK388"/>
  <c r="BL651"/>
  <c r="BL34"/>
  <c r="BK33"/>
  <c r="BK34"/>
  <c r="BK697"/>
  <c r="BL698"/>
  <c r="BL63"/>
  <c r="BK62"/>
  <c r="BK63"/>
  <c r="BL567"/>
  <c r="BK567"/>
  <c r="BK566"/>
  <c r="BK565"/>
  <c r="BL770"/>
  <c r="BL899"/>
  <c r="BK899"/>
  <c r="BL351"/>
  <c r="BL76"/>
  <c r="BK76"/>
  <c r="BK75"/>
  <c r="BK77"/>
  <c r="BL208"/>
  <c r="BJ748"/>
  <c r="BL904"/>
  <c r="BK904"/>
  <c r="BJ604"/>
  <c r="BL604" s="1"/>
  <c r="BJ744"/>
  <c r="BK865"/>
  <c r="BJ149"/>
  <c r="BK250"/>
  <c r="BJ319"/>
  <c r="BJ320" s="1"/>
  <c r="BL320" s="1"/>
  <c r="BK497"/>
  <c r="BJ620"/>
  <c r="BK286"/>
  <c r="BK267"/>
  <c r="BK738"/>
  <c r="BK178"/>
  <c r="BK882"/>
  <c r="BK495"/>
  <c r="BL862"/>
  <c r="BK861"/>
  <c r="BK860"/>
  <c r="BK862"/>
  <c r="BL270"/>
  <c r="BL765"/>
  <c r="BK764"/>
  <c r="BL615"/>
  <c r="BL55"/>
  <c r="BK54"/>
  <c r="BK55"/>
  <c r="BL280"/>
  <c r="BK280"/>
  <c r="BK278"/>
  <c r="BL783"/>
  <c r="BL859"/>
  <c r="BK858"/>
  <c r="BK859"/>
  <c r="BK857"/>
  <c r="BL74"/>
  <c r="BK73"/>
  <c r="BK74"/>
  <c r="BL237"/>
  <c r="BK236"/>
  <c r="BL316"/>
  <c r="BJ139"/>
  <c r="BJ583"/>
  <c r="BL583" s="1"/>
  <c r="BJ206"/>
  <c r="BJ207" s="1"/>
  <c r="BJ444"/>
  <c r="BK546"/>
  <c r="BK766"/>
  <c r="BK897"/>
  <c r="BJ253"/>
  <c r="BJ363"/>
  <c r="BJ579"/>
  <c r="F201" i="10" s="1"/>
  <c r="BJ784" i="8"/>
  <c r="BJ785" s="1"/>
  <c r="BL785" s="1"/>
  <c r="BK192"/>
  <c r="BK496"/>
  <c r="BJ616"/>
  <c r="BJ645" s="1"/>
  <c r="BL645" s="1"/>
  <c r="BK889"/>
  <c r="BK667"/>
  <c r="BK300"/>
  <c r="BK237"/>
  <c r="BK888"/>
  <c r="BL250"/>
  <c r="BK249"/>
  <c r="BL761"/>
  <c r="BK762"/>
  <c r="BK760"/>
  <c r="BK761"/>
  <c r="BL796"/>
  <c r="BL901"/>
  <c r="BL134"/>
  <c r="BK134"/>
  <c r="BK135"/>
  <c r="BL892"/>
  <c r="BL298"/>
  <c r="BK296"/>
  <c r="BK298"/>
  <c r="BL330"/>
  <c r="BK331"/>
  <c r="BL542"/>
  <c r="BL630"/>
  <c r="BL696"/>
  <c r="BK696"/>
  <c r="BL84"/>
  <c r="BK84"/>
  <c r="BL564"/>
  <c r="BK564"/>
  <c r="BL24"/>
  <c r="BK24"/>
  <c r="BK23"/>
  <c r="BL394"/>
  <c r="BK394"/>
  <c r="BL557"/>
  <c r="BK558"/>
  <c r="BL884"/>
  <c r="BK884"/>
  <c r="BK883"/>
  <c r="BK269"/>
  <c r="BJ703"/>
  <c r="BK575"/>
  <c r="BJ656"/>
  <c r="BJ797"/>
  <c r="BJ426"/>
  <c r="BJ830"/>
  <c r="BL830" s="1"/>
  <c r="BJ637"/>
  <c r="BJ778"/>
  <c r="BJ779" s="1"/>
  <c r="BL779" s="1"/>
  <c r="BK850"/>
  <c r="BJ313"/>
  <c r="BK232"/>
  <c r="BK287"/>
  <c r="BK220"/>
  <c r="BK581"/>
  <c r="BK175"/>
  <c r="BL602"/>
  <c r="BL752"/>
  <c r="BL42"/>
  <c r="BK42"/>
  <c r="BK41"/>
  <c r="BL227"/>
  <c r="BL181"/>
  <c r="BK180"/>
  <c r="BL79"/>
  <c r="BL40"/>
  <c r="BK40"/>
  <c r="BK39"/>
  <c r="BL347"/>
  <c r="BL391"/>
  <c r="BK391"/>
  <c r="BK392"/>
  <c r="BK390"/>
  <c r="BL548"/>
  <c r="BK549"/>
  <c r="BK547"/>
  <c r="BK548"/>
  <c r="BL595"/>
  <c r="BK595"/>
  <c r="BL864"/>
  <c r="BK864"/>
  <c r="BK863"/>
  <c r="BJ652"/>
  <c r="BL652" s="1"/>
  <c r="BK789"/>
  <c r="BK268"/>
  <c r="BK332"/>
  <c r="BJ525"/>
  <c r="BJ526" s="1"/>
  <c r="BL526" s="1"/>
  <c r="BK725"/>
  <c r="BJ902"/>
  <c r="BJ121"/>
  <c r="BK177"/>
  <c r="BJ713"/>
  <c r="BK713" s="1"/>
  <c r="BK212"/>
  <c r="BK554"/>
  <c r="BK474"/>
  <c r="BK576"/>
  <c r="BK543"/>
  <c r="BK806"/>
  <c r="BK389"/>
  <c r="BK368" l="1"/>
  <c r="BJ350"/>
  <c r="BJ587"/>
  <c r="BK550"/>
  <c r="BK563"/>
  <c r="BJ418"/>
  <c r="BK493"/>
  <c r="BK291"/>
  <c r="BL210"/>
  <c r="BK544"/>
  <c r="BL370"/>
  <c r="BK370"/>
  <c r="BK309"/>
  <c r="BK209"/>
  <c r="BK306"/>
  <c r="BK210"/>
  <c r="BK307"/>
  <c r="BK542"/>
  <c r="BK530"/>
  <c r="BK264"/>
  <c r="F231" i="10"/>
  <c r="BK436" i="8"/>
  <c r="BK310"/>
  <c r="BK695"/>
  <c r="BJ815"/>
  <c r="F269" i="10" s="1"/>
  <c r="BL697" i="8"/>
  <c r="BK335"/>
  <c r="BL245"/>
  <c r="BK245"/>
  <c r="BJ506"/>
  <c r="BJ507" s="1"/>
  <c r="BK551"/>
  <c r="BK574"/>
  <c r="F210" i="10"/>
  <c r="BK873" i="8"/>
  <c r="BK92"/>
  <c r="BL872"/>
  <c r="BK870"/>
  <c r="BK91"/>
  <c r="BJ457"/>
  <c r="BJ458" s="1"/>
  <c r="BL456"/>
  <c r="BJ375"/>
  <c r="BK871"/>
  <c r="BK494"/>
  <c r="BJ491"/>
  <c r="BL491" s="1"/>
  <c r="BJ229"/>
  <c r="BK227" s="1"/>
  <c r="BK88"/>
  <c r="BL869"/>
  <c r="BK868"/>
  <c r="BK867"/>
  <c r="BK869"/>
  <c r="BL96"/>
  <c r="BK94"/>
  <c r="BK95"/>
  <c r="BL507"/>
  <c r="BK503"/>
  <c r="BL361"/>
  <c r="BL741"/>
  <c r="BL483"/>
  <c r="BL263"/>
  <c r="BK263"/>
  <c r="BL69"/>
  <c r="BK69"/>
  <c r="BK68"/>
  <c r="BK67"/>
  <c r="BL541"/>
  <c r="BK541"/>
  <c r="BL207"/>
  <c r="BK207"/>
  <c r="BK206"/>
  <c r="BL154"/>
  <c r="BJ155"/>
  <c r="BL155" s="1"/>
  <c r="BL323"/>
  <c r="BK323"/>
  <c r="BL502"/>
  <c r="BK501"/>
  <c r="BK498"/>
  <c r="BK502"/>
  <c r="BL656"/>
  <c r="BL163"/>
  <c r="BJ164"/>
  <c r="BL556"/>
  <c r="BK556"/>
  <c r="BL396"/>
  <c r="F144" i="10"/>
  <c r="BL343" i="8"/>
  <c r="BJ345"/>
  <c r="BJ520"/>
  <c r="F249" i="10" s="1"/>
  <c r="BJ894" i="8"/>
  <c r="BJ492"/>
  <c r="BJ272"/>
  <c r="BK308"/>
  <c r="BK161"/>
  <c r="BK350"/>
  <c r="BL797"/>
  <c r="BL240"/>
  <c r="BL791"/>
  <c r="BK791"/>
  <c r="BJ527"/>
  <c r="BJ254"/>
  <c r="BL254" s="1"/>
  <c r="F49" i="10"/>
  <c r="BJ314" i="8"/>
  <c r="BL314" s="1"/>
  <c r="BJ742"/>
  <c r="BL742" s="1"/>
  <c r="BK781"/>
  <c r="BJ434"/>
  <c r="BJ403"/>
  <c r="BL846"/>
  <c r="BK845"/>
  <c r="BK846"/>
  <c r="BL420"/>
  <c r="BL353"/>
  <c r="BJ354"/>
  <c r="BK500"/>
  <c r="BL501"/>
  <c r="BK499"/>
  <c r="BK505"/>
  <c r="BJ657"/>
  <c r="BL657" s="1"/>
  <c r="BJ235"/>
  <c r="BK235" s="1"/>
  <c r="BL471"/>
  <c r="BJ472"/>
  <c r="F271" i="10"/>
  <c r="BJ821" i="8"/>
  <c r="BJ822" s="1"/>
  <c r="BL822" s="1"/>
  <c r="BL820"/>
  <c r="BK176"/>
  <c r="BL176"/>
  <c r="BK102"/>
  <c r="BL102"/>
  <c r="BK100"/>
  <c r="BK101"/>
  <c r="BK785"/>
  <c r="BJ837"/>
  <c r="BJ838" s="1"/>
  <c r="BL838" s="1"/>
  <c r="BJ397"/>
  <c r="BJ580"/>
  <c r="BK417"/>
  <c r="BK348"/>
  <c r="BJ803"/>
  <c r="BL571"/>
  <c r="BK569"/>
  <c r="BK570"/>
  <c r="BL244"/>
  <c r="BK243"/>
  <c r="BK244"/>
  <c r="BL462"/>
  <c r="BJ463"/>
  <c r="BK460" s="1"/>
  <c r="BL793"/>
  <c r="BL90"/>
  <c r="BK90"/>
  <c r="BL108"/>
  <c r="BK108"/>
  <c r="F53" i="10"/>
  <c r="BL653" i="8"/>
  <c r="BJ654"/>
  <c r="BK259"/>
  <c r="F122" i="10"/>
  <c r="BJ421" i="8"/>
  <c r="BJ452"/>
  <c r="BK780"/>
  <c r="BJ442"/>
  <c r="BL442" s="1"/>
  <c r="BJ409"/>
  <c r="BK78"/>
  <c r="BJ817"/>
  <c r="BK349"/>
  <c r="BL169"/>
  <c r="BK170"/>
  <c r="BK169"/>
  <c r="BL609"/>
  <c r="BJ610"/>
  <c r="BL338"/>
  <c r="BL194"/>
  <c r="BJ195"/>
  <c r="BL167"/>
  <c r="BK165"/>
  <c r="BK848"/>
  <c r="BL849"/>
  <c r="F283" i="10"/>
  <c r="BK847" i="8"/>
  <c r="BJ646"/>
  <c r="BK522"/>
  <c r="BJ484"/>
  <c r="BK481" s="1"/>
  <c r="BK272"/>
  <c r="BJ241"/>
  <c r="BL241" s="1"/>
  <c r="BK96"/>
  <c r="F253" i="10"/>
  <c r="BL182" i="8"/>
  <c r="BJ183"/>
  <c r="BL788"/>
  <c r="BK786"/>
  <c r="BL234"/>
  <c r="BL247"/>
  <c r="BK246"/>
  <c r="BK247"/>
  <c r="BJ833"/>
  <c r="BK808" s="1"/>
  <c r="F275" i="10"/>
  <c r="BL831" i="8"/>
  <c r="BK779"/>
  <c r="BJ116"/>
  <c r="BK248"/>
  <c r="BK21"/>
  <c r="BK107"/>
  <c r="BL905"/>
  <c r="BJ907"/>
  <c r="BK907" s="1"/>
  <c r="BK225"/>
  <c r="BK224"/>
  <c r="BL226"/>
  <c r="BJ362"/>
  <c r="BK362" s="1"/>
  <c r="BJ510"/>
  <c r="BJ672"/>
  <c r="BJ673" s="1"/>
  <c r="BJ339"/>
  <c r="BJ340" s="1"/>
  <c r="BJ466"/>
  <c r="BJ535"/>
  <c r="F252" i="10"/>
  <c r="F189"/>
  <c r="BJ638" i="8"/>
  <c r="BL638" s="1"/>
  <c r="F47" i="10"/>
  <c r="BL703" i="8"/>
  <c r="F68" i="10"/>
  <c r="BL206" i="8"/>
  <c r="F162" i="10"/>
  <c r="BL744" i="8"/>
  <c r="F93" i="10"/>
  <c r="BJ900" i="8"/>
  <c r="BL900" s="1"/>
  <c r="BL185"/>
  <c r="BJ186"/>
  <c r="BJ187" s="1"/>
  <c r="F77" i="10"/>
  <c r="BL802" i="8"/>
  <c r="F291" i="10"/>
  <c r="BL871" i="8"/>
  <c r="BL235"/>
  <c r="BL815"/>
  <c r="F6" i="10"/>
  <c r="F105"/>
  <c r="BL139" i="8"/>
  <c r="BK475"/>
  <c r="BJ477"/>
  <c r="BL477" s="1"/>
  <c r="BL127"/>
  <c r="BJ129"/>
  <c r="BL632"/>
  <c r="F7" i="10"/>
  <c r="F69"/>
  <c r="BJ699" i="8"/>
  <c r="F132" i="10"/>
  <c r="BJ112" i="8"/>
  <c r="BJ113" s="1"/>
  <c r="BL113" s="1"/>
  <c r="BL868"/>
  <c r="F290" i="10"/>
  <c r="BK81" i="8"/>
  <c r="BL81"/>
  <c r="BL444"/>
  <c r="F233" i="10"/>
  <c r="BJ445" i="8"/>
  <c r="BL717"/>
  <c r="F78" i="10"/>
  <c r="BL482" i="8"/>
  <c r="F214" i="10"/>
  <c r="BL664" i="8"/>
  <c r="F57" i="10"/>
  <c r="F18"/>
  <c r="F19"/>
  <c r="BL879" i="8"/>
  <c r="F203" i="10"/>
  <c r="BL592" i="8"/>
  <c r="BJ593"/>
  <c r="BJ594" s="1"/>
  <c r="BL679"/>
  <c r="F61" i="10"/>
  <c r="F117"/>
  <c r="BL68" i="8"/>
  <c r="BL95"/>
  <c r="F126" i="10"/>
  <c r="BL121" i="8"/>
  <c r="F135" i="10"/>
  <c r="BJ122" i="8"/>
  <c r="BJ123" s="1"/>
  <c r="BK121" s="1"/>
  <c r="BL128"/>
  <c r="F137" i="10"/>
  <c r="BL426" i="8"/>
  <c r="BJ427"/>
  <c r="BL427" s="1"/>
  <c r="BK783"/>
  <c r="F107" i="10"/>
  <c r="BJ189" i="8"/>
  <c r="F156" i="10"/>
  <c r="BL170" i="8"/>
  <c r="F150" i="10"/>
  <c r="BK317" i="8"/>
  <c r="F198" i="10"/>
  <c r="BL582" i="8"/>
  <c r="BJ584"/>
  <c r="BK584" s="1"/>
  <c r="BL257"/>
  <c r="F178" i="10"/>
  <c r="F145"/>
  <c r="BL153" i="8"/>
  <c r="BK881"/>
  <c r="F206" i="10"/>
  <c r="F243"/>
  <c r="F90"/>
  <c r="BL260" i="8"/>
  <c r="F179" i="10"/>
  <c r="BL492" i="8"/>
  <c r="F242" i="10"/>
  <c r="BL363" i="8"/>
  <c r="F216" i="10"/>
  <c r="BJ364" i="8"/>
  <c r="BL364" s="1"/>
  <c r="BK145"/>
  <c r="F143" i="10"/>
  <c r="BJ147" i="8"/>
  <c r="BL147" s="1"/>
  <c r="F84" i="10"/>
  <c r="BJ728" i="8"/>
  <c r="BK728" s="1"/>
  <c r="BJ596"/>
  <c r="F32" i="10"/>
  <c r="BJ810" i="8"/>
  <c r="F288" i="10"/>
  <c r="BL863" i="8"/>
  <c r="BL228"/>
  <c r="F169" i="10"/>
  <c r="BK80" i="8"/>
  <c r="BL80"/>
  <c r="BK874"/>
  <c r="BK507"/>
  <c r="BL873"/>
  <c r="BK872"/>
  <c r="BL809"/>
  <c r="BL722"/>
  <c r="BJ723"/>
  <c r="BK315"/>
  <c r="BK316"/>
  <c r="BK491"/>
  <c r="BL322"/>
  <c r="BK320"/>
  <c r="BK321"/>
  <c r="BK322"/>
  <c r="BL534"/>
  <c r="BK777"/>
  <c r="BL681"/>
  <c r="BJ682"/>
  <c r="BJ683" s="1"/>
  <c r="BL283"/>
  <c r="BK282"/>
  <c r="BL262"/>
  <c r="BK260"/>
  <c r="BK262"/>
  <c r="BK261"/>
  <c r="BL727"/>
  <c r="BL772"/>
  <c r="BJ773"/>
  <c r="BL111"/>
  <c r="BK110"/>
  <c r="BL531"/>
  <c r="BK529"/>
  <c r="BL506"/>
  <c r="BK506"/>
  <c r="BK504"/>
  <c r="BJ140"/>
  <c r="BJ141" s="1"/>
  <c r="BL274"/>
  <c r="BK273"/>
  <c r="BK274"/>
  <c r="BL740"/>
  <c r="BL757"/>
  <c r="BJ758"/>
  <c r="BK828"/>
  <c r="BK424"/>
  <c r="BK829"/>
  <c r="BL202"/>
  <c r="BJ203"/>
  <c r="BJ204" s="1"/>
  <c r="BL204" s="1"/>
  <c r="BL146"/>
  <c r="BK144"/>
  <c r="BK143"/>
  <c r="BL259"/>
  <c r="BK258"/>
  <c r="BK257"/>
  <c r="BL540"/>
  <c r="BK540"/>
  <c r="BK539"/>
  <c r="BL625"/>
  <c r="BK625"/>
  <c r="BL360"/>
  <c r="BK358"/>
  <c r="BJ745"/>
  <c r="BL733"/>
  <c r="BJ734"/>
  <c r="BL561"/>
  <c r="BK560"/>
  <c r="BK559"/>
  <c r="BK561"/>
  <c r="BJ612"/>
  <c r="BL665"/>
  <c r="BJ666"/>
  <c r="BK663" s="1"/>
  <c r="BL599"/>
  <c r="BJ600"/>
  <c r="BL678"/>
  <c r="BK678"/>
  <c r="BK677"/>
  <c r="BL198"/>
  <c r="BJ199"/>
  <c r="BL441"/>
  <c r="BL382"/>
  <c r="BJ383"/>
  <c r="BK653"/>
  <c r="BL313"/>
  <c r="BK312"/>
  <c r="BL579"/>
  <c r="BK577"/>
  <c r="BL748"/>
  <c r="BJ749"/>
  <c r="BL188"/>
  <c r="BK710"/>
  <c r="BJ633"/>
  <c r="BL637"/>
  <c r="BJ617"/>
  <c r="BL616"/>
  <c r="BL149"/>
  <c r="BL882"/>
  <c r="BK880"/>
  <c r="BK583"/>
  <c r="BK313"/>
  <c r="BJ605"/>
  <c r="F36" i="10" s="1"/>
  <c r="BK492" i="8"/>
  <c r="BJ661"/>
  <c r="BJ662" s="1"/>
  <c r="BL662" s="1"/>
  <c r="BL687"/>
  <c r="BJ688"/>
  <c r="BJ692"/>
  <c r="BK137"/>
  <c r="BK579"/>
  <c r="BK711"/>
  <c r="BK126"/>
  <c r="BJ708"/>
  <c r="BK656"/>
  <c r="BL525"/>
  <c r="BL253"/>
  <c r="BK253"/>
  <c r="BK252"/>
  <c r="BK319"/>
  <c r="BL319"/>
  <c r="BK318"/>
  <c r="BL476"/>
  <c r="BK651"/>
  <c r="BK138"/>
  <c r="BK205"/>
  <c r="BK127"/>
  <c r="BK743"/>
  <c r="BL902"/>
  <c r="BK902"/>
  <c r="BL778"/>
  <c r="BK778"/>
  <c r="BL784"/>
  <c r="BK784"/>
  <c r="BL522"/>
  <c r="BK520"/>
  <c r="BK521"/>
  <c r="BK876"/>
  <c r="BL876"/>
  <c r="BL896"/>
  <c r="BK896"/>
  <c r="BK120"/>
  <c r="BK136"/>
  <c r="BK582"/>
  <c r="BK655"/>
  <c r="BK128"/>
  <c r="BK118"/>
  <c r="BK590"/>
  <c r="BK124"/>
  <c r="BL646"/>
  <c r="BK652"/>
  <c r="BK654"/>
  <c r="BK580"/>
  <c r="BJ718"/>
  <c r="BK877"/>
  <c r="BK119"/>
  <c r="BK901"/>
  <c r="BL713"/>
  <c r="BK709"/>
  <c r="BK712"/>
  <c r="BL301"/>
  <c r="BK299"/>
  <c r="BK301"/>
  <c r="BL292"/>
  <c r="BK290"/>
  <c r="BK292"/>
  <c r="BK125"/>
  <c r="BK251"/>
  <c r="BK361"/>
  <c r="BK782"/>
  <c r="BJ754"/>
  <c r="BK149"/>
  <c r="BK425"/>
  <c r="BK879"/>
  <c r="BK591"/>
  <c r="BK271"/>
  <c r="BK629"/>
  <c r="BL620"/>
  <c r="BJ621"/>
  <c r="BK523"/>
  <c r="BK900"/>
  <c r="BK578"/>
  <c r="BK830"/>
  <c r="BK311"/>
  <c r="BJ704"/>
  <c r="BK700" s="1"/>
  <c r="BK589"/>
  <c r="BK878"/>
  <c r="BK631"/>
  <c r="BJ816" l="1"/>
  <c r="BK815" s="1"/>
  <c r="BK894"/>
  <c r="BK895"/>
  <c r="BJ895"/>
  <c r="BL895" s="1"/>
  <c r="BK517"/>
  <c r="BK742"/>
  <c r="BK739"/>
  <c r="BL350"/>
  <c r="BK347"/>
  <c r="BK346"/>
  <c r="BL587"/>
  <c r="BJ588"/>
  <c r="BL418"/>
  <c r="BK418"/>
  <c r="BK414"/>
  <c r="BK416"/>
  <c r="BK415"/>
  <c r="BJ839"/>
  <c r="BK152"/>
  <c r="BK359"/>
  <c r="F171" i="10"/>
  <c r="BK360" i="8"/>
  <c r="BK482"/>
  <c r="BK154"/>
  <c r="BK233"/>
  <c r="BK634"/>
  <c r="BL520"/>
  <c r="BK234"/>
  <c r="BK153"/>
  <c r="BL187"/>
  <c r="BK187"/>
  <c r="BK186"/>
  <c r="BK155"/>
  <c r="BJ148"/>
  <c r="BL458"/>
  <c r="BK228"/>
  <c r="BL229"/>
  <c r="BK229"/>
  <c r="BL672"/>
  <c r="BL457"/>
  <c r="BJ459"/>
  <c r="BL459" s="1"/>
  <c r="BK635"/>
  <c r="F59" i="10"/>
  <c r="BJ376" i="8"/>
  <c r="BK372"/>
  <c r="BK375"/>
  <c r="BK373"/>
  <c r="BK374"/>
  <c r="BL375"/>
  <c r="BK371"/>
  <c r="BJ478"/>
  <c r="BJ639"/>
  <c r="BL639" s="1"/>
  <c r="BJ674"/>
  <c r="BL673"/>
  <c r="BK673"/>
  <c r="BK672"/>
  <c r="BK671"/>
  <c r="BL141"/>
  <c r="BK340"/>
  <c r="BK339"/>
  <c r="F208" i="10"/>
  <c r="BL340" i="8"/>
  <c r="BL594"/>
  <c r="BK592"/>
  <c r="BL510"/>
  <c r="BL434"/>
  <c r="BJ435"/>
  <c r="BK432" s="1"/>
  <c r="BK489"/>
  <c r="BK488"/>
  <c r="BK490"/>
  <c r="BJ142"/>
  <c r="BL142" s="1"/>
  <c r="BK185"/>
  <c r="BJ705"/>
  <c r="BL705" s="1"/>
  <c r="BJ825"/>
  <c r="BK241"/>
  <c r="BK628"/>
  <c r="BL810"/>
  <c r="BL116"/>
  <c r="F133" i="10"/>
  <c r="BK115" i="8"/>
  <c r="BK116"/>
  <c r="BK114"/>
  <c r="BL195"/>
  <c r="BK195"/>
  <c r="BK193"/>
  <c r="BK194"/>
  <c r="BL821"/>
  <c r="BK800"/>
  <c r="BK799"/>
  <c r="BK821"/>
  <c r="BK822"/>
  <c r="BK820"/>
  <c r="BK798"/>
  <c r="F136" i="10"/>
  <c r="BK354" i="8"/>
  <c r="BK351"/>
  <c r="BK353"/>
  <c r="BK352"/>
  <c r="F211" i="10"/>
  <c r="BL354" i="8"/>
  <c r="BL403"/>
  <c r="BJ404"/>
  <c r="BK400" s="1"/>
  <c r="BL272"/>
  <c r="BK270"/>
  <c r="F183" i="10"/>
  <c r="BK636" i="8"/>
  <c r="BK670"/>
  <c r="BK240"/>
  <c r="BK254"/>
  <c r="BL699"/>
  <c r="BK698"/>
  <c r="BL339"/>
  <c r="BK338"/>
  <c r="BJ184"/>
  <c r="BK183" s="1"/>
  <c r="BL183"/>
  <c r="BJ485"/>
  <c r="BL484"/>
  <c r="BJ410"/>
  <c r="BL409"/>
  <c r="BK406"/>
  <c r="BK408"/>
  <c r="F226" i="10"/>
  <c r="BK405" i="8"/>
  <c r="BK409"/>
  <c r="BK407"/>
  <c r="F278" i="10"/>
  <c r="BK838" i="8"/>
  <c r="BL837"/>
  <c r="BK814"/>
  <c r="BL164"/>
  <c r="BK163"/>
  <c r="BK164"/>
  <c r="BJ365"/>
  <c r="BJ428"/>
  <c r="BK239"/>
  <c r="BK740"/>
  <c r="BK807"/>
  <c r="BL833"/>
  <c r="BL610"/>
  <c r="BJ611"/>
  <c r="BK463"/>
  <c r="BL463"/>
  <c r="BK462"/>
  <c r="BL803"/>
  <c r="BL345"/>
  <c r="F209" i="10"/>
  <c r="BK341" i="8"/>
  <c r="BK343"/>
  <c r="BK345"/>
  <c r="BK344"/>
  <c r="BK342"/>
  <c r="BK204"/>
  <c r="BJ640"/>
  <c r="BJ536"/>
  <c r="BJ422"/>
  <c r="BJ423" s="1"/>
  <c r="BK837"/>
  <c r="BK162"/>
  <c r="BL466"/>
  <c r="BJ467"/>
  <c r="BL817"/>
  <c r="BL397"/>
  <c r="BJ398"/>
  <c r="BL398" s="1"/>
  <c r="BJ811"/>
  <c r="F267" i="10" s="1"/>
  <c r="BK608" i="8"/>
  <c r="BK483"/>
  <c r="BL728"/>
  <c r="BK727"/>
  <c r="BL445"/>
  <c r="BL112"/>
  <c r="BK113"/>
  <c r="BK111"/>
  <c r="BK112"/>
  <c r="BL421"/>
  <c r="BL580"/>
  <c r="F299" i="10"/>
  <c r="BL527" i="8"/>
  <c r="F251" i="10"/>
  <c r="BK141" i="8"/>
  <c r="BK839"/>
  <c r="BJ528"/>
  <c r="BK484"/>
  <c r="BK461"/>
  <c r="BL189"/>
  <c r="BK188"/>
  <c r="BK189"/>
  <c r="BL535"/>
  <c r="BL362"/>
  <c r="F213" i="10"/>
  <c r="BL907" i="8"/>
  <c r="BK905"/>
  <c r="BK903"/>
  <c r="BL452"/>
  <c r="BJ453"/>
  <c r="BK453" s="1"/>
  <c r="BL654"/>
  <c r="BK627"/>
  <c r="BK626"/>
  <c r="BJ473"/>
  <c r="BK473" s="1"/>
  <c r="BL472"/>
  <c r="BK518"/>
  <c r="BK519"/>
  <c r="BK142"/>
  <c r="BK337"/>
  <c r="BJ511"/>
  <c r="BK511" s="1"/>
  <c r="BJ443"/>
  <c r="BJ818"/>
  <c r="BJ819" s="1"/>
  <c r="BK314"/>
  <c r="BK593"/>
  <c r="BK594"/>
  <c r="BL894"/>
  <c r="BK893"/>
  <c r="BK892"/>
  <c r="BJ446"/>
  <c r="BL446" s="1"/>
  <c r="BJ658"/>
  <c r="BL658" s="1"/>
  <c r="BJ759"/>
  <c r="BK759" s="1"/>
  <c r="F215" i="10"/>
  <c r="BJ384" i="8"/>
  <c r="BL384" s="1"/>
  <c r="BL203"/>
  <c r="F161" i="10"/>
  <c r="BK122" i="8"/>
  <c r="BL122"/>
  <c r="BL186"/>
  <c r="F155" i="10"/>
  <c r="F8"/>
  <c r="BL140" i="8"/>
  <c r="F141" i="10"/>
  <c r="BJ622" i="8"/>
  <c r="BL622" s="1"/>
  <c r="F41" i="10"/>
  <c r="BL617" i="8"/>
  <c r="F40" i="10"/>
  <c r="BJ618" i="8"/>
  <c r="BJ200"/>
  <c r="BJ201" s="1"/>
  <c r="BL718"/>
  <c r="F11" i="10"/>
  <c r="BJ689" i="8"/>
  <c r="BL689" s="1"/>
  <c r="BL811"/>
  <c r="BL593"/>
  <c r="F118" i="10"/>
  <c r="BL692" i="8"/>
  <c r="BJ601"/>
  <c r="BL601" s="1"/>
  <c r="F15" i="10"/>
  <c r="BL478" i="8"/>
  <c r="F240" i="10"/>
  <c r="BL596" i="8"/>
  <c r="F33" i="10"/>
  <c r="F34"/>
  <c r="BK596" i="8"/>
  <c r="F246" i="10"/>
  <c r="BL584" i="8"/>
  <c r="BJ746"/>
  <c r="BL746" s="1"/>
  <c r="F94" i="10"/>
  <c r="F97"/>
  <c r="BJ755" i="8"/>
  <c r="BL755" s="1"/>
  <c r="BJ613"/>
  <c r="BL613" s="1"/>
  <c r="BL683"/>
  <c r="F64" i="10"/>
  <c r="BL723" i="8"/>
  <c r="F82" i="10"/>
  <c r="BJ724" i="8"/>
  <c r="BK123"/>
  <c r="BL123"/>
  <c r="BK129"/>
  <c r="BL129"/>
  <c r="BK753"/>
  <c r="BK646"/>
  <c r="BK609"/>
  <c r="F223" i="10"/>
  <c r="BK722" i="8"/>
  <c r="BK719"/>
  <c r="BK720"/>
  <c r="BK721"/>
  <c r="BK661"/>
  <c r="BK832"/>
  <c r="BK611"/>
  <c r="BK202"/>
  <c r="BK203"/>
  <c r="BL682"/>
  <c r="BK683"/>
  <c r="BK679"/>
  <c r="BK681"/>
  <c r="BK682"/>
  <c r="BK680"/>
  <c r="BL773"/>
  <c r="BJ774"/>
  <c r="BK616"/>
  <c r="BK833"/>
  <c r="BK685"/>
  <c r="BK382"/>
  <c r="BL758"/>
  <c r="BK615"/>
  <c r="BK662"/>
  <c r="BK666"/>
  <c r="BL666"/>
  <c r="BK665"/>
  <c r="BL383"/>
  <c r="BK381"/>
  <c r="BK380"/>
  <c r="BK196"/>
  <c r="BK197"/>
  <c r="BK198"/>
  <c r="BL199"/>
  <c r="BL745"/>
  <c r="BK741"/>
  <c r="BK744"/>
  <c r="BK599"/>
  <c r="BK597"/>
  <c r="BK598"/>
  <c r="BL600"/>
  <c r="BK610"/>
  <c r="BL612"/>
  <c r="BL734"/>
  <c r="BJ735"/>
  <c r="BK638"/>
  <c r="BK640"/>
  <c r="BK639"/>
  <c r="BK664"/>
  <c r="BK718"/>
  <c r="BK716"/>
  <c r="BK831"/>
  <c r="BL708"/>
  <c r="BK706"/>
  <c r="BK705"/>
  <c r="BL633"/>
  <c r="BK630"/>
  <c r="BK704"/>
  <c r="BJ693"/>
  <c r="BK686"/>
  <c r="BL621"/>
  <c r="BL754"/>
  <c r="BK751"/>
  <c r="BL661"/>
  <c r="BK657"/>
  <c r="BL749"/>
  <c r="BK717"/>
  <c r="BK707"/>
  <c r="BJ750"/>
  <c r="F95" i="10" s="1"/>
  <c r="BK701" i="8"/>
  <c r="BK708"/>
  <c r="BL605"/>
  <c r="BK604"/>
  <c r="BK605"/>
  <c r="BK603"/>
  <c r="BK602"/>
  <c r="BK752"/>
  <c r="BL704"/>
  <c r="BK702"/>
  <c r="BK645"/>
  <c r="BL688"/>
  <c r="BK684"/>
  <c r="BK687"/>
  <c r="BK703"/>
  <c r="BK714"/>
  <c r="BK715"/>
  <c r="BK452" l="1"/>
  <c r="BK450"/>
  <c r="BL816"/>
  <c r="BK816"/>
  <c r="BK793"/>
  <c r="BK794"/>
  <c r="BK792"/>
  <c r="BK757"/>
  <c r="BK449"/>
  <c r="BJ479"/>
  <c r="BJ480" s="1"/>
  <c r="BL588"/>
  <c r="BK587"/>
  <c r="BK588"/>
  <c r="BK585"/>
  <c r="BK586"/>
  <c r="BL839"/>
  <c r="BK813"/>
  <c r="BK451"/>
  <c r="BK431"/>
  <c r="F247" i="10"/>
  <c r="BK600" i="8"/>
  <c r="BK601"/>
  <c r="BK457"/>
  <c r="BK455"/>
  <c r="BL201"/>
  <c r="BK199"/>
  <c r="BJ690"/>
  <c r="BL690" s="1"/>
  <c r="BL148"/>
  <c r="BK147"/>
  <c r="BK148"/>
  <c r="BK146"/>
  <c r="BK184"/>
  <c r="BK403"/>
  <c r="BK200"/>
  <c r="BK201"/>
  <c r="BK456"/>
  <c r="BK459"/>
  <c r="BK458"/>
  <c r="BK454"/>
  <c r="BJ747"/>
  <c r="BK182"/>
  <c r="BK401"/>
  <c r="BJ377"/>
  <c r="BL377" s="1"/>
  <c r="BL376"/>
  <c r="BL423"/>
  <c r="BK421"/>
  <c r="BK420"/>
  <c r="BK419"/>
  <c r="BL724"/>
  <c r="BK724"/>
  <c r="BK723"/>
  <c r="BJ512"/>
  <c r="BL511"/>
  <c r="BK510"/>
  <c r="BK508"/>
  <c r="F62" i="10"/>
  <c r="BL611" i="8"/>
  <c r="BK758"/>
  <c r="BJ399"/>
  <c r="BK607"/>
  <c r="BL443"/>
  <c r="F232" i="10"/>
  <c r="BK439" i="8"/>
  <c r="BK441"/>
  <c r="BK440"/>
  <c r="BK443"/>
  <c r="BK442"/>
  <c r="BL674"/>
  <c r="BJ675"/>
  <c r="BJ676" s="1"/>
  <c r="BJ385"/>
  <c r="BK395"/>
  <c r="BK139"/>
  <c r="F270" i="10"/>
  <c r="BL819" i="8"/>
  <c r="BL818"/>
  <c r="BK817"/>
  <c r="BK819"/>
  <c r="BK795"/>
  <c r="BK796"/>
  <c r="BK797"/>
  <c r="F234" i="10"/>
  <c r="BL453" i="8"/>
  <c r="BL825"/>
  <c r="F273" i="10"/>
  <c r="BJ826" i="8"/>
  <c r="BL435"/>
  <c r="BK434"/>
  <c r="BK435"/>
  <c r="BK433"/>
  <c r="F230" i="10"/>
  <c r="BJ614" i="8"/>
  <c r="BK398"/>
  <c r="BJ623"/>
  <c r="BJ624" s="1"/>
  <c r="BK140"/>
  <c r="BL618"/>
  <c r="BL473"/>
  <c r="BK469"/>
  <c r="BL467"/>
  <c r="BL640"/>
  <c r="BK637"/>
  <c r="BL485"/>
  <c r="BJ486"/>
  <c r="BL486" s="1"/>
  <c r="BJ694"/>
  <c r="BK694" s="1"/>
  <c r="F98" i="10"/>
  <c r="BL759" i="8"/>
  <c r="BK524"/>
  <c r="BK528"/>
  <c r="BK526"/>
  <c r="BK527"/>
  <c r="BL528"/>
  <c r="BK525"/>
  <c r="BL536"/>
  <c r="BJ619"/>
  <c r="BJ447"/>
  <c r="BL447" s="1"/>
  <c r="BJ366"/>
  <c r="BJ537"/>
  <c r="BL422"/>
  <c r="BK423"/>
  <c r="BL365"/>
  <c r="BL410"/>
  <c r="BJ411"/>
  <c r="BL411" s="1"/>
  <c r="BJ691"/>
  <c r="BK688" s="1"/>
  <c r="BJ386"/>
  <c r="BL386" s="1"/>
  <c r="BK471"/>
  <c r="BJ468"/>
  <c r="BL468" s="1"/>
  <c r="BK422"/>
  <c r="BL428"/>
  <c r="BJ429"/>
  <c r="BL184"/>
  <c r="BK181"/>
  <c r="F225" i="10"/>
  <c r="BK402" i="8"/>
  <c r="BK404"/>
  <c r="BL404"/>
  <c r="BL479"/>
  <c r="BJ756"/>
  <c r="BK470"/>
  <c r="BK818"/>
  <c r="BJ659"/>
  <c r="BJ812"/>
  <c r="BK386"/>
  <c r="BK472"/>
  <c r="BK509"/>
  <c r="BJ736"/>
  <c r="BL736" s="1"/>
  <c r="F88" i="10"/>
  <c r="F160"/>
  <c r="BL200" i="8"/>
  <c r="F63" i="10"/>
  <c r="BL614" i="8"/>
  <c r="BK748"/>
  <c r="F245" i="10"/>
  <c r="BL774" i="8"/>
  <c r="BK772"/>
  <c r="BJ775"/>
  <c r="BJ776" s="1"/>
  <c r="BK769"/>
  <c r="BL735"/>
  <c r="BK734"/>
  <c r="BK732"/>
  <c r="BK731"/>
  <c r="BK733"/>
  <c r="BK746"/>
  <c r="BL750"/>
  <c r="BK750"/>
  <c r="BK699"/>
  <c r="BK747"/>
  <c r="BK749"/>
  <c r="BK689"/>
  <c r="BL693"/>
  <c r="BK691"/>
  <c r="BK692" l="1"/>
  <c r="BK385"/>
  <c r="BK693"/>
  <c r="BK736"/>
  <c r="F10" i="10"/>
  <c r="BK735" i="8"/>
  <c r="F9" i="10"/>
  <c r="BJ448" i="8"/>
  <c r="BL448" s="1"/>
  <c r="BL480"/>
  <c r="BK478"/>
  <c r="BK479"/>
  <c r="BK480"/>
  <c r="BK476"/>
  <c r="BK477"/>
  <c r="BL691"/>
  <c r="F66" i="10"/>
  <c r="BL694" i="8"/>
  <c r="BJ412"/>
  <c r="BJ413" s="1"/>
  <c r="BL676"/>
  <c r="BK674"/>
  <c r="BK675"/>
  <c r="BK676"/>
  <c r="BJ378"/>
  <c r="BK377" s="1"/>
  <c r="BL747"/>
  <c r="BK745"/>
  <c r="BJ430"/>
  <c r="BK429" s="1"/>
  <c r="BJ367"/>
  <c r="BL367" s="1"/>
  <c r="BK376"/>
  <c r="BL776"/>
  <c r="F103" i="10"/>
  <c r="BL624" i="8"/>
  <c r="BJ649"/>
  <c r="BL756"/>
  <c r="BK754"/>
  <c r="BK755"/>
  <c r="BK756"/>
  <c r="BL537"/>
  <c r="BK465"/>
  <c r="BJ834"/>
  <c r="BL834" s="1"/>
  <c r="BJ660"/>
  <c r="BK658" s="1"/>
  <c r="BK466"/>
  <c r="BK776"/>
  <c r="F60" i="10"/>
  <c r="BL675" i="8"/>
  <c r="BK444"/>
  <c r="BJ487"/>
  <c r="BK487" s="1"/>
  <c r="BK690"/>
  <c r="BJ538"/>
  <c r="BK537" s="1"/>
  <c r="BL812"/>
  <c r="BJ641"/>
  <c r="BJ642" s="1"/>
  <c r="BL642" s="1"/>
  <c r="BL826"/>
  <c r="BJ827"/>
  <c r="BK802" s="1"/>
  <c r="BK467"/>
  <c r="BK468"/>
  <c r="BK445"/>
  <c r="BL429"/>
  <c r="BL619"/>
  <c r="BL512"/>
  <c r="F248" i="10"/>
  <c r="BJ513" i="8"/>
  <c r="BL513" s="1"/>
  <c r="BJ835"/>
  <c r="BL835" s="1"/>
  <c r="BK448"/>
  <c r="BJ647"/>
  <c r="BJ648" s="1"/>
  <c r="BL648" s="1"/>
  <c r="BK384"/>
  <c r="F228" i="10"/>
  <c r="BK447" i="8"/>
  <c r="BL399"/>
  <c r="BK399"/>
  <c r="F224" i="10"/>
  <c r="BK396" i="8"/>
  <c r="BK397"/>
  <c r="BK446"/>
  <c r="BK464"/>
  <c r="BL659"/>
  <c r="BK633"/>
  <c r="BK632"/>
  <c r="BK659"/>
  <c r="BK660"/>
  <c r="BL412"/>
  <c r="BL366"/>
  <c r="BK365"/>
  <c r="BK366"/>
  <c r="BK367"/>
  <c r="BL623"/>
  <c r="BL385"/>
  <c r="BK383"/>
  <c r="BL775"/>
  <c r="BK773"/>
  <c r="BK774"/>
  <c r="BK775"/>
  <c r="BK771"/>
  <c r="BK770"/>
  <c r="BL430" l="1"/>
  <c r="F227" i="10"/>
  <c r="BK430" i="8"/>
  <c r="BK428"/>
  <c r="BK412"/>
  <c r="BL413"/>
  <c r="BK411"/>
  <c r="BK413"/>
  <c r="BK410"/>
  <c r="BK826"/>
  <c r="BK803"/>
  <c r="BK801"/>
  <c r="BK363"/>
  <c r="BK426"/>
  <c r="BK427"/>
  <c r="BK364"/>
  <c r="BL378"/>
  <c r="F235" i="10"/>
  <c r="BK378" i="8"/>
  <c r="BJ643"/>
  <c r="BL641"/>
  <c r="F48" i="10"/>
  <c r="BK534" i="8"/>
  <c r="BL827"/>
  <c r="BK825"/>
  <c r="BK827"/>
  <c r="BJ836"/>
  <c r="BK834" s="1"/>
  <c r="BK648"/>
  <c r="BK538"/>
  <c r="F50" i="10"/>
  <c r="BL647" i="8"/>
  <c r="F241" i="10"/>
  <c r="BL487" i="8"/>
  <c r="BK485"/>
  <c r="BK486"/>
  <c r="BK618"/>
  <c r="F51" i="10"/>
  <c r="BL649" i="8"/>
  <c r="BK617"/>
  <c r="F55" i="10"/>
  <c r="BL660" i="8"/>
  <c r="BJ514"/>
  <c r="BL514" s="1"/>
  <c r="BK647"/>
  <c r="BJ650"/>
  <c r="BL538"/>
  <c r="BK536"/>
  <c r="BK532"/>
  <c r="BK533"/>
  <c r="BK619"/>
  <c r="BK535"/>
  <c r="BK811" l="1"/>
  <c r="BK812"/>
  <c r="BK835"/>
  <c r="BL643"/>
  <c r="BJ644"/>
  <c r="BK515"/>
  <c r="BK514"/>
  <c r="BJ515"/>
  <c r="BL515" s="1"/>
  <c r="BL836"/>
  <c r="F276" i="10"/>
  <c r="BK809" i="8"/>
  <c r="BK836"/>
  <c r="BK810"/>
  <c r="BK512"/>
  <c r="BK513"/>
  <c r="BL650"/>
  <c r="BK623"/>
  <c r="BK650"/>
  <c r="BK624"/>
  <c r="BK622"/>
  <c r="BK621"/>
  <c r="BK620"/>
  <c r="BK649"/>
  <c r="BL644" l="1"/>
  <c r="BK642"/>
  <c r="BK614"/>
  <c r="BK643"/>
  <c r="BK641"/>
  <c r="BK612"/>
  <c r="BK613"/>
  <c r="BK644"/>
</calcChain>
</file>

<file path=xl/sharedStrings.xml><?xml version="1.0" encoding="utf-8"?>
<sst xmlns="http://schemas.openxmlformats.org/spreadsheetml/2006/main" count="25403" uniqueCount="5745">
  <si>
    <t>Plant</t>
  </si>
  <si>
    <t xml:space="preserve">   Material</t>
  </si>
  <si>
    <t>Level</t>
  </si>
  <si>
    <t>Item</t>
  </si>
  <si>
    <t xml:space="preserve">           Object description</t>
  </si>
  <si>
    <t>Matl group</t>
  </si>
  <si>
    <t>Matl type</t>
  </si>
  <si>
    <t>SortStrng</t>
  </si>
  <si>
    <t>Quantity</t>
  </si>
  <si>
    <t>Usage pr</t>
  </si>
  <si>
    <t>Valid from</t>
  </si>
  <si>
    <t xml:space="preserve"> Valid to</t>
  </si>
  <si>
    <t>ICT</t>
  </si>
  <si>
    <t>Check Split</t>
  </si>
  <si>
    <t>Check Usage</t>
  </si>
  <si>
    <t>Key</t>
  </si>
  <si>
    <t>Usage pr Adj</t>
  </si>
  <si>
    <t>Alt Group</t>
  </si>
  <si>
    <t>QTY</t>
  </si>
  <si>
    <t>Type</t>
  </si>
  <si>
    <t>Group</t>
  </si>
  <si>
    <t>Spec.Pro</t>
  </si>
  <si>
    <t>Pro.Type</t>
  </si>
  <si>
    <t>Description</t>
  </si>
  <si>
    <t>Material</t>
  </si>
  <si>
    <t>High Alt Grp</t>
  </si>
  <si>
    <t>Supply Itens</t>
  </si>
  <si>
    <t>SKU/Board</t>
  </si>
  <si>
    <t>Qty</t>
  </si>
  <si>
    <t>ASUS PART NO</t>
  </si>
  <si>
    <t>Check</t>
  </si>
  <si>
    <t>Dmd Split</t>
  </si>
  <si>
    <t>ATP</t>
  </si>
  <si>
    <t>Shortage</t>
  </si>
  <si>
    <t>1º ▼</t>
  </si>
  <si>
    <t>2º ▼</t>
  </si>
  <si>
    <t>Count</t>
  </si>
  <si>
    <t>Supply</t>
  </si>
  <si>
    <t>Sort 1</t>
  </si>
  <si>
    <t>Sort 2</t>
  </si>
  <si>
    <t>Excess</t>
  </si>
  <si>
    <t xml:space="preserve">    Component</t>
  </si>
  <si>
    <t>Alt Grp</t>
  </si>
  <si>
    <t xml:space="preserve"> Change no.</t>
  </si>
  <si>
    <t>Proc. type</t>
  </si>
  <si>
    <t>SP type</t>
  </si>
  <si>
    <t>Strategy</t>
  </si>
  <si>
    <t>Priority</t>
  </si>
  <si>
    <t>Counter</t>
  </si>
  <si>
    <t>Node</t>
  </si>
  <si>
    <t>BOM</t>
  </si>
  <si>
    <t>F</t>
  </si>
  <si>
    <t>PERFECT</t>
  </si>
  <si>
    <t xml:space="preserve">  ZROH</t>
  </si>
  <si>
    <t xml:space="preserve">   PRI</t>
  </si>
  <si>
    <t xml:space="preserve">   ALT</t>
  </si>
  <si>
    <t>Invoice</t>
  </si>
  <si>
    <t>365627-001</t>
  </si>
  <si>
    <t>Base qty</t>
  </si>
  <si>
    <t>Usage Rev</t>
  </si>
  <si>
    <t>0A001-00380500</t>
  </si>
  <si>
    <t>14016-00021200</t>
  </si>
  <si>
    <t>0B200-02200100</t>
  </si>
  <si>
    <t xml:space="preserve">   TAPE, TRANS SECURITY 72MM, MACHINE</t>
  </si>
  <si>
    <t>Demand Rev</t>
  </si>
  <si>
    <t>Pegged</t>
  </si>
  <si>
    <t>PHT GRP</t>
  </si>
  <si>
    <t>Pegged Dmd</t>
  </si>
  <si>
    <t>ROW</t>
  </si>
  <si>
    <t>%</t>
  </si>
  <si>
    <t>BoM_Unit</t>
  </si>
  <si>
    <t>Base_Unit</t>
  </si>
  <si>
    <t>Phantom</t>
  </si>
  <si>
    <t>PC</t>
  </si>
  <si>
    <t>Withdraw</t>
  </si>
  <si>
    <t>Comp</t>
  </si>
  <si>
    <t>xxxM6/O6</t>
  </si>
  <si>
    <t>xxxC6</t>
  </si>
  <si>
    <t>xxxIF($D6&lt;xxxAH$4;"";IF(AND($D5xxxAH$4;$D6&gt;AH$4);$F5;AH5))</t>
  </si>
  <si>
    <t>xxxIF($D6&lt;xxxAI$4;"";IF(AND($D5xxxAI$4;$D6&gt;AI$4);$F5;AI5))</t>
  </si>
  <si>
    <t>xxxIF($D6&lt;xxxAJ$4;"";IF(AND($D5xxxAJ$4;$D6&gt;AJ$4);$F5;AJ5))</t>
  </si>
  <si>
    <t>xxxIF($D6&lt;xxxAK$4;"";IF(AND($D5xxxAK$4;$D6&gt;AK$4);$F5;AK5))</t>
  </si>
  <si>
    <t>xxxIF($D6&lt;xxxAL$4;"";IF(AND($D5xxxAL$4;$D6&gt;AL$4);$F5;AL5))</t>
  </si>
  <si>
    <t>xxxIF($D6&lt;xxxAM$4;"";IF(AND($D5xxxAM$4;$D6&gt;AM$4);$F5;AM5))</t>
  </si>
  <si>
    <t>xxxIF($D6&lt;xxxAN$4;"";IF(AND($D5xxxAN$4;$D6&gt;AN$4);$F5;AN5))</t>
  </si>
  <si>
    <t>xxxCONCATENATE(AG6;" | ";AH6;" | ";AI6;" | ";AJ6;" | ";AK6;" | ";AL6;" | ";AM6;" | ";AN6)</t>
  </si>
  <si>
    <t>xxxIF(TRIM(H6)xxx"";100;J6)</t>
  </si>
  <si>
    <t>xxxNOT(TRIM(W6)&lt;&gt;"F")</t>
  </si>
  <si>
    <t>xxx$B6&amp;" | "&amp;$AO6&amp;" | "&amp;IF(TRIM(H6)xxx"";"uniq"&amp;ROW();TRIM(H6))</t>
  </si>
  <si>
    <t>xxxIF(NOT(AR6);IF(TRIM($H6)xxx"";"Assembly";"Phantom Alt");VLOOKUP(F6;ZPCS04!B:G;6;0))</t>
  </si>
  <si>
    <t>xxxIF(TRIM($W6)xxx"F";OFFSET($A$5;MATCH($AS6;$AS$5:$AS6;0)-1;0);$A6)</t>
  </si>
  <si>
    <t>xxxIFERROR(OFFSET(ZPCS04!$A$1;MATCH(F6;ZPCS04!B:B;0)-1;0);100)</t>
  </si>
  <si>
    <t>xxxSUMIF(AS:AS;AS6;AP:AP)xxx100</t>
  </si>
  <si>
    <t>xxxSUMIF(AS:AS;AS6;AE:AE)/COUNTIF(AS:AS;AS6)xxxAE6</t>
  </si>
  <si>
    <t>xxxIF(AT6xxx"Phantom Alt";MATCH($AS6;$AS$5:$AS6;0);IF(OR(OFFSET($AF6;0;8-COUNTBLANK($AG6:$AN6))xxx$F5;$BE6xxx$BE5);$BB5;""))</t>
  </si>
  <si>
    <t>xxxC6&amp;" | "&amp;F6</t>
  </si>
  <si>
    <t>xxxC6&amp;" | "&amp;OFFSET($AF6;0;8-COUNTBLANK($AG6:$AN6))</t>
  </si>
  <si>
    <t>xxxIFERROR(VLOOKUP($BE6;$BD$5:$BF5;3;0)*$AE6;VLOOKUP($C6;Demanda!$A:$B;2;0)*$AE6)*IF(AT6xxx"Phantom Alt";$BC6;TRUE)</t>
  </si>
  <si>
    <t>xxxBF6*(AP6/100)</t>
  </si>
  <si>
    <t>xxxSUMIF(Invoice!A:A;F6;Invoice!B:B)</t>
  </si>
  <si>
    <t>xxxSUMIF(AS:AS;AS6;BG:BG)</t>
  </si>
  <si>
    <t>xxxMIN((BI6-SUMIF($AS$5:AS5;AS6;$BJ$5:BJ5));MAX(0;BH6-SUMIF($F$5:F5;F6;$BJ$5:BJ5)))</t>
  </si>
  <si>
    <t>xxx(-SUMIF(AS:AS;AS6;BG:BG)+SUMIF(AS:AS;AS6;BJ:BJ))*(AP6xxx100)*AR6</t>
  </si>
  <si>
    <t>xxxMAX(0;SUMIF(Invoice!A:A;F6;Invoice!B:B)-SUMIF(F:F;F6;BJ:BJ))*(COUNTIF(F:F;F6)xxxCOUNTIF($F$5:F6;F6))</t>
  </si>
  <si>
    <t>TEMPLATE ZPCS12 = "/CHECK_INV"</t>
  </si>
  <si>
    <t>UNIQUE</t>
  </si>
  <si>
    <t>15100-1726C000</t>
  </si>
  <si>
    <t>54250100085BA</t>
  </si>
  <si>
    <t>50010100517S41</t>
  </si>
  <si>
    <t>50010100701S41</t>
  </si>
  <si>
    <t xml:space="preserve">       Front Cover Assembly Black</t>
  </si>
  <si>
    <t xml:space="preserve">  Adapter - 10W type C (Local Salcomp)</t>
  </si>
  <si>
    <t xml:space="preserve">           Cable Salcomp 10w</t>
  </si>
  <si>
    <t xml:space="preserve">         Battery Cotek ZC520TL</t>
  </si>
  <si>
    <t xml:space="preserve"> ZB570TL ANATEL LABEL BATTERY//V1.0 CKD</t>
  </si>
  <si>
    <t xml:space="preserve">  EARPHONE WHT TITAN 174//1MORE/EA008</t>
  </si>
  <si>
    <t xml:space="preserve">        Rear Cover Assembly Pink</t>
  </si>
  <si>
    <t>(blank)</t>
  </si>
  <si>
    <t>Grand Total</t>
  </si>
  <si>
    <t>Total</t>
  </si>
  <si>
    <t>Sum of Shortage</t>
  </si>
  <si>
    <t>Comments</t>
  </si>
  <si>
    <t>EA</t>
  </si>
  <si>
    <t>HQ22110405000</t>
  </si>
  <si>
    <t>HQ22110406000</t>
  </si>
  <si>
    <t>15100-02793200</t>
  </si>
  <si>
    <t>90NB0MB0-K00030</t>
  </si>
  <si>
    <t>90NB0MB0-K00040</t>
  </si>
  <si>
    <t>15100-17184000</t>
  </si>
  <si>
    <t>ANATEL_9560.NGWG_AC_(2*2)M.2//V1.0 LB.CO</t>
  </si>
  <si>
    <t xml:space="preserve">   UX431FAC MB 8G/I5-10210U//SKD-OSS</t>
  </si>
  <si>
    <t xml:space="preserve">    Screw M2X4*4.6 mm 0.6 mm 4.5 mm</t>
  </si>
  <si>
    <t xml:space="preserve">    Screw M2x2*2.6 mm 0.6 mm 4.6 mm</t>
  </si>
  <si>
    <t xml:space="preserve">   SEALED FOR QUALITY (COLOR: BLACK)</t>
  </si>
  <si>
    <t xml:space="preserve">   UX431FAC MB 8G/I7-10510U//SKD-OSS</t>
  </si>
  <si>
    <t>INV-11200053184 with 900pcs</t>
  </si>
  <si>
    <t>INV-11200053184 with 1600pcs. Usage of 3x (4800) in BOM</t>
  </si>
  <si>
    <t>INV-11200051437 with 98pcs</t>
  </si>
  <si>
    <t>Shortage for June demand</t>
  </si>
  <si>
    <t xml:space="preserve">   Component</t>
  </si>
  <si>
    <t>Comp_Qty</t>
  </si>
  <si>
    <t>Cp_Qty_BQT</t>
  </si>
  <si>
    <t xml:space="preserve">    E</t>
  </si>
  <si>
    <t xml:space="preserve"> L</t>
  </si>
  <si>
    <t xml:space="preserve">    F</t>
  </si>
  <si>
    <t>461E</t>
  </si>
  <si>
    <t>15220-10620100</t>
  </si>
  <si>
    <t xml:space="preserve">     TUF GAMING CERTIFICATE CARD BR</t>
  </si>
  <si>
    <t xml:space="preserve">  MG34C</t>
  </si>
  <si>
    <t>15091-67520000</t>
  </si>
  <si>
    <t>15000-1333X000</t>
  </si>
  <si>
    <t>15030-07622000</t>
  </si>
  <si>
    <t>15240-09080000</t>
  </si>
  <si>
    <t>15050-03450000</t>
  </si>
  <si>
    <t>15050-05890000</t>
  </si>
  <si>
    <t>15190-00052000</t>
  </si>
  <si>
    <t>15060-20XB0000</t>
  </si>
  <si>
    <t>14013-00024100</t>
  </si>
  <si>
    <t>SATA 6G CABLE 7P G/F 500 BLK HONGJIXIN/S</t>
  </si>
  <si>
    <t xml:space="preserve">  A0</t>
  </si>
  <si>
    <t>14013-00025000</t>
  </si>
  <si>
    <t>SATA 6G CABLE 7P G/F 500 BLK ASAP/L67SA1</t>
  </si>
  <si>
    <t>13090-00070400</t>
  </si>
  <si>
    <t xml:space="preserve">  A1</t>
  </si>
  <si>
    <t>13090-00141300</t>
  </si>
  <si>
    <t>13090-00070300</t>
  </si>
  <si>
    <t>RUBBER 9X9X1T 2IN1 SHENGFENG SFRUBBER201</t>
  </si>
  <si>
    <t xml:space="preserve">  A2</t>
  </si>
  <si>
    <t>13090-00070500</t>
  </si>
  <si>
    <t xml:space="preserve"> RUBBER 9X9X1T 2IN1 JUN BWO/JM-ASUS-005</t>
  </si>
  <si>
    <t>13020-01811500</t>
  </si>
  <si>
    <t xml:space="preserve"> M.2 SCREW(P+C)+SCREW HEX 2IN1 HARMONY</t>
  </si>
  <si>
    <t xml:space="preserve">  A3</t>
  </si>
  <si>
    <t>13020-01811900</t>
  </si>
  <si>
    <t xml:space="preserve">  M.2 SCREW(P+C)+SCREW HEX 2IN1 CUNYIN</t>
  </si>
  <si>
    <t>13020-01811600</t>
  </si>
  <si>
    <t xml:space="preserve">  A4</t>
  </si>
  <si>
    <t>13020-01812000</t>
  </si>
  <si>
    <t>15100-23959100</t>
  </si>
  <si>
    <t>MB TUF GAMING LGA1700/AM5 CPU STICKER_EC</t>
  </si>
  <si>
    <t>15060-49740000</t>
  </si>
  <si>
    <t>ASUS WEBSTORAGE INSERT PAGE FOR MB//V1.0</t>
  </si>
  <si>
    <t>15100-25940000</t>
  </si>
  <si>
    <t xml:space="preserve">  ASUS WEBSTORAGE STICKER_BLACK//V1.0</t>
  </si>
  <si>
    <t>15100-13991200</t>
  </si>
  <si>
    <t xml:space="preserve">        TUF GAMING STICKER V5.0</t>
  </si>
  <si>
    <t>13021-00080000</t>
  </si>
  <si>
    <t>LGA 1718P AM5 SAM+BP+COVER//FOXCONN/PM1A</t>
  </si>
  <si>
    <t xml:space="preserve">  A5</t>
  </si>
  <si>
    <t>13021-00080100</t>
  </si>
  <si>
    <t>LGA 1718P AM5 SAM+BP+COVER//LOTES/AZIF00</t>
  </si>
  <si>
    <t>13010-04790000</t>
  </si>
  <si>
    <t>RETENTION FRAME MODULE FOR AMD AM5//AJOH</t>
  </si>
  <si>
    <t xml:space="preserve">  A6</t>
  </si>
  <si>
    <t>13010-04790100</t>
  </si>
  <si>
    <t>RETENTION FRAME MODULE FOR AMD AM5//KUAN</t>
  </si>
  <si>
    <t>07G016402032</t>
  </si>
  <si>
    <t xml:space="preserve">        BATT-LI KTS BBBCR2032BA</t>
  </si>
  <si>
    <t xml:space="preserve">  A7</t>
  </si>
  <si>
    <t xml:space="preserve">  MG8900</t>
  </si>
  <si>
    <t>0B001-00010300</t>
  </si>
  <si>
    <t xml:space="preserve">    CELL COIN 3V 220MAH  DBV BCR2032</t>
  </si>
  <si>
    <t>13MB1BJ0AM0101</t>
  </si>
  <si>
    <t>TUF GM X670E-PLUS IO SHIELDING ASMKUANGY</t>
  </si>
  <si>
    <t xml:space="preserve">  A8</t>
  </si>
  <si>
    <t>13MB1BJ0AM0102</t>
  </si>
  <si>
    <t>TUF GM X670E-PLUS IO SHIELDING ASMAJOHO/</t>
  </si>
  <si>
    <t>13071-04972300</t>
  </si>
  <si>
    <t>TUF GAMING X670E-PLUS WIFI MOSN HSAURAS/</t>
  </si>
  <si>
    <t xml:space="preserve">  A9</t>
  </si>
  <si>
    <t>13071-04972900</t>
  </si>
  <si>
    <t>TUF GAMING X670E-PLUS WIFI MOSN HSKG/057</t>
  </si>
  <si>
    <t>13071-04971900</t>
  </si>
  <si>
    <t>TUF GAMING X670E-PLUS WIFI MOSW HS ASSYK</t>
  </si>
  <si>
    <t xml:space="preserve">  B0</t>
  </si>
  <si>
    <t>13071-04972800</t>
  </si>
  <si>
    <t>TUF GAMING X670E-PLUS WIFI MOSW HS ASSYA</t>
  </si>
  <si>
    <t>13071-04972000</t>
  </si>
  <si>
    <t>TUF GAMING X670E-PLUS WIFI PCH HSKG/0571</t>
  </si>
  <si>
    <t xml:space="preserve">  B1</t>
  </si>
  <si>
    <t>13071-04972500</t>
  </si>
  <si>
    <t>TUF GAMING X670E-PLUS WIFI PCH HSAURAS/0</t>
  </si>
  <si>
    <t>13071-04972100</t>
  </si>
  <si>
    <t>TUF GAMING X670E-PLUS WIFI M2-C HSKG/057</t>
  </si>
  <si>
    <t xml:space="preserve">  B2</t>
  </si>
  <si>
    <t>13071-04972700</t>
  </si>
  <si>
    <t>TUF GAMING X670E-PLUS WIFI M2-C HSAURAS/</t>
  </si>
  <si>
    <t>13071-04972200</t>
  </si>
  <si>
    <t>TUF GAMING X670E-PLUS WIFI M2-P HSKG/057</t>
  </si>
  <si>
    <t xml:space="preserve">  B3</t>
  </si>
  <si>
    <t>13071-04972600</t>
  </si>
  <si>
    <t>TUF GAMING X670E-PLUS WIFI M2-P HSAURAS/</t>
  </si>
  <si>
    <t>13020-00097400</t>
  </si>
  <si>
    <t>SCREW HEX M2XH9.15  GODMOTHER E1 QLATCH</t>
  </si>
  <si>
    <t xml:space="preserve">  B4</t>
  </si>
  <si>
    <t>13020-00097700</t>
  </si>
  <si>
    <t>SCREW HEX M2XH9.15 GODMOTHER E1 QLATCH H</t>
  </si>
  <si>
    <t>13MB18E0P02011</t>
  </si>
  <si>
    <t xml:space="preserve">         MZ690H E1 QLATCH XIEYI</t>
  </si>
  <si>
    <t>13040-00270500</t>
  </si>
  <si>
    <t>MYLAR 2 7.5X3.2X0.325 JUN BWO/JM-ASUS-00</t>
  </si>
  <si>
    <t xml:space="preserve">  B5</t>
  </si>
  <si>
    <t>13040-01260000</t>
  </si>
  <si>
    <t xml:space="preserve">     MYLAR-2 7.5X3.2X0.325 SHENGFEN</t>
  </si>
  <si>
    <t>13020-00405100</t>
  </si>
  <si>
    <t>SCREW M2x4L MYLAR D6.5X1.7 BLK HARMONY M</t>
  </si>
  <si>
    <t xml:space="preserve">  B6</t>
  </si>
  <si>
    <t>13050-72B0403A</t>
  </si>
  <si>
    <t>SCREW M2X4L 5.8 1.0 K 1 MYLAR D6.5X//XUA</t>
  </si>
  <si>
    <t>13090-00070600</t>
  </si>
  <si>
    <t xml:space="preserve">   RUBBER 9X9X5T JUN BWO/JM-ASUS-007</t>
  </si>
  <si>
    <t xml:space="preserve">  B7</t>
  </si>
  <si>
    <t>13090-00141400</t>
  </si>
  <si>
    <t xml:space="preserve">        RUBBER 9X9X5T SHENGFENG</t>
  </si>
  <si>
    <t>15L-00000104</t>
  </si>
  <si>
    <t xml:space="preserve">         Carton Label 80X100mm</t>
  </si>
  <si>
    <t>15L-00000102</t>
  </si>
  <si>
    <t xml:space="preserve">       Mac Address Label 35X06mm</t>
  </si>
  <si>
    <t>15L-00000102-1</t>
  </si>
  <si>
    <t xml:space="preserve">       Mac Address Label 25X04mm</t>
  </si>
  <si>
    <t xml:space="preserve">  MG34B</t>
  </si>
  <si>
    <t>15L-00000103</t>
  </si>
  <si>
    <t xml:space="preserve">           BOX  Label 57X10mm</t>
  </si>
  <si>
    <t>15L-00000106</t>
  </si>
  <si>
    <t xml:space="preserve">           PPIM LABEL 14X10mm</t>
  </si>
  <si>
    <t xml:space="preserve"> FITA AUTO ADESIVA DE PLASTICO 50mmX50m</t>
  </si>
  <si>
    <t>M</t>
  </si>
  <si>
    <t>13MB1BZ0L01011</t>
  </si>
  <si>
    <t>TUF GM B650-PLUS WF MOSW RUBBER//JUN BWO</t>
  </si>
  <si>
    <t xml:space="preserve">  B8</t>
  </si>
  <si>
    <t>13MB1BZ0L01021</t>
  </si>
  <si>
    <t>TUF GM B650-PLUS WF MOSW RUBBER//SHENGFE</t>
  </si>
  <si>
    <t xml:space="preserve">  ZHLB</t>
  </si>
  <si>
    <t xml:space="preserve">    X</t>
  </si>
  <si>
    <t>05002-00090000</t>
  </si>
  <si>
    <t>Circuito Integrado memoria EEPROM AT24C1</t>
  </si>
  <si>
    <t>05002-00090800</t>
  </si>
  <si>
    <t>Circuito Integrado memoria EEPROM BR24G1</t>
  </si>
  <si>
    <t>05002-00091000</t>
  </si>
  <si>
    <t>Circuito Integrado memoria EEPROM M24C16</t>
  </si>
  <si>
    <t>06004-00620400</t>
  </si>
  <si>
    <t>LOGIC U74AUP1G08G-AU-AN5-R SOT-553//UTC</t>
  </si>
  <si>
    <t>06G004258020</t>
  </si>
  <si>
    <t xml:space="preserve">    LOGIC SN74AUP1G08DRLR SOT-553 TI</t>
  </si>
  <si>
    <t>06004-00220000</t>
  </si>
  <si>
    <t>06004-01260400</t>
  </si>
  <si>
    <t>LOGIC U74CBTLV3126G-AS-R16-R SSOP-16//UT</t>
  </si>
  <si>
    <t>06016-00240100</t>
  </si>
  <si>
    <t>ANALOG SW. SN74CBTLV3126DBQR//TI SSOP-16</t>
  </si>
  <si>
    <t>06007-00080000</t>
  </si>
  <si>
    <t xml:space="preserve"> LIN REG. UZ2085G-AD-TN3-R  UTC TO-252</t>
  </si>
  <si>
    <t>06007-01830000</t>
  </si>
  <si>
    <t>LDO REG. AZ2185D-ADJTRG1  DIODES TO252-2</t>
  </si>
  <si>
    <t>06007-00480000</t>
  </si>
  <si>
    <t xml:space="preserve"> LDO REG. EM5106VT DFN-10L EXCELLIANCE</t>
  </si>
  <si>
    <t xml:space="preserve">  MG3100</t>
  </si>
  <si>
    <t>06007-00500000</t>
  </si>
  <si>
    <t xml:space="preserve">  LDO REG. GS7163TD-RNIKO-SEM TDFN-10</t>
  </si>
  <si>
    <t>06007-00980100</t>
  </si>
  <si>
    <t xml:space="preserve"> LDO REG. UP0132QDDA//UPI WDFN-10L(3*3)</t>
  </si>
  <si>
    <t>06007-01250000</t>
  </si>
  <si>
    <t>06007-02040000</t>
  </si>
  <si>
    <t>06014-01430000</t>
  </si>
  <si>
    <t xml:space="preserve">        MCU AURA32UA0 QFN32 ENE</t>
  </si>
  <si>
    <t>06015-00250100</t>
  </si>
  <si>
    <t xml:space="preserve">       INTERFACE NCT3532Y QFN-16</t>
  </si>
  <si>
    <t>06015-00670000</t>
  </si>
  <si>
    <t xml:space="preserve"> INTERFACE 75232G-P20-R-W2UTC/TSSOP-20</t>
  </si>
  <si>
    <t>06016-00750300</t>
  </si>
  <si>
    <t xml:space="preserve"> POWER SW. UP7549TMA5-25 SOT-23-5L//UPI</t>
  </si>
  <si>
    <t>06016-02980000</t>
  </si>
  <si>
    <t xml:space="preserve"> POWER SW. AP22818AKEWT-7 TSOT25 DIODES</t>
  </si>
  <si>
    <t>06018-03040100</t>
  </si>
  <si>
    <t>Circuito Integrado digital regulador de</t>
  </si>
  <si>
    <t>06021-00400000</t>
  </si>
  <si>
    <t xml:space="preserve"> AD DA CONVERTER NCT3933Y DFN-8 NUVOTON</t>
  </si>
  <si>
    <t>06024-00160000</t>
  </si>
  <si>
    <t xml:space="preserve">    CONTROLLER UP7501M8 UPI SOT23-8L</t>
  </si>
  <si>
    <t>06037-00200300</t>
  </si>
  <si>
    <t>06050-00280000</t>
  </si>
  <si>
    <t>USB CONTROLLER SN1507044RVCR//TI WQFN-20</t>
  </si>
  <si>
    <t>06050-00400000</t>
  </si>
  <si>
    <t>USB CC CONTROLLER ASM1543 A2 ASMEDIA QFN</t>
  </si>
  <si>
    <t>06053-00900000</t>
  </si>
  <si>
    <t xml:space="preserve"> FAN DRIVER IC NCT3949S NUVOTON ESOP-8</t>
  </si>
  <si>
    <t>06053-01090100</t>
  </si>
  <si>
    <t>Circuito Integrado Digital Regulador de</t>
  </si>
  <si>
    <t>06094-00050000</t>
  </si>
  <si>
    <t xml:space="preserve">       DDR TERM. REG. RT9088AGQW</t>
  </si>
  <si>
    <t>06094-00060000</t>
  </si>
  <si>
    <t xml:space="preserve">       DDR TERM. REG. UP8815PDDA</t>
  </si>
  <si>
    <t>06095-00810200</t>
  </si>
  <si>
    <t>PWM CONTROLLER RT8125DGQW  RICHTEK WDFN-</t>
  </si>
  <si>
    <t>06095-03370300</t>
  </si>
  <si>
    <t>PWM CONTROLLER RAA229621R2LGNPC13 RENESA</t>
  </si>
  <si>
    <t>06095-03520000</t>
  </si>
  <si>
    <t>PWM CONTROLLER ASP2206GQKT-0010-C787-Z//</t>
  </si>
  <si>
    <t>06103-00231000</t>
  </si>
  <si>
    <t>AUDIO CODEC ALC1220X-VB2-CGT//REALTEK QF</t>
  </si>
  <si>
    <t>06103-00231300</t>
  </si>
  <si>
    <t>AUDIO CODEC ALC1220P-VB2-CG QFN48//REALT</t>
  </si>
  <si>
    <t>06106-00400000</t>
  </si>
  <si>
    <t xml:space="preserve"> BRIDGE AI1315 QFN48ASMEDIA USB TO SPI</t>
  </si>
  <si>
    <t>06106-00400100</t>
  </si>
  <si>
    <t>BRIDGE AI1315-A1 QFN48 ASMEDIA USB TO SP</t>
  </si>
  <si>
    <t>06106-00890100</t>
  </si>
  <si>
    <t>BRIDGE IT8883FN-I/BX QFN32//ITE ESPI TO</t>
  </si>
  <si>
    <t>06112-00390400</t>
  </si>
  <si>
    <t xml:space="preserve">     LAN RTL8125BG-CG QFN48 REALTEK</t>
  </si>
  <si>
    <t>06113-00270300</t>
  </si>
  <si>
    <t>REDRIVER IC PI3EQX1004EZTFEX//DIODES UQF</t>
  </si>
  <si>
    <t>06113-00440300</t>
  </si>
  <si>
    <t>REDRIVER IC GL9950NE-OKY10 QFN-34//GENES</t>
  </si>
  <si>
    <t>06113-00610000</t>
  </si>
  <si>
    <t>REDRIVER IC GL9905-OLY10 QFN-42//GENESYS</t>
  </si>
  <si>
    <t>06113-00850000</t>
  </si>
  <si>
    <t xml:space="preserve"> REDRIVER IC PS7101-51 FCCSP-77//PHISON</t>
  </si>
  <si>
    <t>06116-00440200</t>
  </si>
  <si>
    <t>SUPER IO NCT6799D-R B LQFP-128//NUVOTON</t>
  </si>
  <si>
    <t>06010-00490000</t>
  </si>
  <si>
    <t>06G01000831L</t>
  </si>
  <si>
    <t>06G010121012</t>
  </si>
  <si>
    <t>06010-00240000</t>
  </si>
  <si>
    <t xml:space="preserve">       OP AMP. GS324ASF SOP-14 GS</t>
  </si>
  <si>
    <t>06G010132010</t>
  </si>
  <si>
    <t xml:space="preserve"> OP AMP. LM324DR2G SO-14 ON-SEMI  T8453</t>
  </si>
  <si>
    <t>06G010205010</t>
  </si>
  <si>
    <t xml:space="preserve">    OP AMP. AS324MTR-E1 SOIC-14 AAC</t>
  </si>
  <si>
    <t>06G011034011</t>
  </si>
  <si>
    <t>06016-01080000</t>
  </si>
  <si>
    <t xml:space="preserve">  ANALOG SW. AZAW1210C AMAZING SC70-6</t>
  </si>
  <si>
    <t>06G016067020</t>
  </si>
  <si>
    <t xml:space="preserve"> ANALOG SW. SN74LVC1G3157DCKR//TI SC-70</t>
  </si>
  <si>
    <t>06G017001200</t>
  </si>
  <si>
    <t xml:space="preserve">     Vcomp. LM393DR             S-8</t>
  </si>
  <si>
    <t>06G017001711</t>
  </si>
  <si>
    <t xml:space="preserve">     Vcomp. LM393DT            SO-8</t>
  </si>
  <si>
    <t>06G017001811</t>
  </si>
  <si>
    <t xml:space="preserve">    HF Vcomp. LM393G-S08-R SOP-8 UTC</t>
  </si>
  <si>
    <t>06G017001910</t>
  </si>
  <si>
    <t xml:space="preserve">     Vcomp. AS393MTR-E1 SOIC-8 BCD</t>
  </si>
  <si>
    <t>06G030150010</t>
  </si>
  <si>
    <t xml:space="preserve">  POWER SW. NCT3521U SOT23-5//NUVOTON</t>
  </si>
  <si>
    <t xml:space="preserve">  MG0000</t>
  </si>
  <si>
    <t>06G114035010</t>
  </si>
  <si>
    <t>Circuito integrado MUX/DEMUX SW ASM1480</t>
  </si>
  <si>
    <t>07005-00271100</t>
  </si>
  <si>
    <t xml:space="preserve">        N-MOSFET NX7002AK SOT-23</t>
  </si>
  <si>
    <t xml:space="preserve">  MG5100</t>
  </si>
  <si>
    <t>07005-00271300</t>
  </si>
  <si>
    <t xml:space="preserve">     N-MOSFET NX7002AK2  NXP SOT-23</t>
  </si>
  <si>
    <t>07005-00272000</t>
  </si>
  <si>
    <t xml:space="preserve">  N-MOSFET L2N7002SLT1G-HS  LRC SOT-23</t>
  </si>
  <si>
    <t>07005-00273000</t>
  </si>
  <si>
    <t xml:space="preserve">   N-MOSFET NX7002BK NEXPERIA SOT-23</t>
  </si>
  <si>
    <t>07G005000B12</t>
  </si>
  <si>
    <t xml:space="preserve">     N-MOSFET 2N7002K SOT-23 PANJIT</t>
  </si>
  <si>
    <t>07005-00273600</t>
  </si>
  <si>
    <t>07005-00273800</t>
  </si>
  <si>
    <t>DUAL N-MOSFET L2N7002SDW1T1GS-HS//LRC SO</t>
  </si>
  <si>
    <t>07005-00660500</t>
  </si>
  <si>
    <t xml:space="preserve">    N-MOSFET PJA138K//PANJIT SOT-23</t>
  </si>
  <si>
    <t>07G005032410</t>
  </si>
  <si>
    <t xml:space="preserve">    N-MOSFET BSS138 SOT-23 FAIRCHILD</t>
  </si>
  <si>
    <t>07005-00800000</t>
  </si>
  <si>
    <t xml:space="preserve"> P-MOSFET EMF44P02V EDFN33 EXCELLIANCE</t>
  </si>
  <si>
    <t>07005-04030000</t>
  </si>
  <si>
    <t xml:space="preserve">    P-MOSFET AP2335YT APEC PMPAK3X3</t>
  </si>
  <si>
    <t>07005-A0870000</t>
  </si>
  <si>
    <t xml:space="preserve">  P-MOSFET PE597BA NIKO-SEM PDFN 3X3P</t>
  </si>
  <si>
    <t>07005-00740000</t>
  </si>
  <si>
    <t xml:space="preserve">   P-MOSFET P2003ED TO-252  NIKO-SEM</t>
  </si>
  <si>
    <t>07005-01550000</t>
  </si>
  <si>
    <t xml:space="preserve"> P-MOSFET EMB20P03A  EXCELLIANCE TO-252</t>
  </si>
  <si>
    <t>07005-03440000</t>
  </si>
  <si>
    <t xml:space="preserve">   P-MOSFET PJD35P03 PANJIT TO-252AA</t>
  </si>
  <si>
    <t>07005-03970100</t>
  </si>
  <si>
    <t xml:space="preserve">     P-MOSFET AP3P021H APEC TO-252</t>
  </si>
  <si>
    <t>07005-04000000</t>
  </si>
  <si>
    <t xml:space="preserve">    P-MOSFET PD551BA NIKO-SEM TO-252</t>
  </si>
  <si>
    <t>07005-A0970000</t>
  </si>
  <si>
    <t>N-MOSFET SIRA14DP-T1-GE3-U  VISHAY SO-8</t>
  </si>
  <si>
    <t>07005-A0970100</t>
  </si>
  <si>
    <t>N-MOSFET SIRA14BDP-T1-GE3-U VISHAY SO-8</t>
  </si>
  <si>
    <t>07009-00022200</t>
  </si>
  <si>
    <t>XTAL 25MHZ 20PF/30PPM 3.2X2.5//FUJICOM/F</t>
  </si>
  <si>
    <t>07009-00024100</t>
  </si>
  <si>
    <t xml:space="preserve">     XTAL 25MHZ 20PF/30PPM 3.2x2.5</t>
  </si>
  <si>
    <t>07009-00028000</t>
  </si>
  <si>
    <t>07009-00451600</t>
  </si>
  <si>
    <t>XTAL 25MHZ 20PF/30PPM 3.2*2.5 SIWARD/XTL</t>
  </si>
  <si>
    <t>07009-00094800</t>
  </si>
  <si>
    <t>XTAL 48MHZ 12PF 10PPM 3.2X2.5 FUJICOM FS</t>
  </si>
  <si>
    <t>07009-00095100</t>
  </si>
  <si>
    <t>XTAL 48MHZ 12PF/10PPM 3.2X2.5 HELE/X3S04</t>
  </si>
  <si>
    <t>07009-00096300</t>
  </si>
  <si>
    <t>XTAL 48MHZ 12PF/10PPM 3.2X2.5TROQ/RL4800</t>
  </si>
  <si>
    <t>07009-00111800</t>
  </si>
  <si>
    <t xml:space="preserve">      XTAL 32.768KHZ 12.5PF/20PPM</t>
  </si>
  <si>
    <t xml:space="preserve">  MG7100</t>
  </si>
  <si>
    <t>07009-00112500</t>
  </si>
  <si>
    <t>XTAL 32.768KHZ 12.5PF/20PPM//TXC/9H03200</t>
  </si>
  <si>
    <t>07009-00113600</t>
  </si>
  <si>
    <t>XTAL 32.768KHZ 12.5PF 20PPM SEIKO Q-SC32</t>
  </si>
  <si>
    <t>07009-00113900</t>
  </si>
  <si>
    <t>XTAL 32.768KHZ 12.5PF/20PPM KDS/1TJY125D</t>
  </si>
  <si>
    <t>07G01030327K</t>
  </si>
  <si>
    <t>XTAL 32.768KHZ 12.5PF/20PPM CITIZEN/CM20</t>
  </si>
  <si>
    <t>07G010403276</t>
  </si>
  <si>
    <t>XTAL 32.768KHZ SMD 12.5PF20PPMEPSONMC-30</t>
  </si>
  <si>
    <t>07G010703275</t>
  </si>
  <si>
    <t xml:space="preserve">     XTAL 32.768KHZ SMD 12.5PF/20PP</t>
  </si>
  <si>
    <t>07013-00030200</t>
  </si>
  <si>
    <t xml:space="preserve"> POLYSWITCH 0805 SPR-P110 PTTC 1.1A 6V</t>
  </si>
  <si>
    <t>07013-00030700</t>
  </si>
  <si>
    <t>POLYSWITCH 1.1A 8V 0805  WAY-ON LP-ISML1</t>
  </si>
  <si>
    <t>07013-00160300</t>
  </si>
  <si>
    <t>POLYSWITCH 3.5A 6V 0805  WAY-ON LP-ISML3</t>
  </si>
  <si>
    <t>07013-00160700</t>
  </si>
  <si>
    <t>POLYSWITCH 3.5A 6V 0805 PTTC SMD0805P350</t>
  </si>
  <si>
    <t>07013-00200000</t>
  </si>
  <si>
    <t xml:space="preserve">        POLYSWITCH 2.6A/6V 0805</t>
  </si>
  <si>
    <t xml:space="preserve">  MG6100</t>
  </si>
  <si>
    <t>07013-00200300</t>
  </si>
  <si>
    <t>POLYSWITCH 2.6A 8V 0805  WAY-ON LP-ISML2</t>
  </si>
  <si>
    <t>07013-00240000</t>
  </si>
  <si>
    <t>POLYSWITCH 1.75A 6V 0805 PTTC SPR-P175-Y</t>
  </si>
  <si>
    <t>07013-00240200</t>
  </si>
  <si>
    <t>POLYSWITCH 1.75A 8V 0805  WAY-ON LP-ISML</t>
  </si>
  <si>
    <t>07014-00349000</t>
  </si>
  <si>
    <t>LED RGB SMD 3.2X1.0 LITEON/LTST-S310EGBW</t>
  </si>
  <si>
    <t>07014-00501900</t>
  </si>
  <si>
    <t>LED RGB 3.2 1.0//LIGITEK/LG-110RBG-HDT/T</t>
  </si>
  <si>
    <t>07024-01210000</t>
  </si>
  <si>
    <t>V-PORT 5.5V 100PF 0402  INPAQ VPORT0402L</t>
  </si>
  <si>
    <t>07G022005N30</t>
  </si>
  <si>
    <t xml:space="preserve">        VARISTOR 5.5V 100PF 0402</t>
  </si>
  <si>
    <t>07024-01800000</t>
  </si>
  <si>
    <t xml:space="preserve"> ESD PROTECTION AZC099-04SP.R7G AMAZING</t>
  </si>
  <si>
    <t>07024-01830400</t>
  </si>
  <si>
    <t xml:space="preserve">      TVS DIODE 5V/0.7PF SOT-23-6L</t>
  </si>
  <si>
    <t xml:space="preserve">  MG5200</t>
  </si>
  <si>
    <t>07024-01153600</t>
  </si>
  <si>
    <t>TVS ARRAY 1.5V/0.29PF DFN10L AOS/AOZ8S31</t>
  </si>
  <si>
    <t>07024-01950200</t>
  </si>
  <si>
    <t>TVS 1.5V 0.29PF DFN2510-10L IPU UT148AAD</t>
  </si>
  <si>
    <t>07024-02060000</t>
  </si>
  <si>
    <t xml:space="preserve">     ESD PROTECTION AZ174S-04F.R7G</t>
  </si>
  <si>
    <t>07035-00390000</t>
  </si>
  <si>
    <t>POWER MOSFET SW. MP86992GMJ-C787-Z//MPS</t>
  </si>
  <si>
    <t>07035-00740000</t>
  </si>
  <si>
    <t>POWER MOSFET SW. MP86670GMJ-C787-Z//MPS</t>
  </si>
  <si>
    <t>07035-00480000</t>
  </si>
  <si>
    <t>POWER MOSFET SW. ISL99390FRZ-TR5935 RENE</t>
  </si>
  <si>
    <t>07G001017120</t>
  </si>
  <si>
    <t xml:space="preserve">          DIODE BAW56W SOT323</t>
  </si>
  <si>
    <t>07G00101721L</t>
  </si>
  <si>
    <t xml:space="preserve">         DIODE BAW56W-L SOT323</t>
  </si>
  <si>
    <t>07003-00030800</t>
  </si>
  <si>
    <t xml:space="preserve">            TRASIS. MMBT3904</t>
  </si>
  <si>
    <t>07003-00030900</t>
  </si>
  <si>
    <t xml:space="preserve">     TRASIS.LMBT3904LT1G-HS SOT-23</t>
  </si>
  <si>
    <t>07G003000213</t>
  </si>
  <si>
    <t xml:space="preserve">      TRASIS. MMBT3904-7-F SOT-23</t>
  </si>
  <si>
    <t>07003-00190600</t>
  </si>
  <si>
    <t>TRASIS. MMBT3906 R1 000Z8  PANJIT SOT-23</t>
  </si>
  <si>
    <t>07003-00190700</t>
  </si>
  <si>
    <t xml:space="preserve">     TRASIS.LMBT3906LT1G SOT-23 LRC</t>
  </si>
  <si>
    <t>07G003001120</t>
  </si>
  <si>
    <t xml:space="preserve">        TRASIS. PMBS3906 SOT-23</t>
  </si>
  <si>
    <t>07G003001211</t>
  </si>
  <si>
    <t xml:space="preserve">      TRASIS. MMBT3906-7-F SOT-23</t>
  </si>
  <si>
    <t>07004-00031800</t>
  </si>
  <si>
    <t xml:space="preserve">  SCHOTTKY LBAT54CWT1G-HS LRC SOT-323</t>
  </si>
  <si>
    <t>07G004051640</t>
  </si>
  <si>
    <t xml:space="preserve">        SCHOTTKY BAT54CW SOT-323</t>
  </si>
  <si>
    <t>07G004069020</t>
  </si>
  <si>
    <t xml:space="preserve">       SCHOTTKY BAT54CW-L SOT323</t>
  </si>
  <si>
    <t>07004-00031700</t>
  </si>
  <si>
    <t xml:space="preserve">  SCHOTTKY LBAT54AWT1G-HS LRC SOT-323</t>
  </si>
  <si>
    <t>07G004068011</t>
  </si>
  <si>
    <t xml:space="preserve">     SCHOTTKY BAT54AW-L     SOT-323</t>
  </si>
  <si>
    <t>07G004068410</t>
  </si>
  <si>
    <t xml:space="preserve">     SCHOTTKY BAT54AW       SOT-323</t>
  </si>
  <si>
    <t>07005-00120200</t>
  </si>
  <si>
    <t>N-MOSFET EMF30N02JS SOT-23//EXCELLIANCE</t>
  </si>
  <si>
    <t>07005-03600000</t>
  </si>
  <si>
    <t xml:space="preserve">    N-MOSFET AP2N030EN SOT-23S APEC</t>
  </si>
  <si>
    <t>07G005401110</t>
  </si>
  <si>
    <t xml:space="preserve">        N-MOSFET AP2306GN SOT-23</t>
  </si>
  <si>
    <t>07G005788010</t>
  </si>
  <si>
    <t xml:space="preserve">   N-MOSFET P3202CMG SOT-23  NIKO-SEM</t>
  </si>
  <si>
    <t>07005-03970000</t>
  </si>
  <si>
    <t xml:space="preserve">    P-MOSFET AP3P050AG//APEC SOT-89</t>
  </si>
  <si>
    <t>07005-03980000</t>
  </si>
  <si>
    <t xml:space="preserve">   P-MOSFET PC561BA//NIKO-SEM SOT-89</t>
  </si>
  <si>
    <t>07G005B47010</t>
  </si>
  <si>
    <t xml:space="preserve">   P-MOSFET P06P03LCG SOT-89 NIKO-SEM</t>
  </si>
  <si>
    <t>07G005B93010</t>
  </si>
  <si>
    <t xml:space="preserve"> P-MOSFET EMB45P03P SOT-89  EXCELLIANCE</t>
  </si>
  <si>
    <t>07005-00210500</t>
  </si>
  <si>
    <t xml:space="preserve">   P-MOSFET AP2301EN-HF SOT-23S APEC</t>
  </si>
  <si>
    <t>07005-00300100</t>
  </si>
  <si>
    <t>P-MOSFET EMFA0P02JS//EXCELLIANCE SOT-23</t>
  </si>
  <si>
    <t>07G005626110</t>
  </si>
  <si>
    <t xml:space="preserve">        P-MOSFET PA102FMG SOT-23</t>
  </si>
  <si>
    <t>07G005B92010</t>
  </si>
  <si>
    <t xml:space="preserve"> P-MOSFET EMFA0P02J SOT-23  EXCELLIANCE</t>
  </si>
  <si>
    <t>07005-04050000</t>
  </si>
  <si>
    <t xml:space="preserve">    N-MOSFET AP3N020YT APEC PMPAK3X3</t>
  </si>
  <si>
    <t>07005-A0550000</t>
  </si>
  <si>
    <t xml:space="preserve">  N-MOSFET PEA28BA NIKO-SEM PDFN 3X3P</t>
  </si>
  <si>
    <t>07G005C55010</t>
  </si>
  <si>
    <t>N-MOSFET EMB20N03V POWER PAK EXCELLIANCE</t>
  </si>
  <si>
    <t>07G015200612</t>
  </si>
  <si>
    <t xml:space="preserve"> LED YELLOW SMD LITEON/LTST-C193KSKT-5A</t>
  </si>
  <si>
    <t>07G015700294</t>
  </si>
  <si>
    <t>LED Yellow SMD  0603  EVERLIGHT/19-217UY</t>
  </si>
  <si>
    <t>07G015200630</t>
  </si>
  <si>
    <t xml:space="preserve">  LED RED SMD LITE-ON LTST-C193KRKT-5A</t>
  </si>
  <si>
    <t>07G015700410</t>
  </si>
  <si>
    <t>LED RED SMD  0603   EVERLIGHT 19-217 R6C</t>
  </si>
  <si>
    <t>07G015N00080</t>
  </si>
  <si>
    <t>LED RED SMD  0603   LIGITEK LG-192HRF-CT</t>
  </si>
  <si>
    <t>07G015200225</t>
  </si>
  <si>
    <t xml:space="preserve">   LED Y G SMD LITE-ON/LTST-C190KGKT</t>
  </si>
  <si>
    <t>07G015700285</t>
  </si>
  <si>
    <t>LED YELLOW/GREEN  0603  SMD EVERLIGHT/19</t>
  </si>
  <si>
    <t>07G015N00251</t>
  </si>
  <si>
    <t xml:space="preserve">  LED GREEN SMD LIGITEK/LG-192-8UG-CT</t>
  </si>
  <si>
    <t>07G01520098A</t>
  </si>
  <si>
    <t xml:space="preserve">    LED WHITE SMD LITEON/LTW-C193TS5</t>
  </si>
  <si>
    <t>07G015L0008A</t>
  </si>
  <si>
    <t>LED WHITE  0603  SMD HARVATEK/HT-S91NW5</t>
  </si>
  <si>
    <t>07G015N0028A</t>
  </si>
  <si>
    <t>LED WHITE SMD 0603 LIGITEK/LG-192WK-DT/T</t>
  </si>
  <si>
    <t>09016-00026300</t>
  </si>
  <si>
    <t>POWER INDUCTOR 0.47UH/38A 20% TRIO/EM-47</t>
  </si>
  <si>
    <t>09016-00015900</t>
  </si>
  <si>
    <t>POWER INDUCTOR 1.0UH 12A 20%  CYNTEC PEU</t>
  </si>
  <si>
    <t xml:space="preserve">  MG6300</t>
  </si>
  <si>
    <t>09016-00253300</t>
  </si>
  <si>
    <t>POWER INDUCTOR 1UH 12A 20%  CHILISIN BMR</t>
  </si>
  <si>
    <t>09016-00350000</t>
  </si>
  <si>
    <t>POWER INDUCTOR 0.11UH 31A 20% EMC/SL2026</t>
  </si>
  <si>
    <t>09016-00350100</t>
  </si>
  <si>
    <t>POWER INDUCTOR 0.11UH/31A 20% SPORTON/SL</t>
  </si>
  <si>
    <t>09016-00542000</t>
  </si>
  <si>
    <t>POWER INDUCTOR 0.1UH/41A 20%//CYNTEC/PEU</t>
  </si>
  <si>
    <t>09G013120112</t>
  </si>
  <si>
    <t>FERRITE BEAD(0603)120OHM/600mA//MAXECHO/</t>
  </si>
  <si>
    <t>09G013120114</t>
  </si>
  <si>
    <t>FERRITE BEAD(0603)120OHM/600mA//TAI-TECH</t>
  </si>
  <si>
    <t>09016-00540000</t>
  </si>
  <si>
    <t>POWER INDUCTOR 0.1UH/32A 20%//CHILISIN/B</t>
  </si>
  <si>
    <t>09G02X102300</t>
  </si>
  <si>
    <t>INDUCTOR 0.1UH/32A SMD 20%//CYNTEC/PCMB0</t>
  </si>
  <si>
    <t>10005-00051000</t>
  </si>
  <si>
    <t xml:space="preserve">     RES 8.2K OHM 1/10W(0603)1% A-S</t>
  </si>
  <si>
    <t>10005-00057000</t>
  </si>
  <si>
    <t>RES 8.2K OHM 1 10W 0603 1% A-S WALSIN SR</t>
  </si>
  <si>
    <t>10005-00061000</t>
  </si>
  <si>
    <t xml:space="preserve">     RES 10K OHM 1/10W (0603)1% A-S</t>
  </si>
  <si>
    <t>10005-00067000</t>
  </si>
  <si>
    <t>RES 10K OHM 1 10W  0603  1% A-S WALSIN S</t>
  </si>
  <si>
    <t>10005-00281000</t>
  </si>
  <si>
    <t xml:space="preserve">     RES 40.2K OHM1/10W(0603)1% A-S</t>
  </si>
  <si>
    <t>10005-00287000</t>
  </si>
  <si>
    <t>RES 40.2K OHM1 10W 0603 1% A-S WALSIN SR</t>
  </si>
  <si>
    <t>10005-00321000</t>
  </si>
  <si>
    <t xml:space="preserve">     RES 4.7K OHM 1/10W(0603)1% A-S</t>
  </si>
  <si>
    <t>10005-00327000</t>
  </si>
  <si>
    <t>RES 4.7K OHM 1 10W 0603 1% A-S WALSIN SR</t>
  </si>
  <si>
    <t>10005-00461000</t>
  </si>
  <si>
    <t>RES 1K OHM 1/10W (0603) 1% A-S//TA-I/RMS</t>
  </si>
  <si>
    <t>10005-00467000</t>
  </si>
  <si>
    <t>RES 1K OHM 1 10W  0603   1% A-S WALSIN S</t>
  </si>
  <si>
    <t>10005-00481000</t>
  </si>
  <si>
    <t xml:space="preserve">     RES 2.7K OHM 1/10W(0603)1% A-S</t>
  </si>
  <si>
    <t>10005-00487000</t>
  </si>
  <si>
    <t>RES 2.7K OHM 1 10W 0603 1% A-S WALSIN SR</t>
  </si>
  <si>
    <t>10005-00491000</t>
  </si>
  <si>
    <t>RES 20K OHM 1/10W (0603)1% A-S//TA-I/RMS</t>
  </si>
  <si>
    <t>10005-00497000</t>
  </si>
  <si>
    <t>RES 20K OHM 1 10W  0603 1% A-S WALSIN SR</t>
  </si>
  <si>
    <t>10005-00581000</t>
  </si>
  <si>
    <t>RES 100K OHM 1/10W(0603)1% A-S//TA-I/RMS</t>
  </si>
  <si>
    <t>10005-00587000</t>
  </si>
  <si>
    <t>RES 100K OHM 1 10W 0603 1% A-S WALSIN SR</t>
  </si>
  <si>
    <t>10005-00647000</t>
  </si>
  <si>
    <t>RES 12K OHM 1/10W (0603)1% A-S//WALSIN/S</t>
  </si>
  <si>
    <t>10005-00651000</t>
  </si>
  <si>
    <t xml:space="preserve">     RES 13.3KOHM 1/10W(0603)1% A-S</t>
  </si>
  <si>
    <t>10005-00657000</t>
  </si>
  <si>
    <t>RES 13.3KOHM 1 10W 0603 1% A-S  WALSIN S</t>
  </si>
  <si>
    <t>10005-02401000</t>
  </si>
  <si>
    <t>RES 330K OHM 1/10W (0603)1% A-S//TA-I/RM</t>
  </si>
  <si>
    <t>10G094121032</t>
  </si>
  <si>
    <t>THERMISTOR 10K OHM  0402  3%  MURATA NCP</t>
  </si>
  <si>
    <t>10G094121033</t>
  </si>
  <si>
    <t>THERMISTOR 10K OHM  0402 3% TKS TSM0B10</t>
  </si>
  <si>
    <t>10G0941B1030</t>
  </si>
  <si>
    <t xml:space="preserve">      THERMISTOR 10K OHM (0402) 3%</t>
  </si>
  <si>
    <t>10G212000004010</t>
  </si>
  <si>
    <t xml:space="preserve">       RES 0 OHM 1/16W(0402)JUMP</t>
  </si>
  <si>
    <t>10G212000004020</t>
  </si>
  <si>
    <t xml:space="preserve">      RES 0 OHM 1 16W 0402 JUMP 5%</t>
  </si>
  <si>
    <t>10G212000004050</t>
  </si>
  <si>
    <t>RES 0 OHM 1 16W 0402 JUMP UNI-OHM 0402W</t>
  </si>
  <si>
    <t>10G212100004010</t>
  </si>
  <si>
    <t>10G212100004020</t>
  </si>
  <si>
    <t>10G212100004050</t>
  </si>
  <si>
    <t>RES 10 OHM 116W  0402 5% UNI-OHM 0402WG</t>
  </si>
  <si>
    <t>10G212100014010</t>
  </si>
  <si>
    <t xml:space="preserve">      RES 100 OHM 1/16W (0402) 1%</t>
  </si>
  <si>
    <t>10G212100014020</t>
  </si>
  <si>
    <t xml:space="preserve">       RES 100 OHM 1 16W 0402 1%</t>
  </si>
  <si>
    <t>10G212100014050</t>
  </si>
  <si>
    <t>RES 100 OHM 1 16W  0402 1%  UNI-OHM 0402</t>
  </si>
  <si>
    <t>10G212100114010</t>
  </si>
  <si>
    <t xml:space="preserve">        RES 1K OHM 1/16W(0402)1%</t>
  </si>
  <si>
    <t>10G212100114020</t>
  </si>
  <si>
    <t xml:space="preserve">        RES 1K OHM 1 16W 0402 1%</t>
  </si>
  <si>
    <t>10G212100114050</t>
  </si>
  <si>
    <t>RES 1K OHM 1 16W  0402 1%  UNI-OHM 0402W</t>
  </si>
  <si>
    <t>10G212100214010</t>
  </si>
  <si>
    <t xml:space="preserve">       RES 10K OHM 1/16W(0402)1%</t>
  </si>
  <si>
    <t>10G212100214020</t>
  </si>
  <si>
    <t xml:space="preserve">       RES 10K OHM 1 16W 0402 1%</t>
  </si>
  <si>
    <t>10G212100214050</t>
  </si>
  <si>
    <t>RES 10K OHM 1 16W 0402 1%  UNI-OHM 0402W</t>
  </si>
  <si>
    <t>10G212100314010</t>
  </si>
  <si>
    <t xml:space="preserve">      RES 100K OHM 1/16W (0402) 1%</t>
  </si>
  <si>
    <t>10G212100314020</t>
  </si>
  <si>
    <t xml:space="preserve">       RES 100K OHM 1 16W 0402 1%</t>
  </si>
  <si>
    <t>10G212100314050</t>
  </si>
  <si>
    <t xml:space="preserve">   RES 100K OHM 1 16W 0402 1 /UNI-OHM</t>
  </si>
  <si>
    <t>10G212100414010</t>
  </si>
  <si>
    <t xml:space="preserve">        RES 1M OHM 1/16W(0402)1%</t>
  </si>
  <si>
    <t>10G212100414020</t>
  </si>
  <si>
    <t xml:space="preserve"> RES 1M OHM 1 16W 0402 1% RALEC RTT0210</t>
  </si>
  <si>
    <t>10G212100414050</t>
  </si>
  <si>
    <t>RES 1M OHM 1 16W  0402 1%  UNI-OHM 0402W</t>
  </si>
  <si>
    <t>10G212100514010</t>
  </si>
  <si>
    <t>RES 10M OHM 1/16W (0402) 1%//TA-I/RM04FT</t>
  </si>
  <si>
    <t>10G212100514020</t>
  </si>
  <si>
    <t>RES 10M OHM 1/16W(0402)1%//RALEC/RTT0210</t>
  </si>
  <si>
    <t>10G212100514050</t>
  </si>
  <si>
    <t>RES 10M OHM 1/16W(0402)1%//UNI-OHM/0402W</t>
  </si>
  <si>
    <t>10G21210R014010</t>
  </si>
  <si>
    <t xml:space="preserve">       RES 10 OHM 1/16W (0402) 1%</t>
  </si>
  <si>
    <t>10G21210R014020</t>
  </si>
  <si>
    <t xml:space="preserve">        RES 10 OHM 1 16W 0402 1%</t>
  </si>
  <si>
    <t>10G21210R014050</t>
  </si>
  <si>
    <t>RES 10 OHM 1 16W  0402  1%  UNI-OHM 0402</t>
  </si>
  <si>
    <t>10G212110214010</t>
  </si>
  <si>
    <t xml:space="preserve">      RES 11K OHM 1/16W (0402) 1%</t>
  </si>
  <si>
    <t>10G212110214020</t>
  </si>
  <si>
    <t>RES 11K OHM 1 16W 0402 1% RALECRTT021102</t>
  </si>
  <si>
    <t>10G212110214050</t>
  </si>
  <si>
    <t>RES 11K OHM 1 16W 0402 1% UNI-OHM0402WGF</t>
  </si>
  <si>
    <t>10G212121214010</t>
  </si>
  <si>
    <t xml:space="preserve">      RES 12.1K OHM 1/16W(0402)1%</t>
  </si>
  <si>
    <t>10G212121214020</t>
  </si>
  <si>
    <t>10G212121214050</t>
  </si>
  <si>
    <t xml:space="preserve"> RES 12.1K OHM 1 16W  0402 1% UNI-OHM 0</t>
  </si>
  <si>
    <t>10G212124214010</t>
  </si>
  <si>
    <t xml:space="preserve">     RES 12.4K OHM 1/16W (0402) 1%</t>
  </si>
  <si>
    <t>10G212124214020</t>
  </si>
  <si>
    <t>RES 12.4K OHM 1 16W 0402 1%  RALEC RTT02</t>
  </si>
  <si>
    <t>10G212124214050</t>
  </si>
  <si>
    <t>RES 12.4K OHM 1 16W 0402 1%  UNI-OHM 040</t>
  </si>
  <si>
    <t>10G212127114010</t>
  </si>
  <si>
    <t>RES 1.27K OHM 1/16W (0402) 1% TA-I/RM04F</t>
  </si>
  <si>
    <t>10G212127114020</t>
  </si>
  <si>
    <t xml:space="preserve">      RES 1.27K OHM 1 16W 0402 1%</t>
  </si>
  <si>
    <t>10G212127114050</t>
  </si>
  <si>
    <t xml:space="preserve"> RES 1.27K OHM 1 16W 0402  1% UNI-OHM 0</t>
  </si>
  <si>
    <t>10G212130214010</t>
  </si>
  <si>
    <t>RES 13K OHM 1 16W 0402 1% TA-I RM04FTN1</t>
  </si>
  <si>
    <t>10G212130214020</t>
  </si>
  <si>
    <t xml:space="preserve"> RES 13K OHM 1 16W 0402 1% RALEC RTT02</t>
  </si>
  <si>
    <t>10G212130214050</t>
  </si>
  <si>
    <t xml:space="preserve"> RES 13K OHM 1 16W 0402 1% UNI-OHM 040</t>
  </si>
  <si>
    <t>10G212150214010</t>
  </si>
  <si>
    <t xml:space="preserve">      RES 15K OHM 1/16W (0402) 1%</t>
  </si>
  <si>
    <t>10G212150214020</t>
  </si>
  <si>
    <t xml:space="preserve">       RES 15K OHM 1 16W 0402 1%</t>
  </si>
  <si>
    <t>10G212150214050</t>
  </si>
  <si>
    <t>RES 15K OHM 1 16W 0402 1% UNI-OHM 0402W</t>
  </si>
  <si>
    <t>10102-04735000</t>
  </si>
  <si>
    <t>RES 15.4K OHM 1/16W (0402) 1% UNI-OHM/04</t>
  </si>
  <si>
    <t>10G212154214010</t>
  </si>
  <si>
    <t>RES 15.4K OHM 1/16W (0402) 1%//TA-I/RM04</t>
  </si>
  <si>
    <t>10G212154214020</t>
  </si>
  <si>
    <t>RES 15.4K OHM 1/16W (0402) 1%//RALEC/RTT</t>
  </si>
  <si>
    <t>10G21215R014010</t>
  </si>
  <si>
    <t xml:space="preserve">       RES 15 OHM 1/16W(0402) 1%</t>
  </si>
  <si>
    <t>10G21215R014020</t>
  </si>
  <si>
    <t xml:space="preserve">        RES 15 OHM 1 16W 0402 1%</t>
  </si>
  <si>
    <t>10G21215R014050</t>
  </si>
  <si>
    <t>RES 15 OHM 1 16W 0402  1% UNI-OHM 0402W</t>
  </si>
  <si>
    <t>10G212180114010</t>
  </si>
  <si>
    <t>10G212180114020</t>
  </si>
  <si>
    <t>10G212180114050</t>
  </si>
  <si>
    <t>RES 1.8K OHM 1 16W  0402 1%  UNI-OHM 040</t>
  </si>
  <si>
    <t>10G212180214010</t>
  </si>
  <si>
    <t>RES 18K OHM 1/16W  0402  1% TA-I/RM04FTN</t>
  </si>
  <si>
    <t>10G212180214020</t>
  </si>
  <si>
    <t>RES 18K OHM 1/16W  0402  1% RALEC/RTT021</t>
  </si>
  <si>
    <t>10G212180214050</t>
  </si>
  <si>
    <t>RES 18K OHM 1/16W  0402  1% UNI-OHM/0402</t>
  </si>
  <si>
    <t>10G212200114010</t>
  </si>
  <si>
    <t xml:space="preserve">       RES 2K OHM 1/16W (0402)1%</t>
  </si>
  <si>
    <t>10G212200114020</t>
  </si>
  <si>
    <t xml:space="preserve">     RES 2K OHM 1 16W 0402 1% RALEC</t>
  </si>
  <si>
    <t>10G212200114050</t>
  </si>
  <si>
    <t xml:space="preserve">        RES 2K OHM 1 16W 0402 1%</t>
  </si>
  <si>
    <t>10G212200214010</t>
  </si>
  <si>
    <t xml:space="preserve">      RES 20K OHM 1/16W (0402) 1%</t>
  </si>
  <si>
    <t>10G212200214020</t>
  </si>
  <si>
    <t xml:space="preserve">       RES 20K OHM 1 16W 0402 1%</t>
  </si>
  <si>
    <t>10G212200214050</t>
  </si>
  <si>
    <t>RES 20K OHM 1 16W  0402  1%  UNI-OHM 040</t>
  </si>
  <si>
    <t>10G212200314010</t>
  </si>
  <si>
    <t xml:space="preserve">      RES 200K OHM 1/16W (0402) 1%</t>
  </si>
  <si>
    <t>10G212200314020</t>
  </si>
  <si>
    <t xml:space="preserve"> RES 200K OHM 1 16W 0402 1% RALEC RTT0</t>
  </si>
  <si>
    <t>10G212200314050</t>
  </si>
  <si>
    <t>RES 200K OHM 1 16W  0402  1%  UNI-OHM 04</t>
  </si>
  <si>
    <t>10G212200414010</t>
  </si>
  <si>
    <t xml:space="preserve">       RES 2M OHM 1/16W (0402) 1%</t>
  </si>
  <si>
    <t>10G212200414020</t>
  </si>
  <si>
    <t xml:space="preserve">  RES 2M OHM 1 16W 0402 1%RALEC RTT022</t>
  </si>
  <si>
    <t>10G212200414050</t>
  </si>
  <si>
    <t>RES 2M OHM 1 16W  0402  1%  UNI-OHM 0402</t>
  </si>
  <si>
    <t>10G212215114010</t>
  </si>
  <si>
    <t>RES 2.15K OHM 1 16W  0402  1%  TA-I RM04</t>
  </si>
  <si>
    <t>10G212215114020</t>
  </si>
  <si>
    <t>RES 2.15K OHM 1 16W 0402  1%  RALEC RTT0</t>
  </si>
  <si>
    <t>10G212215114050</t>
  </si>
  <si>
    <t>RES 2.15K OHM 1 16W  0402  1%  UNI-OHM 0</t>
  </si>
  <si>
    <t>10G212215214010</t>
  </si>
  <si>
    <t>RES 21.5K OHM 1/16W 0402 1% TA-I/RM04FTN</t>
  </si>
  <si>
    <t>10G212215214020</t>
  </si>
  <si>
    <t>RES 21.5K OHM 1/16W 0402 1% RALEC/RTT022</t>
  </si>
  <si>
    <t>10G212215214050</t>
  </si>
  <si>
    <t>RES 21.5K OHM 1/16W(0402)1%//UNI-OHM/040</t>
  </si>
  <si>
    <t>10G212220114010</t>
  </si>
  <si>
    <t xml:space="preserve">      RES 2.2K OHM 1/16W (0402) 1%</t>
  </si>
  <si>
    <t xml:space="preserve">  B9</t>
  </si>
  <si>
    <t>10G212220114020</t>
  </si>
  <si>
    <t xml:space="preserve">       RES 2.2K OHM 1 16W 0402 1%</t>
  </si>
  <si>
    <t>10G212220114050</t>
  </si>
  <si>
    <t>RES 2.2K OHM 1 16W  0402  1%  UNI-OHM 04</t>
  </si>
  <si>
    <t>10G212220214010</t>
  </si>
  <si>
    <t xml:space="preserve">      RES 22K OHM 1/16W (0402) 1%</t>
  </si>
  <si>
    <t xml:space="preserve">  C0</t>
  </si>
  <si>
    <t>10G212220214020</t>
  </si>
  <si>
    <t xml:space="preserve">       RES 22K OHM 1 16W 0402 1%</t>
  </si>
  <si>
    <t>10G212220214050</t>
  </si>
  <si>
    <t>RES 22K OHM 1 16W  0402  1%  UNI-OHM 040</t>
  </si>
  <si>
    <t>10G212220314010</t>
  </si>
  <si>
    <t xml:space="preserve">      RES 220K OHM 1/16W (0402) 1%</t>
  </si>
  <si>
    <t xml:space="preserve">  C1</t>
  </si>
  <si>
    <t>10G212220314020</t>
  </si>
  <si>
    <t>RES 220K OHM 1 16W 0402 1%  RALEC RTT022</t>
  </si>
  <si>
    <t>10G212220314050</t>
  </si>
  <si>
    <t>RES 220K OHM 1 16W 0402 1%  UNI-OHM 0402</t>
  </si>
  <si>
    <t>10G212226114010</t>
  </si>
  <si>
    <t>RES 2.26K OHM 1 16W 0402 1% TA-I RM04FTN</t>
  </si>
  <si>
    <t xml:space="preserve">  C2</t>
  </si>
  <si>
    <t>10G212226114020</t>
  </si>
  <si>
    <t>RES 2.26K OHM 1 16W 0402 1% RALEC RTT022</t>
  </si>
  <si>
    <t>10G212226114050</t>
  </si>
  <si>
    <t>RES 2.26K OHM 1 16W 04021% UNI-OHM 0402W</t>
  </si>
  <si>
    <t>10G21222R014010</t>
  </si>
  <si>
    <t>RES 22 OHM 1/16W (0402) 1% TA-I/RM04FTN2</t>
  </si>
  <si>
    <t xml:space="preserve">  C3</t>
  </si>
  <si>
    <t>10G21222R014020</t>
  </si>
  <si>
    <t xml:space="preserve">     RES 22 OHM 1 16W 0402 1% RALEC</t>
  </si>
  <si>
    <t>10G21222R014050</t>
  </si>
  <si>
    <t>RES 22 OHM 1 16W  0402  1%  UNI-OHM 0402</t>
  </si>
  <si>
    <t>10G212232114010</t>
  </si>
  <si>
    <t>RES 2.32K OHM 1/16W  0402  1% TA-I/RM04F</t>
  </si>
  <si>
    <t xml:space="preserve">  C4</t>
  </si>
  <si>
    <t>10G212232114020</t>
  </si>
  <si>
    <t>RES 2.32K OHM 1/16W  0402  1% RALEC/RTT0</t>
  </si>
  <si>
    <t>10G212232214010</t>
  </si>
  <si>
    <t>RES 23.2K OHM 1/16W (0402) 1%//TA-I/RM04</t>
  </si>
  <si>
    <t xml:space="preserve">  C5</t>
  </si>
  <si>
    <t>10G212232214020</t>
  </si>
  <si>
    <t>RES 23.2K OHM 1/16W (0402) 1%//RALEC/RTT</t>
  </si>
  <si>
    <t>10G212232214050</t>
  </si>
  <si>
    <t>RES 23.2K OHM 1/16W (0402) 1%//UNI-OHM/0</t>
  </si>
  <si>
    <t>10G212249114010</t>
  </si>
  <si>
    <t xml:space="preserve">     RES 2.49K OHM 1/16W (0402) 1%</t>
  </si>
  <si>
    <t xml:space="preserve">  C6</t>
  </si>
  <si>
    <t>10G212249114020</t>
  </si>
  <si>
    <t xml:space="preserve"> RES 2.49K OHM 1 16W 0402 1% RALEC RTT</t>
  </si>
  <si>
    <t>10G212249114050</t>
  </si>
  <si>
    <t>RES 2.49K OHM 1 16W 0402 1% UNI-OHM 0402</t>
  </si>
  <si>
    <t>10G212255014010</t>
  </si>
  <si>
    <t>RES 255 OHM 1 16W  0402 1%  TA-I RM04FTN</t>
  </si>
  <si>
    <t xml:space="preserve">  C7</t>
  </si>
  <si>
    <t>10G212255014020</t>
  </si>
  <si>
    <t>RES 255 OHM 1 16W  0402  1%  RALEC RTT02</t>
  </si>
  <si>
    <t>10G212255014050</t>
  </si>
  <si>
    <t xml:space="preserve"> RES 255 OHM 1 16W  0402 1% UNI-OHM 040</t>
  </si>
  <si>
    <t>10G212255214010</t>
  </si>
  <si>
    <t>RES 25.5K OHM 1/16W (0402) 1%//TA-I/RM04</t>
  </si>
  <si>
    <t xml:space="preserve">  C8</t>
  </si>
  <si>
    <t>10G212255214020</t>
  </si>
  <si>
    <t>RES 25.5K OHM 1 16W  0402   1% RALEC RTT</t>
  </si>
  <si>
    <t>10G212255214050</t>
  </si>
  <si>
    <t>RES 25.5K OHM 1 16W  0402   1% UNI-OHM 0</t>
  </si>
  <si>
    <t>10G212270114010</t>
  </si>
  <si>
    <t>RES 2.7K OHM 1/16W (0402)1% TA-I/RM04FTN</t>
  </si>
  <si>
    <t xml:space="preserve">  C9</t>
  </si>
  <si>
    <t>10G212270114020</t>
  </si>
  <si>
    <t>RES 2.7K OHM 1 16W  0402 1%  RALEC RTT02</t>
  </si>
  <si>
    <t>10G212270114050</t>
  </si>
  <si>
    <t>RES 2.7K OHM 1 16W  0402 1%  UNI-OHM 040</t>
  </si>
  <si>
    <t>10G212287114010</t>
  </si>
  <si>
    <t>RES 2.87K OHM 1/16W (0402) 1%//TA-I/RM04</t>
  </si>
  <si>
    <t xml:space="preserve">  D0</t>
  </si>
  <si>
    <t>10G212287114020</t>
  </si>
  <si>
    <t>RES 2.87K OHM 1/16W (0402) 1%//RALEC/RTT</t>
  </si>
  <si>
    <t>10G212287114050</t>
  </si>
  <si>
    <t>RES 2.87K OHM 1 16W 0402 1% UNI-OHM 0402</t>
  </si>
  <si>
    <t>10G212294114010</t>
  </si>
  <si>
    <t>RES 2.94K OHM 1 16W  0402  1%  TA-I RM04</t>
  </si>
  <si>
    <t xml:space="preserve">  D1</t>
  </si>
  <si>
    <t>10G212294114020</t>
  </si>
  <si>
    <t>RES 2.94K OHM 1 16W  0402  1%  RALEC RTT</t>
  </si>
  <si>
    <t>10G212294114050</t>
  </si>
  <si>
    <t>RES 2.94K OHM 1 16W  0402  1%  UNI-OHM 0</t>
  </si>
  <si>
    <t>10G2122R2004010</t>
  </si>
  <si>
    <t xml:space="preserve">      RES 2.2 OHM 1/16W (0402) 5%</t>
  </si>
  <si>
    <t xml:space="preserve">  D2</t>
  </si>
  <si>
    <t>10G2122R2004020</t>
  </si>
  <si>
    <t>RES 2.2 OHM 1/16W  0402  5% RALEC/RTT022</t>
  </si>
  <si>
    <t>10G2122R2004030</t>
  </si>
  <si>
    <t xml:space="preserve">       RES 2.2 OHM 1/16W (0402)5%</t>
  </si>
  <si>
    <t>10G2122R2004050</t>
  </si>
  <si>
    <t>RES 2.2 OHM 1/16W (0402) 5% UNI-OHM/0402</t>
  </si>
  <si>
    <t>10G212300014010</t>
  </si>
  <si>
    <t xml:space="preserve">      RES 300 OHM 1/16W (0402) 1%</t>
  </si>
  <si>
    <t xml:space="preserve">  D3</t>
  </si>
  <si>
    <t>10G212300014020</t>
  </si>
  <si>
    <t xml:space="preserve">       RES 300 OHM 1/16W (0402)1%</t>
  </si>
  <si>
    <t>10G212300014050</t>
  </si>
  <si>
    <t>RES 300 OHM 1 16W  0402 1%  UNI-OHM 0402</t>
  </si>
  <si>
    <t>10G212300114010</t>
  </si>
  <si>
    <t xml:space="preserve">       RES 3K OHM 1/16W (0402) 1%</t>
  </si>
  <si>
    <t xml:space="preserve">  D4</t>
  </si>
  <si>
    <t>10G212300114020</t>
  </si>
  <si>
    <t xml:space="preserve"> RES 3K OHM 1 16W 0402 1% RALEC RTT023</t>
  </si>
  <si>
    <t>10G212300114050</t>
  </si>
  <si>
    <t>RES 3K OHM 1 16W  0402  1%  UNI-OHM 0402</t>
  </si>
  <si>
    <t>10102-03395000</t>
  </si>
  <si>
    <t>RES 30 OHM 1/16W (0402) 1% UNI-OHM/0402W</t>
  </si>
  <si>
    <t xml:space="preserve">  D5</t>
  </si>
  <si>
    <t>10G21230R014010</t>
  </si>
  <si>
    <t xml:space="preserve">        RES 30 OHM 1 16W 0402 1%</t>
  </si>
  <si>
    <t>10G21230R014020</t>
  </si>
  <si>
    <t>RES 30 OHM 1 16W  0402  1%  RALEC RTT023</t>
  </si>
  <si>
    <t>10G212316114010</t>
  </si>
  <si>
    <t>RES 3.16K OHM 1/16W 0402 1% TA-I/RM04FTN</t>
  </si>
  <si>
    <t xml:space="preserve">  D6</t>
  </si>
  <si>
    <t>10G212316114020</t>
  </si>
  <si>
    <t>RES 3.16K OHM 1 16W 0402 1%RALECRTT02316</t>
  </si>
  <si>
    <t>10G212316114050</t>
  </si>
  <si>
    <t>RES 3.16K OHM 1 16W 0402 1%UNI-OHM0402WG</t>
  </si>
  <si>
    <t>10G212316214010</t>
  </si>
  <si>
    <t>RES 31.6K OHM 1/16W (0402)1%TA-I/RM04FTN</t>
  </si>
  <si>
    <t xml:space="preserve">  D7</t>
  </si>
  <si>
    <t>10G212316214020</t>
  </si>
  <si>
    <t>RES 31.6K OHM 1/16W  0402 1% RALEC/RTT02</t>
  </si>
  <si>
    <t>10G212316214030</t>
  </si>
  <si>
    <t>RES 31.6K OHM 1/16W  0402 1% YAGEO/RC040</t>
  </si>
  <si>
    <t>10G212316214050</t>
  </si>
  <si>
    <t>RES 31.6K OHM 1/16W  0402 1% UNI-OHM/040</t>
  </si>
  <si>
    <t>10G212324214010</t>
  </si>
  <si>
    <t xml:space="preserve">      RES 32.4K OHM 1/16W(0402)1%</t>
  </si>
  <si>
    <t xml:space="preserve">  D8</t>
  </si>
  <si>
    <t>10G212324214020</t>
  </si>
  <si>
    <t>10G212324214050</t>
  </si>
  <si>
    <t>RES 32.4K OHM 1 16W 0402 1%  UNI-OHM 040</t>
  </si>
  <si>
    <t>10G212330214010</t>
  </si>
  <si>
    <t xml:space="preserve">      RES 33K OHM 1/16W (0402) 1%</t>
  </si>
  <si>
    <t xml:space="preserve">  D9</t>
  </si>
  <si>
    <t>10G212330214020</t>
  </si>
  <si>
    <t>RES 33K OHM 1 16W 0402 1% RALEC RTT02330</t>
  </si>
  <si>
    <t>10G212330214050</t>
  </si>
  <si>
    <t>RES 33K OHM 1 16W 0402 1% UNI-OHM 0402WG</t>
  </si>
  <si>
    <t>10G21233R014010</t>
  </si>
  <si>
    <t xml:space="preserve">       RES 33 OHM 1/16W (0402) 1%</t>
  </si>
  <si>
    <t xml:space="preserve">  E0</t>
  </si>
  <si>
    <t>10G21233R014020</t>
  </si>
  <si>
    <t xml:space="preserve"> RES 33 OHM 1 16W 0402 1% RALEC RTT023</t>
  </si>
  <si>
    <t>10G21233R014050</t>
  </si>
  <si>
    <t>RES 33 OHM 1 16W  0402  1%  UNI-OHM 0402</t>
  </si>
  <si>
    <t>10G212340114010</t>
  </si>
  <si>
    <t>RES 3.4K OHM 1/16W(0402)1%//TA-I/RM04FTN</t>
  </si>
  <si>
    <t xml:space="preserve">  E1</t>
  </si>
  <si>
    <t>10G212340114020</t>
  </si>
  <si>
    <t>RES 3.4K OHM 1/16W (0402) 1%//RALEC/RTT0</t>
  </si>
  <si>
    <t>10G212340114050</t>
  </si>
  <si>
    <t>RES 3.4K OHM 1/16W  0402  1% UNI-OHM/040</t>
  </si>
  <si>
    <t>10G212357214010</t>
  </si>
  <si>
    <t>RES 35.7K OHM 1/16W(0402)1%//TA-I/ RM04F</t>
  </si>
  <si>
    <t xml:space="preserve">  E2</t>
  </si>
  <si>
    <t>10G212357214020</t>
  </si>
  <si>
    <t>RES 35.7K OHM 1/16W(0402)1%//RALEC/RTT02</t>
  </si>
  <si>
    <t>10G212357214050</t>
  </si>
  <si>
    <t>RES 35.7K OHM 1/16W(0402)1%//UNI-OHM/040</t>
  </si>
  <si>
    <t>10G212360114010</t>
  </si>
  <si>
    <t>RES 3.6K OHM 1/16W  0402  1% TA-I/RM04FT</t>
  </si>
  <si>
    <t xml:space="preserve">  E3</t>
  </si>
  <si>
    <t>10G212360114020</t>
  </si>
  <si>
    <t>RES 3.6K OHM 1/16W  0402  1% RALEC/RTT02</t>
  </si>
  <si>
    <t>10G212360114050</t>
  </si>
  <si>
    <t>RES 3.6K OHM 1/16W  0402  1% UNI-OHM/040</t>
  </si>
  <si>
    <t>10G21239R014010</t>
  </si>
  <si>
    <t xml:space="preserve">        RES 39 OHM 1/16W(0402)1%</t>
  </si>
  <si>
    <t xml:space="preserve">  E4</t>
  </si>
  <si>
    <t>10G21239R014020</t>
  </si>
  <si>
    <t xml:space="preserve">       RES 39 OHM 1/16W (0402) 1%</t>
  </si>
  <si>
    <t>10G21239R014050</t>
  </si>
  <si>
    <t>RES 39 OHM 1/16W  0402  1% UNI-OHM/0402W</t>
  </si>
  <si>
    <t>10G212402214010</t>
  </si>
  <si>
    <t xml:space="preserve">     RES 40.2K OHM 1/16W (0402) 1%</t>
  </si>
  <si>
    <t>10G212402214020</t>
  </si>
  <si>
    <t xml:space="preserve">   RES 40.2K OHM 1 16W 0402 1% RALEC</t>
  </si>
  <si>
    <t>10G212402214050</t>
  </si>
  <si>
    <t>RES 40.2K OHM 1 16W  0402  1%  UNI-OHM 0</t>
  </si>
  <si>
    <t>10G212422114010</t>
  </si>
  <si>
    <t>RES 4.22K OHM 1/16W (0402) 1%//TA-I/RM04</t>
  </si>
  <si>
    <t xml:space="preserve">  E6</t>
  </si>
  <si>
    <t>10G212422114020</t>
  </si>
  <si>
    <t>RES 4.22K OHM 1/16W (0402) 1%//RALEC/RTT</t>
  </si>
  <si>
    <t>10G212422114050</t>
  </si>
  <si>
    <t>RES 4.22K OHM 1/16W (0402) 1%//UNI-OHM/0</t>
  </si>
  <si>
    <t>10G212470114010</t>
  </si>
  <si>
    <t xml:space="preserve">      RES 4.7K OHM 1/16W(0402) 1%</t>
  </si>
  <si>
    <t xml:space="preserve">  E7</t>
  </si>
  <si>
    <t>10G212470114020</t>
  </si>
  <si>
    <t xml:space="preserve"> RES 4.7K OHM 1 16W 0402 1% RALEC RTT0</t>
  </si>
  <si>
    <t>10G212470114050</t>
  </si>
  <si>
    <t>RES 4.7K OHM 1 16W  0402 1%  UNI-OHM 040</t>
  </si>
  <si>
    <t>10G212499014010</t>
  </si>
  <si>
    <t xml:space="preserve">       RES 499 OHM 1/16W (0402)1%</t>
  </si>
  <si>
    <t xml:space="preserve">  E8</t>
  </si>
  <si>
    <t>10G212499014020</t>
  </si>
  <si>
    <t xml:space="preserve">    RES 499 OHM 1 16W  0402 1% RALEC</t>
  </si>
  <si>
    <t>10G212499014050</t>
  </si>
  <si>
    <t>RES 499 OHM 1 16W  0402 1%  UNI-OHM 0402</t>
  </si>
  <si>
    <t>10G21249R914010</t>
  </si>
  <si>
    <t xml:space="preserve">      RES 49.9 OHM 1/16W(0402) 1%</t>
  </si>
  <si>
    <t xml:space="preserve">  E9</t>
  </si>
  <si>
    <t>10G21249R914020</t>
  </si>
  <si>
    <t xml:space="preserve">    RES 49.9 OHM 1 16W 0402 1% RALEC</t>
  </si>
  <si>
    <t>10G21249R914050</t>
  </si>
  <si>
    <t>RES 49.9 OHM 1 16W 0402 1%  UNI-OHM 0402</t>
  </si>
  <si>
    <t>10G212536114010</t>
  </si>
  <si>
    <t xml:space="preserve">  F0</t>
  </si>
  <si>
    <t>10G212536114020</t>
  </si>
  <si>
    <t>10G212536114030</t>
  </si>
  <si>
    <t>RES 5.36K OHM 1/16W(0402) 1%//YAGEO/RC04</t>
  </si>
  <si>
    <t>10G212536114050</t>
  </si>
  <si>
    <t>RES 5.36K OHM 1/16W (0402) 1%//UNI-OHM/0</t>
  </si>
  <si>
    <t>10G212536214010</t>
  </si>
  <si>
    <t xml:space="preserve">     RES 53.6K OHM 1/16W (0402) 1%</t>
  </si>
  <si>
    <t xml:space="preserve">  F1</t>
  </si>
  <si>
    <t>10G212536214020</t>
  </si>
  <si>
    <t>10G212536214050</t>
  </si>
  <si>
    <t>RES 53.6K OHM 1/16W (0402) 1%//UNI-OHM/0</t>
  </si>
  <si>
    <t>10G212649014010</t>
  </si>
  <si>
    <t xml:space="preserve">      RES 649 OHM 1/16W (0402) 1%</t>
  </si>
  <si>
    <t xml:space="preserve">  F2</t>
  </si>
  <si>
    <t>10G212649014020</t>
  </si>
  <si>
    <t>RES 649 OHM 1/16W (0402) 1%//RALEC/RTT02</t>
  </si>
  <si>
    <t>10G212649014050</t>
  </si>
  <si>
    <t>RES 649 OHM 1 16W  0402   1% UNI-OHM 040</t>
  </si>
  <si>
    <t>10G212680014010</t>
  </si>
  <si>
    <t xml:space="preserve"> RES 680 OHM 1 16W 0402 1% TA-I RM04FT</t>
  </si>
  <si>
    <t xml:space="preserve">  F3</t>
  </si>
  <si>
    <t>10G212680014020</t>
  </si>
  <si>
    <t xml:space="preserve"> RES 680 OHM 1 16W 0402 1% RALEC RTT02</t>
  </si>
  <si>
    <t>10G212680014050</t>
  </si>
  <si>
    <t>RES 680 OHM 1 16W  0402  1%  UNI-OHM 040</t>
  </si>
  <si>
    <t>10G212680214010</t>
  </si>
  <si>
    <t xml:space="preserve">      RES 68K OHM 1/16W (0402) 1%</t>
  </si>
  <si>
    <t xml:space="preserve">  F4</t>
  </si>
  <si>
    <t>10G212680214020</t>
  </si>
  <si>
    <t>RES 68K OHM 1/16W  0402  1% RALEC/RTT026</t>
  </si>
  <si>
    <t>10G212680214050</t>
  </si>
  <si>
    <t>RES 68K OHM 1 16W  0402  1% UNI-OHM 0402</t>
  </si>
  <si>
    <t>10G212681014010</t>
  </si>
  <si>
    <t xml:space="preserve">       RES 681 OHM 1/16W(0402)1%</t>
  </si>
  <si>
    <t xml:space="preserve">  F5</t>
  </si>
  <si>
    <t>10G212681014020</t>
  </si>
  <si>
    <t>RES 681 OHM 1/16W (0402)1% RALEC/RTT0268</t>
  </si>
  <si>
    <t>10G212681014050</t>
  </si>
  <si>
    <t>RES 681 OHM 1/16W (0402) 1% UNI-OHM/0402</t>
  </si>
  <si>
    <t>10G21275R014010</t>
  </si>
  <si>
    <t xml:space="preserve">       RES 75 OHM 1/16W(0402) 1%</t>
  </si>
  <si>
    <t>10G21275R014020</t>
  </si>
  <si>
    <t xml:space="preserve">     RES 75 OHM 1 16W 0402 1% RALEC</t>
  </si>
  <si>
    <t>10G21275R014050</t>
  </si>
  <si>
    <t>RES 75 OHM 1 16W  0402 1%  UNI-OHM 0402W</t>
  </si>
  <si>
    <t>10G212820114010</t>
  </si>
  <si>
    <t xml:space="preserve">      RES 8.2K OHM 1/16W (0402) 1%</t>
  </si>
  <si>
    <t xml:space="preserve">  F7</t>
  </si>
  <si>
    <t>10G212820114020</t>
  </si>
  <si>
    <t xml:space="preserve">    RES 8.2K OHM 1 16W 0402 1% RALEC</t>
  </si>
  <si>
    <t>10G212820114050</t>
  </si>
  <si>
    <t>RES 8.2K OHM 1 16W  0402  1%  UNI-OHM 04</t>
  </si>
  <si>
    <t>10G212822004010</t>
  </si>
  <si>
    <t xml:space="preserve">      RES 8.2K OHM 1/16W (0402) 5%</t>
  </si>
  <si>
    <t xml:space="preserve">  F8</t>
  </si>
  <si>
    <t>10G212822004020</t>
  </si>
  <si>
    <t xml:space="preserve">    RES 8.2K OHM 1 16W 0402 5% RALEC</t>
  </si>
  <si>
    <t>10G212822004050</t>
  </si>
  <si>
    <t>RES 8.2K OHM 1 16W  0402  5%  UNI-OHM 04</t>
  </si>
  <si>
    <t>10G212866114010</t>
  </si>
  <si>
    <t xml:space="preserve"> RES 8.66K OHM 1 16W 0402 1% TA-I RM04</t>
  </si>
  <si>
    <t xml:space="preserve">  F9</t>
  </si>
  <si>
    <t>10G212866114020</t>
  </si>
  <si>
    <t xml:space="preserve"> RES 8.66K OHM 1 16W 0402 1% RALEC RTT</t>
  </si>
  <si>
    <t>10G212866114050</t>
  </si>
  <si>
    <t>RES 8.66K OHM 1 16W 0402 1% UNI-OHM 0402</t>
  </si>
  <si>
    <t>10G21290R914010</t>
  </si>
  <si>
    <t>RES 90.9 OHM 1/16W(0402)1%//TA-I/RM04FTN</t>
  </si>
  <si>
    <t xml:space="preserve">  G0</t>
  </si>
  <si>
    <t>10G21290R914020</t>
  </si>
  <si>
    <t>RES 90.9 OHM 1/16W(0402) 1%//RALEC/RTT02</t>
  </si>
  <si>
    <t>10G21290R914050</t>
  </si>
  <si>
    <t>RES 90.9 OHM 1/16W(0402) 1%//UNI-OHM/040</t>
  </si>
  <si>
    <t>10G212976114010</t>
  </si>
  <si>
    <t>10G212976114020</t>
  </si>
  <si>
    <t>10G213000003010</t>
  </si>
  <si>
    <t xml:space="preserve">      RES 0 OHM 1/10W (0603) JUMP</t>
  </si>
  <si>
    <t xml:space="preserve">  G2</t>
  </si>
  <si>
    <t>10G213000003020</t>
  </si>
  <si>
    <t xml:space="preserve">       RES 0 OHM 1 10W 0603 JUMP</t>
  </si>
  <si>
    <t>10G213000003050</t>
  </si>
  <si>
    <t>RES 0 OHM 1 10W 0603 JUMP UNI-OHM 0603W</t>
  </si>
  <si>
    <t>10G213100003010</t>
  </si>
  <si>
    <t xml:space="preserve">        RES 10 OHM 1/10W(0603)5%</t>
  </si>
  <si>
    <t xml:space="preserve">  G3</t>
  </si>
  <si>
    <t>10G213100003020</t>
  </si>
  <si>
    <t xml:space="preserve"> RES 10 OHM 1 10W 0603 5% RALEC RTT031</t>
  </si>
  <si>
    <t>10G213100003050</t>
  </si>
  <si>
    <t>RES 10 OHM 1 10W 0603 5%  UNI-OHM 0603WA</t>
  </si>
  <si>
    <t>10G213100113010</t>
  </si>
  <si>
    <t xml:space="preserve">       RES 1K OHM 1/10W(0603)1prc</t>
  </si>
  <si>
    <t xml:space="preserve">  G4</t>
  </si>
  <si>
    <t>10G213100113020</t>
  </si>
  <si>
    <t xml:space="preserve">      RES 1K OHM 1/10W (0603)1prc</t>
  </si>
  <si>
    <t>10G213100113050</t>
  </si>
  <si>
    <t>RES 1K OHM 1 10W 0603 1%  UNI-OHM 0603WA</t>
  </si>
  <si>
    <t>10G213100213010</t>
  </si>
  <si>
    <t xml:space="preserve">       RES 10K OHM 1/10W(0603)1%</t>
  </si>
  <si>
    <t xml:space="preserve">  G5</t>
  </si>
  <si>
    <t>10G213100213020</t>
  </si>
  <si>
    <t>RES 10K OHM 1 10W  0603 1%  RALEC RTT031</t>
  </si>
  <si>
    <t>10G213100213050</t>
  </si>
  <si>
    <t>RES 10K OHM 1 10W 0603 1%  UNI-OHM 0603W</t>
  </si>
  <si>
    <t>10G213100313010</t>
  </si>
  <si>
    <t>RES 100K OHM 1 10W 0603 1%  TA-I RM06FTN</t>
  </si>
  <si>
    <t xml:space="preserve">  G6</t>
  </si>
  <si>
    <t>10G213100313020</t>
  </si>
  <si>
    <t>RES 100K OHM 1 10W 0603 1%  RALEC RTT031</t>
  </si>
  <si>
    <t>10G213100313050</t>
  </si>
  <si>
    <t>RES 100K OHM 1 10W 0603 1%  UNI-OHM 0603</t>
  </si>
  <si>
    <t>10G213140013010</t>
  </si>
  <si>
    <t>RES 140 OHM 1 10W  0603 1% TA-I RM06FTN1</t>
  </si>
  <si>
    <t>10G213140013020</t>
  </si>
  <si>
    <t>RES 140 OHM 1 10W  0603  1% RALEC RTT031</t>
  </si>
  <si>
    <t>10G213140013050</t>
  </si>
  <si>
    <t>RES 140 OHM 1 10W  0603 1% UNI-OHM 0603W</t>
  </si>
  <si>
    <t>10G213150213010</t>
  </si>
  <si>
    <t>RES 15K OHM 1 10W 0603 1%  TA-I RM06FTN1</t>
  </si>
  <si>
    <t xml:space="preserve">  G8</t>
  </si>
  <si>
    <t>10G213150213020</t>
  </si>
  <si>
    <t>RES 15K OHM 1 10W 0603 1% RALEC RTT03150</t>
  </si>
  <si>
    <t>10G213150213050</t>
  </si>
  <si>
    <t>RES 15K OHM 1 10W 0603 1% UNI-OHM 0603WA</t>
  </si>
  <si>
    <t>10G213180213010</t>
  </si>
  <si>
    <t>RES 18K OHM 1/10W (0603 ) 1%//TA-I/RM06F</t>
  </si>
  <si>
    <t xml:space="preserve">  G9</t>
  </si>
  <si>
    <t>10G213180213020</t>
  </si>
  <si>
    <t>RES 18K OHM 1/10W(0603) 1%//RALEC/RTT031</t>
  </si>
  <si>
    <t>10G213180213050</t>
  </si>
  <si>
    <t>RES 18K OHM 1/10W (0603) 1%//UNI-OHM/060</t>
  </si>
  <si>
    <t>10G2131R0003010</t>
  </si>
  <si>
    <t xml:space="preserve">  H0</t>
  </si>
  <si>
    <t>10G2131R0003020</t>
  </si>
  <si>
    <t>RES 1 OHM 1 10W 0603 5% RALEC RTT031R0J</t>
  </si>
  <si>
    <t>10G2131R0003050</t>
  </si>
  <si>
    <t>RES 1 OHM 1 10W 0603 5%  UNI-OHM 0603WAJ</t>
  </si>
  <si>
    <t>10G2131R0013011</t>
  </si>
  <si>
    <t xml:space="preserve">       RES 1 OHM 1/10W (0603)1prc</t>
  </si>
  <si>
    <t xml:space="preserve">  H1</t>
  </si>
  <si>
    <t>10G2131R0013020</t>
  </si>
  <si>
    <t>10G2131R0013050</t>
  </si>
  <si>
    <t>RES 1 OHM 1 10W 0603 1% UNI-OHM0603WAF10</t>
  </si>
  <si>
    <t>10G213200113010</t>
  </si>
  <si>
    <t>RES 2K OHM 1/10W(0603) 1%//TA-I/RM06FTN2</t>
  </si>
  <si>
    <t>10G213200113020</t>
  </si>
  <si>
    <t>RES 2K OHM 1/10W(0603)1%//RALEC/RTT03200</t>
  </si>
  <si>
    <t>10G213200113050</t>
  </si>
  <si>
    <t>RES 2K OHM 1 10W 0603  1% UNI-OHM 0603WA</t>
  </si>
  <si>
    <t>10G213200213010</t>
  </si>
  <si>
    <t>RES 20K OHM 1 10W 0603 1%  TA-I RM06FTN2</t>
  </si>
  <si>
    <t>10G213200213020</t>
  </si>
  <si>
    <t>RES 20K OHM 1 10W 0603  1%  RALEC RTT032</t>
  </si>
  <si>
    <t>10G213200213050</t>
  </si>
  <si>
    <t>RES 20K OHM 1 10W 0603 1%  UNI-OHM 0603W</t>
  </si>
  <si>
    <t>10G213200313010</t>
  </si>
  <si>
    <t xml:space="preserve">      RES 200K OHM 1/10W(0603) 1%</t>
  </si>
  <si>
    <t xml:space="preserve">  H4</t>
  </si>
  <si>
    <t>10G213200313020</t>
  </si>
  <si>
    <t>10G213200313050</t>
  </si>
  <si>
    <t>RES 200K OHM 1 10W 0603  1%  UNI-OHM 060</t>
  </si>
  <si>
    <t>10G213200413010</t>
  </si>
  <si>
    <t>RES 2M OHM 1/10W 0603 1% TA-I/RM06FTN200</t>
  </si>
  <si>
    <t xml:space="preserve">  H5</t>
  </si>
  <si>
    <t>10G213200413020</t>
  </si>
  <si>
    <t>RES 2M OHM 1/10W 0603 1% RALEC/RTT032004</t>
  </si>
  <si>
    <t>10G213200413050</t>
  </si>
  <si>
    <t>RES 2M OHM 1/10W(0603)1%//UNI-OHM/0603WA</t>
  </si>
  <si>
    <t>10G213206003010</t>
  </si>
  <si>
    <t>RES 20M OHM 1/10W 0603 5% TA-I/RM06JTN20</t>
  </si>
  <si>
    <t>10G213206003020</t>
  </si>
  <si>
    <t>RES 20M OHM 1/10W 0603 5% RALEC/RTT03206</t>
  </si>
  <si>
    <t>10G213206003050</t>
  </si>
  <si>
    <t>RES 20M OHM 1/10W 0603 5% UNI-OHM/0603WA</t>
  </si>
  <si>
    <t>10G213220313010</t>
  </si>
  <si>
    <t>RES 220K OHM 1/10W (0603) 1%//TA-I/ RM06</t>
  </si>
  <si>
    <t xml:space="preserve">  H7</t>
  </si>
  <si>
    <t>10G213220313020</t>
  </si>
  <si>
    <t>RES 220K OHM 1/10W (0603) 1%//RALEC/RTT0</t>
  </si>
  <si>
    <t>10G213220313050</t>
  </si>
  <si>
    <t>RES 220K OHM 1/10W (0603) 1%//UNI-OHM/06</t>
  </si>
  <si>
    <t>10G213270113010</t>
  </si>
  <si>
    <t>RES 2.7K OHM 1 10W 0603  1%  TA-I RM06FT</t>
  </si>
  <si>
    <t>10G213270113020</t>
  </si>
  <si>
    <t>RES 2.7K OHM 1 10W  0603  1%  RALEC RTT0</t>
  </si>
  <si>
    <t>10G213270113050</t>
  </si>
  <si>
    <t>RES 2.7K OHM 1 10W 0603 1%  UNI-OHM 0603</t>
  </si>
  <si>
    <t>10G213280013010</t>
  </si>
  <si>
    <t>RES 280 OHM 1 10W 0603 1% TA-I RM06FTN28</t>
  </si>
  <si>
    <t xml:space="preserve">  H9</t>
  </si>
  <si>
    <t>10G213280013020</t>
  </si>
  <si>
    <t>RES 280 OHM 1 10W 0603 1% RALEC RTT03280</t>
  </si>
  <si>
    <t>10G213280013050</t>
  </si>
  <si>
    <t>RES 280 OHM 1 10W 0603 1% UNI-OHM 0603WA</t>
  </si>
  <si>
    <t>10G2132R2003010</t>
  </si>
  <si>
    <t xml:space="preserve">       RES 2.2 OHM 1/10W(0603)5%</t>
  </si>
  <si>
    <t xml:space="preserve">  I0</t>
  </si>
  <si>
    <t>10G2132R2003020</t>
  </si>
  <si>
    <t xml:space="preserve">       RES 2.2 OHM 1 10W 0603 5%</t>
  </si>
  <si>
    <t>10G2132R2003050</t>
  </si>
  <si>
    <t>RES 2.2 OHM 1 10W 0603 5%  UNI-OHM 0603W</t>
  </si>
  <si>
    <t>10G213300113010</t>
  </si>
  <si>
    <t>RES 3K OHM 1/10W 0603 1% TA-I/RM06FTN300</t>
  </si>
  <si>
    <t xml:space="preserve">  I1</t>
  </si>
  <si>
    <t>10G213300113020</t>
  </si>
  <si>
    <t>RES 3K OHM 1/10W 0603 1% RALEC/RTT033001</t>
  </si>
  <si>
    <t>10G213300113050</t>
  </si>
  <si>
    <t>RES 3K OHM 1/10W (0603) 1% UNI-OHM/0603W</t>
  </si>
  <si>
    <t>10G213316213010</t>
  </si>
  <si>
    <t>RES 31.6K OHM 1/10W(0603)1%//TA-I/RM06FT</t>
  </si>
  <si>
    <t xml:space="preserve">  I2</t>
  </si>
  <si>
    <t>10G213316213020</t>
  </si>
  <si>
    <t>RES 31.6K OHM 1/10W(0603)1%//RALEC/RTT03</t>
  </si>
  <si>
    <t>10G213316213030</t>
  </si>
  <si>
    <t>RES 31.6K OHM 1/10W(0603)1%//YAGEO/RC060</t>
  </si>
  <si>
    <t>10G213316213050</t>
  </si>
  <si>
    <t>RES 31.6K OHM 1/10W(0603)1%//UNI-OHM/060</t>
  </si>
  <si>
    <t>10G213357013010</t>
  </si>
  <si>
    <t>RES 357 OHM 1 10W  0603  1% TA-I RM06FTN</t>
  </si>
  <si>
    <t xml:space="preserve">  I3</t>
  </si>
  <si>
    <t>10G213357013020</t>
  </si>
  <si>
    <t>RES 357 OHM 1 10W  0603  1% RALEC RTT033</t>
  </si>
  <si>
    <t>10G213357013050</t>
  </si>
  <si>
    <t>RES 357 OHM 1 10W  0603  1% UNI-OHM 0603</t>
  </si>
  <si>
    <t>10G213402213010</t>
  </si>
  <si>
    <t>RES 40.2K OHM 1 10W 0603 1%  TA-I RM06FT</t>
  </si>
  <si>
    <t xml:space="preserve">  I4</t>
  </si>
  <si>
    <t>10G213402213020</t>
  </si>
  <si>
    <t>RES 40.2K OHM 1 10W 0603 1%  RALEC RTT03</t>
  </si>
  <si>
    <t>10G213402213050</t>
  </si>
  <si>
    <t>RES 40.2K OHM 1 10W 0603 1%  UNI-OHM 060</t>
  </si>
  <si>
    <t>10G213412113010</t>
  </si>
  <si>
    <t>RES 4.12K OHM 1/10W 0603 1% TA-I/ RM06FT</t>
  </si>
  <si>
    <t xml:space="preserve">  I5</t>
  </si>
  <si>
    <t>10G213412113020</t>
  </si>
  <si>
    <t>RES 4.12K OHM 1/10W 0603 1% RALEC/RTT034</t>
  </si>
  <si>
    <t>10G213412113050</t>
  </si>
  <si>
    <t>RES 4.12K OHM 1/10W(0603)1% UNI-OHM/0603</t>
  </si>
  <si>
    <t>10G213470113010</t>
  </si>
  <si>
    <t>RES 4.7K OHM 1 10W 0603 1%  TA-I RM06FTN</t>
  </si>
  <si>
    <t xml:space="preserve">  I6</t>
  </si>
  <si>
    <t>10G213470113020</t>
  </si>
  <si>
    <t>RES 4.7K OHM 1 10W  0603  1%  RALEC RTT0</t>
  </si>
  <si>
    <t>10G213470113050</t>
  </si>
  <si>
    <t>RES 4.7K OHM 1 10W 0603 1%  UNI-OHM 0603</t>
  </si>
  <si>
    <t>10G213499013010</t>
  </si>
  <si>
    <t>RES 499 OHM 1 10W 0603 1% TA-I RM06FTN49</t>
  </si>
  <si>
    <t xml:space="preserve">  I7</t>
  </si>
  <si>
    <t>10G213499013020</t>
  </si>
  <si>
    <t>RES 499 OHM 1 10W 0603 1% RALEC RTT03499</t>
  </si>
  <si>
    <t>10G213499013050</t>
  </si>
  <si>
    <t>RES 499 OHM 1 10W 0603 1% UNI-OHM 0603WA</t>
  </si>
  <si>
    <t>10G213549113010</t>
  </si>
  <si>
    <t>RES 5.49K OHM 1 10W 0603  1%  TA-I  RM06</t>
  </si>
  <si>
    <t xml:space="preserve">  I8</t>
  </si>
  <si>
    <t>10G213549113020</t>
  </si>
  <si>
    <t>RES 5.49K OHM 1 10W0603 1%  RALEC RTT035</t>
  </si>
  <si>
    <t>10G213549113050</t>
  </si>
  <si>
    <t>RES 5.49K OHM 1 10W0603 1%  UNI-OHM 0603</t>
  </si>
  <si>
    <t>10G21375R013010</t>
  </si>
  <si>
    <t xml:space="preserve">       RES  75 OHM 1 10W 0603 1%</t>
  </si>
  <si>
    <t xml:space="preserve">  I9</t>
  </si>
  <si>
    <t>10G21375R013020</t>
  </si>
  <si>
    <t xml:space="preserve">     RES 75 OHM 1 10W 0603 1% RALEC</t>
  </si>
  <si>
    <t>10G21375R013050</t>
  </si>
  <si>
    <t>RES 75 OHM 1 10W  0603 1%  UNI-OHM 0603W</t>
  </si>
  <si>
    <t>10G213820113010</t>
  </si>
  <si>
    <t xml:space="preserve">      RES 8.2K OHM 1/10W(0603)1PRC</t>
  </si>
  <si>
    <t>10G213820113020</t>
  </si>
  <si>
    <t xml:space="preserve">     RES 8.2K OHM 1/10W(0603) 1PRC</t>
  </si>
  <si>
    <t>10G213820113050</t>
  </si>
  <si>
    <t>RES 8.2K OHM 1 10W 0603  1%  UNI-OHM 060</t>
  </si>
  <si>
    <t>10G213953213010</t>
  </si>
  <si>
    <t>RES 95.3K OHM 1/10W(0603)1%//TA-I/RM06FT</t>
  </si>
  <si>
    <t xml:space="preserve">  J1</t>
  </si>
  <si>
    <t>10G213953213020</t>
  </si>
  <si>
    <t>RES 95.3K OHM 1/10W(0603)1%//RALEC/RTT03</t>
  </si>
  <si>
    <t>10G213953213050</t>
  </si>
  <si>
    <t>RES 95.3K OHM 1/10W(0603)1%//UNI-OHM/060</t>
  </si>
  <si>
    <t>10G215000002010</t>
  </si>
  <si>
    <t xml:space="preserve">        RES 0 OHM 1/8W(0805)JUMP</t>
  </si>
  <si>
    <t xml:space="preserve">  J2</t>
  </si>
  <si>
    <t>10G215000002020</t>
  </si>
  <si>
    <t>RES 0 OHM 1/8W (0805)JUMP//RALEC/RTT0500</t>
  </si>
  <si>
    <t>10G215000002050</t>
  </si>
  <si>
    <t>RES 0 OHM 1/8W(0805)JUMP//UNI-OHM/0805W8</t>
  </si>
  <si>
    <t>10G2152R2002010</t>
  </si>
  <si>
    <t>RES 2.2 OHM 1 8W  0805  5%  TA-I RM10JTN</t>
  </si>
  <si>
    <t xml:space="preserve">  J3</t>
  </si>
  <si>
    <t>10G2152R2002020</t>
  </si>
  <si>
    <t>RES 2.2 OHM 1 8W 0805 5%  RALEC RTT052R2</t>
  </si>
  <si>
    <t>10G2152R2002050</t>
  </si>
  <si>
    <t>RES 2.2 OHM 1 8W  0805  5%  UNI-OHM 0805</t>
  </si>
  <si>
    <t>10G215471002010</t>
  </si>
  <si>
    <t>RES 470 OHM 1 8W  0805  5%  TA-I RM10JTN</t>
  </si>
  <si>
    <t xml:space="preserve">  J4</t>
  </si>
  <si>
    <t>10G215471002020</t>
  </si>
  <si>
    <t>RES 470 OHM 1 8W  0805  5%  RALEC RTT054</t>
  </si>
  <si>
    <t>10G215471002050</t>
  </si>
  <si>
    <t>RES 470 OHM 1 8W  0805  5%  UNI-OHM 0805</t>
  </si>
  <si>
    <t>10G216000001010</t>
  </si>
  <si>
    <t xml:space="preserve">  J5</t>
  </si>
  <si>
    <t>10G216000001020</t>
  </si>
  <si>
    <t>RES 0 OHM 1 4W 1206 JUMP RALEC RTT06000J</t>
  </si>
  <si>
    <t>10G216000001050</t>
  </si>
  <si>
    <t>RES 0 OHM 1 4W  1206  JUMP UNI-OHM 1206W</t>
  </si>
  <si>
    <t>10G216101001010</t>
  </si>
  <si>
    <t>RES 100 OHM 1-4W 1206 5% TA-I RM12JTN101</t>
  </si>
  <si>
    <t xml:space="preserve">  J6</t>
  </si>
  <si>
    <t>10G216101001020</t>
  </si>
  <si>
    <t>RES 100 OHM 1 4W  1206  5%  RALEC RTT061</t>
  </si>
  <si>
    <t>10G216101001050</t>
  </si>
  <si>
    <t>RES 100 OHM 1 4W  1206  5%  UNI-OHM 1206</t>
  </si>
  <si>
    <t>10G2161R0001010</t>
  </si>
  <si>
    <t xml:space="preserve">        RES  1 OHM 1 4W 1206 5%</t>
  </si>
  <si>
    <t xml:space="preserve">  J7</t>
  </si>
  <si>
    <t>10G2161R0001020</t>
  </si>
  <si>
    <t xml:space="preserve">      RES 1 OHM 1 4W 1206 5% RALEC</t>
  </si>
  <si>
    <t>10G2161R0001050</t>
  </si>
  <si>
    <t>RES 1 OHM 1 4W 1206  5%  UNI-OHM 1206W4J</t>
  </si>
  <si>
    <t>10302-00442000</t>
  </si>
  <si>
    <t>RES A 1K OHM  0603   5% 4R8P RALEC RTA03</t>
  </si>
  <si>
    <t xml:space="preserve">  J8</t>
  </si>
  <si>
    <t>10G253102004010</t>
  </si>
  <si>
    <t xml:space="preserve">        RES A 1K OHM 0603 5%4R8P</t>
  </si>
  <si>
    <t>10G253102004050</t>
  </si>
  <si>
    <t>10302-00362000</t>
  </si>
  <si>
    <t>RES A 2.7K OHM  0603   5% 4R8P RALEC RTA</t>
  </si>
  <si>
    <t xml:space="preserve">  J9</t>
  </si>
  <si>
    <t>10G253272004010</t>
  </si>
  <si>
    <t xml:space="preserve">       RES A 2.7K OHM(0603)5%4R8P</t>
  </si>
  <si>
    <t>10G253272004050</t>
  </si>
  <si>
    <t xml:space="preserve">       RES A 2.7K OHM 0603 5%4R8P</t>
  </si>
  <si>
    <t>10302-00282000</t>
  </si>
  <si>
    <t>RES A 300 OHM  0603   5% 4R8P RALEC RTA0</t>
  </si>
  <si>
    <t xml:space="preserve">  K0</t>
  </si>
  <si>
    <t>10G253301004010</t>
  </si>
  <si>
    <t>RES A 300 OHM 0603  5% 4R8P TA-I CN34JTN</t>
  </si>
  <si>
    <t>10G253301004050</t>
  </si>
  <si>
    <t>RES A 300 OHM 0603  5% 4R8P UNI-OHM 4D03</t>
  </si>
  <si>
    <t>10302-00292000</t>
  </si>
  <si>
    <t>RES A 33 OHM  0603   5% 4R8P RALEC RTA03</t>
  </si>
  <si>
    <t xml:space="preserve">  K1</t>
  </si>
  <si>
    <t>10G253330004010</t>
  </si>
  <si>
    <t xml:space="preserve">        RES A 33 OHM 0603 5%4R8P</t>
  </si>
  <si>
    <t>10G253330004050</t>
  </si>
  <si>
    <t>RES A 33 OHM 0603 5% 4R8P  UNI-OHM 4D03W</t>
  </si>
  <si>
    <t>10302-00492000</t>
  </si>
  <si>
    <t>RES A 8.2K OHM  0603   5% 4R8P RALEC RTA</t>
  </si>
  <si>
    <t xml:space="preserve">  K2</t>
  </si>
  <si>
    <t>10G253822004010</t>
  </si>
  <si>
    <t xml:space="preserve">       RES A 8.2K OHM 0603 5%4R8P</t>
  </si>
  <si>
    <t>10G253822004050</t>
  </si>
  <si>
    <t>11202-0027D000</t>
  </si>
  <si>
    <t>MLCC 100NF 16V  0201  X5R 10prc  SAMSUNG</t>
  </si>
  <si>
    <t xml:space="preserve">  K3</t>
  </si>
  <si>
    <t>11202-0027F100</t>
  </si>
  <si>
    <t xml:space="preserve">     MLCC 0.1UF 16V  0201  X5R 10%</t>
  </si>
  <si>
    <t>11202-0027K000</t>
  </si>
  <si>
    <t>MLCC 0.1UF/16V (0201) X5R 10%//DARFON/C0</t>
  </si>
  <si>
    <t>11202-0027Q000</t>
  </si>
  <si>
    <t>MLCC 0.1UF/16V (0201) X5R 10%//VIIYONG/V</t>
  </si>
  <si>
    <t>11202-00657000</t>
  </si>
  <si>
    <t>MLCC 0.01UF 16V  0201  X5R 10%  WALSIN 0</t>
  </si>
  <si>
    <t xml:space="preserve">  K4</t>
  </si>
  <si>
    <t>11202-0065D000</t>
  </si>
  <si>
    <t>MLCC 0.01UF 16V  0201  X5R 10%  SAMSUNG</t>
  </si>
  <si>
    <t>11202-0065F100</t>
  </si>
  <si>
    <t>MLCC 0.01UF 16V  0201  X5R 10% MURATA GR</t>
  </si>
  <si>
    <t>11202-0065K000</t>
  </si>
  <si>
    <t xml:space="preserve">     MLCC 0.01UF 16V  0201  X5R 10%</t>
  </si>
  <si>
    <t>11202-0065Q000</t>
  </si>
  <si>
    <t>MLCC 0.01UF/16V (0201) X5R 10%//VIIYONG/</t>
  </si>
  <si>
    <t>11202-01447000</t>
  </si>
  <si>
    <t>MLCC 100PF 50V  0201  NP0 5%  WALSIN 020</t>
  </si>
  <si>
    <t>11202-0144F000</t>
  </si>
  <si>
    <t xml:space="preserve">      MLCC 100PF 50V  0201  NP0 5%</t>
  </si>
  <si>
    <t xml:space="preserve">  MG6200</t>
  </si>
  <si>
    <t>11202-0144K000</t>
  </si>
  <si>
    <t>11202-0144Q000</t>
  </si>
  <si>
    <t>MLCC 100PF/50V 0201 NP0 5%VIIYONG/V101J0</t>
  </si>
  <si>
    <t>11202-02307000</t>
  </si>
  <si>
    <t>MLCC 12PF/50V (0201) NP0 5%//WALSIN/0201</t>
  </si>
  <si>
    <t xml:space="preserve">  K6</t>
  </si>
  <si>
    <t>11202-0230F000</t>
  </si>
  <si>
    <t>MLCC 12PF/50V (0201) NP0 5%//MURATA/GRM0</t>
  </si>
  <si>
    <t>11202-0230Q000</t>
  </si>
  <si>
    <t>MLCC 12PF/50V (0201) NP0 5%//VIIYONG/V12</t>
  </si>
  <si>
    <t>11G231012004390</t>
  </si>
  <si>
    <t>MLCC 12PF/50V(0201) NPO 5%//DARFON/C0603</t>
  </si>
  <si>
    <t>11202-0291D000</t>
  </si>
  <si>
    <t>MLCC 0.22UF 10V  0201  X5R 10%  SAMSUNG</t>
  </si>
  <si>
    <t xml:space="preserve">  K7</t>
  </si>
  <si>
    <t>11202-0291F000</t>
  </si>
  <si>
    <t>MLCC 0.22UF 10V 0201 X5R 10% MURATA GRM0</t>
  </si>
  <si>
    <t>11202-0291I000</t>
  </si>
  <si>
    <t>MLCC 0.22UF 10V  0201  X5R 10% HEC C0201</t>
  </si>
  <si>
    <t>11202-0291Q000</t>
  </si>
  <si>
    <t>MLCC 0.22UF 10V  0201  X5R 10% VIIYONG V</t>
  </si>
  <si>
    <t>11203-0041Q000</t>
  </si>
  <si>
    <t>MLCC 33PF/50V (0402) NP0 W05//VIIYONG/V3</t>
  </si>
  <si>
    <t>11G232033004030</t>
  </si>
  <si>
    <t xml:space="preserve">       MLCC 33PF/50V (0402)NPO 5%</t>
  </si>
  <si>
    <t>11G232033004070</t>
  </si>
  <si>
    <t>11G232033004150</t>
  </si>
  <si>
    <t xml:space="preserve">      MLCC 33PF/50V (0402) NPO 5%</t>
  </si>
  <si>
    <t>11G232033004390</t>
  </si>
  <si>
    <t>11203-0042Q000</t>
  </si>
  <si>
    <t xml:space="preserve">     MLCC 100PF/50V (0402) NP0 W05</t>
  </si>
  <si>
    <t xml:space="preserve">  K9</t>
  </si>
  <si>
    <t>11G232010104070</t>
  </si>
  <si>
    <t xml:space="preserve">      MLCC 100PF/50V (0402) NPO 5%</t>
  </si>
  <si>
    <t>11G232010104390</t>
  </si>
  <si>
    <t>11203-0067Q000</t>
  </si>
  <si>
    <t>MLCC 18PF/50V(0402) NP0 5% W05  VIIYONG/</t>
  </si>
  <si>
    <t>11G232018004070</t>
  </si>
  <si>
    <t xml:space="preserve">      MLCC 18PF/50V (0402) NPO 5%</t>
  </si>
  <si>
    <t>11G232018004150</t>
  </si>
  <si>
    <t xml:space="preserve">       MLCC 18PF/50V (0402)NPO 5%</t>
  </si>
  <si>
    <t>11G232018004390</t>
  </si>
  <si>
    <t>11203-01417000</t>
  </si>
  <si>
    <t>MLCC 1000PF/50V (0402) NP0 W05//WALSIN/0</t>
  </si>
  <si>
    <t xml:space="preserve">  L1</t>
  </si>
  <si>
    <t>11203-0141K000</t>
  </si>
  <si>
    <t>MLCC 1000PF/50V (0402) NP0 W05//DARFON/C</t>
  </si>
  <si>
    <t>11203-0141Q000</t>
  </si>
  <si>
    <t>MLCC 1000PF/50V (0402) NP0 5% W05//VIIYO</t>
  </si>
  <si>
    <t>11G232010204150</t>
  </si>
  <si>
    <t>MLCC 1000PF/50V (0402) NP0 W05 SAMSUNG/C</t>
  </si>
  <si>
    <t>11G232010204320</t>
  </si>
  <si>
    <t>MLCC 1000PF/50V (0402) NP0 W05//MURATA/G</t>
  </si>
  <si>
    <t>11203-0211Q000</t>
  </si>
  <si>
    <t>MLCC 0.1UF/16V (0402) X7R W05//VIIYONG/V</t>
  </si>
  <si>
    <t xml:space="preserve">  L2</t>
  </si>
  <si>
    <t>11G232110411070</t>
  </si>
  <si>
    <t xml:space="preserve">      MLCC 0.1UF/16V(0402) X7R 10%</t>
  </si>
  <si>
    <t>11G232110411150</t>
  </si>
  <si>
    <t>11G232110411321</t>
  </si>
  <si>
    <t xml:space="preserve"> MLCC 0.1UF 16V 0402 X7R 10% MURATA WB</t>
  </si>
  <si>
    <t>11G232110411390</t>
  </si>
  <si>
    <t xml:space="preserve">      MLCC 0.1UF/16V(0402)X7R 10%</t>
  </si>
  <si>
    <t>11203-0233Q000</t>
  </si>
  <si>
    <t>MLCC 0.068UF 16V 0402 X7R W05 VIIYONG V6</t>
  </si>
  <si>
    <t xml:space="preserve">  L3</t>
  </si>
  <si>
    <t>11G232168311070</t>
  </si>
  <si>
    <t>MLCC 0.068UF 16V  0402 X7R 10%  WALSIN 0</t>
  </si>
  <si>
    <t>11G232168311390</t>
  </si>
  <si>
    <t>MLCC 68NF/16V(0402)X7R W05//DARFON/C1005</t>
  </si>
  <si>
    <t>11206-0010D000</t>
  </si>
  <si>
    <t>MLCC 10UF 16V 0805  X6S 10%  SAMSUNG CL2</t>
  </si>
  <si>
    <t xml:space="preserve">  L4</t>
  </si>
  <si>
    <t>11206-0010F000</t>
  </si>
  <si>
    <t>MLCC 10UF 16V 0805  X6S 10%  MURATA GRM2</t>
  </si>
  <si>
    <t>11206-0010H000</t>
  </si>
  <si>
    <t>MLCC 10UF 16V  0805  X6S 10%  TAIYO EDK2</t>
  </si>
  <si>
    <t>11020-00405000</t>
  </si>
  <si>
    <t>CAP PL 150UF/6.3V 7343 SMD//PANASONIC/EE</t>
  </si>
  <si>
    <t xml:space="preserve">  L5</t>
  </si>
  <si>
    <t>11020-0040E000</t>
  </si>
  <si>
    <t>CAP PL 150UF/6.3V (7343/V) 20%//GUOGUANG</t>
  </si>
  <si>
    <t>11G08D215706</t>
  </si>
  <si>
    <t>POSCAP 150UF/6.3V (7343) 20%//SANYO/6TPE</t>
  </si>
  <si>
    <t>11G08D21570J</t>
  </si>
  <si>
    <t>NEO CAP 150UF/6.3V(7343/V) 20%//NEC-TOKI</t>
  </si>
  <si>
    <t>11G08D415750</t>
  </si>
  <si>
    <t>PL EL 150UF/6.3V(7343/D)+10-35//PANASONI</t>
  </si>
  <si>
    <t>11203-0039Q000</t>
  </si>
  <si>
    <t>MLCC 10PF/50V (0402) NP0 W05//VIIYONG/V1</t>
  </si>
  <si>
    <t xml:space="preserve">  L6</t>
  </si>
  <si>
    <t>11G232010004070</t>
  </si>
  <si>
    <t xml:space="preserve">       MLCC 10PF/50V(0402)NPO 5%</t>
  </si>
  <si>
    <t>11G232010004150</t>
  </si>
  <si>
    <t>11G232010004390</t>
  </si>
  <si>
    <t xml:space="preserve">      MLCC 10PF/50V (0402) NPO 5%</t>
  </si>
  <si>
    <t>11203-0183Q000</t>
  </si>
  <si>
    <t>MLCC 220PF/50V (0402) NP0 W05//VIIYONG/V</t>
  </si>
  <si>
    <t xml:space="preserve">  L7</t>
  </si>
  <si>
    <t>11G232022104070</t>
  </si>
  <si>
    <t xml:space="preserve">       MLCC 220PF 50V 0402 NPO 5%</t>
  </si>
  <si>
    <t>11G232022104150</t>
  </si>
  <si>
    <t>11G232022104320</t>
  </si>
  <si>
    <t>MLCC 220PF/50V 0402 NPO 5% MURATA/GRM155</t>
  </si>
  <si>
    <t>11G232022104390</t>
  </si>
  <si>
    <t>11G232027004030</t>
  </si>
  <si>
    <t xml:space="preserve">       MLCC 27PF/50V (0402)NPO 5%</t>
  </si>
  <si>
    <t xml:space="preserve">  L8</t>
  </si>
  <si>
    <t>11G232027004070</t>
  </si>
  <si>
    <t>11G232027004150</t>
  </si>
  <si>
    <t>11G232027004360</t>
  </si>
  <si>
    <t>MLCC 27PF 50V  0402 NPO 5% TAIYO UMK105C</t>
  </si>
  <si>
    <t>11G232027004390</t>
  </si>
  <si>
    <t xml:space="preserve">      MLCC 27PF/50V (0402) NPO 5%</t>
  </si>
  <si>
    <t>11G232033104070</t>
  </si>
  <si>
    <t xml:space="preserve">      MLCC 330PF/50V(0402)NP0 W05</t>
  </si>
  <si>
    <t xml:space="preserve">  L9</t>
  </si>
  <si>
    <t>11G232033104150</t>
  </si>
  <si>
    <t>11G232033104320</t>
  </si>
  <si>
    <t xml:space="preserve">     MLCC 330PF/50V (0402) NP0 W05</t>
  </si>
  <si>
    <t>11G232033104360</t>
  </si>
  <si>
    <t>11G232033104390</t>
  </si>
  <si>
    <t>11203-0124Q000</t>
  </si>
  <si>
    <t>MLCC 5.6PF/50V (0402) NP0 0.25PF W05//VI</t>
  </si>
  <si>
    <t>11G23205R664030</t>
  </si>
  <si>
    <t>MLCC 5.6PF/50V(0402)NP0 W05//YAGEO/CC040</t>
  </si>
  <si>
    <t>11G23205R664070</t>
  </si>
  <si>
    <t>MLCC 5.6PF/50V(0402)NP0 W05//WALSIN/0402</t>
  </si>
  <si>
    <t>11G23205R664390</t>
  </si>
  <si>
    <t>MLCC 5.6PF/50V(0402)NP0 W05//DARFON/C100</t>
  </si>
  <si>
    <t>11203-0186Q000</t>
  </si>
  <si>
    <t xml:space="preserve">     MLCC 1000PF/50V (0402) X7R W05</t>
  </si>
  <si>
    <t>11G232110214070</t>
  </si>
  <si>
    <t xml:space="preserve">     MLCC 1000PF/50V (0402) X7R 10%</t>
  </si>
  <si>
    <t>11G232110214150</t>
  </si>
  <si>
    <t>11G232110214320</t>
  </si>
  <si>
    <t>11G232110214390</t>
  </si>
  <si>
    <t>11203-0179Q000</t>
  </si>
  <si>
    <t>MLCC 0.01UF/16V (0402) X7R W05//VIIYONG/</t>
  </si>
  <si>
    <t xml:space="preserve">  M2</t>
  </si>
  <si>
    <t>11G232110311070</t>
  </si>
  <si>
    <t xml:space="preserve"> MLCC 0.01UF 16V 0402 X7R 10% WALSIN 0</t>
  </si>
  <si>
    <t>11G232110311150</t>
  </si>
  <si>
    <t xml:space="preserve">     MLCC 0.01UF 16V  0402 X7R 10%</t>
  </si>
  <si>
    <t>11G232110311320</t>
  </si>
  <si>
    <t xml:space="preserve">      MLCC 0.01UF 16V 0402 X7R 10%</t>
  </si>
  <si>
    <t>11G232110311390</t>
  </si>
  <si>
    <t xml:space="preserve"> MLCC 0.01UF 16V 0402 X7R 10% DARFON C</t>
  </si>
  <si>
    <t>11203-0001F000</t>
  </si>
  <si>
    <t>MLCC 0.1UF/10V (0402) X7R W05//MURATA/WB</t>
  </si>
  <si>
    <t xml:space="preserve">  M3</t>
  </si>
  <si>
    <t>11G232110416150</t>
  </si>
  <si>
    <t>MLCC 0.1UF/10V (0402) X7R W05//SAMSUNG/C</t>
  </si>
  <si>
    <t>11G232110416320</t>
  </si>
  <si>
    <t>MLCC 0.1UF/10V (0402) X7R W05//MURATA/GR</t>
  </si>
  <si>
    <t>11G232110416390</t>
  </si>
  <si>
    <t>MLCC 0.1UF/10V(0402) X7R W05//DARFON/C10</t>
  </si>
  <si>
    <t>11G232122311070</t>
  </si>
  <si>
    <t xml:space="preserve">     MLCC 0.022UF/16V(0402)X7R 10%</t>
  </si>
  <si>
    <t xml:space="preserve">  M4</t>
  </si>
  <si>
    <t>11G232122311150</t>
  </si>
  <si>
    <t>11G232122311320</t>
  </si>
  <si>
    <t>11G232122311360</t>
  </si>
  <si>
    <t>11G232122311390</t>
  </si>
  <si>
    <t>11G232133212070</t>
  </si>
  <si>
    <t>MLCC 3300PF/25V 0402 X7R 10% WALSIN/0402</t>
  </si>
  <si>
    <t xml:space="preserve">  M5</t>
  </si>
  <si>
    <t>11G232133212320</t>
  </si>
  <si>
    <t>MLCC 3300PF/25V 0402 X7R 10% MURATA/GRM1</t>
  </si>
  <si>
    <t>11G232133212390</t>
  </si>
  <si>
    <t>MLCC 3300PF/25V 0402 X7R 10% DARFON/C100</t>
  </si>
  <si>
    <t>11G232133214070</t>
  </si>
  <si>
    <t xml:space="preserve">      MLCC 3300PF 50V 0402 X7R 10%</t>
  </si>
  <si>
    <t xml:space="preserve">  M6</t>
  </si>
  <si>
    <t>11G232133214150</t>
  </si>
  <si>
    <t>MLCC 3300PF 50V  0402 X7R 10%  SAMSUNG C</t>
  </si>
  <si>
    <t>11G232133214320</t>
  </si>
  <si>
    <t>11G232133214360</t>
  </si>
  <si>
    <t>11G232133214390</t>
  </si>
  <si>
    <t>MLCC 3300PF 50V  0402 X7R 10%  DARFON C1</t>
  </si>
  <si>
    <t>11G232147114070</t>
  </si>
  <si>
    <t xml:space="preserve">     MLCC 470PF/50V (0402) X7R 10%</t>
  </si>
  <si>
    <t xml:space="preserve">  M7</t>
  </si>
  <si>
    <t>11G232147114150</t>
  </si>
  <si>
    <t>11G232147114320</t>
  </si>
  <si>
    <t>11G232147114360</t>
  </si>
  <si>
    <t>MLCC 470PF 50V 0402 X7R 10% TAIYO UMK10</t>
  </si>
  <si>
    <t>11G232147114390</t>
  </si>
  <si>
    <t>11G232147311070</t>
  </si>
  <si>
    <t xml:space="preserve">     MLCC 0.047UF/16V (0402)X7R 10%</t>
  </si>
  <si>
    <t xml:space="preserve">  M8</t>
  </si>
  <si>
    <t>11G232147311150</t>
  </si>
  <si>
    <t xml:space="preserve">     MLCC 0.047UF/16V(0402)X7R 10%</t>
  </si>
  <si>
    <t>11G232147311320</t>
  </si>
  <si>
    <t>11G232147311360</t>
  </si>
  <si>
    <t>11G232147311390</t>
  </si>
  <si>
    <t>11G232168114070</t>
  </si>
  <si>
    <t>MLCC 680PF 50V 0402 X7R 10% WALSIN 0402</t>
  </si>
  <si>
    <t xml:space="preserve">  M9</t>
  </si>
  <si>
    <t>11G232168114150</t>
  </si>
  <si>
    <t>MLCC 680PF 50V 0402 X7R 10% SAMSUNG CL0</t>
  </si>
  <si>
    <t>11G232168114320</t>
  </si>
  <si>
    <t>MLCC 680PF 50V 0402 X7R 10% MURATA GRM1</t>
  </si>
  <si>
    <t>11G232168114360</t>
  </si>
  <si>
    <t>11G232168114390</t>
  </si>
  <si>
    <t>11203-0232Q000</t>
  </si>
  <si>
    <t>MLCC 0.1UF 16V  0402  X5R W05  VIIYONG V</t>
  </si>
  <si>
    <t xml:space="preserve">  N0</t>
  </si>
  <si>
    <t>11G232210411070</t>
  </si>
  <si>
    <t>MLCC 0.1UF/16V  0402  X5R W05 WALSIN/040</t>
  </si>
  <si>
    <t>11G232210411150</t>
  </si>
  <si>
    <t xml:space="preserve">     MLCC 0.1UF/16V (0402) X5R W05</t>
  </si>
  <si>
    <t>11G232210411320</t>
  </si>
  <si>
    <t>MLCC 0.1UF 16V  0402  X5R W05 MURATA WBM</t>
  </si>
  <si>
    <t>11G232210411360</t>
  </si>
  <si>
    <t>MLCC 0.1UF 16V  0402  X5R W05 TAIYO EMK1</t>
  </si>
  <si>
    <t>11G232210411390</t>
  </si>
  <si>
    <t>MLCC 0.1UF/16V 0402  X5R W05 DARFON/C100</t>
  </si>
  <si>
    <t>11G232210515150</t>
  </si>
  <si>
    <t xml:space="preserve">      MLCC 1UF/6.3V (0402) X5R 10%</t>
  </si>
  <si>
    <t xml:space="preserve">  N1</t>
  </si>
  <si>
    <t>11G232210515320</t>
  </si>
  <si>
    <t>11G232210515360</t>
  </si>
  <si>
    <t>11G232210515390</t>
  </si>
  <si>
    <t>11G232210516150</t>
  </si>
  <si>
    <t>MLCC 1UF/10V 0402 X5R W05 SAMSUNG/CL05A1</t>
  </si>
  <si>
    <t>11G232210516320</t>
  </si>
  <si>
    <t>MLCC 1UF 10V 0402  X5R W05 MURATA GRM155</t>
  </si>
  <si>
    <t>11G232210516360</t>
  </si>
  <si>
    <t>MLCC 1UF 10V  0402  X5R W05 TAIYO LMK105</t>
  </si>
  <si>
    <t>11G232210516390</t>
  </si>
  <si>
    <t>MLCC 1UF/10V 0402 X5R W05 DARFON/C1005X5</t>
  </si>
  <si>
    <t>11G232210516510</t>
  </si>
  <si>
    <t>MLCC 1UF/10V(0402) X5R W05 MATSUKI/MAG02</t>
  </si>
  <si>
    <t>11G232222416070</t>
  </si>
  <si>
    <t xml:space="preserve">     MLCC 0.22UF/10V (0402) X5R 10%</t>
  </si>
  <si>
    <t xml:space="preserve">  N3</t>
  </si>
  <si>
    <t>11G232222416150</t>
  </si>
  <si>
    <t>11G232222416320</t>
  </si>
  <si>
    <t>11G232222416360</t>
  </si>
  <si>
    <t>MLCC 0.22UF10V  0402 X5R 10% TAIYO LMK1</t>
  </si>
  <si>
    <t>11G232222416390</t>
  </si>
  <si>
    <t>MLCC 0.22UF 10V  0402  X5R 10%  DARFON C</t>
  </si>
  <si>
    <t>11G232222525070</t>
  </si>
  <si>
    <t xml:space="preserve">     MLCC 2.2UF/6.3V (0402) X5R 20%</t>
  </si>
  <si>
    <t xml:space="preserve">  N4</t>
  </si>
  <si>
    <t>11G232222525150</t>
  </si>
  <si>
    <t>11G232222525320</t>
  </si>
  <si>
    <t>11G232222525360</t>
  </si>
  <si>
    <t>11G232222525510</t>
  </si>
  <si>
    <t>MLCC 2.2UF 6.3V  0402  X5R W05 MATSUKI M</t>
  </si>
  <si>
    <t>11203-0002D000</t>
  </si>
  <si>
    <t>MLCC 2.2UF/10V 0402 X5R W07 SAMSUNG/CL05</t>
  </si>
  <si>
    <t xml:space="preserve">  N5</t>
  </si>
  <si>
    <t>11203-0002Q000</t>
  </si>
  <si>
    <t>MLCC 2.2UF/10V (0402) X5R W05//VIIYONG/V</t>
  </si>
  <si>
    <t>11G232222526320</t>
  </si>
  <si>
    <t>MLCC 2.2UF/10V 0402 X5R W05 MURATA/GRM15</t>
  </si>
  <si>
    <t>11G232222526360</t>
  </si>
  <si>
    <t>MLCC 2.2uF/10V (0402) X5R W05 TAIYO/LMK1</t>
  </si>
  <si>
    <t>11203-01827000</t>
  </si>
  <si>
    <t>MLCC 0.33UF/6.3V(0402) X5R W05//WALSIN/0</t>
  </si>
  <si>
    <t xml:space="preserve">  N6</t>
  </si>
  <si>
    <t>11G232233415320</t>
  </si>
  <si>
    <t>MLCC 0.33UF 6.3V 0402 X5R 10%  MURATA GR</t>
  </si>
  <si>
    <t>11G232233415390</t>
  </si>
  <si>
    <t>MLCC 0.33UF 6.3V 0402 X5R 10%  DARFON C1</t>
  </si>
  <si>
    <t>11G232247415070</t>
  </si>
  <si>
    <t>MLCC 0.47UF 6.3V  0402  X5R 10% WALSIN 0</t>
  </si>
  <si>
    <t xml:space="preserve">  N7</t>
  </si>
  <si>
    <t>11G232247415150</t>
  </si>
  <si>
    <t xml:space="preserve">     MLCC 0.47UF/6.3V(0402) X5R 10%</t>
  </si>
  <si>
    <t>11G232247415320</t>
  </si>
  <si>
    <t xml:space="preserve">     MLCC 0.47UF/6.3V (0402)X5R 10%</t>
  </si>
  <si>
    <t>11G232247415360</t>
  </si>
  <si>
    <t>11G232247415390</t>
  </si>
  <si>
    <t>11204-00807000</t>
  </si>
  <si>
    <t>MLCC 470PF/16V (0603) NP0 W1 WALSIN/0603</t>
  </si>
  <si>
    <t xml:space="preserve">  N8</t>
  </si>
  <si>
    <t>11G233047101390</t>
  </si>
  <si>
    <t>MLCC 470PF 16V  0603 NPO 5%  DARFON C160</t>
  </si>
  <si>
    <t>11G233110311070</t>
  </si>
  <si>
    <t>MLCC 0.01UF 16V  0603  X7R 10%  WALSIN 0</t>
  </si>
  <si>
    <t xml:space="preserve">  N9</t>
  </si>
  <si>
    <t>11G233110311320</t>
  </si>
  <si>
    <t>MLCC 0.01UF/16V  0603  X7R 10% MURATA/GR</t>
  </si>
  <si>
    <t>11G233110311390</t>
  </si>
  <si>
    <t>MLCC 0.01UF 16V  0603  X7R 10%  DARFON C</t>
  </si>
  <si>
    <t>11G233110411070</t>
  </si>
  <si>
    <t xml:space="preserve">      MLCC 0.1UF/16V (0603)X7R 10%</t>
  </si>
  <si>
    <t xml:space="preserve">  O0</t>
  </si>
  <si>
    <t>11G233110411150</t>
  </si>
  <si>
    <t>11G233110411320</t>
  </si>
  <si>
    <t xml:space="preserve">      MLCC 0.1UF 16V 0603 X7R 10%</t>
  </si>
  <si>
    <t>11G233110411360</t>
  </si>
  <si>
    <t>MLCC 0.1UF 16V  0603 X7R 10% TAIYO EMK10</t>
  </si>
  <si>
    <t>11G233110411390</t>
  </si>
  <si>
    <t>11G233110511070</t>
  </si>
  <si>
    <t xml:space="preserve">       MLCC 1UF/16V(0603)X7R 10%</t>
  </si>
  <si>
    <t xml:space="preserve">  O1</t>
  </si>
  <si>
    <t>11G233110511150</t>
  </si>
  <si>
    <t>11G233110511320</t>
  </si>
  <si>
    <t xml:space="preserve">       MLCC 1UF/16V (0603)X7R 10%</t>
  </si>
  <si>
    <t>11G233110511370</t>
  </si>
  <si>
    <t>MLCC 1UF 16V 0603 X7R 10% HEC C0603X105K</t>
  </si>
  <si>
    <t>11G233110511390</t>
  </si>
  <si>
    <t xml:space="preserve"> MLCC 1UF 16V 0603 X7R 10% DARFON C1608</t>
  </si>
  <si>
    <t>11G233122411070</t>
  </si>
  <si>
    <t xml:space="preserve">      MLCC 0.22UF/16V(0603)X7R 10%</t>
  </si>
  <si>
    <t xml:space="preserve">  O2</t>
  </si>
  <si>
    <t>11G233122411150</t>
  </si>
  <si>
    <t>11G233122411320</t>
  </si>
  <si>
    <t>11G233122411390</t>
  </si>
  <si>
    <t>MLCC 0.22UF/16V (0603) X7R W1//DARFON/C1</t>
  </si>
  <si>
    <t>11G233147214070</t>
  </si>
  <si>
    <t xml:space="preserve">      MLCC 4700PF/50V(0603)X7R W07</t>
  </si>
  <si>
    <t xml:space="preserve">  O3</t>
  </si>
  <si>
    <t>11G233147214150</t>
  </si>
  <si>
    <t xml:space="preserve">      MLCC 4700PF/50V(0603)X7R W1</t>
  </si>
  <si>
    <t>11G233147214321</t>
  </si>
  <si>
    <t>11G233147214390</t>
  </si>
  <si>
    <t>11G233156214070</t>
  </si>
  <si>
    <t>MLCC 5600PF 50V 0603 X7R 10%  WALSIN 060</t>
  </si>
  <si>
    <t xml:space="preserve">  O4</t>
  </si>
  <si>
    <t>11G233156214150</t>
  </si>
  <si>
    <t>MLCC 5600PF 50V 0603 X7R 10%  SAMSUNG CL</t>
  </si>
  <si>
    <t>11G233156214320</t>
  </si>
  <si>
    <t>MLCC 5600PF 50V  0603 X7R W1 MURATA GRM1</t>
  </si>
  <si>
    <t>11G233156214390</t>
  </si>
  <si>
    <t>MLCC 5600PF/50V 0603 X7R W1 DARFON/C1608</t>
  </si>
  <si>
    <t>11G233210625150</t>
  </si>
  <si>
    <t xml:space="preserve">      MLCC 10UF/6.3V(0603) X5R 20%</t>
  </si>
  <si>
    <t xml:space="preserve">  O5</t>
  </si>
  <si>
    <t>11G233210625320</t>
  </si>
  <si>
    <t xml:space="preserve">      MLCC 10UF/6.3V (0603)X5R 20%</t>
  </si>
  <si>
    <t>11G233210625361</t>
  </si>
  <si>
    <t xml:space="preserve">     MLCC 10UF/6.3V (0603) X5R 20%</t>
  </si>
  <si>
    <t>11204-0014F300</t>
  </si>
  <si>
    <t xml:space="preserve">  MLCC 22UF 6.3V 0603 X5R 20prc MURATA</t>
  </si>
  <si>
    <t xml:space="preserve">  O6</t>
  </si>
  <si>
    <t>11G233222625150</t>
  </si>
  <si>
    <t xml:space="preserve">      MLCC 22uF/6.3V 0603 X5R 20%</t>
  </si>
  <si>
    <t>11G233222625320</t>
  </si>
  <si>
    <t>11204-0054N000</t>
  </si>
  <si>
    <t>MLCC 4.7UF 6.3V  0603  X5R W1 MATSUKI MA</t>
  </si>
  <si>
    <t xml:space="preserve">  O7</t>
  </si>
  <si>
    <t>11G233247515070</t>
  </si>
  <si>
    <t xml:space="preserve">      MLCC 4.7UF/6.3V(0603)X5R 10%</t>
  </si>
  <si>
    <t>11G233247515150</t>
  </si>
  <si>
    <t>11G233247515320</t>
  </si>
  <si>
    <t>11G233247515360</t>
  </si>
  <si>
    <t>11G233247515370</t>
  </si>
  <si>
    <t>MLCC 4.7UF 6.3V 0603 X5R W1 HEC C0603B47</t>
  </si>
  <si>
    <t>11G233247515390</t>
  </si>
  <si>
    <t xml:space="preserve">      MLCC 4.7UF 6.3V 0603 X5R 10%</t>
  </si>
  <si>
    <t>11G235210611150</t>
  </si>
  <si>
    <t xml:space="preserve">      MLCC 10UF/16V(0805) X5R 10%</t>
  </si>
  <si>
    <t xml:space="preserve">  O8</t>
  </si>
  <si>
    <t>11G235210611320</t>
  </si>
  <si>
    <t>11G235210611360</t>
  </si>
  <si>
    <t xml:space="preserve">      MLCC 10UF/16V (0805) X5R 10%</t>
  </si>
  <si>
    <t>11G235210615150</t>
  </si>
  <si>
    <t>MLCC 10UF/6.3V (0805)X5R 10%//SAMSUNG/CL</t>
  </si>
  <si>
    <t xml:space="preserve">  O9</t>
  </si>
  <si>
    <t>11G235210615320</t>
  </si>
  <si>
    <t xml:space="preserve">      MLCC 10UF 6.3V  0805 X5R 10%</t>
  </si>
  <si>
    <t>11G235210615360</t>
  </si>
  <si>
    <t>11G235222625150</t>
  </si>
  <si>
    <t>MLCC 22UF/6.3V (0805) X5R 20%//SAMSUNG/C</t>
  </si>
  <si>
    <t xml:space="preserve">  P0</t>
  </si>
  <si>
    <t>11G235222625320</t>
  </si>
  <si>
    <t xml:space="preserve"> MLCC 22UF 6.3V 0805 X5R 20% MURATA GR</t>
  </si>
  <si>
    <t>11G235222625360</t>
  </si>
  <si>
    <t xml:space="preserve"> MLCC 22UF 6.3V 0805 X5R 20% TAIYO JMK2</t>
  </si>
  <si>
    <t>11G235222626150</t>
  </si>
  <si>
    <t>MLCC 22UF/10V (0805) X5R 20% T095//SAMSU</t>
  </si>
  <si>
    <t xml:space="preserve">  P1</t>
  </si>
  <si>
    <t>11G235222626320</t>
  </si>
  <si>
    <t>MLCC 22UF/10V (0805) X5R 20% T140//MURAT</t>
  </si>
  <si>
    <t>11G235222626360</t>
  </si>
  <si>
    <t>MLCC 22UF/10V (0805) X5R 20% T145//TAIYO</t>
  </si>
  <si>
    <t>11G23524762B150</t>
  </si>
  <si>
    <t>MLCC 47UF/4V (0805) X5R 20% SAMSUNG/CL21</t>
  </si>
  <si>
    <t xml:space="preserve">  P2</t>
  </si>
  <si>
    <t>11G23524762B320</t>
  </si>
  <si>
    <t xml:space="preserve">      MLCC 47UF/4V (0805) X5R 20%</t>
  </si>
  <si>
    <t>11G23524762B360</t>
  </si>
  <si>
    <t>12001-00320200</t>
  </si>
  <si>
    <t>LGA 1718P AM5 SOCKET G/F BLK//LOTES/AZIF</t>
  </si>
  <si>
    <t xml:space="preserve">  P3</t>
  </si>
  <si>
    <t>12001-00320300</t>
  </si>
  <si>
    <t>LGA 1718P AM5 SOCKET G/F BLK//FOXCONN/PE</t>
  </si>
  <si>
    <t>12002-00142500</t>
  </si>
  <si>
    <t>DDR5 U-DIMM 288P G/F O/L W/B BLK/U SMT//</t>
  </si>
  <si>
    <t xml:space="preserve">  P4</t>
  </si>
  <si>
    <t>12002-00143000</t>
  </si>
  <si>
    <t>12003-00180700</t>
  </si>
  <si>
    <t>NGFF KEY-M GEN4 67P G/F 8.5H S LOTES/APC</t>
  </si>
  <si>
    <t xml:space="preserve">  P5</t>
  </si>
  <si>
    <t>12003-00181000</t>
  </si>
  <si>
    <t>NGFF KEY-M GEN4 67P G/F 8.5H SDEREN/5621</t>
  </si>
  <si>
    <t>12003-00182800</t>
  </si>
  <si>
    <t>NGFF KEY-M GEN4 67P G/F 8.5H SMT ACES/51</t>
  </si>
  <si>
    <t>12003-00182100</t>
  </si>
  <si>
    <t>NGFF KEY-M GEN5 67P G/F 8.5H SMT//LOTES/</t>
  </si>
  <si>
    <t>12003-00162900</t>
  </si>
  <si>
    <t>NGFF KEY-M 67P G F 8.5H BLK S FOXCONN 2E</t>
  </si>
  <si>
    <t>12003-00180400</t>
  </si>
  <si>
    <t>NGFF KEY-M 67P G F 8.5H BLK S  DEREN 40-</t>
  </si>
  <si>
    <t>12003-00182600</t>
  </si>
  <si>
    <t>NGFF KEY-M 67P G/F 8.5H BLK SMT//LOTES/A</t>
  </si>
  <si>
    <t>12007-00210000</t>
  </si>
  <si>
    <t xml:space="preserve">      FRONT HD 2X10P G/F 0.8 KEY-A</t>
  </si>
  <si>
    <t xml:space="preserve">  P8</t>
  </si>
  <si>
    <t>12007-00210300</t>
  </si>
  <si>
    <t>FRONT HD 2X10P G/F 0.8 KEY-A//PINREX/52Z</t>
  </si>
  <si>
    <t>12013-00115200</t>
  </si>
  <si>
    <t>USB3.1 CON 24P G F TYPEC 3.4CH  FOXCONN</t>
  </si>
  <si>
    <t xml:space="preserve">  P9</t>
  </si>
  <si>
    <t>12013-00179800</t>
  </si>
  <si>
    <t>USB3.1 CON 24P G/F TYPEC 3.4CH//DEREN/57</t>
  </si>
  <si>
    <t>12013-00272700</t>
  </si>
  <si>
    <t>USB3.1 CON 24P G/F TYPEC 3.4CH//LOTES/AU</t>
  </si>
  <si>
    <t>13020-01377600</t>
  </si>
  <si>
    <t xml:space="preserve">     NUT M2x4.5 H-9.2 I/H2.5 T-HOLE</t>
  </si>
  <si>
    <t xml:space="preserve">  Q0</t>
  </si>
  <si>
    <t>13020-01378000</t>
  </si>
  <si>
    <t xml:space="preserve">     NUT M2x4.5 Hx9.2 I/H2.5 T-HOLE</t>
  </si>
  <si>
    <t>13020-01572900</t>
  </si>
  <si>
    <t>NUT M2X4.5 H 9.2 I/H2.5 T-HOLE XUANZE/45</t>
  </si>
  <si>
    <t>13020-01571600</t>
  </si>
  <si>
    <t>NUT M2X4.5 H7.7MM THROUGH-HOLE HARMONY M</t>
  </si>
  <si>
    <t xml:space="preserve">  Q1</t>
  </si>
  <si>
    <t>13020-01572200</t>
  </si>
  <si>
    <t>NUT M2X4.5 H7.7MM THROUGH-HOLE XUANZE/45</t>
  </si>
  <si>
    <t>13020-01575500</t>
  </si>
  <si>
    <t xml:space="preserve">     NUT M2X4.75 H=2.0 THOUNGH-HOLE</t>
  </si>
  <si>
    <t xml:space="preserve">  Q2</t>
  </si>
  <si>
    <t>13020-01575600</t>
  </si>
  <si>
    <t>13020-01575700</t>
  </si>
  <si>
    <t>13020-01575800</t>
  </si>
  <si>
    <t>08001-19593000</t>
  </si>
  <si>
    <t>08001-19593100</t>
  </si>
  <si>
    <t>08001-19593200</t>
  </si>
  <si>
    <t>08001-19593300</t>
  </si>
  <si>
    <t>12002-00142600</t>
  </si>
  <si>
    <t>DDR5 U-DIMM 288P G/F O/L W/B D-G/U SMT//</t>
  </si>
  <si>
    <t>12002-00143300</t>
  </si>
  <si>
    <t>12002-00146800</t>
  </si>
  <si>
    <t>02002-00550100</t>
  </si>
  <si>
    <t>C.S PROMONTORY600 LFBGA443//AMD PROM21 2</t>
  </si>
  <si>
    <t>11G233115214150</t>
  </si>
  <si>
    <t>MLCC 1500PF/50V(0603)X7R W1 SAMSUNG/CL10</t>
  </si>
  <si>
    <t xml:space="preserve">  Q6</t>
  </si>
  <si>
    <t>11G233115214320</t>
  </si>
  <si>
    <t>MLCC 1500PF/50V(0603)X7R W1 MURATA/GRM18</t>
  </si>
  <si>
    <t>11G233115214390</t>
  </si>
  <si>
    <t>MLCC 1500PF/50V(0603)X7R W1 DARFON/C1608</t>
  </si>
  <si>
    <t>12003-00513700</t>
  </si>
  <si>
    <t>SLOT PCIE5.0 X16 164P G/F W/B D-G/U SMT</t>
  </si>
  <si>
    <t>10G212187214010</t>
  </si>
  <si>
    <t xml:space="preserve">  RES 18.7K OHM 1 16W 0402 1%TA-I RM04</t>
  </si>
  <si>
    <t xml:space="preserve">  Q8</t>
  </si>
  <si>
    <t>10G212187214020</t>
  </si>
  <si>
    <t xml:space="preserve"> RES 18.7K OHM 1 16W 0402 1% RALEC RTT</t>
  </si>
  <si>
    <t>10G212187214050</t>
  </si>
  <si>
    <t>RES 18.7K OHM 1 16W  0402  1%  UNI-OHM 0</t>
  </si>
  <si>
    <t>11G233222516150</t>
  </si>
  <si>
    <t>MLCC 2.2UF 10V  0603 X5R W1 SAMSUNG CL10</t>
  </si>
  <si>
    <t xml:space="preserve">  Q9</t>
  </si>
  <si>
    <t>11G233222516320</t>
  </si>
  <si>
    <t>MLCC 2.2UF 10V  0603 X5R W1 MURATA GRM18</t>
  </si>
  <si>
    <t>11G233222516360</t>
  </si>
  <si>
    <t>MLCC 2.2UF 10V 0603 X5R W1 TAIYO LMK107B</t>
  </si>
  <si>
    <t>11G233222516390</t>
  </si>
  <si>
    <t>MLCC 2.2UF 10V  0603  X5R W1 DARFON C160</t>
  </si>
  <si>
    <t>11G233222516510</t>
  </si>
  <si>
    <t>MLCC 2.2UF 10V 0603  X5R W1 MATSUKI MAG0</t>
  </si>
  <si>
    <t>10G212107214010</t>
  </si>
  <si>
    <t>RES 10.7K OHM 1/16W (0402) 1% TA-I/RM04F</t>
  </si>
  <si>
    <t>10G212107214020</t>
  </si>
  <si>
    <t>RES 10.7K OHM 1/16W (0402) 1% RALEC/RTT0</t>
  </si>
  <si>
    <t>10G212107214050</t>
  </si>
  <si>
    <t>RES 10.7K OHM 1/16W (0402) 1% UNI-OHM/04</t>
  </si>
  <si>
    <t>11011-00024100</t>
  </si>
  <si>
    <t>CAP EL 100UF 16V 6.3X5 20%T  CHEMICON EA</t>
  </si>
  <si>
    <t>11031-0001F500</t>
  </si>
  <si>
    <t>CAP PL 100UF 16V 6.3X9 DIP 20%T APAQ 160</t>
  </si>
  <si>
    <t>11031-0004F600</t>
  </si>
  <si>
    <t>CAP PL 560UF 6.3V 6.3X9DIP 20%T APAQ 6R3</t>
  </si>
  <si>
    <t>11031-0005F300</t>
  </si>
  <si>
    <t>CAP PL 820UF/3V 6.39 DIP 20%T APAQ/3R0AR</t>
  </si>
  <si>
    <t>11031-0006F300</t>
  </si>
  <si>
    <t>CAP PL 270UF 16V 8X12 DIP 20%T  APAQ 160</t>
  </si>
  <si>
    <t>12003-00250200</t>
  </si>
  <si>
    <t>SLOT PCIE X4 66P G/F N/EJ DIP FOXCONN/2E</t>
  </si>
  <si>
    <t>12003-00250400</t>
  </si>
  <si>
    <t xml:space="preserve">     SLOT PCIE X4 66P G/F N/EJ DIP</t>
  </si>
  <si>
    <t>12003-00390000</t>
  </si>
  <si>
    <t>SLOT PCIE4.0 X4 64P G/F DIP//LOTES/APCI0</t>
  </si>
  <si>
    <t>12006-00010700</t>
  </si>
  <si>
    <t>HD 2X3P G F 2.54 K3 BLACK S T  LONG SHOU</t>
  </si>
  <si>
    <t>12G06100006C</t>
  </si>
  <si>
    <t>HEADER 2X3P S T 2.54mm K3 K4 PINREX 210-</t>
  </si>
  <si>
    <t>12006-00025700</t>
  </si>
  <si>
    <t>HEADER 2X5P G F 2.54 K8 BLK C  LONG SHOU</t>
  </si>
  <si>
    <t>12006-00025800</t>
  </si>
  <si>
    <t>HEADER 2X5P G F 2.54 K8 BLK C  HORNG TON</t>
  </si>
  <si>
    <t>12006-00025900</t>
  </si>
  <si>
    <t>HEADER 2X5P G F 2.54 K8 BLK C  PINREX 21</t>
  </si>
  <si>
    <t>12006-00026000</t>
  </si>
  <si>
    <t>HEADER 2X5P G F 2.54 K8 BLK C  LINGYANG</t>
  </si>
  <si>
    <t>12006-00151100</t>
  </si>
  <si>
    <t>HEADER 1X4P G F C P 2.54 WHT  HR A25411W</t>
  </si>
  <si>
    <t>12006-00151300</t>
  </si>
  <si>
    <t>HEADER 1X4P G F C P 2.54 WHT  PINREX 28S</t>
  </si>
  <si>
    <t>12006-00151800</t>
  </si>
  <si>
    <t>HEADER 1X4P G/F C/P 2.54 K3WHT HR/A25411</t>
  </si>
  <si>
    <t>12006-00152100</t>
  </si>
  <si>
    <t>HEADER 1X4P G/F C/P 2.54 K3WHT PINREX/28</t>
  </si>
  <si>
    <t>12006-00161100</t>
  </si>
  <si>
    <t>HEADER 1X2P G F 2.54 BLK C S T  HORNG TO</t>
  </si>
  <si>
    <t>12006-00161200</t>
  </si>
  <si>
    <t>HEADER 1X2P G F 2.54 BLK C S T  LINGYANG</t>
  </si>
  <si>
    <t>12006-00161400</t>
  </si>
  <si>
    <t>HEADER 1X2P G F 2.54 BLK C S T  PINREX 2</t>
  </si>
  <si>
    <t>12006-00201700</t>
  </si>
  <si>
    <t>HEADER 2X10P G F 2.54 BLK S T  PINREX 21</t>
  </si>
  <si>
    <t>12006-00201800</t>
  </si>
  <si>
    <t>HEADER 2X10P G F 2.54 BLK C  LINGYANG PH</t>
  </si>
  <si>
    <t>12006-00202200</t>
  </si>
  <si>
    <t>HEADER 2X10P G F 2.54 BLK C  LONG SHOUNG</t>
  </si>
  <si>
    <t>12006-00322100</t>
  </si>
  <si>
    <t xml:space="preserve">     HEADER 2X7P G/F 2.0 K11BLK S/T</t>
  </si>
  <si>
    <t>12006-00322400</t>
  </si>
  <si>
    <t>12006-00322500</t>
  </si>
  <si>
    <t xml:space="preserve">       HD2X7PG/F2.0K1,2,3,4,14BLK</t>
  </si>
  <si>
    <t>12006-00322600</t>
  </si>
  <si>
    <t>12006-00322700</t>
  </si>
  <si>
    <t>12007-00016000</t>
  </si>
  <si>
    <t>BOX HD 2X10P G F 2.0 K20 BLK U  LY BT200</t>
  </si>
  <si>
    <t>12007-00016200</t>
  </si>
  <si>
    <t>BOX HD 2X10P G F 2.0 K20 BLK U  PINREX 5</t>
  </si>
  <si>
    <t>12007-00016300</t>
  </si>
  <si>
    <t>BOX HD 2X10P G F 2.0 K20 BLK U  HORNG TO</t>
  </si>
  <si>
    <t>12007-00033200</t>
  </si>
  <si>
    <t>BOX HD 2X5P G F 2.54 K10 BLK U  PINREX 5</t>
  </si>
  <si>
    <t>12007-00033400</t>
  </si>
  <si>
    <t>BOX HD 2X5P G F 2.54 K10 BLK U  LINGYANG</t>
  </si>
  <si>
    <t>12007-00033600</t>
  </si>
  <si>
    <t>BOX HD 2X5P G F 2.54 K10 BLK U  LONG SHO</t>
  </si>
  <si>
    <t>12007-00033100</t>
  </si>
  <si>
    <t>BOX HD 2X5P G F 2.54 K9 BLK U  LONG SHOU</t>
  </si>
  <si>
    <t>12007-00033300</t>
  </si>
  <si>
    <t>BOX HD 2X5P G F 2.54 K9 BLK U  PINREX 51</t>
  </si>
  <si>
    <t>12007-00033500</t>
  </si>
  <si>
    <t>BOX HD 2X5P G F 2.54 K9 BLK U  LINGYANG</t>
  </si>
  <si>
    <t>12008-00013800</t>
  </si>
  <si>
    <t>WAFER HD 4P 2.54 W P BLK C S T  PINREX 7</t>
  </si>
  <si>
    <t>12008-00014000</t>
  </si>
  <si>
    <t>WAFER HD 4P 2.54 W P BLK C S T  LINGYANG</t>
  </si>
  <si>
    <t>12008-00014100</t>
  </si>
  <si>
    <t>WAFER HD 4P 2.54 W P BLK C S T  LONG SHO</t>
  </si>
  <si>
    <t>12008-00015500</t>
  </si>
  <si>
    <t xml:space="preserve">      WAFER HD 4P 2.54 W/P D-G S/T</t>
  </si>
  <si>
    <t>12008-00015700</t>
  </si>
  <si>
    <t>12008-00015900</t>
  </si>
  <si>
    <t>12009-00640200</t>
  </si>
  <si>
    <t>TACT SWITCH 4P 4.3H BLK R/A DIP L SH//HU</t>
  </si>
  <si>
    <t>12009-00640400</t>
  </si>
  <si>
    <t>TACT SWITCH 4P 4.3H BLK R/A DIP L SH//DI</t>
  </si>
  <si>
    <t>12013-00120100</t>
  </si>
  <si>
    <t>USB 3.1 2X9P G F DUAL R A DIP  LOTES AUS</t>
  </si>
  <si>
    <t>12013-00120300</t>
  </si>
  <si>
    <t>USB3.1 CON 2X9P G F DUAL R A  FOXCONN UA</t>
  </si>
  <si>
    <t>12013-00120700</t>
  </si>
  <si>
    <t>USB3.1 CON 2X9P G F T-B DUAL  T-CONN 18-</t>
  </si>
  <si>
    <t>12013-00220200</t>
  </si>
  <si>
    <t>USB3.0 CON 9P G/F BLUE H-R R/A//FOXCONN/</t>
  </si>
  <si>
    <t>12013-00220300</t>
  </si>
  <si>
    <t>USB3.0 CON 9P G/F BLUE H-R R/A//T-CONN/1</t>
  </si>
  <si>
    <t>12013-00220600</t>
  </si>
  <si>
    <t>USB3.0 CON 9P G/F BLUE H-R R/A//SPEEDTEC</t>
  </si>
  <si>
    <t>12014-00802500</t>
  </si>
  <si>
    <t>COMBO LAN+USB3.1 23P G/F H-R POE C/D BLU</t>
  </si>
  <si>
    <t>12014-00805700</t>
  </si>
  <si>
    <t>COMBO LAN2.5G+USB3.1 23P G/F H-R POE T-B</t>
  </si>
  <si>
    <t>12014-01060000</t>
  </si>
  <si>
    <t>AUDIO JACK 5IN1 22P G/F//LOTES/AJAK0110-</t>
  </si>
  <si>
    <t>12015-00035200</t>
  </si>
  <si>
    <t>POWER CON 24P W P BLK S T DIP  LINGYANG</t>
  </si>
  <si>
    <t>12015-00035300</t>
  </si>
  <si>
    <t>POWER CON 24P W P BLK S T DIP  PINREX 74</t>
  </si>
  <si>
    <t>12015-00035400</t>
  </si>
  <si>
    <t>POWER CON 24P W P BLK S T DIP  HORNG TON</t>
  </si>
  <si>
    <t>12015-00058300</t>
  </si>
  <si>
    <t>POWER CON 8P W/P BLK S/T DIP LY/AT4201U-</t>
  </si>
  <si>
    <t>12015-00058400</t>
  </si>
  <si>
    <t>POWER CON 8P W/P BLK S/T DIP HORNG TONG/</t>
  </si>
  <si>
    <t>12015-00058500</t>
  </si>
  <si>
    <t>POWER CON 8P W/P BLK S/T DIP PINREX/740-</t>
  </si>
  <si>
    <t>12015-00063400</t>
  </si>
  <si>
    <t>SATA CON 7P G F D-G S T DIP  LOTES ABA-S</t>
  </si>
  <si>
    <t>12015-00063500</t>
  </si>
  <si>
    <t>SATA CON 7P G F D-G S T DIP  PINREX 770-</t>
  </si>
  <si>
    <t>12015-00064100</t>
  </si>
  <si>
    <t>SATA CON 7P G F D-G S T DIP  LINGYANG SA</t>
  </si>
  <si>
    <t>12015-00063300</t>
  </si>
  <si>
    <t>SATA CON 7P G F D-G R A DIP  HORNG TONG</t>
  </si>
  <si>
    <t>12015-00064400</t>
  </si>
  <si>
    <t>SATA CON 7P G F D-G R A DIP  PINREX 770-</t>
  </si>
  <si>
    <t>12015-00064700</t>
  </si>
  <si>
    <t>SATA CON 7P G F D-G R A DIP  LINGYANG SA</t>
  </si>
  <si>
    <t>12022-00060000</t>
  </si>
  <si>
    <t>COMBO DP HDMI 39P G F R A DIP FOXCONN 3V</t>
  </si>
  <si>
    <t>12022-00060100</t>
  </si>
  <si>
    <t>12G135110360</t>
  </si>
  <si>
    <t>USB3.0 CON 4X9PIN QUAD STACK FOXCONN/UEA</t>
  </si>
  <si>
    <t>12G20010020F</t>
  </si>
  <si>
    <t xml:space="preserve">   BATT HOLDER CR2032 AAA-BAT-029-K01</t>
  </si>
  <si>
    <t xml:space="preserve">  MG3400</t>
  </si>
  <si>
    <t>13020-06150000</t>
  </si>
  <si>
    <t>SHIELDING FOR NEW TUF LOGO AUDIO 2X2CM A</t>
  </si>
  <si>
    <t xml:space="preserve">      SFIS LABEL 25X04MM-RECORDED</t>
  </si>
  <si>
    <t>15L-00000101-01</t>
  </si>
  <si>
    <t xml:space="preserve">           SFIS Label 25X04mm</t>
  </si>
  <si>
    <t xml:space="preserve">      SFIS LABEL 40X04MM-RECORDED</t>
  </si>
  <si>
    <t>15L-00000101</t>
  </si>
  <si>
    <t xml:space="preserve">           SFIS Label 40X04mm</t>
  </si>
  <si>
    <t>G2492-0000-05</t>
  </si>
  <si>
    <t>Solder Paste Lead free 96.5 SN 3 AG 0.5</t>
  </si>
  <si>
    <t>G</t>
  </si>
  <si>
    <t>G2492-0001-04</t>
  </si>
  <si>
    <t xml:space="preserve">       LIQUID FLOW ALPHA EF-8000</t>
  </si>
  <si>
    <t>ML</t>
  </si>
  <si>
    <t>G2492-0000-01</t>
  </si>
  <si>
    <t xml:space="preserve">               SOLDER BAR</t>
  </si>
  <si>
    <t xml:space="preserve">  MG0110</t>
  </si>
  <si>
    <t>G2492-0000-01P</t>
  </si>
  <si>
    <t xml:space="preserve">          Solder Bar SACX0307</t>
  </si>
  <si>
    <t>G2492-0000-01S</t>
  </si>
  <si>
    <t xml:space="preserve">           Solder Bar SAC307</t>
  </si>
  <si>
    <t>G2492-0000-02S</t>
  </si>
  <si>
    <t>G2492-0000-02B</t>
  </si>
  <si>
    <t xml:space="preserve">         Solder resident SAC307</t>
  </si>
  <si>
    <t>KG</t>
  </si>
  <si>
    <t>FBRLA0005069</t>
  </si>
  <si>
    <t>G2492-0001-05</t>
  </si>
  <si>
    <t xml:space="preserve"> LOCTITEÂ MSC01 Â clean solder residues</t>
  </si>
  <si>
    <t>G2492-0000-02</t>
  </si>
  <si>
    <t xml:space="preserve">          ECO SOLDER 0.6mm P3</t>
  </si>
  <si>
    <t>G2492-0000-06</t>
  </si>
  <si>
    <t xml:space="preserve">  ALPHA TELECORE HF850 SACX0307 0.8 mm</t>
  </si>
  <si>
    <t xml:space="preserve">              BIOS VERSION</t>
  </si>
  <si>
    <t>05006-00031700</t>
  </si>
  <si>
    <t>FLASH W25Q256JWEIQ 1.7-1.95V WINBOND 256</t>
  </si>
  <si>
    <t>05006-00102000</t>
  </si>
  <si>
    <t>FLASH GD25Q20ETIGR//GIGADEVICE 2MBIT SOP</t>
  </si>
  <si>
    <t>05006-00100000</t>
  </si>
  <si>
    <t>05006-00101600</t>
  </si>
  <si>
    <t>05006-00102100</t>
  </si>
  <si>
    <t>05002-00060400</t>
  </si>
  <si>
    <t>EEPROM BR24G02FJ-3GTE2ROHM 2KBIT SOP-J8</t>
  </si>
  <si>
    <t>05002-00060000</t>
  </si>
  <si>
    <t>EEPROM AT24C02C-SSHM-T SOIC-8ATMEL 2K(25</t>
  </si>
  <si>
    <t>05002-00060200</t>
  </si>
  <si>
    <t>EEPROM M24C02-RMN6TPST 2KBIT SO-8 1.8-5.</t>
  </si>
  <si>
    <t>01001-01471200</t>
  </si>
  <si>
    <t>CPU FH8068003067416 961644INT J4005 2.0G</t>
  </si>
  <si>
    <t>02001-00754200</t>
  </si>
  <si>
    <t>C.S FH82H510 B1 FCBGA943 INTEL RKL H510</t>
  </si>
  <si>
    <t>02001-01020100</t>
  </si>
  <si>
    <t>C.S FH82H610 B1 FCBGA1045//INT ADL H610</t>
  </si>
  <si>
    <t>02001-01070100</t>
  </si>
  <si>
    <t>C.S FH82Z690 B1 FCBGA1045 INT ADL Z690 S</t>
  </si>
  <si>
    <t>02002-00350700</t>
  </si>
  <si>
    <t>C.S PROMONTORY400 LFBGA583 AMD PROM26.A</t>
  </si>
  <si>
    <t>02002-00470100</t>
  </si>
  <si>
    <t>C.S PREMIUM LFBGA769 AMD BXB.C 100-CG309</t>
  </si>
  <si>
    <t>02002-00510000</t>
  </si>
  <si>
    <t>C.S PROMONTORY 500 LFBGA541AMD PROM19.C</t>
  </si>
  <si>
    <t>02002-00510100</t>
  </si>
  <si>
    <t>C.S PROMONTORY 500 LFBGA541AMD PROM19.A</t>
  </si>
  <si>
    <t>02014-00050300</t>
  </si>
  <si>
    <t>C.S ASM1442K A1 QFN-48  ASMEDIA</t>
  </si>
  <si>
    <t>02G611007310</t>
  </si>
  <si>
    <t>C.S ALC887-VD2-CG LQFP-48  REALTEK</t>
  </si>
  <si>
    <t>02G730001401</t>
  </si>
  <si>
    <t>C.S GL852G-OHG12 QFN-28GENESYS</t>
  </si>
  <si>
    <t>05006-00096100</t>
  </si>
  <si>
    <t>FLASH WINBOND W25Q128JWSIQ 128MBIT SOIC-</t>
  </si>
  <si>
    <t>05006-00096200</t>
  </si>
  <si>
    <t>FLASH MX25U12872FM2I02//MXIC 128M SOP8</t>
  </si>
  <si>
    <t>FLASH WINBOND W25X20CLSNIG//2M SOIC-8</t>
  </si>
  <si>
    <t>FLASH MX25V2033FM1I//MXIC 2MBIT SOP-8</t>
  </si>
  <si>
    <t>FLASH XM25QH20BJIGT//XMC 2MBIT SOP-8</t>
  </si>
  <si>
    <t>06004-00030200</t>
  </si>
  <si>
    <t>Circuito Integrado Digital LOGIC SN74LVC</t>
  </si>
  <si>
    <t>06007-02480000</t>
  </si>
  <si>
    <t>LDO REG.RT9081DGQZA ZADFN-6L 1.2X1.2 RIC</t>
  </si>
  <si>
    <t>06014-00820100</t>
  </si>
  <si>
    <t>MCU AURA41UA0 TR QFN-20//ENE</t>
  </si>
  <si>
    <t>06014-01080000</t>
  </si>
  <si>
    <t>MCU AURA 52UA0 QFN32 ENE</t>
  </si>
  <si>
    <t>06014-01180000</t>
  </si>
  <si>
    <t>MCU AURA42UA0 QFN32</t>
  </si>
  <si>
    <t>MCU AURA32UA0 QFN32 ENE</t>
  </si>
  <si>
    <t>INTERFACE NCT3532Y QFN-16</t>
  </si>
  <si>
    <t>06016-00260000</t>
  </si>
  <si>
    <t>POWER SW. NCT3520W-H15 MSOP-8//NUVOTON</t>
  </si>
  <si>
    <t>06018-00470900</t>
  </si>
  <si>
    <t>CIRCUITO INTEGRADO NB671LCGQ-Z MPS QFN-1</t>
  </si>
  <si>
    <t>06018-01290000</t>
  </si>
  <si>
    <t>DOWN CONVERTER RT7276GQW RICHTEK WDFN-10</t>
  </si>
  <si>
    <t>06018-02930000</t>
  </si>
  <si>
    <t>DOWN CONVERTER SYV728RAC</t>
  </si>
  <si>
    <t>CONTROLLER UP7501M8 UPI SOT23-8L</t>
  </si>
  <si>
    <t>EC KB3724Q D LQFP-64//ENE</t>
  </si>
  <si>
    <t>06039-00250100</t>
  </si>
  <si>
    <t>Circuito Integrado USB HUB ASM1074 QFN88</t>
  </si>
  <si>
    <t>06050-00380300</t>
  </si>
  <si>
    <t>Circuito Integrado USB PD CONTROLLER IT8</t>
  </si>
  <si>
    <t>06050-00510000</t>
  </si>
  <si>
    <t>USB CC CONTROL WUSB3831Q-12/TR//WILL SEM</t>
  </si>
  <si>
    <t>06053-00180000</t>
  </si>
  <si>
    <t>DRIVER IC NCT3941S-A SOP-8  NUVOTON</t>
  </si>
  <si>
    <t>06053-00270200</t>
  </si>
  <si>
    <t>MOSFET DRIVER IC RT9611CGQW RICHTEK WDFN</t>
  </si>
  <si>
    <t>06053-00440100</t>
  </si>
  <si>
    <t>Circuito Integrado digital UP1959RDE8</t>
  </si>
  <si>
    <t>FAN DRIVER IC NCT3949S NUVOTON ESOP-8</t>
  </si>
  <si>
    <t>06095-00530500</t>
  </si>
  <si>
    <t>PWM CONTROLLER ASP1106GGQW RICHTEK WQFN-</t>
  </si>
  <si>
    <t>06095-00530700</t>
  </si>
  <si>
    <t>PWM CONTROLLER ASP1106JGQWRICHTEK WQFN-5</t>
  </si>
  <si>
    <t>06095-00900100</t>
  </si>
  <si>
    <t>PWM CONTROLLER APW8723AQBI-TRG//ANPEC TD</t>
  </si>
  <si>
    <t>06095-01320000</t>
  </si>
  <si>
    <t>PWM CONTROLLER UP1540PDDA UPI WDFN3x3-10</t>
  </si>
  <si>
    <t>06095-02320000</t>
  </si>
  <si>
    <t>Circuito Integrado digital UP9505PQGW</t>
  </si>
  <si>
    <t>06095-02750100</t>
  </si>
  <si>
    <t>PWM CONTROLLER RT3651EFGQW WQFN-28L RICH</t>
  </si>
  <si>
    <t>06095-02800000</t>
  </si>
  <si>
    <t>PWM CONTROLLER RT3609BEGQW RICHTEK WQFN-</t>
  </si>
  <si>
    <t>06095-03060100</t>
  </si>
  <si>
    <t>PWM CONTROLLER RT3628AEGQW WQFN-60L(7X7)</t>
  </si>
  <si>
    <t>06095-03080000</t>
  </si>
  <si>
    <t>PWM CONTROLLER ASP2100MNTXG QFN56 ONSEMI</t>
  </si>
  <si>
    <t>06095-03100000</t>
  </si>
  <si>
    <t>PWM CONTROLLER NCP81270CMNTXG QFN20 ONSE</t>
  </si>
  <si>
    <t>06095-03570000</t>
  </si>
  <si>
    <t>PWM CONTROLLER ASP2208N-AL201CI//RICHTEK</t>
  </si>
  <si>
    <t>06103-00500000</t>
  </si>
  <si>
    <t>AUDIO ALC1200X-VD1-CG QFN-48 REALTEK</t>
  </si>
  <si>
    <t>06106-00080000</t>
  </si>
  <si>
    <t>BRIDGE PS8625QFN56G-A0 QFN56PARADE</t>
  </si>
  <si>
    <t>06106-00170700</t>
  </si>
  <si>
    <t>BRIDGE IT6516BFN/CX-0076(R) QFN-32//ITE</t>
  </si>
  <si>
    <t>06106-00330400</t>
  </si>
  <si>
    <t>BRIDGE RTD2166-AE2-CG QFN32 REALTEK DP T</t>
  </si>
  <si>
    <t>06112-00430000</t>
  </si>
  <si>
    <t>Circuito Integrado Digital LAN L8200A-CG</t>
  </si>
  <si>
    <t>06113-00210200</t>
  </si>
  <si>
    <t>REDRIVER IC PI3EQX1002EZREX DIODES TQFN-</t>
  </si>
  <si>
    <t>06113-00270100</t>
  </si>
  <si>
    <t>REDRIVER PI3EQX1004B1ZHEX-FDX//PERICOM T</t>
  </si>
  <si>
    <t>06113-00430300</t>
  </si>
  <si>
    <t>REDRIVER IC GL9901NE-OGY10 QFN24 GENESYS</t>
  </si>
  <si>
    <t>06113-00760000</t>
  </si>
  <si>
    <t>REDRIVER IC RTS5463-GR QFN-40 REALTEK</t>
  </si>
  <si>
    <t>06113-00820000</t>
  </si>
  <si>
    <t>REDRIVER IC PI3EQX2024ZTFEX UQFN-34//DIO</t>
  </si>
  <si>
    <t>REDRIVER IC PS7101-51 FCCSP-77//PHISON</t>
  </si>
  <si>
    <t>06116-00110300</t>
  </si>
  <si>
    <t>Circuito Integrado Digital SUPER IO IT86</t>
  </si>
  <si>
    <t>06116-00180000</t>
  </si>
  <si>
    <t>SUPER IO NCT6796D LQFP-128NUVOTON</t>
  </si>
  <si>
    <t>06116-00380300</t>
  </si>
  <si>
    <t>SUPER IO NCT6798D (B2)</t>
  </si>
  <si>
    <t>06116-00380400</t>
  </si>
  <si>
    <t>SUPER IO NCT6798D-R  B2  NUVOTON LQFP-12</t>
  </si>
  <si>
    <t>06127-00280000</t>
  </si>
  <si>
    <t>MOSFET DRIVER IC RT9614AGQW//RICHTEK WDF</t>
  </si>
  <si>
    <t>06G001016010</t>
  </si>
  <si>
    <t>RTC ISL1208IB8Z SOIC-8 INTERSIL</t>
  </si>
  <si>
    <t>CLOCK Gen. ICS9112AM-16LFT//ICS SOIC-8</t>
  </si>
  <si>
    <t>POWER SW. NCT3521U SOT23-5//NUVOTON</t>
  </si>
  <si>
    <t>N-MOSFET L2N7002SLT1GS-HS//LRC SOT-23</t>
  </si>
  <si>
    <t>07005-03680000</t>
  </si>
  <si>
    <t>N-MOSFET AP3N5R0YT PMPAK 3x3</t>
  </si>
  <si>
    <t>07005-A0400000</t>
  </si>
  <si>
    <t>N-MOSFET QM3054M6 PRPAK5X6</t>
  </si>
  <si>
    <t>07005-A0570000</t>
  </si>
  <si>
    <t>N-MOSFET PEA16BANIKO-SEM PDFN 3X3P</t>
  </si>
  <si>
    <t>07035-00270000</t>
  </si>
  <si>
    <t>POWER MOS.SW.SIC639CD-T1-GE3-U VISHAY ML</t>
  </si>
  <si>
    <t>07035-00650000</t>
  </si>
  <si>
    <t>POWER MOS. SW. SIC659CD-T1-GE3 VISHAY ML</t>
  </si>
  <si>
    <t>07035-00750000</t>
  </si>
  <si>
    <t>POWER MOSFET SW. AOZ5317NQI//AOS QFN-31L</t>
  </si>
  <si>
    <t>07G005107010</t>
  </si>
  <si>
    <t>N-MOSFET UM6K1N UMT6ROHM</t>
  </si>
  <si>
    <t>07G005C39030</t>
  </si>
  <si>
    <t>N-MOSFET EMB06N03V EDFN3X3 EXCELLIANCE</t>
  </si>
  <si>
    <t>07G005C69010</t>
  </si>
  <si>
    <t>P-MOSFET EMF44P02J SOT-23EXCELLIANCE</t>
  </si>
  <si>
    <t>09011-00011300</t>
  </si>
  <si>
    <t>INDUCTOR 0.68UH 35A 20% DIP  CHILISIN BF</t>
  </si>
  <si>
    <t>09011-00060700</t>
  </si>
  <si>
    <t>INDUCTOR 1.2UH 30A 20% DIP  CHILISIN DMI</t>
  </si>
  <si>
    <t>09011-00060800</t>
  </si>
  <si>
    <t>INDUCTOR 1.2UH 30A 20% DIP CHILISIN BFDI</t>
  </si>
  <si>
    <t>09011-00070800</t>
  </si>
  <si>
    <t>INDUCTOR 0.2UH 35A 20% DIP CHILISIN BFDI</t>
  </si>
  <si>
    <t>09016-00013000</t>
  </si>
  <si>
    <t>POWER INDUCTOR 1UH 12A SMD 20% CYNTEC P</t>
  </si>
  <si>
    <t>09016-00015100</t>
  </si>
  <si>
    <t>POWER INDUCTOR 1UH/3.2A 20%//CYNTEC/PUFB</t>
  </si>
  <si>
    <t>09016-00027100</t>
  </si>
  <si>
    <t>POWER INDUCTOR 0.47UH/38A 20% SPORTON/EM</t>
  </si>
  <si>
    <t>09016-00070200</t>
  </si>
  <si>
    <t>POWER INDUCTOR 2.2UH1.67A 20% CYNTECPHT2</t>
  </si>
  <si>
    <t>09016-00073700</t>
  </si>
  <si>
    <t>INDUCTOR 2.2UH 8A SMD 20% CYNTEC PCMG06</t>
  </si>
  <si>
    <t>09016-00280200</t>
  </si>
  <si>
    <t>POWER INDUCTOR 0.24UH35A 20% CYNTECPEUE0</t>
  </si>
  <si>
    <t>09200-00022400</t>
  </si>
  <si>
    <t>Circuito Integrado analogico Transformad</t>
  </si>
  <si>
    <t>10002-00190000</t>
  </si>
  <si>
    <t>THERMISTOR 4.7K OHM 0402 3% TKSTSM0A472H</t>
  </si>
  <si>
    <t>10005-00377000</t>
  </si>
  <si>
    <t>RES 100K OHM 1 16W 0402 1% A-SWALSIN SR0</t>
  </si>
  <si>
    <t>FITA AUTO ADESIVA DE PLASTICO 50mmX50m</t>
  </si>
  <si>
    <t>11011-00025000</t>
  </si>
  <si>
    <t>CAP EL 100UF 16V 6.3X5 20% T  ELNA R3A-1</t>
  </si>
  <si>
    <t>11011-00026200</t>
  </si>
  <si>
    <t>CAP EL 100UF16V 6.3X5 20% TNICHICONUMW1C</t>
  </si>
  <si>
    <t>11011-00064100</t>
  </si>
  <si>
    <t>CAP EL 10UF 16V 4X5 20%T  CHEMICON EARE1</t>
  </si>
  <si>
    <t>11011-00065000</t>
  </si>
  <si>
    <t>CAP EL 10UF 16V 4X5 20% T  ELNA R3A-16V1</t>
  </si>
  <si>
    <t>11011-00066200</t>
  </si>
  <si>
    <t>CAP EL 10UF16V 4X5 20% TNICHICONUMW1C100</t>
  </si>
  <si>
    <t>12001-00210100</t>
  </si>
  <si>
    <t>ZIF AM4 1331P SOCKET 10U BLK FOXCONN/PZ1</t>
  </si>
  <si>
    <t>12001-00210200</t>
  </si>
  <si>
    <t>ZIF AM4 1331P SOCKET G/F BLK FOXCONN/PZ1</t>
  </si>
  <si>
    <t>12001-00210300</t>
  </si>
  <si>
    <t>ZIF AM4 1331P SOCKET G/F BLK LOTES/AZIF0</t>
  </si>
  <si>
    <t>12001-00300200</t>
  </si>
  <si>
    <t>LGA 1700P SOCKET G F SMT LOTES AZIF0216-</t>
  </si>
  <si>
    <t>12002-000788SI</t>
  </si>
  <si>
    <t>DDR4 DIMM 288P GF OL WOPLOTESADDR0257-K0</t>
  </si>
  <si>
    <t>12002-00122700</t>
  </si>
  <si>
    <t>DDR4 DIMM 288P G/F O/L M/K C/D BLK/U LOT</t>
  </si>
  <si>
    <t>12002-00122800</t>
  </si>
  <si>
    <t>DDR4 DIMM 288P G/F O/L M/K C/D D-G/U LOT</t>
  </si>
  <si>
    <t>12003-00011500</t>
  </si>
  <si>
    <t>SLOT PCIE X4 64P G/F BLK/U DIP LOTES/APC</t>
  </si>
  <si>
    <t>12003-00079600</t>
  </si>
  <si>
    <t>NGFF KEY-E 75P GF 4H BLK SMTFOXCONNAS0BC</t>
  </si>
  <si>
    <t>12003-00330100</t>
  </si>
  <si>
    <t>SLOT PCIE4.0 X16 164P G/F W/B FOXCONN/2E</t>
  </si>
  <si>
    <t>12003-00332800</t>
  </si>
  <si>
    <t>SLOT PCIE4.0 X16 164P G/F W/B C/D D-G/U/</t>
  </si>
  <si>
    <t>12003-00510700</t>
  </si>
  <si>
    <t>SLOT PCIE5.0 X16 164P G F D-G U SMT FOXC</t>
  </si>
  <si>
    <t>12004-00090300</t>
  </si>
  <si>
    <t>MINI JUMPER 2P 2.54 CLOSE BLKPINREX200-7</t>
  </si>
  <si>
    <t>12006-00010000</t>
  </si>
  <si>
    <t>HEADER 2X3P ST2.54MMDIPPINREX210-82-03GB</t>
  </si>
  <si>
    <t>12008-00090300</t>
  </si>
  <si>
    <t>WAFER HD 2P 2.54MM WHT S T DIP PINREX 74</t>
  </si>
  <si>
    <t>12009-00175400</t>
  </si>
  <si>
    <t>TACT SWITCH 4P 6.85MM R/A DIP HIGHLY/TA0</t>
  </si>
  <si>
    <t>12010-00011300</t>
  </si>
  <si>
    <t>D-SUB 9P GF M BLKU RA DIPFOXCONNDT10121-</t>
  </si>
  <si>
    <t>12013-00031800</t>
  </si>
  <si>
    <t>USB3.0 CON 2X9P G/F H-R DUAL LOTES/ABA-U</t>
  </si>
  <si>
    <t>12013-00032200</t>
  </si>
  <si>
    <t>USB3.0 2X9P G F DUAL 2MM C D LOTES ABA-U</t>
  </si>
  <si>
    <t>12013-00035200</t>
  </si>
  <si>
    <t>USB3.0 CON 2X9P G/F BLUE H-R DUAL LOTES/</t>
  </si>
  <si>
    <t>12013-00115100</t>
  </si>
  <si>
    <t>USB3.1 CON 24P 30U TYPEC 3.4CH  FOXCONN</t>
  </si>
  <si>
    <t>12014-00520100</t>
  </si>
  <si>
    <t>COMBO MINI DIN 2USB3.0 24P R/A LOTES/ABA</t>
  </si>
  <si>
    <t>12014-00650100</t>
  </si>
  <si>
    <t>AUDIO JACK 3IN1 13P G F B L P LOTES ABA-</t>
  </si>
  <si>
    <t>12014-00662300</t>
  </si>
  <si>
    <t>COMBO LAN 2USB3.0 32P G/F TRA</t>
  </si>
  <si>
    <t>12014-00672000</t>
  </si>
  <si>
    <t>COMBO LAN-2USB2.0 22P GF TRAFOXCONNJFM38</t>
  </si>
  <si>
    <t>12014-00742100</t>
  </si>
  <si>
    <t>COMBO LAN 2USB3.1 32P G/F T-B FOXCONN/JF</t>
  </si>
  <si>
    <t>12014-00830700</t>
  </si>
  <si>
    <t>COMBO LAN-2U3.1 30P G F WO TRA  FOXCONN</t>
  </si>
  <si>
    <t>12015-00031900</t>
  </si>
  <si>
    <t>POWER CON 24P WP CHL ST DIPPINREX740-81-</t>
  </si>
  <si>
    <t>12015-00101400</t>
  </si>
  <si>
    <t>SATA CON 14P G/F D-G R/A DIP PINREX/771-</t>
  </si>
  <si>
    <t>12G08010008C</t>
  </si>
  <si>
    <t>WAFER HD 8P 2.0MM WHT ST DIPPINREX721-81</t>
  </si>
  <si>
    <t>12G17000004B</t>
  </si>
  <si>
    <t>WtoB CON 4P 1.25mm S/T SMT ACES/85205-04</t>
  </si>
  <si>
    <t>12G171040402</t>
  </si>
  <si>
    <t>WtoB CON 40P 0.5MMRALVDSACES88341-4001</t>
  </si>
  <si>
    <t>BATT HOLDER CR2032 AAA-BAT-029-K01</t>
  </si>
  <si>
    <t>12G201110094</t>
  </si>
  <si>
    <t>BATT HOLDERCR2032STLOTESKB7566BP5L</t>
  </si>
  <si>
    <t>12G240202015</t>
  </si>
  <si>
    <t>DISPLAYPORT 20P 0.5MM G/F R/A//FOXCONN/3</t>
  </si>
  <si>
    <t>13020-00405500</t>
  </si>
  <si>
    <t>SCREW M2.5X5L 4.5 1.7 B- NI-ZN HARMONY M</t>
  </si>
  <si>
    <t>13020-03930000</t>
  </si>
  <si>
    <t>SHIELDING FOR TUF AUDIO 2X2CM AJOHO/CSCZ</t>
  </si>
  <si>
    <t>13020-04151200</t>
  </si>
  <si>
    <t>IO-4USBVGACOMHDMIKY-LAN3AUDIOF1</t>
  </si>
  <si>
    <t>13020-05741600</t>
  </si>
  <si>
    <t>IO 7USB/KBMS/DVI/VGA/HDMI/LAN/3AO/F1KUAN</t>
  </si>
  <si>
    <t>13040-00270400</t>
  </si>
  <si>
    <t>MYLAR-2 8.5x3.4x0.325 SHENGFENG</t>
  </si>
  <si>
    <t>13050-A6H07009</t>
  </si>
  <si>
    <t>SCREWM2.3*7L(4.5,1.7)(P+C)#1//HARMONY"</t>
  </si>
  <si>
    <t>13071-00353400</t>
  </si>
  <si>
    <t>HS PCH 75X65X14.9 GOLDZAFA0FA1002</t>
  </si>
  <si>
    <t>13071-03141300</t>
  </si>
  <si>
    <t>TUF GAMING X570-PLUS M2 HS KG/0571-M2174</t>
  </si>
  <si>
    <t>13071-03142300</t>
  </si>
  <si>
    <t>TUF GAMING X570-PLUS MW HS KG/0571-M2231</t>
  </si>
  <si>
    <t>13071-03142400</t>
  </si>
  <si>
    <t>TUF GAMING X570-PLUS MN HS KG/0571-M2231</t>
  </si>
  <si>
    <t>13090-00140900</t>
  </si>
  <si>
    <t>RUBBER 9x9x6T SHENGFENG</t>
  </si>
  <si>
    <t>13MB1171P01011</t>
  </si>
  <si>
    <t>TUF GAMING X570-PLUS IO COVER</t>
  </si>
  <si>
    <t>MZ690H E1 QLATCH XIEYI</t>
  </si>
  <si>
    <t>13MB18I0L02011</t>
  </si>
  <si>
    <t>ROG MAXIMUS Z690 APEX ILM RUBBER CHEN YU</t>
  </si>
  <si>
    <t>13MB1BF0P01011</t>
  </si>
  <si>
    <t>TG B650M-PLUS WIFI IO COVER//SHUNWINGHIN</t>
  </si>
  <si>
    <t>15000-08192000</t>
  </si>
  <si>
    <t>MG3990U-C GB PRIME J4005I-CBRV1.0 I TYPE</t>
  </si>
  <si>
    <t>15000-1234B000</t>
  </si>
  <si>
    <t>MG3816U-C GB TG Z690-PLUS D4 BR V1.0 B T</t>
  </si>
  <si>
    <t>15000-1248A000</t>
  </si>
  <si>
    <t>MG3818U-C GB PRIME H610M-E D4 BR//V1.0 L</t>
  </si>
  <si>
    <t>15000-1325U000</t>
  </si>
  <si>
    <t>MG6502U-C GB TG B650M-PLUS BR//V1.0 DA T</t>
  </si>
  <si>
    <t>MG3854U-C GB TG X670E-PLUS BR</t>
  </si>
  <si>
    <t>MC105-2-C CARTON FOR B TYPE</t>
  </si>
  <si>
    <t>15030-09300000</t>
  </si>
  <si>
    <t>CARTON FOR DA TYPE//V1.0</t>
  </si>
  <si>
    <t>15030-09530000</t>
  </si>
  <si>
    <t>OUTER CARTON B450M-GAMING II</t>
  </si>
  <si>
    <t>EPE SHEET FOR B TYPE CARTON</t>
  </si>
  <si>
    <t>EPE CUSHION FOR MC105-2-C CARTON</t>
  </si>
  <si>
    <t>15060-0JW20000</t>
  </si>
  <si>
    <t>Q14452 QSG PRIME J4005I-CBRV1.0 2P</t>
  </si>
  <si>
    <t>15060-0QLG0000</t>
  </si>
  <si>
    <t>Q15928 QSG TG X570-PLUS/BR V1.0 2P</t>
  </si>
  <si>
    <t>15060-0V510000</t>
  </si>
  <si>
    <t>Q16519 QSG TG B550M-PLUSV1.0 12P</t>
  </si>
  <si>
    <t>15060-0VT70000</t>
  </si>
  <si>
    <t>Q16799 MANUAL PRIME A520M-EV1.0 12P</t>
  </si>
  <si>
    <t>15060-0W820100</t>
  </si>
  <si>
    <t>EC18674 SPEC UPDATE FOR AMD A520 MODELS/</t>
  </si>
  <si>
    <t>15060-0WA00200</t>
  </si>
  <si>
    <t>EC18670 SPEC UPDATE FOR AMD B550 MODELS/</t>
  </si>
  <si>
    <t>15060-0WB10100</t>
  </si>
  <si>
    <t>IE18671 SPEC UPDATE FOR AMD X570//V2.0 1</t>
  </si>
  <si>
    <t>15060-0WB12100</t>
  </si>
  <si>
    <t>IC18671 SPEC UPDATE FOR AMD X570//V2.0 1</t>
  </si>
  <si>
    <t>15060-0WB13100</t>
  </si>
  <si>
    <t>IT18671 SPEC UPDATE FOR AMD X570//V2.0 1</t>
  </si>
  <si>
    <t>15060-0Y400000</t>
  </si>
  <si>
    <t>Q17566 QSG PB450M-GAMING II V1.0 12P</t>
  </si>
  <si>
    <t>15060-0YH00100</t>
  </si>
  <si>
    <t>Q18949 MB WARRANTY INSERT V2.0 2P</t>
  </si>
  <si>
    <t>15060-0YY50000</t>
  </si>
  <si>
    <t>Q17773 QSG PRIME H510M-E V1.0 12P</t>
  </si>
  <si>
    <t>15060-14DW0000</t>
  </si>
  <si>
    <t>Q18988 QSG TG Z690-PLUS D4 V1.0 2P</t>
  </si>
  <si>
    <t>15060-15Q50000</t>
  </si>
  <si>
    <t>Q19123 QSG PRIME H610M-E D4//V1.0 12P</t>
  </si>
  <si>
    <t>Q20196 QSG TG X670E-PLUS</t>
  </si>
  <si>
    <t>15060-21A30000</t>
  </si>
  <si>
    <t>Q20198 TG B650M-PLUS QSG//V1.0 2P</t>
  </si>
  <si>
    <t>15091-61100000</t>
  </si>
  <si>
    <t>M3837 SDVD TUF GAMING Z690 SERIES REV.91</t>
  </si>
  <si>
    <t>M6650 SDVD TUF GAMING X670E SERIES</t>
  </si>
  <si>
    <t>15091-67520100</t>
  </si>
  <si>
    <t>M6674 SDVD TUF GAMING AM5 SERIES//REV.14</t>
  </si>
  <si>
    <t>15100-03444000</t>
  </si>
  <si>
    <t>LGA1151 CPU STICKER E V1.0</t>
  </si>
  <si>
    <t>TUF GAMING STICKER V5.0</t>
  </si>
  <si>
    <t>15100-13992000</t>
  </si>
  <si>
    <t>TUF GAMING STICKER V3.0 70MM80MM</t>
  </si>
  <si>
    <t>15100-13993000</t>
  </si>
  <si>
    <t>TUF GAMING STICKER V4.0</t>
  </si>
  <si>
    <t>ASUS WEBSTORAGE STICKER_BLACK//V1.0</t>
  </si>
  <si>
    <t>15100-25941000</t>
  </si>
  <si>
    <t>ASUS WEBSTORAGE STICKER WHITE//V1.00</t>
  </si>
  <si>
    <t>ESD SHIELDING BAG 0.075MM</t>
  </si>
  <si>
    <t>15220-10620000</t>
  </si>
  <si>
    <t>TUF GAMING CERTIFICATE CARD BR V2.0</t>
  </si>
  <si>
    <t>TUF GAMING CERTIFICATE CARD BR</t>
  </si>
  <si>
    <t>15240-00176000</t>
  </si>
  <si>
    <t>PARTITION FOR IRIS L TYPE BOX  V1.0</t>
  </si>
  <si>
    <t>15240-0020E000</t>
  </si>
  <si>
    <t>PARTITION FOR D TYPE_SUZHOU V1.0</t>
  </si>
  <si>
    <t>15240-01413000</t>
  </si>
  <si>
    <t>PARTITION FOR TEQUILA M TYPE V1.0</t>
  </si>
  <si>
    <t>15240-03280000</t>
  </si>
  <si>
    <t>PAPER PARTITION FOR N3050I-CFOR I TYPE B</t>
  </si>
  <si>
    <t>15240-04700000</t>
  </si>
  <si>
    <t>PARTITION FOR Q270-S L-TYPE//V1.0</t>
  </si>
  <si>
    <t>15240-05801000</t>
  </si>
  <si>
    <t>PARTITION FOR WHEEL L TYPE V1.0</t>
  </si>
  <si>
    <t>15240-05955000</t>
  </si>
  <si>
    <t>PARTITION FOR B TYPE BOX WHITE V1.0 B TY</t>
  </si>
  <si>
    <t>15240-06272000</t>
  </si>
  <si>
    <t>PARTITION FOR PRIME B450M-A II LA TYPE V</t>
  </si>
  <si>
    <t>15240-07384000</t>
  </si>
  <si>
    <t>PARTITION FOR WALRUS_DA TYPE (W)//V1.0</t>
  </si>
  <si>
    <t>PARTITION FOR ARTICHOKE_B TYPE W_4 C</t>
  </si>
  <si>
    <t>15G030106600</t>
  </si>
  <si>
    <t>MC71 10 GIFT BOX CARTON  V1.0 D-TYPE</t>
  </si>
  <si>
    <t>15G030107200</t>
  </si>
  <si>
    <t>MC74 10 OUTER CARTON V1.0 L-TYPE</t>
  </si>
  <si>
    <t>15G030111800</t>
  </si>
  <si>
    <t>GIFT BOX CARTON FOR I TYPEOD-478X332X222</t>
  </si>
  <si>
    <t>15G030111900</t>
  </si>
  <si>
    <t>CARTON FOR M-TYPE V1.0 O.D.367X367X300MM</t>
  </si>
  <si>
    <t>15G040102301</t>
  </si>
  <si>
    <t>CONDUCTIVE PE BAG UATX W30xL34 CM V2.0 W</t>
  </si>
  <si>
    <t>15G040200200</t>
  </si>
  <si>
    <t>CONDUCTIVE PE BAGW35X22 CM</t>
  </si>
  <si>
    <t>15G190100800</t>
  </si>
  <si>
    <t>ESD SHIELDING BAG W30xL40 CM V3.0</t>
  </si>
  <si>
    <t>15G190100900</t>
  </si>
  <si>
    <t>ESD SHIELDING BAG  W30-L34 CM V3.0</t>
  </si>
  <si>
    <t>BOX  Label 57X10mm</t>
  </si>
  <si>
    <t>Carton Label 80X100mm</t>
  </si>
  <si>
    <t>PPIM LABEL 14X10mm</t>
  </si>
  <si>
    <t>16001-00025400</t>
  </si>
  <si>
    <t>JUMPER WIRE FENGYI JU 0.5D 6.8X5.1 YUANH</t>
  </si>
  <si>
    <t>Solder resident SAC307</t>
  </si>
  <si>
    <t>LIQUID FLOW ALPHA EF-8000</t>
  </si>
  <si>
    <t>LOCTITEÂ MSC01 Â clean solder residues</t>
  </si>
  <si>
    <t>IMPERFECT</t>
  </si>
  <si>
    <t>COMBO DP HDMI 39P G/F R/A DIP</t>
  </si>
  <si>
    <t>SFIS Label 40X04mm</t>
  </si>
  <si>
    <t>SFIS Label 25X04mm</t>
  </si>
  <si>
    <t>LIN REG. UZ2085G-AD-TN3-R  UTC TO-252</t>
  </si>
  <si>
    <t>N-MOSFET NX7002AK SOT-23</t>
  </si>
  <si>
    <t>N-MOSFET NX7002AK2  NXP SOT-23</t>
  </si>
  <si>
    <t>N-MOSFET L2N7002SLT1G-HS  LRC SOT-23</t>
  </si>
  <si>
    <t>N-MOSFET NX7002BK NEXPERIA SOT-23</t>
  </si>
  <si>
    <t>N-MOSFET 2N7002K SOT-23 PANJIT</t>
  </si>
  <si>
    <t>07G005000B20</t>
  </si>
  <si>
    <t>N-MOSFET2N7002-LSOT23</t>
  </si>
  <si>
    <t>07G005000N10</t>
  </si>
  <si>
    <t>N-MOSFET ME2N7002E SOT-23</t>
  </si>
  <si>
    <t>10002-00070100</t>
  </si>
  <si>
    <t>THERMISTOR 100K OHM  0402  1% TKS TSM0B1</t>
  </si>
  <si>
    <t>10G094111040</t>
  </si>
  <si>
    <t>THERMISTOR 100K OHM 0402 1%</t>
  </si>
  <si>
    <t>06004-00300000</t>
  </si>
  <si>
    <t>LOGIC NL17SV08XV5T2G SOT-553 ONSEMI</t>
  </si>
  <si>
    <t>LOGIC SN74AUP1G08DRLR SOT-553 TI</t>
  </si>
  <si>
    <t>ESD PROTECTION AZ174S-04F.R7G</t>
  </si>
  <si>
    <t>06018-04390000</t>
  </si>
  <si>
    <t>SW REG. NCT3933Y DFN-8 NUVOTON</t>
  </si>
  <si>
    <t>AD DA CONVERTER NCT3933Y DFN-8 NUVOTON</t>
  </si>
  <si>
    <t>05006-00012700</t>
  </si>
  <si>
    <t>FLASH GIGADEVICE GD25B64CSIGR 64M SPI SO</t>
  </si>
  <si>
    <t>05006-00013600</t>
  </si>
  <si>
    <t>FLASH W25Q64JVSSIQ WINBOND 64M SPI SOIC8</t>
  </si>
  <si>
    <t>05006-00015100</t>
  </si>
  <si>
    <t>FLASH MX25L6473FM2I-08G//MXIC 64M SPI SO</t>
  </si>
  <si>
    <t>05006-00015200</t>
  </si>
  <si>
    <t>FLASH GD25B64ESIGR//GIGADEVICE 64MBIT SO</t>
  </si>
  <si>
    <t>05006-00015500</t>
  </si>
  <si>
    <t>FLASH XM25QH64CHIQT08S//XMC 64MBIT SPI S</t>
  </si>
  <si>
    <t>05006-00031900</t>
  </si>
  <si>
    <t>FLASH MX25U25645GZ4I00 MXIC 256M WSON-8</t>
  </si>
  <si>
    <t>05006-00033300</t>
  </si>
  <si>
    <t>FLASH MX25U25673GZ4I40//MXIC 256M WSON-8</t>
  </si>
  <si>
    <t>05006-00092200</t>
  </si>
  <si>
    <t>FLASH WINBOND W25Q128FWSIQ128M SPI 1.65-</t>
  </si>
  <si>
    <t>05006-00092800</t>
  </si>
  <si>
    <t>FLASH MX25U12873FM2I-10GMXIC 128M SOP8</t>
  </si>
  <si>
    <t>05006-00094000</t>
  </si>
  <si>
    <t>FLASH GD25LB128DSIGRGIGADEVICE 128M SOP8</t>
  </si>
  <si>
    <t>05006-00093100</t>
  </si>
  <si>
    <t>FLASH GD25B127DSIGR//GIGADEVICE 128MB SO</t>
  </si>
  <si>
    <t>05006-00093400</t>
  </si>
  <si>
    <t>FLASH W25Q128JVSIQ</t>
  </si>
  <si>
    <t>05006-00094800</t>
  </si>
  <si>
    <t>FLASH MX25L12872FM2I-10G</t>
  </si>
  <si>
    <t>05006-00097400</t>
  </si>
  <si>
    <t>FLASH GD25B128ESIGR GIGADEVICE 128MBIT S</t>
  </si>
  <si>
    <t>05006-00097500</t>
  </si>
  <si>
    <t>FLASH XM25QH128AHIGT XMC 128MBIT SOP8</t>
  </si>
  <si>
    <t>RUBBER 9X9X1T 1IN1 JUN BWO JM-ASUS-004</t>
  </si>
  <si>
    <t>RUBBER 9X9X1T 1IN1 SHENGFENG</t>
  </si>
  <si>
    <t>05006-00021200</t>
  </si>
  <si>
    <t>FLASH WINBOND W25X05CLSNIG 512K  ASM1142</t>
  </si>
  <si>
    <t>05006-00022400</t>
  </si>
  <si>
    <t>FLASH MX25V5126FM1I MXIC 512KBIT SOP-8</t>
  </si>
  <si>
    <t>05006-00022500</t>
  </si>
  <si>
    <t>FLASH GD25D05CTIGR GIGADEVICE 512KBIT SO</t>
  </si>
  <si>
    <t>05006-00040800</t>
  </si>
  <si>
    <t>FLASH WINBOND W25Q80DVSSIG 8M SPI 2.7-3.</t>
  </si>
  <si>
    <t>05006-00043500</t>
  </si>
  <si>
    <t>FLASH MX25V8035FM2I MXIC 8MBIT SOP-8</t>
  </si>
  <si>
    <t>05006-00043600</t>
  </si>
  <si>
    <t>FLASH GD25Q80ESIGR GIGADEVICE 8MBIT SOP-</t>
  </si>
  <si>
    <t>06015-00040100</t>
  </si>
  <si>
    <t>INTERFACE AZ75232AGTR-G1  DIODES BCD TSS</t>
  </si>
  <si>
    <t>INTERFACE 75232G-P20-R-W2UTC/TSSOP-20</t>
  </si>
  <si>
    <t>06G015060021</t>
  </si>
  <si>
    <t>HF INTERFACE 75232G-P20-R  UTC TSSOP-20</t>
  </si>
  <si>
    <t>Mac Address Label 35X06mm</t>
  </si>
  <si>
    <t>Mac Address Label 25X04mm</t>
  </si>
  <si>
    <t>06112-00390300</t>
  </si>
  <si>
    <t>LAN RTL8125B-CG QFN48REALTEK</t>
  </si>
  <si>
    <t>LAN RTL8125BG-CG QFN48 REALTEK</t>
  </si>
  <si>
    <t>15100-23959000</t>
  </si>
  <si>
    <t>MB TUF GAMING LGA1700 CPU STICKER EC V1.</t>
  </si>
  <si>
    <t>07004-01070000</t>
  </si>
  <si>
    <t>SCHOTTKY SM140A-HS SMA LRC</t>
  </si>
  <si>
    <t>07G004049020</t>
  </si>
  <si>
    <t>SCHOTTKY SS14-L SMA  PANJIT  G</t>
  </si>
  <si>
    <t>07013-00250000</t>
  </si>
  <si>
    <t>POLYSWITCH 3A 12V 1206 PTTC SMD 1206P300</t>
  </si>
  <si>
    <t>07013-00250100</t>
  </si>
  <si>
    <t>POLYSWITCH 3A 12V 1206 WAY-ON LP-NSML300</t>
  </si>
  <si>
    <t>12003-00180900</t>
  </si>
  <si>
    <t>NGFF KEY-M GEN4 67P G/F 8.5H SFOXCONN/2E</t>
  </si>
  <si>
    <t>06113-00210100</t>
  </si>
  <si>
    <t>REDRIVER PI3EQX1002B1ZLEX+FDXPERICOM TQF</t>
  </si>
  <si>
    <t>06113-00430000</t>
  </si>
  <si>
    <t>REDRIVER IC GL9901-OJY10//GENESYS QFN30</t>
  </si>
  <si>
    <t>SLOT PCIE X4 66P G/F N/EJ DIP</t>
  </si>
  <si>
    <t>13020-06269800</t>
  </si>
  <si>
    <t>IO:KB/4USB/DP/HDMI/VGA/LN/3AO/F1 AJOHO/I</t>
  </si>
  <si>
    <t>13020-06269900</t>
  </si>
  <si>
    <t>IO:KB/4USB/DP/HDMI/VGA/LN/3AO/F1//KUANGY</t>
  </si>
  <si>
    <t>14013-00023400</t>
  </si>
  <si>
    <t>SATA 6G CABLE 7P G F 420 BLK  ENERGY FUL</t>
  </si>
  <si>
    <t>14013-00024400</t>
  </si>
  <si>
    <t>SATA 6G CABLE 7P 420 BLK HONGJIXIN S01-0</t>
  </si>
  <si>
    <t>14013-00024900</t>
  </si>
  <si>
    <t>SATA 6G CABLE 7P 420 BLK ASAP L67SA102-D</t>
  </si>
  <si>
    <t>13020-01810500</t>
  </si>
  <si>
    <t>M.2 SCREW SCREW HEX 2IN1 HM  CUNYIN LJ-H</t>
  </si>
  <si>
    <t>13020-01810600</t>
  </si>
  <si>
    <t>M.2 SCREW SCREW HEX 2IN1 HM  KSFKY PEG05</t>
  </si>
  <si>
    <t>13020-01811400</t>
  </si>
  <si>
    <t>M.2 SCREW-SCREW HEX 2 IN1 HM HARMONY MOU</t>
  </si>
  <si>
    <t>M.2 SCREW(P+C)+SCREW HEX 2IN1 HARMONY</t>
  </si>
  <si>
    <t>M.2 SCREW(P+C)+SCREW HEX 2IN1 CUNYIN</t>
  </si>
  <si>
    <t>07G0163L2032</t>
  </si>
  <si>
    <t>BATT-LI CR2032 3V/220MAH//JIH HONG/JHT C</t>
  </si>
  <si>
    <t>BATT-LI KTS BBBCR2032BA</t>
  </si>
  <si>
    <t>07G016522032</t>
  </si>
  <si>
    <t>RTC BATT-LI CR2032 3V 220MAH  NEWSUN MHF</t>
  </si>
  <si>
    <t>CELL COIN 3V 220MAH  DBV BCR2032</t>
  </si>
  <si>
    <t>13021-00020000</t>
  </si>
  <si>
    <t>LGA1700 ILM BP COVER FOXCONN/PMVA161-11A</t>
  </si>
  <si>
    <t>13021-00020100</t>
  </si>
  <si>
    <t>LGA1700 ILM BP COVER LOTES/AZIF0049-P001</t>
  </si>
  <si>
    <t>13071-02021700</t>
  </si>
  <si>
    <t>HS PCH 48*35.5*5.1 SILVER 001//ZAFA/0FA1</t>
  </si>
  <si>
    <t>13071-02022100</t>
  </si>
  <si>
    <t>HS PCH 48X35.5X5.1 SILVER 001 HSINWEI/20</t>
  </si>
  <si>
    <t>15091-61400000</t>
  </si>
  <si>
    <t>M6601 DVD PRIME H610M SERIES//REV.1418.0</t>
  </si>
  <si>
    <t>15091-61400100</t>
  </si>
  <si>
    <t>M6636 DVD PRIME H610 SERIES//REV.1418.02</t>
  </si>
  <si>
    <t>15100-2395A000</t>
  </si>
  <si>
    <t>MB LGA1700 CPU STICKER E/C//V1.0</t>
  </si>
  <si>
    <t>15100-2395A100</t>
  </si>
  <si>
    <t>MB LGA1700/AM5 CPU STICKER E/C//V2.0</t>
  </si>
  <si>
    <t>15091-49500200</t>
  </si>
  <si>
    <t>M6421 DVD PRIME J4005I-C//V1295.05 W/O L</t>
  </si>
  <si>
    <t>15091-49510000</t>
  </si>
  <si>
    <t>M6222 DVD-ROM J4005 SERIESREV.1295.02 WO</t>
  </si>
  <si>
    <t>13020-01810300</t>
  </si>
  <si>
    <t>M.2 SCREW-SCREW HEX FOR HM  CUNYIN LJ-HS</t>
  </si>
  <si>
    <t>13020-01810800</t>
  </si>
  <si>
    <t>M.2 SCREW-SCREW HEX FOR HM  KSFKY PEH050</t>
  </si>
  <si>
    <t>13020-01811200</t>
  </si>
  <si>
    <t>M.2 SCREW+SCREW HEX FOR HM  HARMONY MOUN</t>
  </si>
  <si>
    <t>M.2 SCREW(P+C)+SCREW HEX HARMONY</t>
  </si>
  <si>
    <t>M.2 SCREW(P+C)+SCREW HEX//CUNYIN</t>
  </si>
  <si>
    <t>13020-01810200</t>
  </si>
  <si>
    <t>M.2 SCREW-SCREW HEX FOR SICUNYINLJ-HSKJ-</t>
  </si>
  <si>
    <t>13020-01811300</t>
  </si>
  <si>
    <t>M.2 SCREW-SCREW HEX FOR SI HARMONY MOUNT</t>
  </si>
  <si>
    <t>13020-01811700</t>
  </si>
  <si>
    <t>M.2 SCREW(P+C)+SCREW HEX//HARMONY</t>
  </si>
  <si>
    <t>13020-01811800</t>
  </si>
  <si>
    <t>CUNYIN LJ-HSKJ-19050101 FOR4.0H</t>
  </si>
  <si>
    <t>02043-00091100</t>
  </si>
  <si>
    <t>C.S RTL8111H-CG QFN-32 REALTEK</t>
  </si>
  <si>
    <t>06112-00030200</t>
  </si>
  <si>
    <t>LAN RTL8111H-CGT QFN-32 REALTEK</t>
  </si>
  <si>
    <t>06112-00030500</t>
  </si>
  <si>
    <t>LAN RTL8111H-VB-CG QFN-32//REALTEK</t>
  </si>
  <si>
    <t>LDO REG. EM5106VT DFN-10L EXCELLIANCE</t>
  </si>
  <si>
    <t>LDO REG. GS7163TD-RNIKO-SEM TDFN-10</t>
  </si>
  <si>
    <t>06007-00980000</t>
  </si>
  <si>
    <t>LDO REG. UP0132PDDAUPI WDFN-10L</t>
  </si>
  <si>
    <t>LDO REG. UP0132QDDA//UPI WDFN-10L(3*3)</t>
  </si>
  <si>
    <t>DDR TERM. REG. RT9088AGQW</t>
  </si>
  <si>
    <t>DDR TERM. REG. UP8815PDDA</t>
  </si>
  <si>
    <t>P-MOSFET P2003ED TO-252  NIKO-SEM</t>
  </si>
  <si>
    <t>P-MOSFET EMB20P03A  EXCELLIANCE TO-252</t>
  </si>
  <si>
    <t>P-MOSFET PJD35P03 PANJIT TO-252AA</t>
  </si>
  <si>
    <t>P-MOSFET AP3P021H APEC TO-252</t>
  </si>
  <si>
    <t>P-MOSFET PD551BA NIKO-SEM TO-252</t>
  </si>
  <si>
    <t>POLYSWITCH 2.6A/6V 0805</t>
  </si>
  <si>
    <t>07005-A0340000</t>
  </si>
  <si>
    <t>N-MOSFET NTMFS4C09NT1G SO-8FLONSEMI</t>
  </si>
  <si>
    <t>07005-A0340100</t>
  </si>
  <si>
    <t>N-MOSFET NTMFS4C09NBT1GONSEMI SO 8</t>
  </si>
  <si>
    <t>07009-00050800</t>
  </si>
  <si>
    <t>XTAL 19.2MHZ 7PF 10PPM FUJI COMFSX3M 19.</t>
  </si>
  <si>
    <t>07009-00053100</t>
  </si>
  <si>
    <t>XTAL 19.2MHZ 7PF10PPM SMDSIWARDXTL571100</t>
  </si>
  <si>
    <t>N-MOSFET PJA138K//PANJIT SOT-23</t>
  </si>
  <si>
    <t>POLYSWITCH 0805 SPR-P110 PTTC 1.1A 6V</t>
  </si>
  <si>
    <t>N-MOSFET BSS138 SOT-23 FAIRCHILD</t>
  </si>
  <si>
    <t>07G005032511</t>
  </si>
  <si>
    <t>N-MOSFET BSS138N SOT-23 INFINEON</t>
  </si>
  <si>
    <t>07024-00740000</t>
  </si>
  <si>
    <t>ESD PROTECTION AZ1043-04F  AMAZING DFN25</t>
  </si>
  <si>
    <t>07024-01730500</t>
  </si>
  <si>
    <t>TVS 3.3V 0.45PF DFN2510-10L WILLSEMI ESD</t>
  </si>
  <si>
    <t>07G028165010</t>
  </si>
  <si>
    <t>ESD PROTECTION ESD3V3U4ULC  INFINEON TSL</t>
  </si>
  <si>
    <t>07G001112030</t>
  </si>
  <si>
    <t>DIODE BAV70W-L SOT-323PANJIT</t>
  </si>
  <si>
    <t>07G001112310</t>
  </si>
  <si>
    <t>DIODE BAV70W-7-F SOT323DII</t>
  </si>
  <si>
    <t>07G001112410</t>
  </si>
  <si>
    <t>DIODE BAV70WPT SOT-323CHENMKO</t>
  </si>
  <si>
    <t>07G001112540</t>
  </si>
  <si>
    <t>DIODE BAV70W SOT-323SC-70ISAHAYAMC2848</t>
  </si>
  <si>
    <t>TRASIS. MMBT3904</t>
  </si>
  <si>
    <t>TRASIS.LMBT3904LT1G-HS SOT-23</t>
  </si>
  <si>
    <t>07G003000120</t>
  </si>
  <si>
    <t>TRASIS. PMBS3904 SOT-23 PHILIPS</t>
  </si>
  <si>
    <t>TRASIS. MMBT3904-7-F SOT-23</t>
  </si>
  <si>
    <t>07G003000E30</t>
  </si>
  <si>
    <t>TRASIS. 3904 SOT-23 SC-59</t>
  </si>
  <si>
    <t>07G003598010</t>
  </si>
  <si>
    <t>TRASIS. METR3904-G SOT-23 MATSUKI</t>
  </si>
  <si>
    <t>07003-00190500</t>
  </si>
  <si>
    <t>TRANSISTOR METR3906-G  MATSUKI SOT-23</t>
  </si>
  <si>
    <t>TRASIS.LMBT3906LT1G SOT-23 LRC</t>
  </si>
  <si>
    <t>TRASIS. PMBS3906 SOT-23</t>
  </si>
  <si>
    <t>TRASIS. MMBT3906-7-F SOT-23</t>
  </si>
  <si>
    <t>07G003001C30</t>
  </si>
  <si>
    <t>TRASIS. 3906 SOT-23 SC-59</t>
  </si>
  <si>
    <t>SCHOTTKY LBAT54CWT1G-HS LRC SOT-323</t>
  </si>
  <si>
    <t>SCHOTTKY BAT54CW SOT-323</t>
  </si>
  <si>
    <t>SCHOTTKY BAT54CW-L SOT323</t>
  </si>
  <si>
    <t>07G004069230</t>
  </si>
  <si>
    <t>SCHOTTKY BAT54CW-7-F SOT-323</t>
  </si>
  <si>
    <t>SCHOTTKY LBAT54AWT1G-HS LRC SOT-323</t>
  </si>
  <si>
    <t>SCHOTTKY BAT54AW-L     SOT-323</t>
  </si>
  <si>
    <t>07G004068220</t>
  </si>
  <si>
    <t>SCHOTTKY BAT54AW-7-F  SOT-323</t>
  </si>
  <si>
    <t>SCHOTTKY BAT54AW       SOT-323</t>
  </si>
  <si>
    <t>07G005227011</t>
  </si>
  <si>
    <t>N-MOSFET APM2054NDC-TRG SOT-89ANPEC</t>
  </si>
  <si>
    <t>07G005400010</t>
  </si>
  <si>
    <t>N-MOSFET AP9452GG SOT-89APEC</t>
  </si>
  <si>
    <t>07G005400011</t>
  </si>
  <si>
    <t>N-MOSFET AP9452GG-HF SOT-89APEC</t>
  </si>
  <si>
    <t>07005-01420000</t>
  </si>
  <si>
    <t>N-MOSFET QM2410K SOT-23 UBIQ</t>
  </si>
  <si>
    <t>N-MOSFET AP2N030EN SOT-23S APEC</t>
  </si>
  <si>
    <t>N-MOSFET AP2306GN SOT-23</t>
  </si>
  <si>
    <t>N-MOSFET P3202CMG SOT-23  NIKO-SEM</t>
  </si>
  <si>
    <t>P-MOSFET AP3P050AG//APEC SOT-89</t>
  </si>
  <si>
    <t>P-MOSFET PC561BA//NIKO-SEM SOT-89</t>
  </si>
  <si>
    <t>P-MOSFET P06P03LCG SOT-89 NIKO-SEM</t>
  </si>
  <si>
    <t>P-MOSFET EMB45P03P SOT-89  EXCELLIANCE</t>
  </si>
  <si>
    <t>P-MOSFET AP2301EN-HF SOT-23S APEC</t>
  </si>
  <si>
    <t>07005-01440000</t>
  </si>
  <si>
    <t>P-MOSFET QM2413K SOT-23  UBIQ</t>
  </si>
  <si>
    <t>P-MOSFET PA102FMG SOT-23</t>
  </si>
  <si>
    <t>07G005648010</t>
  </si>
  <si>
    <t>P-MOSFET ME2301 SOT-23 MATSUKI</t>
  </si>
  <si>
    <t>P-MOSFET EMFA0P02J SOT-23  EXCELLIANCE</t>
  </si>
  <si>
    <t>08001-11241000</t>
  </si>
  <si>
    <t>PRIME J4005I-C R1.02A DF 6.7X6.7 6L 1 1.</t>
  </si>
  <si>
    <t>08001-11241100</t>
  </si>
  <si>
    <t>PRIME J4005I-C R1.02A GECS 6.7X6.7 6L 1</t>
  </si>
  <si>
    <t>08001-11241200</t>
  </si>
  <si>
    <t>PRIME J4005I-C R1.02A TRUSTECH 6.7X6.7 6</t>
  </si>
  <si>
    <t>09012-00540100</t>
  </si>
  <si>
    <t>INDUCTOR 68NH 200mA  0402  5%  MAXECHO H</t>
  </si>
  <si>
    <t>09012-00540200</t>
  </si>
  <si>
    <t>INDUCTOR 68NH 200mA  0402  5%  SPORTON H</t>
  </si>
  <si>
    <t>09012-00540300</t>
  </si>
  <si>
    <t>INDUCTOR 68NH 200mA  0402  5%  CHILISIN</t>
  </si>
  <si>
    <t>RES 8.2K OHM 1/10W(0603)1% A-S</t>
  </si>
  <si>
    <t>10005-00053000</t>
  </si>
  <si>
    <t>RES 8.2K OHM 1 10W 0603 1% A-S  YAGEO AF</t>
  </si>
  <si>
    <t>RES 10K OHM 1/10W (0603)1% A-S</t>
  </si>
  <si>
    <t>10005-00063000</t>
  </si>
  <si>
    <t>RES 10K OHM 1 10W  0603  1% A-S YAGEO AF</t>
  </si>
  <si>
    <t>10005-00073000</t>
  </si>
  <si>
    <t>RES 10K OHM 1 16W 0402 1% A-SYAGEOAF0402</t>
  </si>
  <si>
    <t>10005-00077000</t>
  </si>
  <si>
    <t>RES 10K OHM 1 16W 0402 1% A-SWALSINSR04X</t>
  </si>
  <si>
    <t>RES 40.2K OHM1/10W(0603)1% A-S</t>
  </si>
  <si>
    <t>10005-00283000</t>
  </si>
  <si>
    <t>RES 40.2K OHM1 10W 0603  1% A-S YAGEO AF</t>
  </si>
  <si>
    <t>RES 4.7K OHM 1/10W(0603)1% A-S</t>
  </si>
  <si>
    <t>10005-00323000</t>
  </si>
  <si>
    <t>RES 4.7K OHM 1 10W 0603 1% A-S  YAGEO AF</t>
  </si>
  <si>
    <t>10005-00463000</t>
  </si>
  <si>
    <t>RES 1K OHM 1 10W  0603  1% A-S  YAGEO AF</t>
  </si>
  <si>
    <t>RES 2.7K OHM 1/10W(0603)1% A-S</t>
  </si>
  <si>
    <t>10005-00483000</t>
  </si>
  <si>
    <t>RES 2.7K OHM 1 10W 06031% A-S  YAGEO AF0</t>
  </si>
  <si>
    <t>10005-00493000</t>
  </si>
  <si>
    <t>RES 20K OHM 1 10W  0603 1% A-S  YAGEO AF</t>
  </si>
  <si>
    <t>10005-00583000</t>
  </si>
  <si>
    <t>RES 100K OHM 1 10W 0603 1% A-S  YAGEO AF</t>
  </si>
  <si>
    <t>RES 13.3KOHM 1/10W(0603)1% A-S</t>
  </si>
  <si>
    <t>10005-00653000</t>
  </si>
  <si>
    <t>RES 13.3KOHM 1 10W 0603 1% A-S  YAGEO AF</t>
  </si>
  <si>
    <t>10005-00751000</t>
  </si>
  <si>
    <t>RES 18K OHM 1/10W(0603) 1% A-S</t>
  </si>
  <si>
    <t>10005-00753000</t>
  </si>
  <si>
    <t>RES 18K OHM 1 10W 0603 1% A-S  YAGEO AF0</t>
  </si>
  <si>
    <t>10005-00757000</t>
  </si>
  <si>
    <t>RES 18K OHM 1 10W 0603 1% A-S  WALSIN SR</t>
  </si>
  <si>
    <t>10005-00913000</t>
  </si>
  <si>
    <t>RES 2.49KOHM 1 10W 0603 1% A-SYAGEO AF06</t>
  </si>
  <si>
    <t>10005-00917000</t>
  </si>
  <si>
    <t>RES 2.49KOHM 1 10W 0603 1% A-SWALSIN SR0</t>
  </si>
  <si>
    <t>10005-01653000</t>
  </si>
  <si>
    <t>RES 82K OHM 1 10W 0603 1% A-SYAGEO AF060</t>
  </si>
  <si>
    <t>10005-01657000</t>
  </si>
  <si>
    <t>RES 82K OHM 1 10W 0603 1% A-SWALSIN SR06</t>
  </si>
  <si>
    <t>10005-02221000</t>
  </si>
  <si>
    <t>RES 5.49KOHM 1/10W(0603)1% A-S//TA-I/RMS</t>
  </si>
  <si>
    <t>10005-02223000</t>
  </si>
  <si>
    <t>RES 5.49KOHM 1 10W 0603 1% A-SYAGEO AF06</t>
  </si>
  <si>
    <t>10005-02227000</t>
  </si>
  <si>
    <t>RES 5.49KOHM 1 10W 0603 1% A-SWALSIN SR0</t>
  </si>
  <si>
    <t>10108-00012000</t>
  </si>
  <si>
    <t>RES 120 OHM 2W 2512 5% RALEC RTH25121JE6</t>
  </si>
  <si>
    <t>10108-00013000</t>
  </si>
  <si>
    <t>RES 120 OHM 2W 2512 5% YAGEO RC2512JK-7W</t>
  </si>
  <si>
    <t>10108-00015000</t>
  </si>
  <si>
    <t>RES 120 OHM 2W 2512 5% UNI-OHMHP122WJ012</t>
  </si>
  <si>
    <t>10108-00032000</t>
  </si>
  <si>
    <t>RES 180 OHM 2W 2512 5% RALECRTH25181JE6</t>
  </si>
  <si>
    <t>10108-00033000</t>
  </si>
  <si>
    <t>RES 180 OHM 2W 2512 5% YAGEORC2512JK-7W1</t>
  </si>
  <si>
    <t>10108-00055000</t>
  </si>
  <si>
    <t>RES 180 OHM 2W 2512 5% UNI-OHMHP122WJ018</t>
  </si>
  <si>
    <t>THERMISTOR 10K OHM (0402) 3%</t>
  </si>
  <si>
    <t>RES 0 OHM 1/16W(0402)JUMP</t>
  </si>
  <si>
    <t>RES 0 OHM 1 16W 0402 JUMP 5%</t>
  </si>
  <si>
    <t>10G212000004030</t>
  </si>
  <si>
    <t>RES 100 OHM 1/16W (0402) 1%</t>
  </si>
  <si>
    <t>RES 100 OHM 1 16W 0402 1%</t>
  </si>
  <si>
    <t>10G212100014031</t>
  </si>
  <si>
    <t>RES 100 OHM 1/16W (0402)1%</t>
  </si>
  <si>
    <t>RES 1K OHM 1/16W(0402)1%</t>
  </si>
  <si>
    <t>RES 1K OHM 1 16W 0402 1%</t>
  </si>
  <si>
    <t>10G212100114030</t>
  </si>
  <si>
    <t>RES 10K OHM 1/16W(0402)1%</t>
  </si>
  <si>
    <t>RES 10K OHM 1 16W 0402 1%</t>
  </si>
  <si>
    <t>10G212100214030</t>
  </si>
  <si>
    <t>RES 100K OHM 1/16W (0402) 1%</t>
  </si>
  <si>
    <t>RES 100K OHM 1 16W 0402 1%</t>
  </si>
  <si>
    <t>10G212100314030</t>
  </si>
  <si>
    <t>RES 100K OHM 1/16W (0402)1%</t>
  </si>
  <si>
    <t>RES 100K OHM 1 16W 0402 1 /UNI-OHM</t>
  </si>
  <si>
    <t>10G212101004020</t>
  </si>
  <si>
    <t>RES 100 OHM 1 16W 0402 5% RALECRTT02101J</t>
  </si>
  <si>
    <t>10G212101004030</t>
  </si>
  <si>
    <t>RES 100 OHM 1 16W 0402 5% YAGEORC0402JR-</t>
  </si>
  <si>
    <t>10G212101004050</t>
  </si>
  <si>
    <t>RES 100 OHM 1 16W 0402 5% UNI-OHM0402WGJ</t>
  </si>
  <si>
    <t>10G212104004010</t>
  </si>
  <si>
    <t>RES 100K OHM 1/16W (0402) 5%</t>
  </si>
  <si>
    <t>10G212104004020</t>
  </si>
  <si>
    <t>RES 100K OHM 1 16W 0402 5% RALECRTT02104</t>
  </si>
  <si>
    <t>10G212104004030</t>
  </si>
  <si>
    <t>10G212104004050</t>
  </si>
  <si>
    <t>RES 100K OHM 1 16W 0402 5% UNI-OHM0402WG</t>
  </si>
  <si>
    <t>RES 10 OHM 1/16W (0402) 1%</t>
  </si>
  <si>
    <t>RES 10 OHM 1 16W 0402 1%</t>
  </si>
  <si>
    <t>10G21210R014030</t>
  </si>
  <si>
    <t>10G212110014020</t>
  </si>
  <si>
    <t>RES 110 OHM 1/16W (0402) 1%</t>
  </si>
  <si>
    <t>10G212110014030</t>
  </si>
  <si>
    <t>10G212110014050</t>
  </si>
  <si>
    <t>RES 110 OHM 1 16W 0402 1% UNI-OHM0402WGF</t>
  </si>
  <si>
    <t>RES 11K OHM 1/16W (0402) 1%</t>
  </si>
  <si>
    <t>10G212110214030</t>
  </si>
  <si>
    <t>RES 11K OHM 1/16W (0402)1%</t>
  </si>
  <si>
    <t>10G212113014010</t>
  </si>
  <si>
    <t>RES 113 OHM 1/16W (0402) 1% TA-I/RM04FTN</t>
  </si>
  <si>
    <t>10G212113014020</t>
  </si>
  <si>
    <t>RES 113 OHM 1 16W  0402  1%  RALEC RTT02</t>
  </si>
  <si>
    <t>10G212113014030</t>
  </si>
  <si>
    <t>RES 113 OHM 1/16W (0402) 1%</t>
  </si>
  <si>
    <t>10G212113014050</t>
  </si>
  <si>
    <t>RES 113 OHM 1 16W 0402 1% UNI-OHM 0402WG</t>
  </si>
  <si>
    <t>10G212121314020</t>
  </si>
  <si>
    <t>RES 121K OHM 1 16W 0402 1% RALECRTT02121</t>
  </si>
  <si>
    <t>10G212121314030</t>
  </si>
  <si>
    <t>RES 121K OHM 1 16W 0402 1%YAGEORC0402FR-</t>
  </si>
  <si>
    <t>10G212121314050</t>
  </si>
  <si>
    <t>RES 121K OHM 1 16W 0402 1%UNI-OHM0402WGF</t>
  </si>
  <si>
    <t>RES 1.27K OHM 1 16W 0402 1%</t>
  </si>
  <si>
    <t>10G212127114031</t>
  </si>
  <si>
    <t>RES 1.27K OHM 1/16W (0402) 1%</t>
  </si>
  <si>
    <t>RES 1.27K OHM 1 16W 0402  1% UNI-OHM 0</t>
  </si>
  <si>
    <t>10G212127214010</t>
  </si>
  <si>
    <t>RES 12.7K OHM 1/16W (0402)1%</t>
  </si>
  <si>
    <t>10G212127214020</t>
  </si>
  <si>
    <t>RES 12.7K OHM 1 16W 0402 1%RALEC RTT0212</t>
  </si>
  <si>
    <t>10G212127214030</t>
  </si>
  <si>
    <t>10G212127214050</t>
  </si>
  <si>
    <t>RES 12.7K OHM 1 16W 0402 1%UNI-OHM0402WG</t>
  </si>
  <si>
    <t>RES 13K OHM 1 16W 0402 1% RALEC RTT02</t>
  </si>
  <si>
    <t>10G212130214030</t>
  </si>
  <si>
    <t>RES 13K OHM 1 16W 0402 1% YAGEO RC040</t>
  </si>
  <si>
    <t>RES 13K OHM 1 16W 0402 1% UNI-OHM 040</t>
  </si>
  <si>
    <t>10G212150014010</t>
  </si>
  <si>
    <t>RES 150 OHM 1/16W (0402) 1% TA-I/RM04FTN</t>
  </si>
  <si>
    <t>10G212150014020</t>
  </si>
  <si>
    <t>RES 150 OHM 1 16W 0402 1%  RALEC RTT0215</t>
  </si>
  <si>
    <t>10G212150014030</t>
  </si>
  <si>
    <t>RES 150 OHM 1/16W (0402)1%</t>
  </si>
  <si>
    <t>10G212150014050</t>
  </si>
  <si>
    <t>RES 150 OHM 1 16W 0402 1%  UNI-OHM 0402W</t>
  </si>
  <si>
    <t>10G212160014010</t>
  </si>
  <si>
    <t>RES 160 OHM 1/16W (0402) 1%//TA-I/RM04FT</t>
  </si>
  <si>
    <t>10G212160014020</t>
  </si>
  <si>
    <t>RES 160 OHM 1 16W 0402 1%RALEC RTT021600</t>
  </si>
  <si>
    <t>10G212160014030</t>
  </si>
  <si>
    <t>RES 160 OHM 1 16W 0402 1%YAGEO RC0402FR-</t>
  </si>
  <si>
    <t>10G212160014050</t>
  </si>
  <si>
    <t>RES 160 OHM 1 16W 0402 1%UNI-OHM0402WGF1</t>
  </si>
  <si>
    <t>10G212160114010</t>
  </si>
  <si>
    <t>RES 1.6K OHM 1/16W (0402) 1% TA-I/RM04FT</t>
  </si>
  <si>
    <t>10G212160114020</t>
  </si>
  <si>
    <t>RES 1.6K OHM 1 16W 0402 1% RALEC RTT0</t>
  </si>
  <si>
    <t>10G212160114030</t>
  </si>
  <si>
    <t>RES 1.6K OHM 1/16W (0402) 1%</t>
  </si>
  <si>
    <t>10G212160114050</t>
  </si>
  <si>
    <t>RES 1.6K OHM 1 16W  0402  1%  UNI-OHM 04</t>
  </si>
  <si>
    <t>10G212178214010</t>
  </si>
  <si>
    <t>RES 17.8K OHM 1 16W 0402 1% TA-I RM04FTN</t>
  </si>
  <si>
    <t>10G212178214020</t>
  </si>
  <si>
    <t>RES 17.8K OHM 1/16W (0402) 1prc</t>
  </si>
  <si>
    <t>10G212178214030</t>
  </si>
  <si>
    <t>10G212178214050</t>
  </si>
  <si>
    <t>RES 17.8K OHM 1 16W 0402 1%UNI-OHM0402WG</t>
  </si>
  <si>
    <t>RES 18.7K OHM 1 16W 0402 1%TA-I RM04</t>
  </si>
  <si>
    <t>RES 18.7K OHM 1 16W 0402 1% RALEC RTT</t>
  </si>
  <si>
    <t>10G212187214030</t>
  </si>
  <si>
    <t>RES 18.7K OHM 1 16W 0402 1% YAGEORC04</t>
  </si>
  <si>
    <t>10G212200014010</t>
  </si>
  <si>
    <t>RES 200 OHM 1/16W (0402) 1%</t>
  </si>
  <si>
    <t>10G212200014020</t>
  </si>
  <si>
    <t>RES 200 OHM 1 16W 0402 1%</t>
  </si>
  <si>
    <t>10G212200014030</t>
  </si>
  <si>
    <t>10G212200014050</t>
  </si>
  <si>
    <t>RES 200 OHM 1 16W  0402  1%  UNI-OHM 040</t>
  </si>
  <si>
    <t>RES 2K OHM 1/16W (0402)1%</t>
  </si>
  <si>
    <t>RES 2K OHM 1 16W 0402 1% RALEC</t>
  </si>
  <si>
    <t>10G212200114030</t>
  </si>
  <si>
    <t>RES 2K OHM 1 16W 0402 1%</t>
  </si>
  <si>
    <t>RES 20K OHM 1/16W (0402) 1%</t>
  </si>
  <si>
    <t>RES 20K OHM 1 16W 0402 1%</t>
  </si>
  <si>
    <t>10G212200214030</t>
  </si>
  <si>
    <t>RES 200K OHM 1/16W (0402) 1%</t>
  </si>
  <si>
    <t>RES 200K OHM 1 16W 0402 1% RALEC RTT0</t>
  </si>
  <si>
    <t>10G212200314030</t>
  </si>
  <si>
    <t>RES 2M OHM 1/16W (0402) 1%</t>
  </si>
  <si>
    <t>RES 2M OHM 1 16W 0402 1%RALEC RTT022</t>
  </si>
  <si>
    <t>10G212200414030</t>
  </si>
  <si>
    <t>10G212205014020</t>
  </si>
  <si>
    <t>RES 205 OHM 1/16W (0402) 1%//RALEC/RTT02</t>
  </si>
  <si>
    <t>10G212205014031</t>
  </si>
  <si>
    <t>RES 205 OHM 1/16W (0402) 1%//YAGEO/RC040</t>
  </si>
  <si>
    <t>10G212205014050</t>
  </si>
  <si>
    <t>RES 205 OHM 1 16W  0402  1%  UNI-OHM 040</t>
  </si>
  <si>
    <t>10G21220R014010</t>
  </si>
  <si>
    <t>RES 20 OHM 1/16W (0402) 1%</t>
  </si>
  <si>
    <t>10G21220R014020</t>
  </si>
  <si>
    <t>RES 20 OHM 1 16W 0402 1% RALEC RTT022</t>
  </si>
  <si>
    <t>10G21220R014030</t>
  </si>
  <si>
    <t>10G21220R014050</t>
  </si>
  <si>
    <t>RES 20 OHM 1 16W  0402  1%  UNI-OHM 0402</t>
  </si>
  <si>
    <t>10G212215114030</t>
  </si>
  <si>
    <t>RES 2.15K OHM 1 16W  0402  1%  YAGEO RC0</t>
  </si>
  <si>
    <t>10G212220014010</t>
  </si>
  <si>
    <t>RES 220 OHM 1/16W (0402) 1%</t>
  </si>
  <si>
    <t>10G212220014020</t>
  </si>
  <si>
    <t>RES 220 OHM 1-16W 0402 1%</t>
  </si>
  <si>
    <t>10G212220014030</t>
  </si>
  <si>
    <t>10G212220014050</t>
  </si>
  <si>
    <t>RES 220 OHM 1 16W  0402   1% UNI-OHM 040</t>
  </si>
  <si>
    <t>RES 22K OHM 1/16W (0402) 1%</t>
  </si>
  <si>
    <t>RES 22K OHM 1 16W 0402 1%</t>
  </si>
  <si>
    <t>10G212220214030</t>
  </si>
  <si>
    <t>RES 22 OHM 1 16W 0402 1% RALEC</t>
  </si>
  <si>
    <t>10G21222R014030</t>
  </si>
  <si>
    <t>RES 22 OHM 1/16W (0402) 1%</t>
  </si>
  <si>
    <t>10G212240014020</t>
  </si>
  <si>
    <t>RES 240 OHM 1 16W 0402 1%  RALEC RTT0224</t>
  </si>
  <si>
    <t>10G212240014030</t>
  </si>
  <si>
    <t>RES 240 OHM 1/16W (0402) 1%</t>
  </si>
  <si>
    <t>10G212240014050</t>
  </si>
  <si>
    <t>RES 240 OHM 1 16W 0402 1%  UNI-OHM 0402W</t>
  </si>
  <si>
    <t>10G212243214010</t>
  </si>
  <si>
    <t>RES 24.3K OHM 1/16W (0402) 1%</t>
  </si>
  <si>
    <t>10G212243214020</t>
  </si>
  <si>
    <t>RES 24.3K OHM 1 16W 0402 1% RALEC</t>
  </si>
  <si>
    <t>10G212243214030</t>
  </si>
  <si>
    <t>10G212243214050</t>
  </si>
  <si>
    <t>RES 24.3K OHM 1 16W  0402  1%  UNI-OHM 0</t>
  </si>
  <si>
    <t>RES 2.49K OHM 1/16W (0402) 1%</t>
  </si>
  <si>
    <t>RES 2.49K OHM 1 16W 0402 1% RALEC RTT</t>
  </si>
  <si>
    <t>10G212249114030</t>
  </si>
  <si>
    <t>10G21224R914010</t>
  </si>
  <si>
    <t>RES 24.9 OHM 1/16W(0402)1%</t>
  </si>
  <si>
    <t>10G21224R914020</t>
  </si>
  <si>
    <t>RES 24.9 OHM 1 16W 0402 1%</t>
  </si>
  <si>
    <t>10G21224R914030</t>
  </si>
  <si>
    <t>RES 24.9 OHM 1/16W (0402)1%</t>
  </si>
  <si>
    <t>10G21224R914050</t>
  </si>
  <si>
    <t>RES 24.9 OHM 1 16W  0402 1%  UNI-OHM 040</t>
  </si>
  <si>
    <t>10G212255014030</t>
  </si>
  <si>
    <t>RES 255 OHM 1 16W  0402  1%  YAGEO RC040</t>
  </si>
  <si>
    <t>RES 255 OHM 1 16W  0402 1% UNI-OHM 040</t>
  </si>
  <si>
    <t>10G212255214031</t>
  </si>
  <si>
    <t>RES 25.5K OHM 1 16W  0402   1% YAGEO RC0</t>
  </si>
  <si>
    <t>10G212270114030</t>
  </si>
  <si>
    <t>RES 2.7K OHM 1/16W(0402)1%</t>
  </si>
  <si>
    <t>10G212294114030</t>
  </si>
  <si>
    <t>RES 2.94K OHM 1 16W 0402 1%  YAGEO RC040</t>
  </si>
  <si>
    <t>10G2122R0014010</t>
  </si>
  <si>
    <t>RES 2 OHM 1 16W 0402 1%</t>
  </si>
  <si>
    <t>10G2122R0014020</t>
  </si>
  <si>
    <t>10G2122R0014030</t>
  </si>
  <si>
    <t>10G2122R0014050</t>
  </si>
  <si>
    <t>RES 2 OHM 1 16W  0402  1%  UNI-OHM 0402W</t>
  </si>
  <si>
    <t>RES 300 OHM 1/16W (0402) 1%</t>
  </si>
  <si>
    <t>RES 300 OHM 1/16W (0402)1%</t>
  </si>
  <si>
    <t>10G212300014030</t>
  </si>
  <si>
    <t>10G212300214010</t>
  </si>
  <si>
    <t>RES 30K OHM 1/16W (0402) 1%</t>
  </si>
  <si>
    <t>10G212300214020</t>
  </si>
  <si>
    <t>RES 30K OHM 1 16W 0402 1%RALECRTT023002F</t>
  </si>
  <si>
    <t>10G212300214030</t>
  </si>
  <si>
    <t>10G212300214050</t>
  </si>
  <si>
    <t>RES 30K OHM 1 16W 0402 1%UNI-OHM0402WGF3</t>
  </si>
  <si>
    <t>10G212316114030</t>
  </si>
  <si>
    <t>RES 3.16K OHM 1 16W 0402 1%YAGEORC0402FR</t>
  </si>
  <si>
    <t>RES 32.4K OHM 1/16W(0402)1%</t>
  </si>
  <si>
    <t>10G212324214030</t>
  </si>
  <si>
    <t>RES 32.4K OHM 1/16W(0402) 1%</t>
  </si>
  <si>
    <t>10G212330004020</t>
  </si>
  <si>
    <t>RES 33 OHM 1 16W 0402 5% RALECRTT02330JT</t>
  </si>
  <si>
    <t>10G212330004031</t>
  </si>
  <si>
    <t>RES 33 OHM 1/16W (0402)5%</t>
  </si>
  <si>
    <t>10G212330004050</t>
  </si>
  <si>
    <t>RES 33 OHM 1 16W 0402 5% UNI-OHM0402WGJ0</t>
  </si>
  <si>
    <t>10G212330314010</t>
  </si>
  <si>
    <t>RES 330K OHM 1/16W (0402)1% TA-I/RM04FTN</t>
  </si>
  <si>
    <t>10G212330314020</t>
  </si>
  <si>
    <t>RES 330K OHM 1 16W 0402 1% RALECRTT02330</t>
  </si>
  <si>
    <t>10G212330314030</t>
  </si>
  <si>
    <t>RES 330K OHM 1/16W (0402)1%</t>
  </si>
  <si>
    <t>10G212330314050</t>
  </si>
  <si>
    <t>RES 330K OHM 1 16W 0402 1% UNI-OHM0402WG</t>
  </si>
  <si>
    <t>10G212332004010</t>
  </si>
  <si>
    <t>RES 3.3K OHM 1/16W(0402)5%</t>
  </si>
  <si>
    <t>10G212332004021</t>
  </si>
  <si>
    <t>RES 3.3K OHM 1 16W 0402 5% RALECRTT02332</t>
  </si>
  <si>
    <t>10G212332004031</t>
  </si>
  <si>
    <t>RES 3.3K OHM 1/16W (0402) 5%</t>
  </si>
  <si>
    <t>10G212332004050</t>
  </si>
  <si>
    <t>RES 3.3K OHM 1 16W 0402 5% UNI-OHM0402WG</t>
  </si>
  <si>
    <t>RES 33 OHM 1/16W (0402) 1%</t>
  </si>
  <si>
    <t>RES 33 OHM 1 16W 0402 1% RALEC RTT023</t>
  </si>
  <si>
    <t>10G21233R014030</t>
  </si>
  <si>
    <t>10G212390114010</t>
  </si>
  <si>
    <t>RES 3.9K OHM 1/16W (0402) 1%</t>
  </si>
  <si>
    <t>10G212390114020</t>
  </si>
  <si>
    <t>RES 3.9K OHM 1 16W 0402 1%</t>
  </si>
  <si>
    <t>10G212390114030</t>
  </si>
  <si>
    <t>10G212390114050</t>
  </si>
  <si>
    <t>RES 3.9K OHM 1 16W  0402  1%  UNI-OHM 04</t>
  </si>
  <si>
    <t>10G212392214010</t>
  </si>
  <si>
    <t>RES 39.2K OHM 1/16W (0402) 1%  TA-I/RM04</t>
  </si>
  <si>
    <t>10G212392214020</t>
  </si>
  <si>
    <t>RES 39.2K OHM 1 16W 0402 1% RALEC</t>
  </si>
  <si>
    <t>10G212392214031</t>
  </si>
  <si>
    <t>RES 39.2K OHM 1/16W (0402) 1%</t>
  </si>
  <si>
    <t>10G212392214050</t>
  </si>
  <si>
    <t>RES 39.2K OHM 1 16W  0402  1%  UNI-OHM 0</t>
  </si>
  <si>
    <t>RES 4.7K OHM 1/16W(0402) 1%</t>
  </si>
  <si>
    <t>RES 4.7K OHM 1 16W 0402 1% RALEC RTT0</t>
  </si>
  <si>
    <t>10G212470114030</t>
  </si>
  <si>
    <t>RES 4.7K OHM 1/16W (0402) 1%</t>
  </si>
  <si>
    <t>10G212470214010</t>
  </si>
  <si>
    <t>RES 47K OHM 1/16W (0402) 1%</t>
  </si>
  <si>
    <t>10G212470214020</t>
  </si>
  <si>
    <t>RES 47K OHM 1 16W 0402 1% RALECRTT024702</t>
  </si>
  <si>
    <t>10G212470214030</t>
  </si>
  <si>
    <t>10G212470214050</t>
  </si>
  <si>
    <t>RES 47K OHM 1 16W 0402 1% UNI-OHM0402WGF</t>
  </si>
  <si>
    <t>10G212471004010</t>
  </si>
  <si>
    <t>RES 470 OHM 1/16W(0402) 5%</t>
  </si>
  <si>
    <t>10G212471004020</t>
  </si>
  <si>
    <t>RES 470 OHM 1 16W 0402 5% RALECRTT02471J</t>
  </si>
  <si>
    <t>10G212471004031</t>
  </si>
  <si>
    <t>RES 470 OHM 1/16W (0402) 5%</t>
  </si>
  <si>
    <t>10G212471004050</t>
  </si>
  <si>
    <t>RES 470 OHM 1 16W 0402 5% UNI-OHM0402WGJ</t>
  </si>
  <si>
    <t>10G21247R014010</t>
  </si>
  <si>
    <t>RES 47 OHM 1/16W (0402) 1%</t>
  </si>
  <si>
    <t>10G21247R014020</t>
  </si>
  <si>
    <t>RES 47 OHM 1 16W  0402 1%</t>
  </si>
  <si>
    <t>10G21247R014030</t>
  </si>
  <si>
    <t>10G21247R014050</t>
  </si>
  <si>
    <t>RES 47 OHM 1 16W  0402  1%  UNI-OHM 0402</t>
  </si>
  <si>
    <t>RES 499 OHM 1/16W (0402)1%</t>
  </si>
  <si>
    <t>RES 499 OHM 1 16W  0402 1% RALEC</t>
  </si>
  <si>
    <t>10G212499014030</t>
  </si>
  <si>
    <t>10G212499114010</t>
  </si>
  <si>
    <t>RES 4.99K OHM 1/16W(0402)1%</t>
  </si>
  <si>
    <t>10G212499114020</t>
  </si>
  <si>
    <t>RES 4.99K OHM 1 16W0402 1% RALECRTT02499</t>
  </si>
  <si>
    <t>10G212499114030</t>
  </si>
  <si>
    <t>10G212499114050</t>
  </si>
  <si>
    <t>RES 4.99K OHM 1 16W0402 1% UNI-OHM0402WG</t>
  </si>
  <si>
    <t>10G212499214010</t>
  </si>
  <si>
    <t>RES 49.9K OHM 1/16W (0402)1% TA-I/RM04FT</t>
  </si>
  <si>
    <t>10G212499214020</t>
  </si>
  <si>
    <t>RES 49.9K OHM 1 16W  0402 1%</t>
  </si>
  <si>
    <t>10G212499214030</t>
  </si>
  <si>
    <t>RES 49.9K OHM 1/16W (0402)1%</t>
  </si>
  <si>
    <t>10G212499214050</t>
  </si>
  <si>
    <t>RES 49.9K OHM 1 16W  0402 1%  UNI-OHM 04</t>
  </si>
  <si>
    <t>RES 49.9 OHM 1/16W(0402) 1%</t>
  </si>
  <si>
    <t>RES 49.9 OHM 1 16W 0402 1% RALEC</t>
  </si>
  <si>
    <t>10G21249R914030</t>
  </si>
  <si>
    <t>RES 49.9 OHM 1/16W(0402)1%</t>
  </si>
  <si>
    <t>10G212510114010</t>
  </si>
  <si>
    <t>RES 5.1K OHM 1/16W (0402) 1%</t>
  </si>
  <si>
    <t>10G212510114020</t>
  </si>
  <si>
    <t>RES 5.1K OHM 1 16W 0402 1% RALEC</t>
  </si>
  <si>
    <t>10G212510114030</t>
  </si>
  <si>
    <t>10G212510114050</t>
  </si>
  <si>
    <t>RES 5.1K OHM 1 16W  0402  1%  UNI-OHM 04</t>
  </si>
  <si>
    <t>10G212560014020</t>
  </si>
  <si>
    <t>RES 560 OHM 1 16W 0402  1%  RALEC RTT025</t>
  </si>
  <si>
    <t>10G212560014030</t>
  </si>
  <si>
    <t>RES 560 OHM 1/16W(0402)1%</t>
  </si>
  <si>
    <t>10G212560014050</t>
  </si>
  <si>
    <t>RES 560 OHM 1 16W 0402  1%  UNI-OHM 0402</t>
  </si>
  <si>
    <t>10G212560114010</t>
  </si>
  <si>
    <t>RES 5.6K OHM 1/16W (0402) 1%</t>
  </si>
  <si>
    <t>10G212560114020</t>
  </si>
  <si>
    <t>RES 5.6K OHM 1 16W 0402 1% RALEC RTT0</t>
  </si>
  <si>
    <t>10G212560114030</t>
  </si>
  <si>
    <t>10G212560114050</t>
  </si>
  <si>
    <t>RES 5.6K OHM 1 16W  0402  1%  UNI-OHM 04</t>
  </si>
  <si>
    <t>10G212560214010</t>
  </si>
  <si>
    <t>RES 56K OHM 1/16W (0402) 1%</t>
  </si>
  <si>
    <t>10G212560214020</t>
  </si>
  <si>
    <t>RES 56K OHM 1 16W 0402 1% RALEC RTT02</t>
  </si>
  <si>
    <t>10G212560214030</t>
  </si>
  <si>
    <t>10G212560214050</t>
  </si>
  <si>
    <t>RES 56K OHM 1 16W  0402  1%  UNI-OHM 040</t>
  </si>
  <si>
    <t>10G21256R014020</t>
  </si>
  <si>
    <t>RES 56 OHM 1/16W (0402) 1%</t>
  </si>
  <si>
    <t>10G21256R014030</t>
  </si>
  <si>
    <t>10G21256R014050</t>
  </si>
  <si>
    <t>RES 56 OHM 1 16W 0402 1% UNI-OHM0402WGF5</t>
  </si>
  <si>
    <t>RES 680 OHM 1 16W 0402 1% TA-I RM04FT</t>
  </si>
  <si>
    <t>RES 680 OHM 1 16W 0402 1% RALEC RTT02</t>
  </si>
  <si>
    <t>10G212680014030</t>
  </si>
  <si>
    <t>RES 680 OHM 1 16W 0402 1% YAGEO RC0402F</t>
  </si>
  <si>
    <t>10G21268R014020</t>
  </si>
  <si>
    <t>RES 68 OHM 1 16W 04021%RALECRTT0268R0FTH</t>
  </si>
  <si>
    <t>10G21268R014030</t>
  </si>
  <si>
    <t>RES 68 OHM 1 16W0402 1%YAGEORC0402FR-076</t>
  </si>
  <si>
    <t>10G21268R014050</t>
  </si>
  <si>
    <t>RES 68 OHM 1 16W 0402 1%UNI-OHM0402WGF68</t>
  </si>
  <si>
    <t>10G212715214010</t>
  </si>
  <si>
    <t>RES 71.5K OHM 1/16W (0402) 1%</t>
  </si>
  <si>
    <t>10G212715214020</t>
  </si>
  <si>
    <t>RES 71.5K OHM 1 16W 0402 1%RALECRTT02715</t>
  </si>
  <si>
    <t>10G212715214030</t>
  </si>
  <si>
    <t>RES 75 OHM 1/16W(0402) 1%</t>
  </si>
  <si>
    <t>RES 75 OHM 1 16W 0402 1% RALEC</t>
  </si>
  <si>
    <t>10G21275R014030</t>
  </si>
  <si>
    <t>RES 75 OHM 1/16W (0402)1%</t>
  </si>
  <si>
    <t>10G212787114010</t>
  </si>
  <si>
    <t>RES 7.87K OHM 1/16W (0402)1%</t>
  </si>
  <si>
    <t>10G212787114020</t>
  </si>
  <si>
    <t>RES 7.87K OHM 1/16W (0402) 1%</t>
  </si>
  <si>
    <t>10G212787114031</t>
  </si>
  <si>
    <t>10G212787114050</t>
  </si>
  <si>
    <t>RES 7.87K OHM 1 16W  0402  1%  UNI-OHM 0</t>
  </si>
  <si>
    <t>RES 8.2K OHM 1/16W (0402) 1%</t>
  </si>
  <si>
    <t>RES 8.2K OHM 1 16W 0402 1% RALEC</t>
  </si>
  <si>
    <t>10G212820114030</t>
  </si>
  <si>
    <t>RES 8.2K OHM 1/16W (0402)1%</t>
  </si>
  <si>
    <t>10G212931114010</t>
  </si>
  <si>
    <t>RES 9.31K OHM 1/16W  0402  1% TA-I/RM04F</t>
  </si>
  <si>
    <t>10G212931114020</t>
  </si>
  <si>
    <t>RES 9.31K OHM 1 16W 0402 1%RALECRTT02931</t>
  </si>
  <si>
    <t>10G212931114030</t>
  </si>
  <si>
    <t>RES 9.31K OHM 1 16W 0402 1%YAGEORC0402FR</t>
  </si>
  <si>
    <t>10G212931114050</t>
  </si>
  <si>
    <t>RES 9.31K OHM 1 16W 0402 1%UNI-OHM0402WG</t>
  </si>
  <si>
    <t>10G212976014010</t>
  </si>
  <si>
    <t>RES 976 OHM 1/16W (0402) 1%</t>
  </si>
  <si>
    <t>10G212976014020</t>
  </si>
  <si>
    <t>RES 976 OHM 1 16W  0402  1%  RALEC RTT02</t>
  </si>
  <si>
    <t>10G212976014030</t>
  </si>
  <si>
    <t>10G212976014050</t>
  </si>
  <si>
    <t>RES 976 OHM 1 16W  0402  1%  UNI-OHM 040</t>
  </si>
  <si>
    <t>RES 0 OHM 1/10W (0603) JUMP</t>
  </si>
  <si>
    <t>RES 0 OHM 1 10W 0603 JUMP</t>
  </si>
  <si>
    <t>10G213000003030</t>
  </si>
  <si>
    <t>RES 10 OHM 1/10W(0603)5%</t>
  </si>
  <si>
    <t>RES 10 OHM 1 10W 0603 5% RALEC RTT031</t>
  </si>
  <si>
    <t>10G213100003030</t>
  </si>
  <si>
    <t>RES 1K OHM 1/10W(0603)1prc</t>
  </si>
  <si>
    <t>RES 1K OHM 1/10W (0603)1prc</t>
  </si>
  <si>
    <t>10G213100113030</t>
  </si>
  <si>
    <t>RES 10K OHM 1/10W(0603)1%</t>
  </si>
  <si>
    <t>10G213100213030</t>
  </si>
  <si>
    <t>10G213100313030</t>
  </si>
  <si>
    <t>RES 100K OHM 1 10W 0603 1%  YAGEO RC0603</t>
  </si>
  <si>
    <t>10G213150213030</t>
  </si>
  <si>
    <t>RES 15K OHM 1 10W 0603 1% YAGEO RC0603FR</t>
  </si>
  <si>
    <t>10G213180113010</t>
  </si>
  <si>
    <t>RES 1.8K OHM 1 10W  0603  1%  TA-I RM06F</t>
  </si>
  <si>
    <t>10G213180113020</t>
  </si>
  <si>
    <t>RES 1.8K OHM 1 10W  0603   1% RALEC RTT0</t>
  </si>
  <si>
    <t>10G213180113030</t>
  </si>
  <si>
    <t>RES 1.8K OHM 1 10W  0603  1% YAGEO RC060</t>
  </si>
  <si>
    <t>10G213180113050</t>
  </si>
  <si>
    <t>RES 1.8K OHM 1 10W  0603  1% UNI-OHM 060</t>
  </si>
  <si>
    <t>RES 1 OHM 1/10W(0603)5%</t>
  </si>
  <si>
    <t>10G2131R0003030</t>
  </si>
  <si>
    <t>RES 1 OHM 1/10W (0603)1prc</t>
  </si>
  <si>
    <t>10G2131R0013030</t>
  </si>
  <si>
    <t>RES 1 OHM 1/10W(0603)1prc</t>
  </si>
  <si>
    <t>10G213200213030</t>
  </si>
  <si>
    <t>RES 20K OHM 1 10W 0603 1%  YAGEO RC0603F</t>
  </si>
  <si>
    <t>RES 200K OHM 1/10W(0603) 1%</t>
  </si>
  <si>
    <t>10G213200313030</t>
  </si>
  <si>
    <t>10G213270113030</t>
  </si>
  <si>
    <t>RES 2.7K OHM 1 10W 0603 1%  YAGEO RC0603</t>
  </si>
  <si>
    <t>10G21333R013010</t>
  </si>
  <si>
    <t>RES 33 OHM 1 10W  0603  1% TA-I RM06FTN</t>
  </si>
  <si>
    <t>10G21333R013020</t>
  </si>
  <si>
    <t>RES 33 OHM 1 10W  0603  1%  RALEC RTT033</t>
  </si>
  <si>
    <t>10G21333R013030</t>
  </si>
  <si>
    <t>RES 33 OHM 1 10W  0603 1%  YAGEO RC0603F</t>
  </si>
  <si>
    <t>10G21333R013050</t>
  </si>
  <si>
    <t>RES 33 OHM 1 10W  0603  1%  UNI-OHM 0603</t>
  </si>
  <si>
    <t>10G213402213030</t>
  </si>
  <si>
    <t>RES 40.2K OHM 1 10W 0603 1%  YAGEO RC060</t>
  </si>
  <si>
    <t>10G213470113030</t>
  </si>
  <si>
    <t>RES 4.7K OHM 1 10W 0603 1%  YAGEO RC0603</t>
  </si>
  <si>
    <t>10G213475013020</t>
  </si>
  <si>
    <t>RES 475 OHM 1 10W 0603 1% RALECRTT034750</t>
  </si>
  <si>
    <t>10G213475013030</t>
  </si>
  <si>
    <t>RES 475 OHM 1 10W 0603 1% YAGEORC0603FR-</t>
  </si>
  <si>
    <t>10G213475013050</t>
  </si>
  <si>
    <t>RES 475 OHM 1 10W 0603 1% UNI-OHM0603WAF</t>
  </si>
  <si>
    <t>10G2134R7003010</t>
  </si>
  <si>
    <t>RES 4.7 OHM 1 10W 0603 5%</t>
  </si>
  <si>
    <t>10G2134R7003020</t>
  </si>
  <si>
    <t>RES 4.7 OHM 1 10W 0603 5% RALEC</t>
  </si>
  <si>
    <t>10G2134R7003031</t>
  </si>
  <si>
    <t>RES 4.7OHM 1 10W 0603 5% YAGEO</t>
  </si>
  <si>
    <t>10G2134R7003050</t>
  </si>
  <si>
    <t>RES 4.7 OHM 1 10W  0603  5%  UNI-OHM 060</t>
  </si>
  <si>
    <t>RES  75 OHM 1 10W 0603 1%</t>
  </si>
  <si>
    <t>RES 75 OHM 1 10W 0603 1% RALEC</t>
  </si>
  <si>
    <t>10G21375R013030</t>
  </si>
  <si>
    <t>RES 75 OHM 1 10W 0603 1% YAGEO</t>
  </si>
  <si>
    <t>RES 8.2K OHM 1/10W(0603)1PRC</t>
  </si>
  <si>
    <t>RES 8.2K OHM 1/10W(0603) 1PRC</t>
  </si>
  <si>
    <t>10G213820113030</t>
  </si>
  <si>
    <t>10G2152R2002030</t>
  </si>
  <si>
    <t>RES 2.2 OHM 1 8W  0805  5%  YAGEO RC0805</t>
  </si>
  <si>
    <t>10G215510002010</t>
  </si>
  <si>
    <t>RES 51 OHM 1 8W  0805  5%  TA-I RM10JTN5</t>
  </si>
  <si>
    <t>10G215510002020</t>
  </si>
  <si>
    <t>RES 51 OHM 1 8W  0805  5%  RALEC RTT0551</t>
  </si>
  <si>
    <t>10G215510002030</t>
  </si>
  <si>
    <t>RES 51 OHM 1 8W  0805  5%  YAGEO RC0805J</t>
  </si>
  <si>
    <t>10G215510002050</t>
  </si>
  <si>
    <t>RES 51 OHM 1 8W 0805  5%  UNI-OHM 0805W8</t>
  </si>
  <si>
    <t>10G216101001030</t>
  </si>
  <si>
    <t>RES 100 OHM 1 4W 1206  5%  YAGEO  RC1206</t>
  </si>
  <si>
    <t>RES  1 OHM 1 4W 1206 5%</t>
  </si>
  <si>
    <t>RES 1 OHM 1 4W 1206 5% RALEC</t>
  </si>
  <si>
    <t>10G2161R0001030</t>
  </si>
  <si>
    <t>RES 1 OHM 1 4W 1206 5% YAGEO</t>
  </si>
  <si>
    <t>10G216200011020</t>
  </si>
  <si>
    <t>RES 200 OHM 1 4W 1206 1% RALECRTT062000F</t>
  </si>
  <si>
    <t>10G216200011030</t>
  </si>
  <si>
    <t>RES 200 OHM 1 4W 1206 1%YAGEORC1206FR-07</t>
  </si>
  <si>
    <t>10G216200011050</t>
  </si>
  <si>
    <t>RES 200 OHM 1 4W 12061%UNI-OHM1206W4F200</t>
  </si>
  <si>
    <t>RES A 1K OHM 0603 5%4R8P</t>
  </si>
  <si>
    <t>10G253102004070</t>
  </si>
  <si>
    <t>RES A 1K OHM 0603 5% 4R8P  WALSIN WA06X1</t>
  </si>
  <si>
    <t>RES A 2.7K OHM(0603)5%4R8P</t>
  </si>
  <si>
    <t>RES A 2.7K OHM 0603 5%4R8P</t>
  </si>
  <si>
    <t>10G253272004070</t>
  </si>
  <si>
    <t>10G253301004070</t>
  </si>
  <si>
    <t>RES A 300 OHM 0603 5% 4R8P  WALSIN WA06X</t>
  </si>
  <si>
    <t>RES A 33 OHM 0603 5%4R8P</t>
  </si>
  <si>
    <t>10G253330004070</t>
  </si>
  <si>
    <t>10302-00152000</t>
  </si>
  <si>
    <t>RES A 4.7K OHM  0603   5% 4R8P RALEC RTA</t>
  </si>
  <si>
    <t>10G253472004010</t>
  </si>
  <si>
    <t>RES A 4.7K OHM 0603 5%4R8P</t>
  </si>
  <si>
    <t>10G253472004050</t>
  </si>
  <si>
    <t>10G253472004070</t>
  </si>
  <si>
    <t>10302-00092000</t>
  </si>
  <si>
    <t>RES A 680 OHM  0603  5% 4R8P  RALEC RTA0</t>
  </si>
  <si>
    <t>10G253681004010</t>
  </si>
  <si>
    <t>RES A 680 OHM 0603 5% 4R8P</t>
  </si>
  <si>
    <t>10G253681004050</t>
  </si>
  <si>
    <t>RES A 680 OHM  0603   5% 4R8P UNI-OHM 4D</t>
  </si>
  <si>
    <t>10G253681004070</t>
  </si>
  <si>
    <t>RES A 8.2K OHM 0603 5%4R8P</t>
  </si>
  <si>
    <t>10G253822004070</t>
  </si>
  <si>
    <t>10G263822004010</t>
  </si>
  <si>
    <t>RES A 8.2K OHM  0603  5% 8R10P  TA-I CN3</t>
  </si>
  <si>
    <t>10G263822004020</t>
  </si>
  <si>
    <t>RES A 8.2K OHM  0603   5% 8R10P RALEC RT</t>
  </si>
  <si>
    <t>10G263822004050</t>
  </si>
  <si>
    <t>RES A 8.2K OHM 0603 5% 8R10P  UNI-OHM 10</t>
  </si>
  <si>
    <t>10G263822004070</t>
  </si>
  <si>
    <t>RES A 8.2K OHM  0603  5% 8R10P  WALSIN W</t>
  </si>
  <si>
    <t>11G08D1227D0</t>
  </si>
  <si>
    <t>PL EL 220UF 2V 7343D-10-35% PANASONICEEF</t>
  </si>
  <si>
    <t>11G08D2227D1</t>
  </si>
  <si>
    <t>PL EL 220UF 2V 7343D 20% PANASONICEEFCX0</t>
  </si>
  <si>
    <t>11G09D2227D0</t>
  </si>
  <si>
    <t>AP-CAP 220UF 2V 7343D 20% APAQACAS2R0S22</t>
  </si>
  <si>
    <t>11G232010004030</t>
  </si>
  <si>
    <t>MLCC 10PF/50V(0402)NPO 5%</t>
  </si>
  <si>
    <t>11G232010004360</t>
  </si>
  <si>
    <t>MLCC 10PF 50V 0402 NPO 0.5PF</t>
  </si>
  <si>
    <t>MLCC 10PF/50V (0402) NPO 5%</t>
  </si>
  <si>
    <t>11203-0042P000</t>
  </si>
  <si>
    <t>MLCC 100PF/50V (0402) NP0 W05</t>
  </si>
  <si>
    <t>11G232010104030</t>
  </si>
  <si>
    <t>MLCC 100PF/50V(0402) NPO 5%</t>
  </si>
  <si>
    <t>MLCC 100PF/50V (0402) NPO 5%</t>
  </si>
  <si>
    <t>11G232010104150</t>
  </si>
  <si>
    <t>11G232010104360</t>
  </si>
  <si>
    <t>MLCC 100PF 50V  0402 NPO 5% TAIYO UMK105</t>
  </si>
  <si>
    <t>11G232012104030</t>
  </si>
  <si>
    <t>MLCC 120PF 50V 0402 NPO 5%  YAGEO CC0402</t>
  </si>
  <si>
    <t>11G232012104070</t>
  </si>
  <si>
    <t>MLCC 120PF 50V  0402   NPO 5% WALSIN 040</t>
  </si>
  <si>
    <t>11G232012104150</t>
  </si>
  <si>
    <t>MLCC 120PF 50V  0402   NPO 5% SAMSUNG CL</t>
  </si>
  <si>
    <t>11G232012104320</t>
  </si>
  <si>
    <t>MLCC 120PF 50V  0402  NPO 5%  MURATA GRM</t>
  </si>
  <si>
    <t>11G232012104360</t>
  </si>
  <si>
    <t>MLCC 120PF 50V  0402  NPO 5%  TAIYO UMK1</t>
  </si>
  <si>
    <t>11G232012104390</t>
  </si>
  <si>
    <t>MLCC 120PF 50V  0402   NPO 5% DARFON C10</t>
  </si>
  <si>
    <t>11G232015004030</t>
  </si>
  <si>
    <t>MLCC 15PF/50V (0402)NPO 5%</t>
  </si>
  <si>
    <t>11G232015004070</t>
  </si>
  <si>
    <t>MLCC 15PF/50V (0402) NPO 5%</t>
  </si>
  <si>
    <t>11G232015004150</t>
  </si>
  <si>
    <t>11G232015004362</t>
  </si>
  <si>
    <t>MLCC 15PF 50V  0402 NPO 5% TAIYO UMK105C</t>
  </si>
  <si>
    <t>11G232015004390</t>
  </si>
  <si>
    <t>11203-0040Q000</t>
  </si>
  <si>
    <t>MLCC 22PF/50V (0402) NP0 W05//VIIYONG/V2</t>
  </si>
  <si>
    <t>11G232022004030</t>
  </si>
  <si>
    <t>MLCC 22PF/50V (0402) NPO 5%</t>
  </si>
  <si>
    <t>11G232022004070</t>
  </si>
  <si>
    <t>MLCC 22PF/50V(0402) NPO 5%</t>
  </si>
  <si>
    <t>11G232022004150</t>
  </si>
  <si>
    <t>MLCC 22PF/50V(0402)NPO 5%</t>
  </si>
  <si>
    <t>11G232022004390</t>
  </si>
  <si>
    <t>11G232030004030</t>
  </si>
  <si>
    <t>MLCC 30PF 50V 0402 NPO 5% YAGEO CC0402JR</t>
  </si>
  <si>
    <t>11G232030004070</t>
  </si>
  <si>
    <t>MLCC 30PF 50V  0402 NPO 5% WALSIN 0402N3</t>
  </si>
  <si>
    <t>11G232030004150</t>
  </si>
  <si>
    <t>MLCC 30PF 50V 0402 NPO 5% SAMSUNG CL05C3</t>
  </si>
  <si>
    <t>11G232030004390</t>
  </si>
  <si>
    <t>MLCC 30PF 50V 0402 NPO 5% DARFON C1005NP</t>
  </si>
  <si>
    <t>11G232033104030</t>
  </si>
  <si>
    <t>MLCC 330PF/50V (0402) NP0 W05</t>
  </si>
  <si>
    <t>MLCC 330PF/50V(0402)NP0 W05</t>
  </si>
  <si>
    <t>11G23204R764030</t>
  </si>
  <si>
    <t>MLCC 4.7PF 50V 0402 NPO 0.25PF YAGEO CC0</t>
  </si>
  <si>
    <t>11G23204R764150</t>
  </si>
  <si>
    <t>MLCC 4.7PF/50V(0402)NP0 W05</t>
  </si>
  <si>
    <t>11G23204R764390</t>
  </si>
  <si>
    <t>MLCC 4.7PF 50V 0402 NPO 0.25PF DARFONC10</t>
  </si>
  <si>
    <t>11G232056004030</t>
  </si>
  <si>
    <t>MLCC 56PF 50V 0402 NPO 5% YAGEO CC0402JR</t>
  </si>
  <si>
    <t>11G232056004070</t>
  </si>
  <si>
    <t>MLCC 56PF 50V 0402 NPO 5%WALSIN 0402N560</t>
  </si>
  <si>
    <t>11G232056004150</t>
  </si>
  <si>
    <t>MLCC 56PF/50V  0402  NPO 5% SAMSUNG/CL05</t>
  </si>
  <si>
    <t>11G232056004320</t>
  </si>
  <si>
    <t>MLCC 56PF/50V  0402  NP0 5% MURATA/GRM15</t>
  </si>
  <si>
    <t>11G232056004360</t>
  </si>
  <si>
    <t>MLCC 56PF/50V  0402  NPO 5% TAIYO/UMK105</t>
  </si>
  <si>
    <t>11G232056004390</t>
  </si>
  <si>
    <t>MLCC 56PF 50V 0402 NPO 5%DARFON C1005NP0</t>
  </si>
  <si>
    <t>11G232068004030</t>
  </si>
  <si>
    <t>MLCC 68PF 50V 0402 NPO 5% YAGEO CC0402JR</t>
  </si>
  <si>
    <t>11G232068004070</t>
  </si>
  <si>
    <t>MLCC 68PF 50V 0402 NPO 5% WALSIN 0402 N6</t>
  </si>
  <si>
    <t>11G232068004390</t>
  </si>
  <si>
    <t>MLCC 68PF 50V 0402 NPO 5% DARFONC1005NP0</t>
  </si>
  <si>
    <t>11G232110311030</t>
  </si>
  <si>
    <t>MLCC 0.01UF 16V 0402 X7R 10%</t>
  </si>
  <si>
    <t>MLCC 0.01UF 16V 0402 X7R 10% WALSIN 0</t>
  </si>
  <si>
    <t>MLCC 0.01UF 16V  0402 X7R 10%</t>
  </si>
  <si>
    <t>MLCC 0.01UF 16V 0402 X7R 10% DARFON C</t>
  </si>
  <si>
    <t>11G232110411030</t>
  </si>
  <si>
    <t>MLCC 0.1UF/16V(0402)X7R 10%</t>
  </si>
  <si>
    <t>MLCC 0.1UF/16V(0402) X7R 10%</t>
  </si>
  <si>
    <t>MLCC 0.1UF 16V 0402 X7R 10% MURATA WB</t>
  </si>
  <si>
    <t>11G232122311030</t>
  </si>
  <si>
    <t>MLCC 0.022UF/16V(0402) X7R 10%</t>
  </si>
  <si>
    <t>MLCC 0.022UF/16V(0402)X7R 10%</t>
  </si>
  <si>
    <t>11G232133214030</t>
  </si>
  <si>
    <t>MLCC 3300PF 50V  0402 X7R 10%  YAGEO CC0</t>
  </si>
  <si>
    <t>MLCC 3300PF 50V 0402 X7R 10%</t>
  </si>
  <si>
    <t>11G232147214030</t>
  </si>
  <si>
    <t>MLCC 4700pF/50V(0402)X7R 10%</t>
  </si>
  <si>
    <t>11G232147214070</t>
  </si>
  <si>
    <t>MLCC 4700PF/50V(0402)X7R 10%</t>
  </si>
  <si>
    <t>11G232147214150</t>
  </si>
  <si>
    <t>11G232147214320</t>
  </si>
  <si>
    <t>11G232147214390</t>
  </si>
  <si>
    <t>11G232168311030</t>
  </si>
  <si>
    <t>MLCC 0.068UF 16V  0402 X7R 10%  YAGEO CC</t>
  </si>
  <si>
    <t>11G232168311360</t>
  </si>
  <si>
    <t>MLCC 0.068UF 16V  0402 X7R 10%  TAIYO EM</t>
  </si>
  <si>
    <t>11G232210412030</t>
  </si>
  <si>
    <t>MLCC 0.1UF 25V 0402 X5R 10% YAGEO CC0402</t>
  </si>
  <si>
    <t>11G232210412150</t>
  </si>
  <si>
    <t>MLCC 0.1UF 25V 0402 X5R 10% SAMSUNG CL05</t>
  </si>
  <si>
    <t>11G232210412390</t>
  </si>
  <si>
    <t>MLCC 0.1UF25V 0402 X5R 10% DARFON C1005X</t>
  </si>
  <si>
    <t>11G232210515030</t>
  </si>
  <si>
    <t>MLCC 1UF/6.3V (0402) X5R 10%</t>
  </si>
  <si>
    <t>11G232222416030</t>
  </si>
  <si>
    <t>MLCC 0.22UF/10V (0402) X5R 10%</t>
  </si>
  <si>
    <t>11G232247415030</t>
  </si>
  <si>
    <t>MLCC 0.47UF/6.3V (0402)X5R 10%</t>
  </si>
  <si>
    <t>MLCC 0.47UF/6.3V(0402) X5R 10%</t>
  </si>
  <si>
    <t>11G233110311030</t>
  </si>
  <si>
    <t>MLCC 0.01UF 16V  0603  X7R 10%  YAGEO CC</t>
  </si>
  <si>
    <t>11G233110411030</t>
  </si>
  <si>
    <t>MLCC 0.1UF/16V (0603)X7R 10%</t>
  </si>
  <si>
    <t>MLCC 0.1UF 16V 0603 X7R 10%</t>
  </si>
  <si>
    <t>11G233110412030</t>
  </si>
  <si>
    <t>MLCC 0.1UF/25V(0603) X7R 10%</t>
  </si>
  <si>
    <t>11G233110412070</t>
  </si>
  <si>
    <t>11G233110412150</t>
  </si>
  <si>
    <t>11G233110412320</t>
  </si>
  <si>
    <t>11G233110412390</t>
  </si>
  <si>
    <t>MLCC 0.1UF 25V 0603 X7R 10% DARFON C16</t>
  </si>
  <si>
    <t>11G233110511030</t>
  </si>
  <si>
    <t>MLCC 1UF/16V(0603)X7R 10%</t>
  </si>
  <si>
    <t>MLCC 1UF/16V (0603)X7R 10%</t>
  </si>
  <si>
    <t>11G233110511360</t>
  </si>
  <si>
    <t>MLCC 1UF 16V 0603 X7R 10% DARFON C1608</t>
  </si>
  <si>
    <t>11G233147214030</t>
  </si>
  <si>
    <t>MLCC 4700PF/50V(0603)X7R W07</t>
  </si>
  <si>
    <t>MLCC 4700PF/50V(0603)X7R W1</t>
  </si>
  <si>
    <t>11G233210625030</t>
  </si>
  <si>
    <t>MLCC 10UF/6.3V (0603) X5R 20%</t>
  </si>
  <si>
    <t>MLCC 10UF/6.3V(0603) X5R 20%</t>
  </si>
  <si>
    <t>MLCC 10UF/6.3V (0603)X5R 20%</t>
  </si>
  <si>
    <t>11G233222515030</t>
  </si>
  <si>
    <t>MLCC 2.2UF/6.3V(0603)X5R 10%</t>
  </si>
  <si>
    <t>11G233222515070</t>
  </si>
  <si>
    <t>11G233222515150</t>
  </si>
  <si>
    <t>11G233222515320</t>
  </si>
  <si>
    <t>11G233222515360</t>
  </si>
  <si>
    <t>11204-00143000</t>
  </si>
  <si>
    <t>MLCC 22UF/6.3V  0603  X5R W2 YAGEO/CC060</t>
  </si>
  <si>
    <t>MLCC 22UF 6.3V 0603 X5R 20prc MURATA</t>
  </si>
  <si>
    <t>MLCC 22uF/6.3V 0603 X5R 20%</t>
  </si>
  <si>
    <t>11G233247515030</t>
  </si>
  <si>
    <t>MLCC 4.7UF/6.3V(0603)X5R 10%</t>
  </si>
  <si>
    <t>MLCC 4.7UF 6.3V 0603 X5R 10%</t>
  </si>
  <si>
    <t>MLCC 10UF/16V(0805) X5R 10%</t>
  </si>
  <si>
    <t>MLCC 10UF/16V (0805) X5R 10%</t>
  </si>
  <si>
    <t>11G235210611390</t>
  </si>
  <si>
    <t>MLCC 10UF 16V 0805  X5R 10%  DARFON C201</t>
  </si>
  <si>
    <t>MLCC 10UF 6.3V  0805 X5R 10%</t>
  </si>
  <si>
    <t>11G235222625030</t>
  </si>
  <si>
    <t>MLCC 22UF 6.3V 0805 X5R 20% YAGEO CC0</t>
  </si>
  <si>
    <t>MLCC 22UF 6.3V 0805 X5R 20% MURATA GR</t>
  </si>
  <si>
    <t>MLCC 22UF 6.3V 0805 X5R 20% TAIYO JMK2</t>
  </si>
  <si>
    <t>11G236210612150</t>
  </si>
  <si>
    <t>MLCC 10UF 25V 1206 X5R 10% SAMSUNGCL31A1</t>
  </si>
  <si>
    <t>11G236210612320</t>
  </si>
  <si>
    <t>MLCC 10UF 25V 1206 X5R 10% MURATA GRM31C</t>
  </si>
  <si>
    <t>11G236210612360</t>
  </si>
  <si>
    <t>MLCC 10UF 25V 1206 X5R 10% TAIYOTMK316BJ</t>
  </si>
  <si>
    <t>11G236015114030</t>
  </si>
  <si>
    <t>MLCC A 150PF 50V 1206   NP0 10% YAGEO CA</t>
  </si>
  <si>
    <t>11G246015114070</t>
  </si>
  <si>
    <t>MLCC A 150PF 50V 1206  NPO 10%  WALSIN Y</t>
  </si>
  <si>
    <t>11G246015114380</t>
  </si>
  <si>
    <t>MLCC A 150PF 50V 1206  NPO 10%  JOHANSON</t>
  </si>
  <si>
    <t>12003-00072700</t>
  </si>
  <si>
    <t>NGFF KEY-M 67P 8.5H SMT  LOTES APCI0096-</t>
  </si>
  <si>
    <t>12022-00045800</t>
  </si>
  <si>
    <t>HDMI CON 19P G F R A SMT  FOXCONN QJ5119</t>
  </si>
  <si>
    <t>12022-00047500</t>
  </si>
  <si>
    <t>HDMI CON 19P G F R A SMT  LINGYANG HD107</t>
  </si>
  <si>
    <t>12022-00096400</t>
  </si>
  <si>
    <t>HDMI CON 19P G F R A SMT  T-CONN 16-A154</t>
  </si>
  <si>
    <t>13020-01370100</t>
  </si>
  <si>
    <t>NUT M2X4.75 H 2.0 THOUNGH-HOLE  KSFKY N0</t>
  </si>
  <si>
    <t>13020-01370200</t>
  </si>
  <si>
    <t>NUT M2X4.75 H-2.0 THOUNGH-HOLE/CUNYIN/N</t>
  </si>
  <si>
    <t>13020-01374800</t>
  </si>
  <si>
    <t>NUT M2X4.75 H-2.0 THOUNGH-HOLEHARMONY MO</t>
  </si>
  <si>
    <t>13020-01570200</t>
  </si>
  <si>
    <t>NUT M2X4.75 H-2.0 THOUNGH-HOLERONNIE 475</t>
  </si>
  <si>
    <t>NUT M2X4.75 H=2.0 THOUNGH-HOLE</t>
  </si>
  <si>
    <t>06106-00330000</t>
  </si>
  <si>
    <t>BRIDGE RTD2166-VAS-CG QFN32  REALTEK DIS</t>
  </si>
  <si>
    <t>06106-00330300</t>
  </si>
  <si>
    <t>BRIDGE RTD2166-AS1-CG QFN32 REALTEK DISP</t>
  </si>
  <si>
    <t>06095-01560100</t>
  </si>
  <si>
    <t>PWM CONTROLLER RT3601EAGQW//RICHTEK WQFN</t>
  </si>
  <si>
    <t>06095-01760100</t>
  </si>
  <si>
    <t>PWM CONTROLLER ATK1602AGQW</t>
  </si>
  <si>
    <t>07008-00080100</t>
  </si>
  <si>
    <t>XTAL 25 MHZ 20PF 30PPM 1.5X5.0  TROQ RB2</t>
  </si>
  <si>
    <t>07G009702501</t>
  </si>
  <si>
    <t>XTAL 25 MHZ DIP 49US 20PF 30PP  FC HC-49</t>
  </si>
  <si>
    <t>07G009S02501</t>
  </si>
  <si>
    <t>XTAL 25.000MHZ 20PF 30PPM  SKC  BHC49S25</t>
  </si>
  <si>
    <t>07008-00040200</t>
  </si>
  <si>
    <t>XTAL 12.000MHZ 32PF 30PPM TROQRB12000117</t>
  </si>
  <si>
    <t>07008-00040500</t>
  </si>
  <si>
    <t>XTAL 12MHZ 32PF/30PPM//FUJICOM/HC-49S 12</t>
  </si>
  <si>
    <t>07G009S01201</t>
  </si>
  <si>
    <t>XTAL 12.000MHZ 32PF 30PPM SKCBHC49S12000</t>
  </si>
  <si>
    <t>09001-00010000</t>
  </si>
  <si>
    <t>FERRITEBEAD 30OHM 4A 3.5X6X0.8  CHUNG SH</t>
  </si>
  <si>
    <t>09G01X103000</t>
  </si>
  <si>
    <t>FERRITE BEAD K5C RH 3.5X6X0.8  SPORTON F</t>
  </si>
  <si>
    <t>09G01X103001</t>
  </si>
  <si>
    <t>FERRITE BEAD K5C RH 3.5X6X0.8  TRIO JA-3</t>
  </si>
  <si>
    <t>HD2X7PG/F2.0K1,2,3,4,14BLK</t>
  </si>
  <si>
    <t>11031-00014000</t>
  </si>
  <si>
    <t>CAP PL 100UF 16V 6.3X8 DIP 20%  CHEMICON</t>
  </si>
  <si>
    <t>11031-00014100</t>
  </si>
  <si>
    <t>CAP PL 100UF 16V 6.3X8 DIP20%T  CHEMICON</t>
  </si>
  <si>
    <t>11031-00016500</t>
  </si>
  <si>
    <t>CAP PL 100UF 16V 6.3X8 DIP 20%  FPCAP FP</t>
  </si>
  <si>
    <t>11031-00016A00</t>
  </si>
  <si>
    <t>CAP PL 100UF 16V 6.3X8 DIP20%T  FPCAP FP</t>
  </si>
  <si>
    <t>11031-0001F000</t>
  </si>
  <si>
    <t>CAP PL 100UF 16V 6.3X9 DIP 20%  APAQ 160</t>
  </si>
  <si>
    <t>11031-0001F400</t>
  </si>
  <si>
    <t>CAP PL 100UF 16V 6.3X9 DIP20%T  APAQ 160</t>
  </si>
  <si>
    <t>11G090410716</t>
  </si>
  <si>
    <t>CAP PL 100UF 16V 6.3X10 DIP20%  FPCAP FP</t>
  </si>
  <si>
    <t>11031-00026000</t>
  </si>
  <si>
    <t>CAP PL 560UF 4V 6.3X8 DIP 20%  FPCAP FP-</t>
  </si>
  <si>
    <t>11031-00026100</t>
  </si>
  <si>
    <t>CAP PL 560UF 4V 6.3X8 DIP20% T  FPCAP FP</t>
  </si>
  <si>
    <t>11031-0002F000</t>
  </si>
  <si>
    <t>CAP PL 560UF 4V 6.3X9 DIP 20%  APAQ 4R0A</t>
  </si>
  <si>
    <t>11031-0002F500</t>
  </si>
  <si>
    <t>CAP PL 560UF 4V 6.3X9 DIP20%T  APAQ 4R0A</t>
  </si>
  <si>
    <t>11031-00044000</t>
  </si>
  <si>
    <t>CAP PL 560UF 6.3V 6.3X8 DIP20%  CHEMICON</t>
  </si>
  <si>
    <t>11031-00044100</t>
  </si>
  <si>
    <t>CAP PL 560UF 6.3V 6.3X8DIP20%T  CHEMICON</t>
  </si>
  <si>
    <t>11031-00046400</t>
  </si>
  <si>
    <t>CAP PL 560UF 6.3V 6.3X8 DIP20%  FPCAP FP</t>
  </si>
  <si>
    <t>11031-00046600</t>
  </si>
  <si>
    <t>CAP PL 560UF 6.3V 6.3X8DIP20%T  FPCAP FP</t>
  </si>
  <si>
    <t>11031-0004F300</t>
  </si>
  <si>
    <t>CAP PL 560UF 6.3V 6.3X9DIP20%T  APAQ 6R3</t>
  </si>
  <si>
    <t>11G09025675V</t>
  </si>
  <si>
    <t>CAP PL 560UF 6.3V 6.3X9 DIP20%  APAQ 6R3</t>
  </si>
  <si>
    <t>11G090456750</t>
  </si>
  <si>
    <t>11031-00064000</t>
  </si>
  <si>
    <t>CAP PL 270UF 16V 8X11.5 DIP20% CHEMICON</t>
  </si>
  <si>
    <t>11031-00064100</t>
  </si>
  <si>
    <t>CAP PL 270UF 16V 8X11.5DIP20%T  CHEMICON</t>
  </si>
  <si>
    <t>11031-00066400</t>
  </si>
  <si>
    <t>CAP PL 270UF 16V 8X11.5 DIP20%  FPCAP FP</t>
  </si>
  <si>
    <t>11031-00066800</t>
  </si>
  <si>
    <t>CAP PL 270UF 16V 8X11.5DIP20%T  FPCAP FP</t>
  </si>
  <si>
    <t>11031-0006F200</t>
  </si>
  <si>
    <t>CAP PL 270UF 16V 8X12 DIP20%T  APAQ 160A</t>
  </si>
  <si>
    <t>11G090427712</t>
  </si>
  <si>
    <t>CAP PL 270UF 16V 8X12 DIP 20%  APAQ 160A</t>
  </si>
  <si>
    <t>11G090427715</t>
  </si>
  <si>
    <t>12006-00021100</t>
  </si>
  <si>
    <t>HD 2X5P G F 2.54 K10 BLK S T LINGYANG PH</t>
  </si>
  <si>
    <t>12006-00021600</t>
  </si>
  <si>
    <t>HD 2X5P G F 2.54 K10 BLK S T HOMETOM PH1</t>
  </si>
  <si>
    <t>12G06105010K</t>
  </si>
  <si>
    <t>HEADER 2X5P 2.54mm S/T K10 G/F</t>
  </si>
  <si>
    <t>12G0610D010D</t>
  </si>
  <si>
    <t>HEADER 2X5P 2.54mm S T K10 LONG SHOUNG 1</t>
  </si>
  <si>
    <t>12006-00021000</t>
  </si>
  <si>
    <t>HD 2X5P G F 2.54 K8 CHARL S T  LINGYANG</t>
  </si>
  <si>
    <t>12006-00021700</t>
  </si>
  <si>
    <t>HD 2X5P G F 2.54 K8 CHARL S T  HOMETOM P</t>
  </si>
  <si>
    <t>12G0610D0101</t>
  </si>
  <si>
    <t>HEADER 2X5P S T 2.54 K8 CHARL  PINREX 21</t>
  </si>
  <si>
    <t>12G0610D010A</t>
  </si>
  <si>
    <t>HEADER 2X5P S T 2.54 K8 CHARL  LONG SHOU</t>
  </si>
  <si>
    <t>12006-00022900</t>
  </si>
  <si>
    <t>HEADER 2X5P G F 2.54 K9 CHL LINGYANG PH2</t>
  </si>
  <si>
    <t>12G0610D0104</t>
  </si>
  <si>
    <t>HD 2X5P S T 2.54MM K9 CHARL PINREX 210-8</t>
  </si>
  <si>
    <t>12006-00023300</t>
  </si>
  <si>
    <t>HD 2X5P G F 2.0MM K10 BLK S T  LONG SHOU</t>
  </si>
  <si>
    <t>12G06110010M</t>
  </si>
  <si>
    <t>HEADER 2X5P 2.0MM S T K10 BLK  PINREX 22</t>
  </si>
  <si>
    <t>12006-00150000</t>
  </si>
  <si>
    <t>HEADER 1X4P G F 2.54 CHARL S T PINREX 21</t>
  </si>
  <si>
    <t>12006-00150100</t>
  </si>
  <si>
    <t>HEADER 1X4P S T 2.54MM G F CHL LINGYANG</t>
  </si>
  <si>
    <t>12006-00150300</t>
  </si>
  <si>
    <t>HD 1X4P G F 2.54 K2 CHL S T  LINGYANG PH</t>
  </si>
  <si>
    <t>12006-00150700</t>
  </si>
  <si>
    <t>HD 1X4P G F 2.54 K2 CHARL S T  HOMETOM P</t>
  </si>
  <si>
    <t>12G060050043</t>
  </si>
  <si>
    <t>HDER 1X4P G F S T 2.54 K2 CHAR  PINREX 2</t>
  </si>
  <si>
    <t>12006-00160500</t>
  </si>
  <si>
    <t>HEADER 1X2P G F 2.54 CHL C S T  HORNGTON</t>
  </si>
  <si>
    <t>12006-00160600</t>
  </si>
  <si>
    <t>HEADER 1X2P G F 2.54 CHL C S T  LY PH254</t>
  </si>
  <si>
    <t>12006-00230300</t>
  </si>
  <si>
    <t>HEADER 2X13P G F 2.54 K26 CHL  LINGYANG</t>
  </si>
  <si>
    <t>12006-00230400</t>
  </si>
  <si>
    <t>HEADER 2X13P G F 2.54 K26 CHL  PINREX 21</t>
  </si>
  <si>
    <t>12007-00013800</t>
  </si>
  <si>
    <t>BOX HD 2X10P G F 2.0 K20 CHL HORNG TONG</t>
  </si>
  <si>
    <t>12007-00014500</t>
  </si>
  <si>
    <t>BOX HD 2X10P 2.0 K20 LINGYANG BT2001U-D0</t>
  </si>
  <si>
    <t>12007-00014800</t>
  </si>
  <si>
    <t>BOX HD 2X10P 2.0 K20 CHL U PINREX 52X-40</t>
  </si>
  <si>
    <t>12008-00011600</t>
  </si>
  <si>
    <t>WAFER HD 4P 2.54MM W P CHL S T  PINREX 7</t>
  </si>
  <si>
    <t>12008-00011700</t>
  </si>
  <si>
    <t>WAFER HD 4P 2.54MM W P CHL S T  LINGYANG</t>
  </si>
  <si>
    <t>12010-00046300</t>
  </si>
  <si>
    <t>D-SUB 15P G F HIGH RISE F BLK  FOXCONN D</t>
  </si>
  <si>
    <t>12010-00046400</t>
  </si>
  <si>
    <t>D-SUB 15P G F HIGH RISE F BLK  HIGH TOP</t>
  </si>
  <si>
    <t>12014-00240300</t>
  </si>
  <si>
    <t>MINI DIN 6P G F STACK WO S  FOXCONN MH11</t>
  </si>
  <si>
    <t>12014-00241000</t>
  </si>
  <si>
    <t>MINI DIN 6P G F WO S DUAL DIP LINGYANG D</t>
  </si>
  <si>
    <t>12015-00021600</t>
  </si>
  <si>
    <t>POWER CON 4P W P CHL S T DIP PINREX 740</t>
  </si>
  <si>
    <t>12015-00021700</t>
  </si>
  <si>
    <t>POWER CON 4P WP CHL S T DIP HORNG TONG</t>
  </si>
  <si>
    <t>12015-00021800</t>
  </si>
  <si>
    <t>POWER CON 4P W P CHL S T DIP LINGYANG AT</t>
  </si>
  <si>
    <t>SOLDER BAR</t>
  </si>
  <si>
    <t>Solder Bar SAC307</t>
  </si>
  <si>
    <t>ECO SOLDER 0.6mm P3</t>
  </si>
  <si>
    <t>ALPHA TELECORE HF850 SACX0307 0.8 mm</t>
  </si>
  <si>
    <t>10005-00091000</t>
  </si>
  <si>
    <t>RES 10M OHM 1/10W (0603)5% A-S//TA-I/RMS</t>
  </si>
  <si>
    <t>10005-00097000</t>
  </si>
  <si>
    <t>RES 10M OHM 1 10W  0603 5% A-S WALSIN SR</t>
  </si>
  <si>
    <t>12002-00078800</t>
  </si>
  <si>
    <t>DDR4 DIMM 288P G F O L WO P LOTES ADDR02</t>
  </si>
  <si>
    <t>12002-00090500</t>
  </si>
  <si>
    <t>DDR4 DIMM 288P G F O L WO P  FOXCONN AH0</t>
  </si>
  <si>
    <t>12002-00096800</t>
  </si>
  <si>
    <t>Conector DDR4 DIMM 288P G F O L WO P  DE</t>
  </si>
  <si>
    <t>12002-00120000</t>
  </si>
  <si>
    <t>DDR4 DIMM 288P G/F O/L WO/P</t>
  </si>
  <si>
    <t>06095-02600000</t>
  </si>
  <si>
    <t>PWM CONTROLLER ATK1930AGQW RICHTEK WQFN-</t>
  </si>
  <si>
    <t>06095-02780000</t>
  </si>
  <si>
    <t>PWM CONTROLLER RT6543AGQW//RICHTEK WQFN-</t>
  </si>
  <si>
    <t>LDO REG. UP8805QMA5-00 UPI SOT23-5L</t>
  </si>
  <si>
    <t>LDO REG. APL5325ABI-TRG ANPEC SOT23-5</t>
  </si>
  <si>
    <t>06G029107020</t>
  </si>
  <si>
    <t>LDO REG. APL5325BI-TRG</t>
  </si>
  <si>
    <t>06018-01430000</t>
  </si>
  <si>
    <t>DOWN CONVERTER TPS54328DRCR  TI VSON-10</t>
  </si>
  <si>
    <t>06018-04310000</t>
  </si>
  <si>
    <t>DOWN CONVERTER TPS54428DRCR VSON-10 TI</t>
  </si>
  <si>
    <t>06018-01280000</t>
  </si>
  <si>
    <t>DOWN CONVERTER RT6220AGQUF  RICHTEK UQFN</t>
  </si>
  <si>
    <t>06018-03620000</t>
  </si>
  <si>
    <t>DOWN CONVERTER RT6229AGQUF</t>
  </si>
  <si>
    <t>06038-00370000</t>
  </si>
  <si>
    <t>VOLT DETEC. 82N30G-AE3-5-R SOT-23 3PIN U</t>
  </si>
  <si>
    <t>06038-00390000</t>
  </si>
  <si>
    <t>VOLT DETEC. STM1061N30WX6F SOT23-3 ST</t>
  </si>
  <si>
    <t>Vcomp. LM393DR             S-8</t>
  </si>
  <si>
    <t>Vcomp. LM393DT            SO-8</t>
  </si>
  <si>
    <t>HF Vcomp. LM393G-S08-R SOP-8 UTC</t>
  </si>
  <si>
    <t>Vcomp. AS393MTR-E1 SOIC-8 BCD</t>
  </si>
  <si>
    <t>07005-00271800</t>
  </si>
  <si>
    <t>DUAL N-MOSFET ME2N70026D2KW-G</t>
  </si>
  <si>
    <t>07005-00271900</t>
  </si>
  <si>
    <t>DUAL N-MOSFET NX7002BKS NEXPERIA SOT-363</t>
  </si>
  <si>
    <t>07005-00272100</t>
  </si>
  <si>
    <t>DUALN-MOSFET L2N7002SDW1T1G-HS LRC SOT-3</t>
  </si>
  <si>
    <t>07G005668210</t>
  </si>
  <si>
    <t>DUAL N-MOSFET 2N7002KDW PANJIT SOT-363</t>
  </si>
  <si>
    <t>XTAL 32.768KHZ SMD 12.5PF/20PP</t>
  </si>
  <si>
    <t>P-MOSFET EMF44P02V EDFN33 EXCELLIANCE</t>
  </si>
  <si>
    <t>P-MOSFET AP2335YT APEC PMPAK3X3</t>
  </si>
  <si>
    <t>P-MOSFET PE597BA NIKO-SEM PDFN 3X3P</t>
  </si>
  <si>
    <t>07013-00160400</t>
  </si>
  <si>
    <t>POLYSWITCH 3.5A/6V 0805</t>
  </si>
  <si>
    <t>07005-A0960000</t>
  </si>
  <si>
    <t>N-MOSFET SIRA12DP-T1-GE3-U  VISHAY SO-8</t>
  </si>
  <si>
    <t>07005-A0960100</t>
  </si>
  <si>
    <t>N-MOSFET SIRA12B DP-T1-GE3-UVISHAY SO-8</t>
  </si>
  <si>
    <t>VARISTOR 5.5V 100PF 0402</t>
  </si>
  <si>
    <t>07009-00028100</t>
  </si>
  <si>
    <t>XTAL 25MHZ 20PF/30PPM 3.2x2.5//TROQ/RL25</t>
  </si>
  <si>
    <t>07009-00028300</t>
  </si>
  <si>
    <t>XTAL 25MHZ 20PF/30PPM 3.2X2.5 HELE/X3S02</t>
  </si>
  <si>
    <t>07009-00029200</t>
  </si>
  <si>
    <t>XTAL 25MHZ 20PF/30PPM 3.2X2.5 FUJICOM/FS</t>
  </si>
  <si>
    <t>07009-00132100</t>
  </si>
  <si>
    <t>XTAL 38.4MHZ 10PF 30PPM 3.2X2.5 FUJICOM</t>
  </si>
  <si>
    <t>07009-00132500</t>
  </si>
  <si>
    <t>XTAL 38.4MHZ 10PF/30PPM 3.2x2.5//HELE/X3</t>
  </si>
  <si>
    <t>07009-00132600</t>
  </si>
  <si>
    <t>XTAL 38.4MHZ 10PF/30PPM 3.2X2.5 TROQ/RL3</t>
  </si>
  <si>
    <t>DIODE BAW56W SOT323</t>
  </si>
  <si>
    <t>DIODE BAW56W-L SOT323</t>
  </si>
  <si>
    <t>09016-00078900</t>
  </si>
  <si>
    <t>POWER INDUCTOR 2.2UH/8A 20%</t>
  </si>
  <si>
    <t>09016-00475500</t>
  </si>
  <si>
    <t>POWER INDUCTOR 2.2UH 10A 20%  CHILISIN B</t>
  </si>
  <si>
    <t>10005-00231000</t>
  </si>
  <si>
    <t>RES 15K OHM 1/10W (0603)1% A-S//TA-I/RMS</t>
  </si>
  <si>
    <t>10005-00233000</t>
  </si>
  <si>
    <t>RES 15K OHM 1/10W (0603)1% A-S YAGEO/AF0</t>
  </si>
  <si>
    <t>10005-00237000</t>
  </si>
  <si>
    <t>RES 15K OHM 1 10W  0603 1% A-S WALSIN SR</t>
  </si>
  <si>
    <t>RES 1M OHM 1/16W(0402)1%</t>
  </si>
  <si>
    <t>RES 1M OHM 1 16W 0402 1% RALEC RTT0210</t>
  </si>
  <si>
    <t>10G212100414030</t>
  </si>
  <si>
    <t>RES 1M OHM 1/16W (0402)1%</t>
  </si>
  <si>
    <t>10G212103004010</t>
  </si>
  <si>
    <t>RES 10K OHM 1/16W (0402) 5%</t>
  </si>
  <si>
    <t>10G212103004020</t>
  </si>
  <si>
    <t>RES 10K OHM 1/16W  0402  5% RALEC/RTT021</t>
  </si>
  <si>
    <t>10G212103004030</t>
  </si>
  <si>
    <t>10G212103004050</t>
  </si>
  <si>
    <t>RES 10K OHM 1/16W (0402) 5% UNI-OHM/0402</t>
  </si>
  <si>
    <t>10G212110114010</t>
  </si>
  <si>
    <t>RES 1.1K OHM 1/16W 0402 1%TA-I/RM04FTN11</t>
  </si>
  <si>
    <t>10G212110114020</t>
  </si>
  <si>
    <t>RES 1.1K OHM 1/16W 0402 1% RALEC/RTT0211</t>
  </si>
  <si>
    <t>10G212110114030</t>
  </si>
  <si>
    <t>RES 1.1K OHM 1/16W 0402 1% YAGEO/RC0402F</t>
  </si>
  <si>
    <t>10G212110114050</t>
  </si>
  <si>
    <t>RES 1.1K OHM 1/16W  0402 1% UNI-OHM/0402</t>
  </si>
  <si>
    <t>10G212110314010</t>
  </si>
  <si>
    <t>RES 110K OHM 1/16W (0402) 1%</t>
  </si>
  <si>
    <t>10G212110314020</t>
  </si>
  <si>
    <t>RES 110K OHM 1 16W 0402 1% RALEC</t>
  </si>
  <si>
    <t>10G212110314030</t>
  </si>
  <si>
    <t>10G212110314050</t>
  </si>
  <si>
    <t>RES 110K OHM 1 16W 0402 1% UNI-OHM 0402W</t>
  </si>
  <si>
    <t>10G212115214010</t>
  </si>
  <si>
    <t>RES 11.5K OHM 1/16W (0402) 1% TA-I/RM04F</t>
  </si>
  <si>
    <t>10G212115214020</t>
  </si>
  <si>
    <t>RES 11.5K OHM 1/16W (0402) 1%</t>
  </si>
  <si>
    <t>10G212115214030</t>
  </si>
  <si>
    <t>10G212115214050</t>
  </si>
  <si>
    <t>RES 11.5K OHM 1 16W 0402 1%  UNI-OHM 040</t>
  </si>
  <si>
    <t>10G212127314010</t>
  </si>
  <si>
    <t>RES 127K OHM 1/16W  0402  1% TA-I/RM04FT</t>
  </si>
  <si>
    <t>10G212127314020</t>
  </si>
  <si>
    <t>RES 127K OHM 1/16W  0402  1% RALEC/RTT02</t>
  </si>
  <si>
    <t>10G212127314030</t>
  </si>
  <si>
    <t>RES 127K OHM 1/16W 0402 1% YAGEO/RC0402F</t>
  </si>
  <si>
    <t>10G212127314050</t>
  </si>
  <si>
    <t>RES 127K OHM 1/16W 0402 1%UNI-OHM/0402WG</t>
  </si>
  <si>
    <t>10G212133214010</t>
  </si>
  <si>
    <t>RES 13.3K OHM 1/16W(0402)1% TA-I/RM04FTN</t>
  </si>
  <si>
    <t>10G212133214020</t>
  </si>
  <si>
    <t>RES 13.3K OHM 1/16W  0402  1% RALEC/RTT0</t>
  </si>
  <si>
    <t>10G212133214031</t>
  </si>
  <si>
    <t>RES 13.3K OHM 1/16W  0402  1% YAGEO/RC04</t>
  </si>
  <si>
    <t>10102-00052000</t>
  </si>
  <si>
    <t>RES 140K OHM 1 16W  0402  1% RALEC RTT02</t>
  </si>
  <si>
    <t>10102-00053000</t>
  </si>
  <si>
    <t>RES 140K OHM 1 16W  0402  1% YAGEO RC040</t>
  </si>
  <si>
    <t>10G212140314010</t>
  </si>
  <si>
    <t>RES 140K OHM 1/16W (0402) 1% TA-I/RM04FT</t>
  </si>
  <si>
    <t>RES 15K OHM 1/16W (0402) 1%</t>
  </si>
  <si>
    <t>RES 15K OHM 1 16W 0402 1%</t>
  </si>
  <si>
    <t>10G212150214030</t>
  </si>
  <si>
    <t>RES 15K OHM 1/16W(0402)1%</t>
  </si>
  <si>
    <t>10G212150314010</t>
  </si>
  <si>
    <t>RES 150K OHM 1/16W(0402)1%</t>
  </si>
  <si>
    <t>10G212150314020</t>
  </si>
  <si>
    <t>RES 150K OHM 1/16W (0402)1%//RALEC/RTT02</t>
  </si>
  <si>
    <t>10G212150314031</t>
  </si>
  <si>
    <t>RES 150K OHM 1/16W (0402)1%</t>
  </si>
  <si>
    <t>10G212150314050</t>
  </si>
  <si>
    <t>RES 150K OHM 1/16W (0402)1% UNI-OHM/0402</t>
  </si>
  <si>
    <t>10G212162214010</t>
  </si>
  <si>
    <t>RES 16.2K OHM 1/16W (0402) 1%</t>
  </si>
  <si>
    <t>10G212162214020</t>
  </si>
  <si>
    <t>RES 16.2K OHM 1/16W (0402) 1% RALEC/RTT0</t>
  </si>
  <si>
    <t>10G212162214030</t>
  </si>
  <si>
    <t>10G212162214050</t>
  </si>
  <si>
    <t>RES 16.2K OHM 1/16W (0402) 1% UNI-OHM/04</t>
  </si>
  <si>
    <t>10G212165114010</t>
  </si>
  <si>
    <t>RES 1.65K OHM 1/16W (0402) 1%//TA-I/RM04</t>
  </si>
  <si>
    <t>10G212165114020</t>
  </si>
  <si>
    <t>RES 1.65K OHM 1/16W (0402) 1% RALEC/RTT0</t>
  </si>
  <si>
    <t>10G212165114030</t>
  </si>
  <si>
    <t>RES 1.65K OHM 1/16W (0402) 1% YAGEO/RC04</t>
  </si>
  <si>
    <t>10G212165114050</t>
  </si>
  <si>
    <t>RES 1.65K OHM 1/16W (0402) 1% UNI-OHM/04</t>
  </si>
  <si>
    <t>10G212174114010</t>
  </si>
  <si>
    <t>RES 1.74K OHM 1/16W  0402  1% TA-I/RM04F</t>
  </si>
  <si>
    <t>10G212174114020</t>
  </si>
  <si>
    <t>RES 1.74K OHM 1/16W  0402  1% RALEC/RTT0</t>
  </si>
  <si>
    <t>10G212174114030</t>
  </si>
  <si>
    <t>RES 1.74K OHM 1/16W  0402  1% YAGEO/RC04</t>
  </si>
  <si>
    <t>10G212174114050</t>
  </si>
  <si>
    <t>RES 1.74K OHM 1/16W  0402  1% UNI-OHM/04</t>
  </si>
  <si>
    <t>10G212174214010</t>
  </si>
  <si>
    <t>RES 17.4K OHM 1/16W (0402)1%</t>
  </si>
  <si>
    <t>10G212174214020</t>
  </si>
  <si>
    <t>RES 17.4K OHM 1 16W  0402 1% RALEC RTT02</t>
  </si>
  <si>
    <t>10G212174214030</t>
  </si>
  <si>
    <t>10G212174214050</t>
  </si>
  <si>
    <t>RES 17.4K OHM 1 16W  0402 1% UNI-OHM 040</t>
  </si>
  <si>
    <t>10G212180214030</t>
  </si>
  <si>
    <t>RES 18K OHM 1/16W 0402 1% YAGEO/RC0402</t>
  </si>
  <si>
    <t>10G212210214010</t>
  </si>
  <si>
    <t>RES 21K OHM 1/16W 0402 1% TA-I/RM04FTN21</t>
  </si>
  <si>
    <t>10G212210214020</t>
  </si>
  <si>
    <t>RES 21K OHM 1/16W  0402  1% RALEC/RTT022</t>
  </si>
  <si>
    <t>10G212210214030</t>
  </si>
  <si>
    <t>RES 21K OHM 1/16W 0402 1%</t>
  </si>
  <si>
    <t>10G212210214050</t>
  </si>
  <si>
    <t>RES 21K OHM 1/16W  0402  1% UNI-OHM/0402</t>
  </si>
  <si>
    <t>RES 2.2K OHM 1/16W (0402) 1%</t>
  </si>
  <si>
    <t>RES 2.2K OHM 1 16W 0402 1%</t>
  </si>
  <si>
    <t>10G212220114030</t>
  </si>
  <si>
    <t>10G212226214010</t>
  </si>
  <si>
    <t>RES 22.6K OHM 1/16W 0402 1%</t>
  </si>
  <si>
    <t>10G212226214020</t>
  </si>
  <si>
    <t>RES 22.6K OHM 1/16W (0402) 1% RALEC/RTT0</t>
  </si>
  <si>
    <t>10G212226214030</t>
  </si>
  <si>
    <t>10G212226214050</t>
  </si>
  <si>
    <t>RES 22.6K OHM 1/16W (0402) 1% UNI-OHM/04</t>
  </si>
  <si>
    <t>10G212240314010</t>
  </si>
  <si>
    <t>RES 240K OHM 1 16W 0402 1% TA-I RM</t>
  </si>
  <si>
    <t>10G212240314020</t>
  </si>
  <si>
    <t>RES 240K OHM 1 16W 0402 1% RALEC R</t>
  </si>
  <si>
    <t>10G212240314030</t>
  </si>
  <si>
    <t>RES 240K OHM 1 16W 0402 1% YAGEO R</t>
  </si>
  <si>
    <t>10G212240314050</t>
  </si>
  <si>
    <t>RES 240K OHM 1 16W 0402 1% UNI-OHM 0402W</t>
  </si>
  <si>
    <t>10G212255114010</t>
  </si>
  <si>
    <t>RES 2.55K OHM 1/16W (0402) 1%//TA-I/RM04</t>
  </si>
  <si>
    <t>10G212255114020</t>
  </si>
  <si>
    <t>RES 2.55K OHM 1/16W (0402) 1% RALEC/RTT0</t>
  </si>
  <si>
    <t>10G212255114030</t>
  </si>
  <si>
    <t>RES 2.55K OHM 1/16W (0402) 1% YAGEO/RC04</t>
  </si>
  <si>
    <t>10G212255114050</t>
  </si>
  <si>
    <t>RES 2.55K OHM 1/16W (0402) 1% UNI-OHM/04</t>
  </si>
  <si>
    <t>10G212267214010</t>
  </si>
  <si>
    <t>RES 26.7K OHM 1/16W (0402) 1%//TA-I/RM04</t>
  </si>
  <si>
    <t>10G212267214020</t>
  </si>
  <si>
    <t>RES 26.7K OHM 1/16W (0402) 1% RALEC/RTT0</t>
  </si>
  <si>
    <t>10G212267214031</t>
  </si>
  <si>
    <t>RES 26.7K OHM 1/16W (0402) 1% YAGEO/RC04</t>
  </si>
  <si>
    <t>10G212267214050</t>
  </si>
  <si>
    <t>RES 26.7K OHM 1/16W (0402) 1% UNI-OHM/</t>
  </si>
  <si>
    <t>10G212280214010</t>
  </si>
  <si>
    <t>RES 28K OHM 1/16W (0402)1% TA-I/RM04FTN2</t>
  </si>
  <si>
    <t>10G212280214020</t>
  </si>
  <si>
    <t>RES 28K OHM 1/16W (0402)1%</t>
  </si>
  <si>
    <t>10G212280214031</t>
  </si>
  <si>
    <t>RES 28K OHM 1/16W(0402)1%</t>
  </si>
  <si>
    <t>10G212280214050</t>
  </si>
  <si>
    <t>RES 28K OHM 1 16W  0402 1% UNI-OHM 0402W</t>
  </si>
  <si>
    <t>RES 3K OHM 1/16W (0402) 1%</t>
  </si>
  <si>
    <t>RES 3K OHM 1 16W 0402 1% RALEC RTT023</t>
  </si>
  <si>
    <t>10G212300114030</t>
  </si>
  <si>
    <t>RES 30 OHM 1 16W 0402 1%</t>
  </si>
  <si>
    <t>10G21230R014030</t>
  </si>
  <si>
    <t>RES 30 OHM 1 16W  0402  1%  YAGEO RC0402</t>
  </si>
  <si>
    <t>10G212348214010</t>
  </si>
  <si>
    <t>RES 34.8K OHM 1/16W (0402) 1%</t>
  </si>
  <si>
    <t>10G212348214020</t>
  </si>
  <si>
    <t>RES 34.8K OHM 1/16W (0402) 1% RALEC/RTT0</t>
  </si>
  <si>
    <t>10G212348214030</t>
  </si>
  <si>
    <t>10G212348214050</t>
  </si>
  <si>
    <t>RES 34.8K OHM 1/16W (0402) 1% UNI-OHM/04</t>
  </si>
  <si>
    <t>10G212365114010</t>
  </si>
  <si>
    <t>RES 3.65K OHM 1/16W(0402)1%</t>
  </si>
  <si>
    <t>10G212365114020</t>
  </si>
  <si>
    <t>RES 3.65K OHM 1 16W 0402 1% RALEC RTT</t>
  </si>
  <si>
    <t>10G212365114030</t>
  </si>
  <si>
    <t>RES 3.65K OHM 1 16W 0402 1% YAGEO RC0</t>
  </si>
  <si>
    <t>10G212365114050</t>
  </si>
  <si>
    <t>RES 3.65K OHM 1 16W 0402 1% UNI-OHM 0402</t>
  </si>
  <si>
    <t>10G2123R9004010</t>
  </si>
  <si>
    <t>RES 3.9 OHM 1/16W (0402) 5%//TA-I/RM04JT</t>
  </si>
  <si>
    <t>10G2123R9004020</t>
  </si>
  <si>
    <t>RES 3.9 OHM 1/16W (0402) 5% RALEC/RTT023</t>
  </si>
  <si>
    <t>10G2123R9004030</t>
  </si>
  <si>
    <t>RES 3.9 OHM 1/16W (0402) 5% YAGEO/RC0402</t>
  </si>
  <si>
    <t>10G212402014010</t>
  </si>
  <si>
    <t>RES 402 OHM 1/16W (0402) 1%</t>
  </si>
  <si>
    <t>10G212402014020</t>
  </si>
  <si>
    <t>RES 402 OHM 1 16W 0402 1%  RALEC RTT0240</t>
  </si>
  <si>
    <t>10G212402014030</t>
  </si>
  <si>
    <t>10G212402014050</t>
  </si>
  <si>
    <t>RES 402 OHM 1 16W 0402 1%  UNI-OHM 0402W</t>
  </si>
  <si>
    <t>10G212432114010</t>
  </si>
  <si>
    <t>RES 4.32K OHM 1/16W (0402) 1%</t>
  </si>
  <si>
    <t>10G212432114020</t>
  </si>
  <si>
    <t>RES 4.32K OHM 1/16W (0402) 1%//RALEC/RTT</t>
  </si>
  <si>
    <t>10G212432114030</t>
  </si>
  <si>
    <t>10G212432114050</t>
  </si>
  <si>
    <t>RES 4.32K OHM 1/16W (0402) 1% UNI-OHM/04</t>
  </si>
  <si>
    <t>10G212453214010</t>
  </si>
  <si>
    <t>RES 45.3K OHM 1/16W (0402) 1%</t>
  </si>
  <si>
    <t>10G212453214020</t>
  </si>
  <si>
    <t>RES 45.3K OHM 1/16W (0402) 1% RALEC/RTT0</t>
  </si>
  <si>
    <t>10G212453214030</t>
  </si>
  <si>
    <t>10G212453214050</t>
  </si>
  <si>
    <t>RES 45.3K OHM 1/16W (0402) 1% UNI-OHM/04</t>
  </si>
  <si>
    <t>10G21245R314010</t>
  </si>
  <si>
    <t>RES 45.3 OHM 1/16W (0402) 1%</t>
  </si>
  <si>
    <t>10G21245R314020</t>
  </si>
  <si>
    <t>RES 45.3 OHM 1 16W 0402 1% RALEC RTT0</t>
  </si>
  <si>
    <t>10G21245R314031</t>
  </si>
  <si>
    <t>10G21245R314050</t>
  </si>
  <si>
    <t>RES 45.3 OHM 1 16W  0402  1%  UNI-OHM 04</t>
  </si>
  <si>
    <t>10G212470014010</t>
  </si>
  <si>
    <t>RES 470 OHM 1 16W 0402 1%</t>
  </si>
  <si>
    <t>10G212470014020</t>
  </si>
  <si>
    <t>10G212470014030</t>
  </si>
  <si>
    <t>RES 470 OHM 1 16W 0402 1% YAGEO</t>
  </si>
  <si>
    <t>10G212470014050</t>
  </si>
  <si>
    <t>RES 470 OHM 1 16W  0402  1%  UNI-OHM 040</t>
  </si>
  <si>
    <t>10G212472004010</t>
  </si>
  <si>
    <t>RES 4.7K OHM 1/16W (0402) 5%</t>
  </si>
  <si>
    <t>10G212472004020</t>
  </si>
  <si>
    <t>RES 4.7K OHM 1 16W  0402  5% RALEC RTT02</t>
  </si>
  <si>
    <t>10G212472004030</t>
  </si>
  <si>
    <t>RES 4.7K OHM 1/16W(0402) 5%</t>
  </si>
  <si>
    <t>10G212472004050</t>
  </si>
  <si>
    <t>RES 4.7K OHM 1 16W  0402  5% UNI-OHM 040</t>
  </si>
  <si>
    <t>10G212510214010</t>
  </si>
  <si>
    <t>RES 51K OHM 1 16W 0402  1% TA-I RM04FTN</t>
  </si>
  <si>
    <t>10G212510214020</t>
  </si>
  <si>
    <t>RES 51K OHM 1 16W 0402 1% RALECRTT025</t>
  </si>
  <si>
    <t>10G212510214030</t>
  </si>
  <si>
    <t>RES 51K OHM 1 16W 0402 1% YAGEO RC0402</t>
  </si>
  <si>
    <t>10G212510214050</t>
  </si>
  <si>
    <t>RES 51K OHM 1 16W 0402 1% UNI-OHM 0402WG</t>
  </si>
  <si>
    <t>10G21256R214010</t>
  </si>
  <si>
    <t>RES 56.2 OHM 1/16W(0402)1%</t>
  </si>
  <si>
    <t>10G21256R214020</t>
  </si>
  <si>
    <t>RES 56.2 OHM 1 16W 0402 1%</t>
  </si>
  <si>
    <t>10G21256R214030</t>
  </si>
  <si>
    <t>10G21256R214050</t>
  </si>
  <si>
    <t>RES 56.2 OHM 1 16W  0402  1%  UNI-OHM 04</t>
  </si>
  <si>
    <t>10G212590014010</t>
  </si>
  <si>
    <t>RES 590 OHM 1/16W(0402) 1%//TA-I/RM04FTN</t>
  </si>
  <si>
    <t>10G212590014020</t>
  </si>
  <si>
    <t>RES 590 OHM 1/16W(0402) 1% RALEC/RTT0259</t>
  </si>
  <si>
    <t>10G212590014030</t>
  </si>
  <si>
    <t>RES 590 OHM 1/16W(0402) 1% YAGEO/RC0402F</t>
  </si>
  <si>
    <t>10G212590014050</t>
  </si>
  <si>
    <t>RES 590 OHM 1/16W(0402) 1% UNI-OHM/0402W</t>
  </si>
  <si>
    <t>10G212590114010</t>
  </si>
  <si>
    <t>RES 5.9K OHM 1/16W (0402) 1% TA-I/RM04FT</t>
  </si>
  <si>
    <t>10G212590114020</t>
  </si>
  <si>
    <t>RES 5.9K OHM 1/16W (0402) 1%//RALEC/RTT0</t>
  </si>
  <si>
    <t>10G212590114030</t>
  </si>
  <si>
    <t>RES 5.9K OHM 1/16W (0402) 1% YAGEO/RC040</t>
  </si>
  <si>
    <t>10G212590114050</t>
  </si>
  <si>
    <t>RES 5.9K OHM 1/16W (0402) 1% UNI-OHM/040</t>
  </si>
  <si>
    <t>10G212604114011</t>
  </si>
  <si>
    <t>RES 6.04K OHM 1/16W (0402) 1%</t>
  </si>
  <si>
    <t>10G212604114020</t>
  </si>
  <si>
    <t>10G212604114031</t>
  </si>
  <si>
    <t>10G212604114050</t>
  </si>
  <si>
    <t>RES 6.04K OHM 1 16W  0402  1%  UNI-OHM 0</t>
  </si>
  <si>
    <t>10G212620004010</t>
  </si>
  <si>
    <t>RES 62 OHM 1/16W (0402) 5%</t>
  </si>
  <si>
    <t>10G212620004020</t>
  </si>
  <si>
    <t>10G212620004030</t>
  </si>
  <si>
    <t>RES 62 OHM 1 16W  0402  5% YAGEO RC0402J</t>
  </si>
  <si>
    <t>10G212620004050</t>
  </si>
  <si>
    <t>RES 62 OHM 1 16W  0402  5% UNI-OHM 0402W</t>
  </si>
  <si>
    <t>10G212620014010</t>
  </si>
  <si>
    <t>RES 620 OHM 1/16W (0402) 1%</t>
  </si>
  <si>
    <t>10G212620014020</t>
  </si>
  <si>
    <t>RES 620 OHM 1 16W 0402 1% RALEC RTT02</t>
  </si>
  <si>
    <t>10G212620014030</t>
  </si>
  <si>
    <t>10G212620014050</t>
  </si>
  <si>
    <t>RES 620 OHM 1 16W  0402  1%  UNI-OHM 040</t>
  </si>
  <si>
    <t>10G212665114010</t>
  </si>
  <si>
    <t>RES 6.65K OHM 1 16W 0402 1% TA-I RM04F</t>
  </si>
  <si>
    <t>10G212665114020</t>
  </si>
  <si>
    <t>RES 6.65K OHM 1 16W 0402 1% RALEC RTT</t>
  </si>
  <si>
    <t>10G212665114030</t>
  </si>
  <si>
    <t>RES 6.65K OHM 1 16W 0402 1%</t>
  </si>
  <si>
    <t>10G212665114050</t>
  </si>
  <si>
    <t>RES 6.65K OHM 1 16W  0402  1%  UNI-OHM 0</t>
  </si>
  <si>
    <t>10G212680114010</t>
  </si>
  <si>
    <t>RES 6.8K OHM 1 16W 0402 1% TA-I RM04FT</t>
  </si>
  <si>
    <t>10G212680114020</t>
  </si>
  <si>
    <t>RES 6.8K OHM 1 16W 0402 1% RALEC RTT02</t>
  </si>
  <si>
    <t>10G212680114030</t>
  </si>
  <si>
    <t>RES 6.8K OHM 1 16W 0402 1% YAGEO RC04</t>
  </si>
  <si>
    <t>10G212680114050</t>
  </si>
  <si>
    <t>RES 6.8K OHM 1 16W  0402 1%  UNI-OHM 040</t>
  </si>
  <si>
    <t>10G212681214010</t>
  </si>
  <si>
    <t>RES 68.1K OHM 1/16W (0402) 1%</t>
  </si>
  <si>
    <t>10G212681214020</t>
  </si>
  <si>
    <t>RES 68.1K OHM 1/16W (0402) 1% RALEC/RTT0</t>
  </si>
  <si>
    <t>10G212681214030</t>
  </si>
  <si>
    <t>10G212681214050</t>
  </si>
  <si>
    <t>RES 68.1K OHM 1/16W (0402) 1% UNI-OHM/04</t>
  </si>
  <si>
    <t>10G212750214010</t>
  </si>
  <si>
    <t>RES 75K OHM 1/16W (0402) 1%</t>
  </si>
  <si>
    <t>10G212750214020</t>
  </si>
  <si>
    <t>RES 75K OHM 1 16W 0402 1% RALEC RTT02</t>
  </si>
  <si>
    <t>10G212750214030</t>
  </si>
  <si>
    <t>10G212750214050</t>
  </si>
  <si>
    <t>RES 75K OHM 1 16W  0402  1%  UNI-OHM 040</t>
  </si>
  <si>
    <t>10G212909214010</t>
  </si>
  <si>
    <t>RES 90.9K OHM 1 16W 0402 1% TA-I RM04FT</t>
  </si>
  <si>
    <t>10G212909214020</t>
  </si>
  <si>
    <t>RES 90.9K OHM 1 16W 0402 1% RALEC RTT02</t>
  </si>
  <si>
    <t>10G212909214030</t>
  </si>
  <si>
    <t>RES 90.9K OHM 1 16W 0402 1% YAGEO RC04</t>
  </si>
  <si>
    <t>10G212909214050</t>
  </si>
  <si>
    <t>RES 90.9K OHM 1 16W  0402  1%  UNI-OHM 0</t>
  </si>
  <si>
    <t>10G212931014010</t>
  </si>
  <si>
    <t>RES 931 OHM 1/16W (0402) 1%//TA-I/RM04FT</t>
  </si>
  <si>
    <t>10G212931014020</t>
  </si>
  <si>
    <t>RES 931 OHM 1/16W (0402) 1% RALEC/RTT029</t>
  </si>
  <si>
    <t>10G212931014030</t>
  </si>
  <si>
    <t>RES 931 OHM 1/16W (0402) 1% YAGEO/RC0402</t>
  </si>
  <si>
    <t>10G212931014050</t>
  </si>
  <si>
    <t>RES 931 OHM 1/16W (0402) 1% UNI-OHM/0402</t>
  </si>
  <si>
    <t>10G213106003010</t>
  </si>
  <si>
    <t>RES 10M OHM 1/10W(0603)5%</t>
  </si>
  <si>
    <t>10G213106003020</t>
  </si>
  <si>
    <t>RES 10M OHM 1 10W 0603 5%  RALEC RTT0310</t>
  </si>
  <si>
    <t>10G213106003030</t>
  </si>
  <si>
    <t>10G213106003050</t>
  </si>
  <si>
    <t>RES 10M OHM 1 10W 0603 5%  UNI-OHM 0603W</t>
  </si>
  <si>
    <t>10G213120213010</t>
  </si>
  <si>
    <t>RES 12K OHM 1 10W  0603  1% TA-I RM06FTN</t>
  </si>
  <si>
    <t>10G213120213020</t>
  </si>
  <si>
    <t>RES 12K OHM 1 10W  0603   1% RALEC RTT03</t>
  </si>
  <si>
    <t>10G213120213030</t>
  </si>
  <si>
    <t>RES 12K OHM 1 10W  0603   1% YAGEO RC060</t>
  </si>
  <si>
    <t>10G213120213050</t>
  </si>
  <si>
    <t>RES 12K OHM 1 10W  0603   1% UNI-OHM 060</t>
  </si>
  <si>
    <t>RES 2.2 OHM 1/10W(0603)5%</t>
  </si>
  <si>
    <t>RES 2.2 OHM 1 10W 0603 5%</t>
  </si>
  <si>
    <t>10G2132R2003030</t>
  </si>
  <si>
    <t>10G213412113030</t>
  </si>
  <si>
    <t>RES 4.12K OHM 1/10W 0603 1% YAGEO/RC0603</t>
  </si>
  <si>
    <t>10G213499013030</t>
  </si>
  <si>
    <t>RES 499 OHM 1 10W 0603 1% YAGEO RC0603FR</t>
  </si>
  <si>
    <t>10G213549113031</t>
  </si>
  <si>
    <t>RES 5.49K OHM 1 10W0603 1%  YAGEO RC0603</t>
  </si>
  <si>
    <t>RES 0 OHM 1/8W(0805)JUMP</t>
  </si>
  <si>
    <t>10G215000002030</t>
  </si>
  <si>
    <t>MLCC 0.1UF 16V  0201  X5R 10%</t>
  </si>
  <si>
    <t>11202-0027P000</t>
  </si>
  <si>
    <t>MLCC 0.1UF 16V 0201 X5R 10%  EYANG C02</t>
  </si>
  <si>
    <t>11203-0003D000</t>
  </si>
  <si>
    <t>MLCC 1UF/16V (0402) X5R W05//SAMSUNG/CL0</t>
  </si>
  <si>
    <t>11203-0003F000</t>
  </si>
  <si>
    <t>MLCC 1UF/16V (0402) X5R W05//MURATA/GRM1</t>
  </si>
  <si>
    <t>11203-0003H000</t>
  </si>
  <si>
    <t>MLCC 1UF/16V (0402) X5R W05 TAIYO/EMK105</t>
  </si>
  <si>
    <t>MLCC 33PF/50V (0402)NPO 5%</t>
  </si>
  <si>
    <t>MLCC 33PF/50V (0402) NPO 5%</t>
  </si>
  <si>
    <t>11203-0282Q000</t>
  </si>
  <si>
    <t>MLCC 0.5PF 50V  0402  NP0 0.25PF W05 VII</t>
  </si>
  <si>
    <t>11G23200R564030</t>
  </si>
  <si>
    <t>MLCC 0.5PF 50V  0402  NP0 W05 YAGEO CC04</t>
  </si>
  <si>
    <t>11G23200R564070</t>
  </si>
  <si>
    <t>MLCC 0.5PF 50V  0402  NP0W05 WALSIN 0402</t>
  </si>
  <si>
    <t>11G23200R564150</t>
  </si>
  <si>
    <t>MLCC 0.5PF 50V 0402 NP0 W05 SAMSUNG CL05</t>
  </si>
  <si>
    <t>11G23200R564390</t>
  </si>
  <si>
    <t>MLCC 0.5PF 50V  0402  NP0 W05 DARFON C10</t>
  </si>
  <si>
    <t>11204-0055K000</t>
  </si>
  <si>
    <t>MLCC 1UF/16V (0603) X5R W1//DARFON/C1608</t>
  </si>
  <si>
    <t>11G233210511030</t>
  </si>
  <si>
    <t>MLCC 1UF/16V (0603) X5R 10%</t>
  </si>
  <si>
    <t>11G233210511070</t>
  </si>
  <si>
    <t>11G233210511150</t>
  </si>
  <si>
    <t>11G233210511320</t>
  </si>
  <si>
    <t>11G233210511360</t>
  </si>
  <si>
    <t>11G233210511510</t>
  </si>
  <si>
    <t>MLCC 1UF 16V  0603  X5R 10%  MATSUKI MAG</t>
  </si>
  <si>
    <t>11G232015104030</t>
  </si>
  <si>
    <t>MLCC 150PF/50V (0402) NPO 5%</t>
  </si>
  <si>
    <t>11G232015104070</t>
  </si>
  <si>
    <t>MLCC 150PF/50V (0402)NPO 5%</t>
  </si>
  <si>
    <t>11G232015104150</t>
  </si>
  <si>
    <t>11G232015104320</t>
  </si>
  <si>
    <t>11G232015104360</t>
  </si>
  <si>
    <t>MLCC 150PF/50V  0402 NPO 5% TAIYO/UMK105</t>
  </si>
  <si>
    <t>11G232015104390</t>
  </si>
  <si>
    <t>11G23201R564030</t>
  </si>
  <si>
    <t>MLCC 1.5PF/50V(0402)NP0 W05 YAGEO/CC0402</t>
  </si>
  <si>
    <t>11G23201R564070</t>
  </si>
  <si>
    <t>MLCC 1.5PF/50V(0402)NP0 W05//WALSIN/0402</t>
  </si>
  <si>
    <t>11G23201R564150</t>
  </si>
  <si>
    <t>MLCC 1.5PF/50V(0402)NP0 W05 SAMSUNG/CL05</t>
  </si>
  <si>
    <t>11G23201R564390</t>
  </si>
  <si>
    <t>MLCC 1.5PF/50V(0402)NP0 W05 DARFON/C1005</t>
  </si>
  <si>
    <t>11G232047004030</t>
  </si>
  <si>
    <t>MLCC 47PF/50V(0402)NPO 5%</t>
  </si>
  <si>
    <t>11G232047004070</t>
  </si>
  <si>
    <t>11G232047004150</t>
  </si>
  <si>
    <t>11G232047004320</t>
  </si>
  <si>
    <t>11G232047004360</t>
  </si>
  <si>
    <t>MLCC 47PF 50V 0402 NPO 5% TAIYO UMK105CH</t>
  </si>
  <si>
    <t>11G232047004390</t>
  </si>
  <si>
    <t>MLCC 47PF/50V (0402) NPO 5%</t>
  </si>
  <si>
    <t>11G23208R264030</t>
  </si>
  <si>
    <t>MLCC 8.2PF/50V(0402)NPO 0.25PF</t>
  </si>
  <si>
    <t>11G23208R264070</t>
  </si>
  <si>
    <t>11G23208R264150</t>
  </si>
  <si>
    <t>11G23208R264320</t>
  </si>
  <si>
    <t>11G23208R264360</t>
  </si>
  <si>
    <t>MLCC 8.2PF/50V 0402 NPO 0.25PF TAIYO/UMK</t>
  </si>
  <si>
    <t>11G23208R264390</t>
  </si>
  <si>
    <t>11G232122114030</t>
  </si>
  <si>
    <t>MLCC 220PF/50V (0402)X7R 10%</t>
  </si>
  <si>
    <t>11G232122114070</t>
  </si>
  <si>
    <t>MLCC 220PF/50V(0402)X7R 10%</t>
  </si>
  <si>
    <t>11G232122114150</t>
  </si>
  <si>
    <t>11G232122114320</t>
  </si>
  <si>
    <t>11G232122114360</t>
  </si>
  <si>
    <t>MLCC 220PF 50V 0402 X7R 10% TAIYO UMK10</t>
  </si>
  <si>
    <t>11G232122114390</t>
  </si>
  <si>
    <t>11G232122214030</t>
  </si>
  <si>
    <t>MLCC 2200PF/50V (0402) X7R 10%</t>
  </si>
  <si>
    <t>11G232122214070</t>
  </si>
  <si>
    <t>MLCC 2200PF/50V(0402)X7R 10%</t>
  </si>
  <si>
    <t>11G232122214150</t>
  </si>
  <si>
    <t>11G232122214320</t>
  </si>
  <si>
    <t>11G232122214360</t>
  </si>
  <si>
    <t>MLCC 2200PF 50V 0402 X7R 10%</t>
  </si>
  <si>
    <t>11G232122214390</t>
  </si>
  <si>
    <t>MLCC 2200PF/50V(0402) X7R 10%</t>
  </si>
  <si>
    <t>11G232147311030</t>
  </si>
  <si>
    <t>MLCC 0.047UF/16V (0402)X7R 10%</t>
  </si>
  <si>
    <t>MLCC 0.047UF/16V(0402)X7R 10%</t>
  </si>
  <si>
    <t>11G232210516030</t>
  </si>
  <si>
    <t>MLCC 1UF 10V  0402  X5R W05 YAGEO CC0402</t>
  </si>
  <si>
    <t>11G232222525030</t>
  </si>
  <si>
    <t>MLCC 2.2UF/6.3V (0402) X5R 20%</t>
  </si>
  <si>
    <t>11G233047101030</t>
  </si>
  <si>
    <t>MLCC 470PF 16V  0603 NPO 5%  YAGEO CC060</t>
  </si>
  <si>
    <t>11G233110214030</t>
  </si>
  <si>
    <t>MLCC 1000PF 50V 0603 X7R 10%</t>
  </si>
  <si>
    <t>11G233110214070</t>
  </si>
  <si>
    <t>MLCC 1000PF 50V 0603 X 7R 10% WALSIN 06</t>
  </si>
  <si>
    <t>11G233110214150</t>
  </si>
  <si>
    <t>11G233110214320</t>
  </si>
  <si>
    <t>MLCC 1000PF 50V 0603X7R 10%</t>
  </si>
  <si>
    <t>11G233110214390</t>
  </si>
  <si>
    <t>MLCC 1000PF 50V 0603 X7R 10% DARFON C16</t>
  </si>
  <si>
    <t>11G233147411030</t>
  </si>
  <si>
    <t>MLCC 0.47UF/16V(0603)X7R 10%</t>
  </si>
  <si>
    <t>11G233147411070</t>
  </si>
  <si>
    <t>11G233147411150</t>
  </si>
  <si>
    <t>11G233147411320</t>
  </si>
  <si>
    <t>11G233147411390</t>
  </si>
  <si>
    <t>MLCC 0.47UF/16V  0603  X7R 10% DARFON/C1</t>
  </si>
  <si>
    <t>MLCC 47UF/4V (0805) X5R 20%</t>
  </si>
  <si>
    <t>08001-18232000</t>
  </si>
  <si>
    <t>PRIME H610M-E D4 R1.02 DF 8.3X9.6,4L(1)1</t>
  </si>
  <si>
    <t>08001-18232100</t>
  </si>
  <si>
    <t>PRIME H610M-E D4 R1.02 GECS 8.3X9.6,4L(1</t>
  </si>
  <si>
    <t>08001-18232200</t>
  </si>
  <si>
    <t>PRIME H610M-E D4 R1.02//TRUSTECH 8.3x9.6</t>
  </si>
  <si>
    <t>08001-18232300</t>
  </si>
  <si>
    <t>PRIME H610M-E D4 R1.02 DYEC 8.3X9.6,4L(1</t>
  </si>
  <si>
    <t>06103-00720100</t>
  </si>
  <si>
    <t>AUDIO CODEC ALC897-VA2-CG LQFP-48</t>
  </si>
  <si>
    <t>06103-00720300</t>
  </si>
  <si>
    <t>AUDIO CODEC ALC897-VB0-CG LQFP-48</t>
  </si>
  <si>
    <t>12003-00082100</t>
  </si>
  <si>
    <t>SLOT PCIE X1 36P G F BLK U  FOXCONN 2EG0</t>
  </si>
  <si>
    <t>12003-00083100</t>
  </si>
  <si>
    <t>SLOT PCIE X1 36P G F BLK U DIP  LOTES AP</t>
  </si>
  <si>
    <t>12003-00381300</t>
  </si>
  <si>
    <t>SLOT PCIE X16 164P G/F D-G/U DLOTES/APCI</t>
  </si>
  <si>
    <t>12003-00381400</t>
  </si>
  <si>
    <t>SLOT PCIE X16 164P G/F D-G DIPFOXCONN/2E</t>
  </si>
  <si>
    <t>12006-00026200</t>
  </si>
  <si>
    <t>HEADER 2X5P G F 2.54 K9 BLK  PINREX 210-</t>
  </si>
  <si>
    <t>12006-00026300</t>
  </si>
  <si>
    <t>HEADER 2X5P G F 2.54 K9 BLK C  LINGYANG</t>
  </si>
  <si>
    <t>12006-00152200</t>
  </si>
  <si>
    <t>HEADER 1X4P G F 2.54 K2 BLK  HORNG TONG</t>
  </si>
  <si>
    <t>12006-00152400</t>
  </si>
  <si>
    <t>HEADER 1X4P G F 2.54 K2 BLK  PINREX 210-</t>
  </si>
  <si>
    <t>12006-00152500</t>
  </si>
  <si>
    <t>HEADER 1X4P G F 2.54 K2 BLK  LINGYANG PH</t>
  </si>
  <si>
    <t>12006-00152300</t>
  </si>
  <si>
    <t>HEADER 1X4P G F 2.54 BLK S T  PINREX 210</t>
  </si>
  <si>
    <t>12006-00152600</t>
  </si>
  <si>
    <t>HEADER 1X4P G F 2.54 BLK S T  LINGYANG P</t>
  </si>
  <si>
    <t>10G212147114010</t>
  </si>
  <si>
    <t>RES 1.47K OHM 1/16W(0402)1%//TA-I/RM04FT</t>
  </si>
  <si>
    <t>10G212147114020</t>
  </si>
  <si>
    <t>RES 1.47K OHM 1/16W(0402)1%//RALEC/RTT02</t>
  </si>
  <si>
    <t>10G212147114050</t>
  </si>
  <si>
    <t>RES 1.47K OHM 1/16W(0402)1%//UNI-OHM/040</t>
  </si>
  <si>
    <t>12006-00321500</t>
  </si>
  <si>
    <t>HEADER 2X7P G/F 2.0 K14 BLK/C HORNG TONG</t>
  </si>
  <si>
    <t>12006-00321700</t>
  </si>
  <si>
    <t>HEADER 2X7P G/F 2.0 K14 BLK/C PINREX/220</t>
  </si>
  <si>
    <t>WAFER HD 4P 2.54 W/P D-G S/T</t>
  </si>
  <si>
    <t>12013-00031200</t>
  </si>
  <si>
    <t>USB3.0 2X9P G F DUAL 2MM R A  LOTES ABA-</t>
  </si>
  <si>
    <t>12013-00031300</t>
  </si>
  <si>
    <t>USB3.0 2X9P G F DUAL 2MM R A  FOXCONN UE</t>
  </si>
  <si>
    <t>12013-00033200</t>
  </si>
  <si>
    <t>USB3.0 2X9P G F DUAL 2MM R A  T-CONN 18-</t>
  </si>
  <si>
    <t>12014-00190200</t>
  </si>
  <si>
    <t>PHONE JACK 3IN1 AZALIA B L P  LOTES ABA-</t>
  </si>
  <si>
    <t>12014-00650200</t>
  </si>
  <si>
    <t>AUDIO JACK 3IN1 13P G F B L P  FOXCONN J</t>
  </si>
  <si>
    <t>12015-00058000</t>
  </si>
  <si>
    <t>POWER CON 8P W P BLK S T DIP  PINREX 740</t>
  </si>
  <si>
    <t>12015-00058100</t>
  </si>
  <si>
    <t>POWER CON 8P W P BLK S T DIP  LINGYANG A</t>
  </si>
  <si>
    <t>12015-00058200</t>
  </si>
  <si>
    <t>POWER CON 8P W P BLK S T DIP  HORNG TONG</t>
  </si>
  <si>
    <t>13020-02650100</t>
  </si>
  <si>
    <t>RETENTION MODULE FOR AMD AM4  AJOHO CSCZ</t>
  </si>
  <si>
    <t>13020-02650200</t>
  </si>
  <si>
    <t>RETENTION MODULE FOR AMD AM4 KUANGYING/B</t>
  </si>
  <si>
    <t>13020-02650300</t>
  </si>
  <si>
    <t>RETENTION MODULE FOR AMD AM4 AJOHO CSCZ-</t>
  </si>
  <si>
    <t>06007-00210000</t>
  </si>
  <si>
    <t>LIN REG. LD2117AG-AD-AA3-A-R  UTC SOT-22</t>
  </si>
  <si>
    <t>06007-00210100</t>
  </si>
  <si>
    <t>LDO REG. AZ2117H-ADJTRG1 DIODES SOT223-4</t>
  </si>
  <si>
    <t>06007-00820000</t>
  </si>
  <si>
    <t>LDO REG. AP2138N-1.5TRG1 BCD SOT-23-3</t>
  </si>
  <si>
    <t>06007-00820200</t>
  </si>
  <si>
    <t>LDO REG. AP2138N-1.5TRG1-02</t>
  </si>
  <si>
    <t>06007-01970000</t>
  </si>
  <si>
    <t>LDO REG. RT9063-15GVN RICHTEK SOT-23-3</t>
  </si>
  <si>
    <t>06007-02050000</t>
  </si>
  <si>
    <t>LDO REG. LR9280CG-15-AE2-R//UTC SOT-23-3</t>
  </si>
  <si>
    <t>ANALOG SW. AZAW1210C AMAZING SC70-6</t>
  </si>
  <si>
    <t>ANALOG SW. SN74LVC1G3157DCKR//TI SC-70</t>
  </si>
  <si>
    <t>06039-00070100</t>
  </si>
  <si>
    <t>USB HUB GL850G-OHY60 QFN-28//GENESYS</t>
  </si>
  <si>
    <t>06039-00160200</t>
  </si>
  <si>
    <t>USB HUB GL852G-OHY60 QFN-28 GENESYS</t>
  </si>
  <si>
    <t>BRIDGE AI1315 QFN48ASMEDIA USB TO SPI</t>
  </si>
  <si>
    <t>06021-00100000</t>
  </si>
  <si>
    <t>AD DA UP1816PMA8 SOT23-8L  UPI</t>
  </si>
  <si>
    <t>06G008832010</t>
  </si>
  <si>
    <t>SW REG. NCT3933U SOT23-8  NUVOTON</t>
  </si>
  <si>
    <t>OP AMP. GS324ASF SOP-14 GS</t>
  </si>
  <si>
    <t>OP AMP. LM324DR2G SO-14 ON-SEMI  T8453</t>
  </si>
  <si>
    <t>OP AMP. AS324MTR-E1 SOIC-14 AAC</t>
  </si>
  <si>
    <t>07005-01510000</t>
  </si>
  <si>
    <t>N-MOSFET PZD502CMA NIKO-SEM SOT-23 S</t>
  </si>
  <si>
    <t>07005-02670000</t>
  </si>
  <si>
    <t>N-MOSFET PJA3434 PANJIT SOT-23</t>
  </si>
  <si>
    <t>07009-00020000</t>
  </si>
  <si>
    <t>XTAL 25MHZ SMD 10PF/20PPMFUJICOM/FSX3M 2</t>
  </si>
  <si>
    <t>07009-00024400</t>
  </si>
  <si>
    <t>XTAL 25MHZ 10PF/20PPM 3.2X2.5TROQ/RL2500</t>
  </si>
  <si>
    <t>XTAL 25MHZ 20PF/30PPM 3.2x2.5</t>
  </si>
  <si>
    <t>07024-00200200</t>
  </si>
  <si>
    <t>ESD PROTECTION AZC099-04SP.R7G AMAZING</t>
  </si>
  <si>
    <t>TVS DIODE 5V/0.7PF SOT-23-6L</t>
  </si>
  <si>
    <t>07024-02540200</t>
  </si>
  <si>
    <t>TVS DIODE 5V/1.4PF SOT23-6L//IPU/UT251ZQ</t>
  </si>
  <si>
    <t>07G022006330</t>
  </si>
  <si>
    <t>TVS ARRAY 6V/5A SOT23-6</t>
  </si>
  <si>
    <t>07009-00161400</t>
  </si>
  <si>
    <t>XTAL 12MHZ 20PF/20PPM SMD//FC/FSX3M 12.0</t>
  </si>
  <si>
    <t>07009-00163000</t>
  </si>
  <si>
    <t>XTAL 12MHZ 20PF/20PPM 3.2X2.5TROQ/RL1200</t>
  </si>
  <si>
    <t>07009-00163100</t>
  </si>
  <si>
    <t>XTAL 12MHZ 20PF/20PPM 3.2X2.5HELE/X3S012</t>
  </si>
  <si>
    <t>07014-00347800</t>
  </si>
  <si>
    <t>LED RGB SMD 3.2X1.0 AMICC/A-SP1103R6GHB1</t>
  </si>
  <si>
    <t>07014-00349100</t>
  </si>
  <si>
    <t>LED RGB SMD 3.2X1.0 LIGITEK LG-110RBG-HD</t>
  </si>
  <si>
    <t>LED YELLOW SMD LITEON/LTST-C193KSKT-5A</t>
  </si>
  <si>
    <t>07014-00053700</t>
  </si>
  <si>
    <t>LED RED 1.6X0.8 SMD AMICC/A-SP194BR5C-A0</t>
  </si>
  <si>
    <t>LED RED SMD LITE-ON LTST-C193KRKT-5A</t>
  </si>
  <si>
    <t>LED Y G SMD LITE-ON/LTST-C190KGKT</t>
  </si>
  <si>
    <t>LED GREEN SMD LIGITEK/LG-192-8UG-CT</t>
  </si>
  <si>
    <t>LED WHITE SMD LITEON/LTW-C193TS5</t>
  </si>
  <si>
    <t>08001-15411000</t>
  </si>
  <si>
    <t>TUF GAMING B550M-PLUS R1.01AX DF 9.6X9.6</t>
  </si>
  <si>
    <t>08001-15411100</t>
  </si>
  <si>
    <t>TUF GAMING B550M-PLUS R1.01AX GECS 9.6X9</t>
  </si>
  <si>
    <t>08001-15411200</t>
  </si>
  <si>
    <t>TUF GAMING B550M-PLUS R1.01AX DYEC 9.6X9</t>
  </si>
  <si>
    <t>08001-15411300</t>
  </si>
  <si>
    <t>TUF GAMING B550M-PLUS R1.01AX TRUSTECH 9</t>
  </si>
  <si>
    <t>10005-00181000</t>
  </si>
  <si>
    <t>RES 127K OHM 1/10W(0603)1% A-S//TA-I/RMS</t>
  </si>
  <si>
    <t>10005-00183000</t>
  </si>
  <si>
    <t>RES 127K OHM 1/10W 0603 1% A-S YAGEO/AF0</t>
  </si>
  <si>
    <t>10005-00187000</t>
  </si>
  <si>
    <t>RES 127K OHM 1/10W 0603 1% A-S WALSIN/SR</t>
  </si>
  <si>
    <t>10005-00501000</t>
  </si>
  <si>
    <t>RES 22K OHM 1/10W (0603)1% A-S//TA-I/RMS</t>
  </si>
  <si>
    <t>10005-00503000</t>
  </si>
  <si>
    <t>RES 22K OHM 1 10W  0603  1% A-S YAGEO AF</t>
  </si>
  <si>
    <t>10005-00507000</t>
  </si>
  <si>
    <t>RES 22K OHM 1 10W  0603 1% A-S WALSIN/SR</t>
  </si>
  <si>
    <t>10005-00691000</t>
  </si>
  <si>
    <t>RES 62K OHM 1/10W(0603)1% A-S//TA-I/RMS0</t>
  </si>
  <si>
    <t>10005-00693000</t>
  </si>
  <si>
    <t>RES 62K OHM 1/10W 0603 1% A-S YAGEO/AF06</t>
  </si>
  <si>
    <t>10005-00697000</t>
  </si>
  <si>
    <t>RES 62K OHM 1/10W 0603 1% A-S WALSIN/SR0</t>
  </si>
  <si>
    <t>10005-00711000</t>
  </si>
  <si>
    <t>RES 196K OHM 1/10W(0603)1% A-S//TA-I/RMS</t>
  </si>
  <si>
    <t>10005-00713000</t>
  </si>
  <si>
    <t>RES 196K OHM 1/10W 0603 1% A-S YAGEO/AF0</t>
  </si>
  <si>
    <t>10005-00717000</t>
  </si>
  <si>
    <t>RES 196K OHM 1/10W 0603 1% A-S WALSIN/SR</t>
  </si>
  <si>
    <t>10005-01621000</t>
  </si>
  <si>
    <t>RES 1.8KOHM 1/10W (0603)1% A-S//TA-I/RMS</t>
  </si>
  <si>
    <t>10005-01623000</t>
  </si>
  <si>
    <t>RES 1.8KOHM 1/10W  0603 1% A-S YAGEO/AF0</t>
  </si>
  <si>
    <t>10005-01627000</t>
  </si>
  <si>
    <t>RES 1.8KOHM 1/10W  0603 1% A-S WALSIN/SR</t>
  </si>
  <si>
    <t>RES 10 OHM 1/16W (0402) 5%</t>
  </si>
  <si>
    <t>RES 10 OHM 1 16W 0402 5%</t>
  </si>
  <si>
    <t>10G212100004031</t>
  </si>
  <si>
    <t>10G212105004010</t>
  </si>
  <si>
    <t>RES 1M OHM 1/16W (0402) 5%</t>
  </si>
  <si>
    <t>10G212105004020</t>
  </si>
  <si>
    <t>RES 1M OHM 1 16W 0402 5%</t>
  </si>
  <si>
    <t>10G212105004031</t>
  </si>
  <si>
    <t>RES 1M OHM 1/16W (0402)5%</t>
  </si>
  <si>
    <t>10G212105004050</t>
  </si>
  <si>
    <t>RES 1M OHM 1 16W  0402 5%  UNI-OHM 0402W</t>
  </si>
  <si>
    <t>10G212105214010</t>
  </si>
  <si>
    <t>RES 10.5K OHM 1/16W (0402) 1%</t>
  </si>
  <si>
    <t>10G212105214020</t>
  </si>
  <si>
    <t>RES 10.5K OHM 1 16W 0402 1%  RALEC RTT02</t>
  </si>
  <si>
    <t>10G212105214030</t>
  </si>
  <si>
    <t>10G212105214050</t>
  </si>
  <si>
    <t>RES 10.5K OHM 1 16W 0402 1%  UNI-OHM 040</t>
  </si>
  <si>
    <t>10G212120214010</t>
  </si>
  <si>
    <t>RES 12K OHM 1/16W (0402) 1%</t>
  </si>
  <si>
    <t>10G212120214020</t>
  </si>
  <si>
    <t>RES 12K OHM 1-16W 0402 1%</t>
  </si>
  <si>
    <t>10G212120214030</t>
  </si>
  <si>
    <t>10G212120214050</t>
  </si>
  <si>
    <t>RES 12K OHM 1 16W  0402   1% UNI-OHM 040</t>
  </si>
  <si>
    <t>RES 12.1K OHM 1/16W(0402)1%</t>
  </si>
  <si>
    <t>10G212121214030</t>
  </si>
  <si>
    <t>RES 12.1K OHM 1/16W (0402) 1%</t>
  </si>
  <si>
    <t>RES 12.1K OHM 1 16W  0402 1% UNI-OHM 0</t>
  </si>
  <si>
    <t>10G212140114010</t>
  </si>
  <si>
    <t>RES 1.4K OHM 1/16W (0402)1%</t>
  </si>
  <si>
    <t>10G212140114020</t>
  </si>
  <si>
    <t>RES 1.4K OHM 1/16W  0402  1% RALEC/RTT02</t>
  </si>
  <si>
    <t>10G212140114030</t>
  </si>
  <si>
    <t>RES 1.4K OHM 1/16W (0402) 1%</t>
  </si>
  <si>
    <t>RES 15 OHM 1/16W(0402) 1%</t>
  </si>
  <si>
    <t>RES 15 OHM 1 16W 0402 1%</t>
  </si>
  <si>
    <t>10G21215R014031</t>
  </si>
  <si>
    <t>RES 1.8K OHM 1/16W (0402)1%</t>
  </si>
  <si>
    <t>RES 1.8K OHM 1 16W 0402 1%</t>
  </si>
  <si>
    <t>10G212180114030</t>
  </si>
  <si>
    <t>10G212196014010</t>
  </si>
  <si>
    <t>RES 196 OHM 1/16W 0402 1%TA-I/RM04FTN196</t>
  </si>
  <si>
    <t>10G212196014020</t>
  </si>
  <si>
    <t>RES 196 OHM 1/16W (0402) 1prc</t>
  </si>
  <si>
    <t>10G212196014030</t>
  </si>
  <si>
    <t>10G212196014050</t>
  </si>
  <si>
    <t>RES 196 OHM 1/16W  0402  1% UNI-OHM/0402</t>
  </si>
  <si>
    <t>10G212215214030</t>
  </si>
  <si>
    <t>RES 21.5K OHM 1/16W(0402)1% YAGEO/RC0402</t>
  </si>
  <si>
    <t>RES 220K OHM 1/16W (0402) 1%</t>
  </si>
  <si>
    <t>10G212220314030</t>
  </si>
  <si>
    <t>10G212232114030</t>
  </si>
  <si>
    <t>RES 2.32K OHM 1/16W  0402  1% YAGEO/RC04</t>
  </si>
  <si>
    <t>10G212249014010</t>
  </si>
  <si>
    <t>RES 249 OHM 1/16W (0402) 1%</t>
  </si>
  <si>
    <t>10G212249014020</t>
  </si>
  <si>
    <t>RES 249 OHM 1/16W  0402  1% RALEC/RTT022</t>
  </si>
  <si>
    <t>10G212249014030</t>
  </si>
  <si>
    <t>10G212249014050</t>
  </si>
  <si>
    <t>RES 249 OHM 1/16W  0402  1% UNI-OHM/0402</t>
  </si>
  <si>
    <t>10G212249214010</t>
  </si>
  <si>
    <t>RES 24.9K OHM 1/16W (0402) 1%</t>
  </si>
  <si>
    <t>10G212249214020</t>
  </si>
  <si>
    <t>RES 24.9K OHM 1 16W 0402 1% RALEC</t>
  </si>
  <si>
    <t>10G212249214030</t>
  </si>
  <si>
    <t>10G212249214050</t>
  </si>
  <si>
    <t>RES 24.9K OHM 1 16W 0402 1% UNI-OHM 0402</t>
  </si>
  <si>
    <t>10G212270214010</t>
  </si>
  <si>
    <t>RES 27K OHM 1/16W  0402  1% TA-I/RM04FTN</t>
  </si>
  <si>
    <t>10G212270214020</t>
  </si>
  <si>
    <t>RES 27K OHM 1/16W  0402  1% RALEC/RTT022</t>
  </si>
  <si>
    <t>10G212270214030</t>
  </si>
  <si>
    <t>RES 27K OHM 1/16W  0402  1% YAGEO/RC0402</t>
  </si>
  <si>
    <t>10G212270214050</t>
  </si>
  <si>
    <t>RES 27K OHM 1/16W  0402  1% UNIOH/0402WG</t>
  </si>
  <si>
    <t>RES 2.2 OHM 1/16W (0402) 5%</t>
  </si>
  <si>
    <t>RES 2.2 OHM 1/16W (0402)5%</t>
  </si>
  <si>
    <t>10G212360114030</t>
  </si>
  <si>
    <t>RES 3.6K OHM 1/16W  0402  1% YAGEO/RC040</t>
  </si>
  <si>
    <t>10G212365214010</t>
  </si>
  <si>
    <t>RES 36.5K OHM 1/16W (0402) 1%</t>
  </si>
  <si>
    <t>10G212365214020</t>
  </si>
  <si>
    <t>10G212365214030</t>
  </si>
  <si>
    <t>10G212365214050</t>
  </si>
  <si>
    <t>RES 36.5K OHM 1/16W (0402) 1%//UNI-OHM/0</t>
  </si>
  <si>
    <t>10G212390014010</t>
  </si>
  <si>
    <t>RES 390 OHM 1/16W  0402  1% TA-I/RM04FTN</t>
  </si>
  <si>
    <t>10G212390014020</t>
  </si>
  <si>
    <t>RES 390 OHM 1/16W  0402  1% RALEC/RTT023</t>
  </si>
  <si>
    <t>10G212390014030</t>
  </si>
  <si>
    <t>RES 390 OHM 1/16W  0402  1% YAGEO/RC0402</t>
  </si>
  <si>
    <t>10G212390014050</t>
  </si>
  <si>
    <t>RES 390 OHM 1/16W (0402) 1%//UNI-OHM/040</t>
  </si>
  <si>
    <t>RES 40.2K OHM 1/16W (0402) 1%</t>
  </si>
  <si>
    <t>RES 40.2K OHM 1 16W 0402 1% RALEC</t>
  </si>
  <si>
    <t>10G212402214030</t>
  </si>
  <si>
    <t>10G212515004010</t>
  </si>
  <si>
    <t>RES 5.1M OHM 1/16W  0402  5% TA-I/RM04JT</t>
  </si>
  <si>
    <t>10G212515004020</t>
  </si>
  <si>
    <t>RES 5.1M OHM 1/16W  0402  5% RALEC/RTT02</t>
  </si>
  <si>
    <t>10G212515004030</t>
  </si>
  <si>
    <t>RES 5.1M OHM 1/16W  0402 5% YAGEO/RC0402</t>
  </si>
  <si>
    <t>10G212604014010</t>
  </si>
  <si>
    <t>RES 604 OHM 1/16W (0402) 1%</t>
  </si>
  <si>
    <t>10G212604014020</t>
  </si>
  <si>
    <t>RES 604 OHM 1/16W  0402  1% RALEC/RTT026</t>
  </si>
  <si>
    <t>10G212604014030</t>
  </si>
  <si>
    <t>RES 604 OHM 1/16W (0402)1%</t>
  </si>
  <si>
    <t>10G212649114010</t>
  </si>
  <si>
    <t>RES 6.49K OHM 1/16W 0402 1% TA-I/RM04FTN</t>
  </si>
  <si>
    <t>10G212649114020</t>
  </si>
  <si>
    <t>RES 6.49K OHM 1/16W 0402 1% RALEC/RTT026</t>
  </si>
  <si>
    <t>10G212649114030</t>
  </si>
  <si>
    <t>RES 6.49K OHM 1/16W(0402)1% YAGEO/RC0402</t>
  </si>
  <si>
    <t>RES 8.2K OHM 1/16W (0402) 5%</t>
  </si>
  <si>
    <t>RES 8.2K OHM 1 16W 0402 5% RALEC</t>
  </si>
  <si>
    <t>10G212822004030</t>
  </si>
  <si>
    <t>RES 8.66K OHM 1 16W 0402 1% TA-I RM04</t>
  </si>
  <si>
    <t>RES 8.66K OHM 1 16W 0402 1% RALEC RTT</t>
  </si>
  <si>
    <t>10G212866114030</t>
  </si>
  <si>
    <t>RES 8.66K OHM 1 16W 0402 1% YAGEO RC0</t>
  </si>
  <si>
    <t>10G212909114010</t>
  </si>
  <si>
    <t>RES 9.09K OHM 1/16W (0402) 1%  TA-I/RM04</t>
  </si>
  <si>
    <t>10G212909114020</t>
  </si>
  <si>
    <t>RES 9.09K OHM 1/16W  0402  1% RALEC/RTT0</t>
  </si>
  <si>
    <t>10G212909114031</t>
  </si>
  <si>
    <t>RES 9.09K OHM 1/16W (0402) 1%</t>
  </si>
  <si>
    <t>10G212909114050</t>
  </si>
  <si>
    <t>RES 9.09K OHM 1/16W  0402  1% UNI-OHM/04</t>
  </si>
  <si>
    <t>10G213100013010</t>
  </si>
  <si>
    <t>RES 100 OHM 1/10W(0603)1%</t>
  </si>
  <si>
    <t>10G213100013020</t>
  </si>
  <si>
    <t>RES 100 OHM 1/10W  0603 1% RALEC/RTT0310</t>
  </si>
  <si>
    <t>10G213100013030</t>
  </si>
  <si>
    <t>10G213100013050</t>
  </si>
  <si>
    <t>RES 100 OHM 1/10W 0603 1% UNI-OHM/0603WA</t>
  </si>
  <si>
    <t>10G213200113031</t>
  </si>
  <si>
    <t>RES 2K OHM 1/10W(0603)1%//YAGEO/RC0603FR</t>
  </si>
  <si>
    <t>10G213200413030</t>
  </si>
  <si>
    <t>RES 2M OHM 1/10W 0603 1% YAGEO/RC0603FR-</t>
  </si>
  <si>
    <t>10G213206003030</t>
  </si>
  <si>
    <t>RES 20M OHM 1/10W 0603  5% YAGEO/RC0603J</t>
  </si>
  <si>
    <t>10G213300113030</t>
  </si>
  <si>
    <t>RES 3K OHM 1/10W(0603)1% YAGEO/RC0603FR-</t>
  </si>
  <si>
    <t>10G213453013010</t>
  </si>
  <si>
    <t>RES 453 OHM 1/10W  0603  1% TA-I/RM06FTN</t>
  </si>
  <si>
    <t>10G213453013020</t>
  </si>
  <si>
    <t>RES 453 OHM 1 10W 0603 1%  RALEC RTT0345</t>
  </si>
  <si>
    <t>10G213453013030</t>
  </si>
  <si>
    <t>RES 453 OHM 1 10W 0603 1%  YAGEO RC0603F</t>
  </si>
  <si>
    <t>10G213590013010</t>
  </si>
  <si>
    <t>RES 590 OHM 1/10W  0603  1% TA-I/RM06FTN</t>
  </si>
  <si>
    <t>10G213590013020</t>
  </si>
  <si>
    <t>RES 590 OHM 1 10W 0603 1%  RALEC RTT0359</t>
  </si>
  <si>
    <t>10G213590013030</t>
  </si>
  <si>
    <t>RES 590 OHM 1 10W 0603 1%  YAGEO RC0603F</t>
  </si>
  <si>
    <t>10G213750113010</t>
  </si>
  <si>
    <t>RES 7.5K OHM 1/10W  0603  1% TA-I/ RM06F</t>
  </si>
  <si>
    <t>10G213750113020</t>
  </si>
  <si>
    <t>RES 7.5K OHM 1 10W  0603  1%  RALEC RTT0</t>
  </si>
  <si>
    <t>10G213750113030</t>
  </si>
  <si>
    <t>RES 7.5K OHM 1 10W  0603  1%  YAGEO RC06</t>
  </si>
  <si>
    <t>10G213750113050</t>
  </si>
  <si>
    <t>RES 7.5K OHM 1 10W  0603  1%  UNI-OHM 06</t>
  </si>
  <si>
    <t>10302-00452000</t>
  </si>
  <si>
    <t>RES A 10K OHM  0603  5% 4R8P RALEC/RTA03</t>
  </si>
  <si>
    <t>10G253103004010</t>
  </si>
  <si>
    <t>RES A 10K OHM(0603)5%4R8P</t>
  </si>
  <si>
    <t>10G253103004050</t>
  </si>
  <si>
    <t>RES A 10K OHM 0603 5%4R8P UNI-OHM/4D03WG</t>
  </si>
  <si>
    <t>10302-00462000</t>
  </si>
  <si>
    <t>RES A 100K OHM 0603  5% 4R8P RALEC/RTA03</t>
  </si>
  <si>
    <t>10G253104004010</t>
  </si>
  <si>
    <t>RES A 100K OHM 0603 5% 4R8P TA-I CN34JTN</t>
  </si>
  <si>
    <t>10G253104004050</t>
  </si>
  <si>
    <t>RES A 100K OHM 0603 5%4R8P UNI-OHM/4D03W</t>
  </si>
  <si>
    <t>11202-00517000</t>
  </si>
  <si>
    <t>MLCC 22PF 50V 0201 NPO 5%  WALSIN 0201</t>
  </si>
  <si>
    <t>11202-0051F000</t>
  </si>
  <si>
    <t>MLCC 22PF 50V  0201  NP0 5%</t>
  </si>
  <si>
    <t>11202-0051K000</t>
  </si>
  <si>
    <t>11202-0051P000</t>
  </si>
  <si>
    <t>MLCC 22PF 50V 0201 NP0 5%  EYANG C0201</t>
  </si>
  <si>
    <t>11202-0051Q000</t>
  </si>
  <si>
    <t>MLCC 22PF/50V 0201 NP0 5%VIIYONG/V220J02</t>
  </si>
  <si>
    <t>11G231022004030</t>
  </si>
  <si>
    <t>11202-01443000</t>
  </si>
  <si>
    <t>MLCC 100PF 50V  0201  NP0 5%</t>
  </si>
  <si>
    <t>11202-0144P000</t>
  </si>
  <si>
    <t>MLCC 100PF 50V  0201  NP0 5%  EYANG C020</t>
  </si>
  <si>
    <t>11202-02783000</t>
  </si>
  <si>
    <t>MLCC 1NF 50V  0201  X7R 10%</t>
  </si>
  <si>
    <t>11202-02787000</t>
  </si>
  <si>
    <t>MLCC 1NF 50V  0201  X7R 10%  WALSIN 0201</t>
  </si>
  <si>
    <t>11202-0278F000</t>
  </si>
  <si>
    <t>11202-0278K000</t>
  </si>
  <si>
    <t>11202-0278P000</t>
  </si>
  <si>
    <t>MLCC 1NF 50V  0201  X7R 10%  EYANG C0201</t>
  </si>
  <si>
    <t>11202-0278Q000</t>
  </si>
  <si>
    <t>MLCC 1NF/50V 0201 X7R 10% VIIYONG/V102K0</t>
  </si>
  <si>
    <t>11202-02923000</t>
  </si>
  <si>
    <t>MLCC 0.022UF/16V 0201 X5R 10% YAGEO/CC02</t>
  </si>
  <si>
    <t>11202-0292F000</t>
  </si>
  <si>
    <t>MLCC 0.022UF/16V0201X5R 10%MURATA/GRM033</t>
  </si>
  <si>
    <t>11202-0292P000</t>
  </si>
  <si>
    <t>MLCC 0.022UF 16V 0201 X5R 10%  EYANG C02</t>
  </si>
  <si>
    <t>11202-0292Q000</t>
  </si>
  <si>
    <t>MLCC 0.022UF 16V  0201 X5R 10%  VIIYONG</t>
  </si>
  <si>
    <t>11G232016004070</t>
  </si>
  <si>
    <t>MLCC 16PF/50V 0402 NP0 W05 WALSIN/0402N1</t>
  </si>
  <si>
    <t>11G232016004390</t>
  </si>
  <si>
    <t>MLCC 16PF/50V 0402 NP0 W05 DARFON/C1005N</t>
  </si>
  <si>
    <t>MLCC 27PF/50V (0402)NPO 5%</t>
  </si>
  <si>
    <t>MLCC 27PF/50V (0402) NPO 5%</t>
  </si>
  <si>
    <t>11G232047104070</t>
  </si>
  <si>
    <t>MLCC 470PF/50V  0402  NP0 W05 WALSIN/040</t>
  </si>
  <si>
    <t>11G232047104150</t>
  </si>
  <si>
    <t>MLCC 470PF/50V  0402  NP0 W05 SAMSUNG/CL</t>
  </si>
  <si>
    <t>11G232047104320</t>
  </si>
  <si>
    <t>MLCC 470PF/50V (0402) NP0 W05//MURATA/GR</t>
  </si>
  <si>
    <t>11G232047104360</t>
  </si>
  <si>
    <t>MLCC 470PF/50V (0402) NP0 W05//# TAIYO/U</t>
  </si>
  <si>
    <t>11G232047104390</t>
  </si>
  <si>
    <t>MLCC 470PF/50V  0402  NP0 W05 DARFON/C10</t>
  </si>
  <si>
    <t>MLCC 1000PF/50V (0402) X7R W05</t>
  </si>
  <si>
    <t>11G232110214030</t>
  </si>
  <si>
    <t>MLCC 1000PF/50V (0402) X7R 10%</t>
  </si>
  <si>
    <t>11G232133212030</t>
  </si>
  <si>
    <t>MLCC 3300PF/25V  0402 X7R 10% YAGEO/CC04</t>
  </si>
  <si>
    <t>11G232182114030</t>
  </si>
  <si>
    <t>MLCC 820PF/50V (0402) X7R 10%</t>
  </si>
  <si>
    <t>11G232182114070</t>
  </si>
  <si>
    <t>MLCC 820PF/50V(0402)X7R 10%</t>
  </si>
  <si>
    <t>11G232182114150</t>
  </si>
  <si>
    <t>11G232182114320</t>
  </si>
  <si>
    <t>MLCC 820PF/50V (0402) X7R W05//MURATA/GR</t>
  </si>
  <si>
    <t>11G232182114360</t>
  </si>
  <si>
    <t>MLCC 820PF/50V (0402) X7R W05//TAIYO/UMK</t>
  </si>
  <si>
    <t>11G232182114390</t>
  </si>
  <si>
    <t>11G232210411030</t>
  </si>
  <si>
    <t>MLCC 0.1UF/16V  0402  X5R W05 YAGEO/CC04</t>
  </si>
  <si>
    <t>MLCC 0.1UF/16V (0402) X5R W05</t>
  </si>
  <si>
    <t>11203-01823000</t>
  </si>
  <si>
    <t>MLCC 0.33UF 6.3V 0402 X5R 10% YAGEO CC04</t>
  </si>
  <si>
    <t>11G233156214030</t>
  </si>
  <si>
    <t>MLCC 5600PF 50V  0603 X7R 10%  YAGEO CC0</t>
  </si>
  <si>
    <t>11G233210516030</t>
  </si>
  <si>
    <t>MLCC 1UF 10V 0603 X5R 10%</t>
  </si>
  <si>
    <t>11G233210516070</t>
  </si>
  <si>
    <t>11G233210516151</t>
  </si>
  <si>
    <t>11G233210516320</t>
  </si>
  <si>
    <t>11G233210516360</t>
  </si>
  <si>
    <t>11G233210516390</t>
  </si>
  <si>
    <t>12013-00112600</t>
  </si>
  <si>
    <t>USB3.1 CON 24P G F TYPEC 3.4CH  LOTES</t>
  </si>
  <si>
    <t>12013-00117800</t>
  </si>
  <si>
    <t>USB3.1 CON 24P G/F TYPEC 3.4CH LUXSHARE/</t>
  </si>
  <si>
    <t>13020-01376000</t>
  </si>
  <si>
    <t>NUT M2X4.5 H-6.7+0.6 T-HOLE CUNYIN/NUT-M</t>
  </si>
  <si>
    <t>13020-01376100</t>
  </si>
  <si>
    <t>NUT M2X4.5 H-6.7+0.6 T-HOLE HARMONY MOUN</t>
  </si>
  <si>
    <t>NUT M2x4.5 H-9.2 I/H2.5 T-HOLE</t>
  </si>
  <si>
    <t>NUT M2x4.5 Hx9.2 I/H2.5 T-HOLE</t>
  </si>
  <si>
    <t>12002-00078700</t>
  </si>
  <si>
    <t>DDR4 DIMM 288P G/F O/L WO/P//LOTES/ADDR0</t>
  </si>
  <si>
    <t>12002-00090300</t>
  </si>
  <si>
    <t>12002-00096900</t>
  </si>
  <si>
    <t>Conector DDR4 DIMM 288P preto G F O L WO</t>
  </si>
  <si>
    <t>12002-00099900</t>
  </si>
  <si>
    <t>12014-00200600</t>
  </si>
  <si>
    <t>COMBO 5PHONE JACK SPDIF/T 25P FOXCONN/JA</t>
  </si>
  <si>
    <t>12014-00200800</t>
  </si>
  <si>
    <t>COMBO 5PHONE JACK SPDIF/T 25P LOTES/ABA-</t>
  </si>
  <si>
    <t>12014-00370000</t>
  </si>
  <si>
    <t>JACK MINI DIN USBX2 14P R A D  FOXCONN U</t>
  </si>
  <si>
    <t>12014-00370500</t>
  </si>
  <si>
    <t>COMBO MINI DIN-2USB2.0 14P R A  LOTES AB</t>
  </si>
  <si>
    <t>12014-00802600</t>
  </si>
  <si>
    <t>15000-1070W000</t>
  </si>
  <si>
    <t>MG3674U-C GB TG B550M-PLUS BR V1.0 D TYP</t>
  </si>
  <si>
    <t>15000-1070W100</t>
  </si>
  <si>
    <t>MG3686U-C GB TG B550M-PLUS BR//V2.0 D TY</t>
  </si>
  <si>
    <t>15000-1070W200</t>
  </si>
  <si>
    <t>MG3781U-C GB TG B550M-PLUS BR V3.0 D TYP</t>
  </si>
  <si>
    <t>13020-05746100</t>
  </si>
  <si>
    <t>IO:7USB/BK/TC/HDMI/DP/LN/SF/5AO/LAB/F1//</t>
  </si>
  <si>
    <t>13020-05747200</t>
  </si>
  <si>
    <t>15091-59400000</t>
  </si>
  <si>
    <t>M6438 SDVD TUF GAMING B550 SERIESREV.136</t>
  </si>
  <si>
    <t>15091-59400100</t>
  </si>
  <si>
    <t>M6466 SDVD TUF GAMING B550 SERIES V2 REV</t>
  </si>
  <si>
    <t>15091-59400200</t>
  </si>
  <si>
    <t>M6502 SDVD TUF GAMING B550 SERIES_V3</t>
  </si>
  <si>
    <t>15091-59710100</t>
  </si>
  <si>
    <t>M6512 DVD AMD 500 SERIES//V1368.06 W/O L</t>
  </si>
  <si>
    <t>15091-59710200</t>
  </si>
  <si>
    <t>M6556 DVD TUF GAMING AMD 500 SERIES//V13</t>
  </si>
  <si>
    <t>15091-59710300</t>
  </si>
  <si>
    <t>M6583 DVD TUF GAMING AMD 500SERIES V1368</t>
  </si>
  <si>
    <t>13071-03530500</t>
  </si>
  <si>
    <t>TUF GAMING B550-PLUS MOSN HS HSINWEI/202</t>
  </si>
  <si>
    <t>13071-03530900</t>
  </si>
  <si>
    <t>TUF GAMING B550-PLUS MOSN HS KG/0571-M22</t>
  </si>
  <si>
    <t>13071-02783000</t>
  </si>
  <si>
    <t>TUF GAMING B450M-PRO S MOSW HS KG 0571-M</t>
  </si>
  <si>
    <t>13071-02783100</t>
  </si>
  <si>
    <t>TUF GAMING B450M-PRO S MOSW HS HSINWEI 2</t>
  </si>
  <si>
    <t>13071-03531200</t>
  </si>
  <si>
    <t>TUF GAMING B550M-PLUS MOSW HS KG/0571-M2</t>
  </si>
  <si>
    <t>13071-03531400</t>
  </si>
  <si>
    <t>TUF GAMING B550M-PLUS MOSW HS HSINWEI/20</t>
  </si>
  <si>
    <t>13071-02784700</t>
  </si>
  <si>
    <t>TUF GAMING B450M-PRO II PCH HS Y.S.TECH</t>
  </si>
  <si>
    <t>13071-03531300</t>
  </si>
  <si>
    <t>TUF GAMING B550M-PLUS PCH HS HSINWEI/203</t>
  </si>
  <si>
    <t>MYLAR-2 7.5X3.2X0.325 SHENGFEN</t>
  </si>
  <si>
    <t>RUBBER 9X9X5T JUN BWO/JM-ASUS-007</t>
  </si>
  <si>
    <t>RUBBER 9X9X5T SHENGFENG</t>
  </si>
  <si>
    <t>13071-03530800</t>
  </si>
  <si>
    <t>TUF GAMING B550-PLUS M.2 P HS HSINWEI/20</t>
  </si>
  <si>
    <t>13071-03532300</t>
  </si>
  <si>
    <t>TUF GAMING B550-PLUS M.2 P SINK Y.S.TECH</t>
  </si>
  <si>
    <t>07014-00091400</t>
  </si>
  <si>
    <t>LED YELLOW 1.6X0.8 LIGITEK LG-192-8HY-CT</t>
  </si>
  <si>
    <t>07014-00091600</t>
  </si>
  <si>
    <t>LED YELLOW 1.6X0.8  LITEON LTST-C193KSKT</t>
  </si>
  <si>
    <t>08001-15720000</t>
  </si>
  <si>
    <t>PRIME A520M-E R1.01DYEC 8.7X8.9 4L 1 1.5</t>
  </si>
  <si>
    <t>08001-15720100</t>
  </si>
  <si>
    <t>PRIME A520M-E R1.01TRUSTECH 8.7X8.9 4L 1</t>
  </si>
  <si>
    <t>08001-15720200</t>
  </si>
  <si>
    <t>PRIME A520M-E R1.01GECS 8.7X8.9,4L(1)1.5</t>
  </si>
  <si>
    <t>08001-15720300</t>
  </si>
  <si>
    <t>PRIME A520M-E R1.01DF 8.7X8.9 4L 1 1.50</t>
  </si>
  <si>
    <t>10005-01631000</t>
  </si>
  <si>
    <t>RES 2.37KOHM 1/10W(0603)1% A-S//TA-I/RMS</t>
  </si>
  <si>
    <t>10005-01633000</t>
  </si>
  <si>
    <t>RES 2.37KOHM 1/10W 0603 1% A-S YAGEO/AF0</t>
  </si>
  <si>
    <t>10005-01637000</t>
  </si>
  <si>
    <t>RES 2.37KOHM 1/10W 0603 1% A-S WALSIN/SR</t>
  </si>
  <si>
    <t>RES 12.4K OHM 1/16W (0402) 1%</t>
  </si>
  <si>
    <t>10G212124214030</t>
  </si>
  <si>
    <t>RES 12.4K OHM 1/16W(0402) 1%</t>
  </si>
  <si>
    <t>10G212137214010</t>
  </si>
  <si>
    <t>RES 13.7K OHM 1 16W 0402 1%  TA-I RM04FT</t>
  </si>
  <si>
    <t>10G212137214020</t>
  </si>
  <si>
    <t>RES 13.7K OHM 1 16W 0402 1%  RALEC RTT02</t>
  </si>
  <si>
    <t>10G212137214030</t>
  </si>
  <si>
    <t>RES 13.7K OHM 1 16W 0402 1%  YAGEO RC040</t>
  </si>
  <si>
    <t>10G212137214050</t>
  </si>
  <si>
    <t>RES 13.7K OHM 1 16W 04021%  UNI-OHM 0402</t>
  </si>
  <si>
    <t>10G212221214010</t>
  </si>
  <si>
    <t>RES 22.1K OHM 1/16W 0402 1%TA-I/RM04FTN2</t>
  </si>
  <si>
    <t>10G212221214020</t>
  </si>
  <si>
    <t>RES 22.1K OHM 1/16W  0402  1% RALEC/RTT0</t>
  </si>
  <si>
    <t>10G212221214030</t>
  </si>
  <si>
    <t>RES 22.1K OHM 1/16W  0402  1% YAGEO/RC04</t>
  </si>
  <si>
    <t>10G212221214050</t>
  </si>
  <si>
    <t>RES 22.1K OHM 1/16W  0402  1% UNI-OHM/04</t>
  </si>
  <si>
    <t>10G212360214010</t>
  </si>
  <si>
    <t>RES 36K OHM 1/16W 0402  1% TA-I/RM04FTN3</t>
  </si>
  <si>
    <t>10G212360214020</t>
  </si>
  <si>
    <t>RES 36K OHM 1/16W 0402  1% RALEC/RTT0236</t>
  </si>
  <si>
    <t>10G212360214030</t>
  </si>
  <si>
    <t>RES 36K OHM 1/16W 0402  1% YAGEO/RC0402F</t>
  </si>
  <si>
    <t>10G212360214050</t>
  </si>
  <si>
    <t>RES 36K OHM 1/16W 0402  1% UNI-OHM/0402W</t>
  </si>
  <si>
    <t>RES 39 OHM 1/16W(0402)1%</t>
  </si>
  <si>
    <t>RES 39 OHM 1/16W (0402) 1%</t>
  </si>
  <si>
    <t>10G21239R014030</t>
  </si>
  <si>
    <t>10G2125R1014010</t>
  </si>
  <si>
    <t>RES 5.1 OHM 1/16W  0402  1% TA-I/RM04FTN</t>
  </si>
  <si>
    <t>10G2125R1014020</t>
  </si>
  <si>
    <t>RES 5.1 OHM 1/16W  0402  1% RALEC/RTT025</t>
  </si>
  <si>
    <t>10G2125R1014030</t>
  </si>
  <si>
    <t>RES 5.1 OHM 1/16W  0402  1% YAGEO/RC0402</t>
  </si>
  <si>
    <t>10G2125R1014050</t>
  </si>
  <si>
    <t>RES 5.1 OHM 1/16W (0402) 1%//UNI-OHM/040</t>
  </si>
  <si>
    <t>RES 68K OHM 1/16W (0402) 1%</t>
  </si>
  <si>
    <t>10G212680214030</t>
  </si>
  <si>
    <t>10G212750114010</t>
  </si>
  <si>
    <t>RES 7.5K OHM 1/16W (0402) 1%</t>
  </si>
  <si>
    <t>10G212750114020</t>
  </si>
  <si>
    <t>RES 7.5K OHM 1 16W 0402 1%  RALEC RTT027</t>
  </si>
  <si>
    <t>10G212750114030</t>
  </si>
  <si>
    <t>RES 7.5K OHM 1/16W(0402)1%</t>
  </si>
  <si>
    <t>10G212750114050</t>
  </si>
  <si>
    <t>RES 7.5K OHM 1 16W 0402 1%  UNI-OHM 0402</t>
  </si>
  <si>
    <t>10G212953014010</t>
  </si>
  <si>
    <t>RES 953 OHM 1/16W 0402 1%TA-I/RM04FTN953</t>
  </si>
  <si>
    <t>10G212953014020</t>
  </si>
  <si>
    <t>RES 953 OHM 1/16W04021%RALEC/RTT029530FT</t>
  </si>
  <si>
    <t>10G212953014030</t>
  </si>
  <si>
    <t>RES 953 OHM 1/16W(0402)1%//YAGEO/RC0402F</t>
  </si>
  <si>
    <t>10G212953014050</t>
  </si>
  <si>
    <t>RES 953 OHM 1/16W 0402 1%UNI-OHM/0402WGF</t>
  </si>
  <si>
    <t>10G213300013010</t>
  </si>
  <si>
    <t>RES 300 OHM 1/10W (0603) 1%</t>
  </si>
  <si>
    <t>10G213300013020</t>
  </si>
  <si>
    <t>RES 300 OHM 1 10W 0603 1%  RALEC RTT0330</t>
  </si>
  <si>
    <t>10G213300013030</t>
  </si>
  <si>
    <t>RES 300 OHM 1 10W 06031%  YAGEO RC0603FR</t>
  </si>
  <si>
    <t>10G213300013050</t>
  </si>
  <si>
    <t>RES 300 OHM 1 10W 0603 1%  UNI-OHM 0603W</t>
  </si>
  <si>
    <t>11G232022104030</t>
  </si>
  <si>
    <t>MLCC 220PF 50V 0402 NPO 5%</t>
  </si>
  <si>
    <t>11G232022104360</t>
  </si>
  <si>
    <t>MLCC 220PF/50V  0402  NPO 5% TAIYO/UMK10</t>
  </si>
  <si>
    <t>11G232139114030</t>
  </si>
  <si>
    <t>MLCC 390PF 50V 0402 X7R 10%  YAGEO CC040</t>
  </si>
  <si>
    <t>11G232139114070</t>
  </si>
  <si>
    <t>MLCC 390PF 50V 0402 X7R 10%  WALSIN 0402</t>
  </si>
  <si>
    <t>11G232139114320</t>
  </si>
  <si>
    <t>MLCC 390PF/50V  0402 X7R 10% MURATA/GRM1</t>
  </si>
  <si>
    <t>11G232139114360</t>
  </si>
  <si>
    <t>MLCC 390PF/50V  0402  X7R 10% TAIYO/UMK1</t>
  </si>
  <si>
    <t>11G232139114390</t>
  </si>
  <si>
    <t>MLCC 390PF 50V 0402 X7R 10%  DARFON C100</t>
  </si>
  <si>
    <t>11G232168114030</t>
  </si>
  <si>
    <t>MLCC 680PF 50V 0402 X7R 10%</t>
  </si>
  <si>
    <t>MLCC 680PF 50V 0402 X7R 10%TAIYO UMK</t>
  </si>
  <si>
    <t>MLCC 680PF 50V 0402 X7R 10% DARFON C10</t>
  </si>
  <si>
    <t>11G233147114030</t>
  </si>
  <si>
    <t>MLCC 470PF/50V 0603 X7R 10% YAGEO/CC0603</t>
  </si>
  <si>
    <t>11G233147114070</t>
  </si>
  <si>
    <t>MLCC 470PF/50V 0603 X7R 10% WALSIN/0603B</t>
  </si>
  <si>
    <t>11G233147114150</t>
  </si>
  <si>
    <t>MLCC 470PF/50V 0603 X7R 10% SAMSUNG/CL10</t>
  </si>
  <si>
    <t>11G233147114360</t>
  </si>
  <si>
    <t>MLCC 470PF/50V 0603 X7R 10% TAIYO/UMK107</t>
  </si>
  <si>
    <t>11G233147114390</t>
  </si>
  <si>
    <t>MLCC 470PF/50V 0603 X7R 10% DARFON/C1608</t>
  </si>
  <si>
    <t>11031-00056400</t>
  </si>
  <si>
    <t>CAP PL 820UF 3V 6.3X8 DIP 20%T  FPCAP FP</t>
  </si>
  <si>
    <t>11031-0005F200</t>
  </si>
  <si>
    <t>CAP PL 820UF 3V 6.3X9 DIP 20%T  APAQ 3R0</t>
  </si>
  <si>
    <t>12010-00032500</t>
  </si>
  <si>
    <t>DVI CON 24P G F 4GND W S F BLK  FOXCONN</t>
  </si>
  <si>
    <t>12010-00032800</t>
  </si>
  <si>
    <t>DVI CON 24P G F 4GND W S F BLK  COMPUPAC</t>
  </si>
  <si>
    <t>12012-00050100</t>
  </si>
  <si>
    <t>USB 2.0 2X4P G F 2MM R A DIP FOXCONN UB1</t>
  </si>
  <si>
    <t>12012-00050800</t>
  </si>
  <si>
    <t>USB CON 2X4P G F DUAL R A DIP LINGYANG U</t>
  </si>
  <si>
    <t>12012-00052000</t>
  </si>
  <si>
    <t>USB CON 2X4P G/F DUAL R/A DIP//LINGYANG/</t>
  </si>
  <si>
    <t>12013-00050200</t>
  </si>
  <si>
    <t>USB3.1 CON 9P 30U T-B R/ALOTES/AUSB0082-</t>
  </si>
  <si>
    <t>12013-00050300</t>
  </si>
  <si>
    <t>USB3.1 CON 9P 30U T-B R/AFOXCONN/UAA111C</t>
  </si>
  <si>
    <t>15000-1078F000</t>
  </si>
  <si>
    <t>MG3679U-C GB PRIME A520M-E BRV1.0 L TYPE</t>
  </si>
  <si>
    <t>15000-1078F100</t>
  </si>
  <si>
    <t>MG3785U-C GB PRIME A520M-E BR V2.0 L TYP</t>
  </si>
  <si>
    <t>15091-59700000</t>
  </si>
  <si>
    <t>M6450 DVD PRIME A520 SERIES V1373.01 W/O</t>
  </si>
  <si>
    <t>15091-59700100</t>
  </si>
  <si>
    <t>15091-59700200</t>
  </si>
  <si>
    <t>M6516 DVD PRIME A520 SERIES//V1373.03</t>
  </si>
  <si>
    <t>15091-59700300</t>
  </si>
  <si>
    <t>M6557 DVD PRIME A520 SERIES//V1373.04</t>
  </si>
  <si>
    <t>13071-00355900</t>
  </si>
  <si>
    <t>HS PCH 48X35.5X5.1 GREY ZAFA/0FA1016</t>
  </si>
  <si>
    <t>13071-00356200</t>
  </si>
  <si>
    <t>HS PCH 48X35.5X5.1 GREY HSINWEI/2035910I</t>
  </si>
  <si>
    <t>13020-06262900</t>
  </si>
  <si>
    <t>IO 4USB KB VGA DP HDMI LN 3AO F1 AJOHO I</t>
  </si>
  <si>
    <t>13020-06263000</t>
  </si>
  <si>
    <t>IO 4USB KB VGA DP HDMI LN 3AO F1 KUANGYI</t>
  </si>
  <si>
    <t>15000-1154M000</t>
  </si>
  <si>
    <t>MG3198U-C GB PRIME H510M-E BR V1.0 L-TYP</t>
  </si>
  <si>
    <t>15000-1154M100</t>
  </si>
  <si>
    <t>MG3786U-C GB PRIME H510M-E BR V2.0 L-TYP</t>
  </si>
  <si>
    <t>15091-60600000</t>
  </si>
  <si>
    <t>M6504 DVD PRIME H510M SERIES V1398.01</t>
  </si>
  <si>
    <t>15091-60600200</t>
  </si>
  <si>
    <t>M6575 DVD PRIME H510M SERIES V1398.03</t>
  </si>
  <si>
    <t>13021-00030200</t>
  </si>
  <si>
    <t>LGA1200 ILM+COVER RKL FOXCONN/PM6L100-11</t>
  </si>
  <si>
    <t>13021-00030300</t>
  </si>
  <si>
    <t>LGA1200 ILM+COVER RKL LOTES/AZIF0215-P00</t>
  </si>
  <si>
    <t>13071-00359900</t>
  </si>
  <si>
    <t>HS PCH 48X35.5X5.1 SILVER 001 HSINWEI 20</t>
  </si>
  <si>
    <t>13071-02020800</t>
  </si>
  <si>
    <t>HS PCH 48X35.5X5.1 SILVER 001 ZAFA 0FA10</t>
  </si>
  <si>
    <t>13020-00064200</t>
  </si>
  <si>
    <t>LGA1156 BACKPLATE 3SCREW H-1  AJOHO CSCZ</t>
  </si>
  <si>
    <t>13020-00064300</t>
  </si>
  <si>
    <t>LGA1156 BACKPLATE 3SCREW H-1  KUANGYING</t>
  </si>
  <si>
    <t>06112-00020000</t>
  </si>
  <si>
    <t>Circuito Integrado LAN WGI219V QFN48 SLK</t>
  </si>
  <si>
    <t>06112-00020300</t>
  </si>
  <si>
    <t>Circuito Integrado LAN WGI219V QFN-48</t>
  </si>
  <si>
    <t>07005-04070000</t>
  </si>
  <si>
    <t>N-MOSFET NTMFS4C10NCT1G SO-8 FL ONSEMI</t>
  </si>
  <si>
    <t>07005-A0490000</t>
  </si>
  <si>
    <t>N-MOSFET NTMFS4C10NT1G ONSEMI SO-8FL</t>
  </si>
  <si>
    <t>07005-A0490100</t>
  </si>
  <si>
    <t>N-MOSFET NTMFS4C10NBT1G ONSEMI</t>
  </si>
  <si>
    <t>07005-04090000</t>
  </si>
  <si>
    <t>N-MOSFET NTMFS4C06NCT1G SO-8 FL ONSEMI</t>
  </si>
  <si>
    <t>07005-A0330000</t>
  </si>
  <si>
    <t>N-MOSFET NTMFS4C06NT1G SO-8FL ONSEMI</t>
  </si>
  <si>
    <t>07005-A0330100</t>
  </si>
  <si>
    <t>N-MOSFET NTMFS4C06NBT1G ONSEMI</t>
  </si>
  <si>
    <t>07009-00067500</t>
  </si>
  <si>
    <t>XTAL 24MHZ 20PF/15PPM 3.2x2.5</t>
  </si>
  <si>
    <t>07009-00067700</t>
  </si>
  <si>
    <t>07009-00068100</t>
  </si>
  <si>
    <t>XTAL 24MHZ 20PF 15PPM 3.2X2.5 FUJICOM FS</t>
  </si>
  <si>
    <t>XTAL 32.768KHZ 12.5PF/20PPM</t>
  </si>
  <si>
    <t>07009-00112800</t>
  </si>
  <si>
    <t>XTAL 32.768KHZ 12.5PF20PPM SMD</t>
  </si>
  <si>
    <t>08001-16770000</t>
  </si>
  <si>
    <t>PRIMEH510M-ER1.00DF8.3X8.9,4L11.5,1</t>
  </si>
  <si>
    <t>08001-16770100</t>
  </si>
  <si>
    <t>PRIMEH510M-ER1.00GECS8.3X8.9,4L11.5</t>
  </si>
  <si>
    <t>08001-16770200</t>
  </si>
  <si>
    <t>PRIMEH510M-ER1.00TRUSTECH8.3X8.9,4L</t>
  </si>
  <si>
    <t>08001-16770300</t>
  </si>
  <si>
    <t>PRIMEH510M-ER1.00DYEC8.3X8.9,4L11.5</t>
  </si>
  <si>
    <t>09016-00042600</t>
  </si>
  <si>
    <t>POWER INDUCTOR 4.7UH 1.7A 20% SPORTON S</t>
  </si>
  <si>
    <t>09G02X47310P</t>
  </si>
  <si>
    <t>INDUCTOR 4.7UH 1.7A SMD 20% TRIO EA-47A</t>
  </si>
  <si>
    <t>09G02X473Z14</t>
  </si>
  <si>
    <t>INDUCTOR 4.7UH 1.7A SMD 20%</t>
  </si>
  <si>
    <t>10G212115314010</t>
  </si>
  <si>
    <t>RES 115K OHM 1/16W (0402) 1%</t>
  </si>
  <si>
    <t>10G212115314020</t>
  </si>
  <si>
    <t>RES 115K OHM 1 16W 0402 1% RALEC RTT0211</t>
  </si>
  <si>
    <t>10G212115314030</t>
  </si>
  <si>
    <t>10G212115314050</t>
  </si>
  <si>
    <t>RES 115K OHM 1 16W 0402 1% UNI-OHM 0402W</t>
  </si>
  <si>
    <t>10G212120314010</t>
  </si>
  <si>
    <t>RES 120K OHM 1/16W (0402) 1% TA-I/RM04FT</t>
  </si>
  <si>
    <t>10G212120314020</t>
  </si>
  <si>
    <t>RES 120K OHM 1 16W  0402  1% RALEC RTT02</t>
  </si>
  <si>
    <t>10G212120314030</t>
  </si>
  <si>
    <t>RES 120K OHM 1/16W (0402) 1%</t>
  </si>
  <si>
    <t>10G212120314050</t>
  </si>
  <si>
    <t>RES 120K OHM 1 16W  0402  1% UNI-OHM 040</t>
  </si>
  <si>
    <t>10G212140214010</t>
  </si>
  <si>
    <t>RES 14K OHM 1/16W (0402)1%</t>
  </si>
  <si>
    <t>10G212140214020</t>
  </si>
  <si>
    <t>RES 14K OHM 1 16W 0402 1% RALEC RTT02140</t>
  </si>
  <si>
    <t>10G212140214030</t>
  </si>
  <si>
    <t>10G212140214050</t>
  </si>
  <si>
    <t>RES 14K OHM 1 16W 04021% UNI-OHM 0402WGF</t>
  </si>
  <si>
    <t>10G212160214010</t>
  </si>
  <si>
    <t>RES 16K OHM 1 16W 0402 1% TA-I RM04FTN16</t>
  </si>
  <si>
    <t>10G212160214020</t>
  </si>
  <si>
    <t>RES 16K OHM 1 16W 0402 1% RALEC RTT02160</t>
  </si>
  <si>
    <t>10G212160214030</t>
  </si>
  <si>
    <t>RES 16K OHM 1 16W 04021% YAGEO RC0402FR-</t>
  </si>
  <si>
    <t>10G212160214050</t>
  </si>
  <si>
    <t>RES 16K OHM 1 16W 0402 1% UNI-OHM 0402WG</t>
  </si>
  <si>
    <t>10G212169214010</t>
  </si>
  <si>
    <t>RES 16.9K OHM 1/16W (0402) 1%</t>
  </si>
  <si>
    <t>10G212169214020</t>
  </si>
  <si>
    <t>10G212169214030</t>
  </si>
  <si>
    <t>RES 16.9K OHM 1/16W (0402)1%</t>
  </si>
  <si>
    <t>10G212169214050</t>
  </si>
  <si>
    <t>RES 16.9K OHM 1 16W  0402  1%  UNI-OHM 0</t>
  </si>
  <si>
    <t>10G212196314010</t>
  </si>
  <si>
    <t>RES 196K OHM 1/16W (0402) 1%//TA-I/ RM04</t>
  </si>
  <si>
    <t>10G212196314020</t>
  </si>
  <si>
    <t>RES 196K OHM 1/16W (0402) 1%//RALEC/RTT0</t>
  </si>
  <si>
    <t>10G212196314030</t>
  </si>
  <si>
    <t>RES 196K OHM 1/16W (0402) 1%//YAGEO/RC04</t>
  </si>
  <si>
    <t>10G212196314050</t>
  </si>
  <si>
    <t>RES 196K OHM 1 16W  0402  1%  UNI-OHM 04</t>
  </si>
  <si>
    <t>10G212226114030</t>
  </si>
  <si>
    <t>RES 2.26K OHM 1 16W 04021% YAGEO RC0402F</t>
  </si>
  <si>
    <t>10G212240214010</t>
  </si>
  <si>
    <t>RES 24K OHM 1/16W(0402)1%</t>
  </si>
  <si>
    <t>10G212240214020</t>
  </si>
  <si>
    <t>RES 24K OHM 1/16W  0402  1% RALEC/RTT022</t>
  </si>
  <si>
    <t>10G212240214030</t>
  </si>
  <si>
    <t>RES 24K OHM 1/16W (0402) 1%</t>
  </si>
  <si>
    <t>10G212240214050</t>
  </si>
  <si>
    <t>RES 24K OHM 1 16W 0402 1% UNI-OHM 0402WG</t>
  </si>
  <si>
    <t>10G212255314010</t>
  </si>
  <si>
    <t>RES 255K OHM 1 16W04021% TA-I RM04FTN255</t>
  </si>
  <si>
    <t>10G212255314020</t>
  </si>
  <si>
    <t>RES 255K OHM 1 16W04021% RALEC RTT022553</t>
  </si>
  <si>
    <t>10G212255314030</t>
  </si>
  <si>
    <t>RES 255K OHM 1 16W04021% YAGEO RC0402FR-</t>
  </si>
  <si>
    <t>10G212280114010</t>
  </si>
  <si>
    <t>RES 2.8K OHM 1 16W 0402 1% TA-I RM04FTN2</t>
  </si>
  <si>
    <t>10G212280114020</t>
  </si>
  <si>
    <t>RES 2.8K OHM 1 16W 0402 1% RALEC RTT0228</t>
  </si>
  <si>
    <t>10G212280114030</t>
  </si>
  <si>
    <t>RES 2.8K OHM 1 16W 0402 1% YAGEO RC0402F</t>
  </si>
  <si>
    <t>10G212280114050</t>
  </si>
  <si>
    <t>RES 2.8K OHM 1 16W 0402 1% UNI-OHM 0402W</t>
  </si>
  <si>
    <t>10G212300314010</t>
  </si>
  <si>
    <t>RES 300K OHM 1 16W  0402  1%  TA-I RM04F</t>
  </si>
  <si>
    <t>10G212300314020</t>
  </si>
  <si>
    <t>RES 300K OHM 1 16W 0402 1% RALEC RTT0</t>
  </si>
  <si>
    <t>10G212300314030</t>
  </si>
  <si>
    <t>10G212300314050</t>
  </si>
  <si>
    <t>RES 300K OHM 1 16W  0402  1%  UNI-OHM 04</t>
  </si>
  <si>
    <t>10G212301114010</t>
  </si>
  <si>
    <t>RES 3.01K OHM 1/16W (0402) 1%</t>
  </si>
  <si>
    <t>10G212301114020</t>
  </si>
  <si>
    <t>RES 3.01K OHM 1 16W  0402  1%  RALEC RTT</t>
  </si>
  <si>
    <t>10G212301114030</t>
  </si>
  <si>
    <t>10G212301114050</t>
  </si>
  <si>
    <t>RES 3.01K OHM 1 16W  0402  1%  UNI-OHM 0</t>
  </si>
  <si>
    <t>RES 33K OHM 1/16W (0402) 1%</t>
  </si>
  <si>
    <t>10G212330214030</t>
  </si>
  <si>
    <t>10G212357314010</t>
  </si>
  <si>
    <t>RES 357K OHM 1 16W  0402  1% TA-I RM04FT</t>
  </si>
  <si>
    <t>10G212357314020</t>
  </si>
  <si>
    <t>RES 357K OHM 1 16W  0402  1% RALEC RTT02</t>
  </si>
  <si>
    <t>10G212357314030</t>
  </si>
  <si>
    <t>RES 357K OHM 1 16W  0402  1% YAGEO RC040</t>
  </si>
  <si>
    <t>10G212357314050</t>
  </si>
  <si>
    <t>RES 357K OHM 1 16W  0402  1% UNI-OHM 040</t>
  </si>
  <si>
    <t>10G212360014010</t>
  </si>
  <si>
    <t>RES 360 OHM 1 16W 04021% TA-I RM04FTN360</t>
  </si>
  <si>
    <t>10G212360014020</t>
  </si>
  <si>
    <t>RES 360 OHM 1 16W 04021% RALEC RTT023600</t>
  </si>
  <si>
    <t>10G212360014030</t>
  </si>
  <si>
    <t>RES 360 OHM 1 16W 04021% YAGEO RC0402FR-</t>
  </si>
  <si>
    <t>10G212360014050</t>
  </si>
  <si>
    <t>RES 360 OHM 1 16W 04021% UNI-OHM 0402WGF</t>
  </si>
  <si>
    <t>10G212383114010</t>
  </si>
  <si>
    <t>RES 3.83K OHM 1/16W (0402) 1%</t>
  </si>
  <si>
    <t>10G212383114020</t>
  </si>
  <si>
    <t>RES 3.83K OHM 1/16W (0402) 1%//RALEC/RTT</t>
  </si>
  <si>
    <t>10G212383114030</t>
  </si>
  <si>
    <t>10G212383114050</t>
  </si>
  <si>
    <t>RES 3.83K OHM 1 16W 0402 1% UNI-OHM 0402</t>
  </si>
  <si>
    <t>10G212402114010</t>
  </si>
  <si>
    <t>RES 4.02K OHM 1 16W 0402 1% TA-I RM04FT</t>
  </si>
  <si>
    <t>10G212402114020</t>
  </si>
  <si>
    <t>RES 4.02K OHM 1 16W 0402 1% RALEC RTT</t>
  </si>
  <si>
    <t>10G212402114030</t>
  </si>
  <si>
    <t>RES 4.02K OHM 1 16W 0402 1% YAGEO RC040</t>
  </si>
  <si>
    <t>10G212402114050</t>
  </si>
  <si>
    <t>RES 4.02K OHM 1 16W 0402 1% UNI-OHM 0402</t>
  </si>
  <si>
    <t>10G212430114010</t>
  </si>
  <si>
    <t>RES 4.3K OHM 1 16W 0402 1% TA-I RM04FTN4</t>
  </si>
  <si>
    <t>10G212430114020</t>
  </si>
  <si>
    <t>RES 4.3K OHM 1 16W 0402 1% RALEC RTT0243</t>
  </si>
  <si>
    <t>10G212430114030</t>
  </si>
  <si>
    <t>RES 4.3K OHM 1 16W 0402 1% YAGEO RC0402F</t>
  </si>
  <si>
    <t>10G212430114050</t>
  </si>
  <si>
    <t>RES 4.3K OHM 1 16W 0402 1% UNI-OHM 0402W</t>
  </si>
  <si>
    <t>10G212442214010</t>
  </si>
  <si>
    <t>RES 44.2K OHM 1/16W (0402) 1%</t>
  </si>
  <si>
    <t>10G212442214020</t>
  </si>
  <si>
    <t>RES 44.2K OHM 1/16W (0402) 1prc</t>
  </si>
  <si>
    <t>10G212442214030</t>
  </si>
  <si>
    <t>10G212442214050</t>
  </si>
  <si>
    <t>RES 44.2K OHM 1 16W 04021%  UNI-OHM 0402</t>
  </si>
  <si>
    <t>10G2124R3004010</t>
  </si>
  <si>
    <t>RES 4.3 OHM 1 16W 0402 5% TA-I RM04JTN4R</t>
  </si>
  <si>
    <t>10G2124R3004020</t>
  </si>
  <si>
    <t>RES 4.3 OHM 1 16W 0402 5% RALEC RTT024R3</t>
  </si>
  <si>
    <t>10G2124R3004030</t>
  </si>
  <si>
    <t>RES 4.3 OHM 1 16W 0402 5% YAGEO RC0402JR</t>
  </si>
  <si>
    <t>10G2124R3004050</t>
  </si>
  <si>
    <t>RES 4.3 OHM 1 16W 0402 5% UNI-OHM 0402WG</t>
  </si>
  <si>
    <t>10G212549214010</t>
  </si>
  <si>
    <t>RES 54.9K OHM 1/16W (0402) 1%</t>
  </si>
  <si>
    <t>10G212549214020</t>
  </si>
  <si>
    <t>10G212549214030</t>
  </si>
  <si>
    <t>RES 54.9K OHM 1 16W  0402  1% YAGEO RC04</t>
  </si>
  <si>
    <t>10G212576114010</t>
  </si>
  <si>
    <t>RES 5.76K OHM 1 16W 0402 1% TA-I RM04FTN</t>
  </si>
  <si>
    <t>10G212576114020</t>
  </si>
  <si>
    <t>RES 5.76K OHM 1 16W 0402 1% RALEC RTT025</t>
  </si>
  <si>
    <t>10G212576114030</t>
  </si>
  <si>
    <t>RES 5.76K OHM 1 16W 0402 1% YAGEO RC0402</t>
  </si>
  <si>
    <t>10G212576114050</t>
  </si>
  <si>
    <t>RES 5.76K OHM 1 16W 0402 1% UNI-OHM 0402</t>
  </si>
  <si>
    <t>10G212604214010</t>
  </si>
  <si>
    <t>RES 60.4K OHM 1/16W (0402) 1%</t>
  </si>
  <si>
    <t>10G212604214020</t>
  </si>
  <si>
    <t>RES 60.4K OHM 1 16W 0402 1% RALEC</t>
  </si>
  <si>
    <t>10G212604214030</t>
  </si>
  <si>
    <t>10G212604214050</t>
  </si>
  <si>
    <t>RES 60.4K OHM 1 16W  0402   1% UNI-OHM 0</t>
  </si>
  <si>
    <t>10G21260R414010</t>
  </si>
  <si>
    <t>RES 60.4 OHM 1/16W (0402) 1% TA-I/RM04FT</t>
  </si>
  <si>
    <t>10G21260R414020</t>
  </si>
  <si>
    <t>RES 60.4 OHM 1 16W 0402 1%  RALEC RTT026</t>
  </si>
  <si>
    <t>10G21260R414030</t>
  </si>
  <si>
    <t>RES 60.4 OHM 1/16W (0402) 1%</t>
  </si>
  <si>
    <t>10G21260R414050</t>
  </si>
  <si>
    <t>RES 60.4 OHM 1 16W 0402 1%  UNI-OHM 0402</t>
  </si>
  <si>
    <t>10G212620314010</t>
  </si>
  <si>
    <t>RES 620K OHM 1/16W (0402) 1%</t>
  </si>
  <si>
    <t>10G212620314020</t>
  </si>
  <si>
    <t>RES 620K OHM 1 16W 0402 1% RALEC RTT0262</t>
  </si>
  <si>
    <t>10G212620314030</t>
  </si>
  <si>
    <t>10G212698114010</t>
  </si>
  <si>
    <t>RES 6.98K OHM 1/16W (0402) 1%</t>
  </si>
  <si>
    <t>10G212698114020</t>
  </si>
  <si>
    <t>RES 6.98K OHM 1 16W 0402 1% RALEC RTT026</t>
  </si>
  <si>
    <t>10G212698114030</t>
  </si>
  <si>
    <t>10G212698114050</t>
  </si>
  <si>
    <t>RES 6.98K OHM 1 16W 0402 1% UNI-OHM 0402</t>
  </si>
  <si>
    <t>10G212698214010</t>
  </si>
  <si>
    <t>RES 69.8K OHM 1/16W (0402)1% TA-I/RM04FT</t>
  </si>
  <si>
    <t>10G212698214020</t>
  </si>
  <si>
    <t>RES 69.8K OHM 1/16W (0402) 1%</t>
  </si>
  <si>
    <t>10G212698214030</t>
  </si>
  <si>
    <t>RES 69.8K OHM 1/16W (0402)1%</t>
  </si>
  <si>
    <t>10G212845014010</t>
  </si>
  <si>
    <t>RES 845 OHM 1/16W (0402) 1%</t>
  </si>
  <si>
    <t>10G212845014020</t>
  </si>
  <si>
    <t>10G212845014030</t>
  </si>
  <si>
    <t>10G212845014050</t>
  </si>
  <si>
    <t>RES 845 OHM 1 16W 0402 1% UNI-OHM 0402WG</t>
  </si>
  <si>
    <t>10G212909014010</t>
  </si>
  <si>
    <t>RES 909 OHM 1/16W (0402) 1%</t>
  </si>
  <si>
    <t>10G212909014020</t>
  </si>
  <si>
    <t>RES 909 OHM 1 16W 0402 1% RALEC RTT02909</t>
  </si>
  <si>
    <t>10G212909014030</t>
  </si>
  <si>
    <t>10G212909014050</t>
  </si>
  <si>
    <t>RES 909 OHM 1 16W 0402 1% UNI-OHM 0402WG</t>
  </si>
  <si>
    <t>RES 9.76K OHM 1/16W (0402) 1prc</t>
  </si>
  <si>
    <t>10G212976114030</t>
  </si>
  <si>
    <t>10G213249313010</t>
  </si>
  <si>
    <t>RES 249K OHM 1 10W06031% TA-I RM06FTN249</t>
  </si>
  <si>
    <t>10G213249313020</t>
  </si>
  <si>
    <t>RES 249K OHM 1 10W06031% RALEC RTT032493</t>
  </si>
  <si>
    <t>10G213249313030</t>
  </si>
  <si>
    <t>RES 249K OHM 1 10W06031% YAGEO RC0603FR-</t>
  </si>
  <si>
    <t>10G213249313050</t>
  </si>
  <si>
    <t>RES 249K OHM 1 10W06031% UNI-OHM 0603WAF</t>
  </si>
  <si>
    <t>10G213470213010</t>
  </si>
  <si>
    <t>RES 47K OHM 1 10W 0603 1%  TA-I RM06FTN4</t>
  </si>
  <si>
    <t>10G213470213020</t>
  </si>
  <si>
    <t>RES 47K OHM 1 10W 0603 1%  RALEC RTT0347</t>
  </si>
  <si>
    <t>10G213470213030</t>
  </si>
  <si>
    <t>RES 47K OHM 1 10W 0603 1%  YAGEO RC0603F</t>
  </si>
  <si>
    <t>10G213470213050</t>
  </si>
  <si>
    <t>RES 47K OHM 1 10W 0603 1%  UNI-OHM 0603W</t>
  </si>
  <si>
    <t>11202-02903000</t>
  </si>
  <si>
    <t>MLCC 15PF 50V 0201 NP0 5% YAGEO CC0201JR</t>
  </si>
  <si>
    <t>11202-02907000</t>
  </si>
  <si>
    <t>MLCC 15PF 50V  0201  NP0 5%  WALSIN 0201</t>
  </si>
  <si>
    <t>11202-0290F000</t>
  </si>
  <si>
    <t>MLCC 15PF 50V 0201 NP0 5% MURATA GRM0335</t>
  </si>
  <si>
    <t>11202-0290K000</t>
  </si>
  <si>
    <t>MLCC 15PF 50V 0201 NP0 5% DARFON C0603NP</t>
  </si>
  <si>
    <t>11202-0290Q000</t>
  </si>
  <si>
    <t>MLCC 15PF/50V (0201) NP0 5%//VIIYONG/V15</t>
  </si>
  <si>
    <t>11203-0135D000</t>
  </si>
  <si>
    <t>MLCC 0.47UF/16V (0402) X5R W05</t>
  </si>
  <si>
    <t>11203-0135F000</t>
  </si>
  <si>
    <t>11203-0135Q000</t>
  </si>
  <si>
    <t>MLCC 0.47UF 16V 0402 X5R 10% W05 VIIYONG</t>
  </si>
  <si>
    <t>11G232020004030</t>
  </si>
  <si>
    <t>MLCC 20PF/50V (0402) NPO 5%</t>
  </si>
  <si>
    <t>11G232020004070</t>
  </si>
  <si>
    <t>11G232020004360</t>
  </si>
  <si>
    <t>MLCC 20PF 50V 0402 NP0 W05 TAIYO UMK105C</t>
  </si>
  <si>
    <t>11G232020004390</t>
  </si>
  <si>
    <t>11G232027104030</t>
  </si>
  <si>
    <t>MLCC 270PF 50V 0402 NP0 W05 YAGEO CC0402</t>
  </si>
  <si>
    <t>11G232027104070</t>
  </si>
  <si>
    <t>MLCC 270PF/50V(0402)NP0 W05</t>
  </si>
  <si>
    <t>11G232027104150</t>
  </si>
  <si>
    <t>MLCC 270PF 50V0402NP0 W05 SAMSUNG CL05C2</t>
  </si>
  <si>
    <t>11G232027104320</t>
  </si>
  <si>
    <t>MLCC 270PF 50V0402NP0 W05 MURATA GRM1555</t>
  </si>
  <si>
    <t>11G232027104360</t>
  </si>
  <si>
    <t>MLCC 270PF 50V0402NP0 W05 TAIYO UMK105SL</t>
  </si>
  <si>
    <t>11G232027104390</t>
  </si>
  <si>
    <t>MLCC 270PF/50V (0402) NP0 W05</t>
  </si>
  <si>
    <t>11G232082004030</t>
  </si>
  <si>
    <t>MLCC 82PF 50V 0402 NP0 W05 YAGEO CC0402J</t>
  </si>
  <si>
    <t>11G232082004071</t>
  </si>
  <si>
    <t>MLCC 82PF 50V 0402 NP0 W05 WALSIN 0402N8</t>
  </si>
  <si>
    <t>11G232082004150</t>
  </si>
  <si>
    <t>MLCC 82PF 50V 0402 NP0 W05 SAMSUNG CL05C</t>
  </si>
  <si>
    <t>11G232082004360</t>
  </si>
  <si>
    <t>MLCC 82PF 50V 0402 NP0 W05 TAIYO UMK105C</t>
  </si>
  <si>
    <t>11G232082004390</t>
  </si>
  <si>
    <t>MLCC 82PF 50V 0402 NP0 W05 DARFON C1005N</t>
  </si>
  <si>
    <t>11G232110312030</t>
  </si>
  <si>
    <t>MLCC 0.01UF/25V (0402) X7R 10%</t>
  </si>
  <si>
    <t>11G232110312070</t>
  </si>
  <si>
    <t>11G232110312150</t>
  </si>
  <si>
    <t>11G232110312320</t>
  </si>
  <si>
    <t>11G232110312360</t>
  </si>
  <si>
    <t>MLCC 0.01UF 25V 0402X7R W05 TAIYO TMK105</t>
  </si>
  <si>
    <t>11G232110312390</t>
  </si>
  <si>
    <t>11G232147114030</t>
  </si>
  <si>
    <t>MLCC 470PF/50V (0402) X7R 10%</t>
  </si>
  <si>
    <t>11G233122412030</t>
  </si>
  <si>
    <t>MLCC 0.22UF/25V(0603)X7R W07</t>
  </si>
  <si>
    <t>11G233122412070</t>
  </si>
  <si>
    <t>MLCC 0.22UF 25V 0603X7R W15 WALSIN 0603B</t>
  </si>
  <si>
    <t>11G233122412320</t>
  </si>
  <si>
    <t>MLCC 0.22UF 25V 0603 X7R W1 MURATA GRM18</t>
  </si>
  <si>
    <t>11G233122412390</t>
  </si>
  <si>
    <t>MLCC 0.22UF/25V (0603) X7R W1</t>
  </si>
  <si>
    <t>12001-00280600</t>
  </si>
  <si>
    <t>LGA 1200P SOCKET G/F SMT CUT</t>
  </si>
  <si>
    <t>12001-00280800</t>
  </si>
  <si>
    <t>LGA 1200P SOCKET G/F SMT CUT//FOXCONN/PE</t>
  </si>
  <si>
    <t>14013-00023300</t>
  </si>
  <si>
    <t>SATA 6G CABLE 7P G/F 500 BLK ENERGY FULL</t>
  </si>
  <si>
    <t>13MB1171P02011</t>
  </si>
  <si>
    <t>TUF GAMING X570-PLUS PCH COVER</t>
  </si>
  <si>
    <t>13MB1171P02111</t>
  </si>
  <si>
    <t>13071-03141400</t>
  </si>
  <si>
    <t>TUF GAMING X570-PLUS PCH HS KG/0571-M217</t>
  </si>
  <si>
    <t>13071-03143200</t>
  </si>
  <si>
    <t>TUF GAMING X570 PRO (WI-FI) PCH HS//KG/0</t>
  </si>
  <si>
    <t>15091-57430200</t>
  </si>
  <si>
    <t>M6426 SDVD TG X570 SERIES</t>
  </si>
  <si>
    <t>15091-57430400</t>
  </si>
  <si>
    <t>M6571 SDVD TG X570 SERIES//REV.1352.05 W</t>
  </si>
  <si>
    <t>13020-04871200</t>
  </si>
  <si>
    <t>IO:6USB/DP/HDMI/TYPEC KY:LAN/SPDIF/5AUDI</t>
  </si>
  <si>
    <t>13020-04872600</t>
  </si>
  <si>
    <t>IO:6USB/DP/HDMI/TYPEC//AJ:LAN/SPDIF/5AUD</t>
  </si>
  <si>
    <t>15000-0976L000</t>
  </si>
  <si>
    <t>MG3165U-C TG X570-PLUS/BR V1.0 B TYPE</t>
  </si>
  <si>
    <t>15000-0976L100</t>
  </si>
  <si>
    <t>MG3784U-C TG X570-PLUS BR V2.0 B TYPE</t>
  </si>
  <si>
    <t>07005-01490000</t>
  </si>
  <si>
    <t>DUAL N-MOSFET PJT7800 SOT-363 PANJIT</t>
  </si>
  <si>
    <t>07005-01680000</t>
  </si>
  <si>
    <t>N-MOSFET PJT7802 PANJIT SOT-363</t>
  </si>
  <si>
    <t>06004-00330200</t>
  </si>
  <si>
    <t>C/I Digital Logico</t>
  </si>
  <si>
    <t>06G004644010</t>
  </si>
  <si>
    <t>06G004644110</t>
  </si>
  <si>
    <t>OP AMP. LM358G-S08-R UTC SOP-8</t>
  </si>
  <si>
    <t>OP AMP. LM358DR2G SO-8  ON</t>
  </si>
  <si>
    <t>OP AMP.AS358MTR-E1SO-8</t>
  </si>
  <si>
    <t>08001-13742000</t>
  </si>
  <si>
    <t>TGX570-PLUS R1.01B DF 9.6X12 6L 1 1.6 10</t>
  </si>
  <si>
    <t>08001-13742100</t>
  </si>
  <si>
    <t>TGX570-PLUS R1.01B DYEC 9.6X12 6L 1 1.6</t>
  </si>
  <si>
    <t>08001-13742200</t>
  </si>
  <si>
    <t>TGX570-PLUS R1.01B GECS 9.6X12 6L 1 1.6</t>
  </si>
  <si>
    <t>08001-13742300</t>
  </si>
  <si>
    <t>TGX570-PLUS R1.01B TRUSTECH 9.6X12 6L 1</t>
  </si>
  <si>
    <t>10G212187114010</t>
  </si>
  <si>
    <t>RES 1.87K OHM 1/16W(0402) 1%</t>
  </si>
  <si>
    <t>10G212187114020</t>
  </si>
  <si>
    <t>RES 1.87K OHM 1/16W (0402) 1prc</t>
  </si>
  <si>
    <t>10G212187114031</t>
  </si>
  <si>
    <t>RES 1.87K OHM 1/16W (0402) 1%</t>
  </si>
  <si>
    <t>10G212187114050</t>
  </si>
  <si>
    <t>RES 1.87K OHM 1 16W  0402  1% UNI-OHM 04</t>
  </si>
  <si>
    <t>10G212205214010</t>
  </si>
  <si>
    <t>RES 20.5K OHM 1/16W  0402  1% TA-I/RM04F</t>
  </si>
  <si>
    <t>10G212205214020</t>
  </si>
  <si>
    <t>RES 20.5K OHM 1/16W  0402  1% RALEC/RTT0</t>
  </si>
  <si>
    <t>10G212205214031</t>
  </si>
  <si>
    <t>RES 20.5K OHM 1/16W  0402  1% YAGEO/RC04</t>
  </si>
  <si>
    <t>10G212270314010</t>
  </si>
  <si>
    <t>RES 270K OHM 1/16W  0402  1% TA-I/RM04FT</t>
  </si>
  <si>
    <t>10G212270314020</t>
  </si>
  <si>
    <t>RES 270K OHM 1/16W (0402) 1%//RALEC/RTT0</t>
  </si>
  <si>
    <t>10G212270314030</t>
  </si>
  <si>
    <t>RES 270K OHM 1-16W 0402 1% YAGEO RC04</t>
  </si>
  <si>
    <t>10G212272004010</t>
  </si>
  <si>
    <t>RES 2.7K OHM 1/16W (0402)5%</t>
  </si>
  <si>
    <t>10G212272004020</t>
  </si>
  <si>
    <t>RES 2.7K OHM 1/16W 0402 5% RALEC/RTT0227</t>
  </si>
  <si>
    <t>10G212272004030</t>
  </si>
  <si>
    <t>RES 2.7K OHM 1/16W(0402)5%</t>
  </si>
  <si>
    <t>10G212272004050</t>
  </si>
  <si>
    <t>RES 2.7K OHM 1 16W 0402 5% UNI-OHM 0402W</t>
  </si>
  <si>
    <t>10G212634014010</t>
  </si>
  <si>
    <t>RES 634 OHM 1/16W  0402  1% TA-I/RM04FTN</t>
  </si>
  <si>
    <t>10G212634014020</t>
  </si>
  <si>
    <t>RES 634 OHM 1/16W  0402  1% RALEC/RTT026</t>
  </si>
  <si>
    <t>10G212634014030</t>
  </si>
  <si>
    <t>RES 634 OHM 1/16W  0402  1% YAGEO/RC0402</t>
  </si>
  <si>
    <t>11G23206R864030</t>
  </si>
  <si>
    <t>MLCC 6.8PF/50V 0402 NP0 W05 YAGEO/CC0402</t>
  </si>
  <si>
    <t>11G23206R864070</t>
  </si>
  <si>
    <t>MLCC 6.8PF/50V 0402 NP0 W05 WALSIN/0402N</t>
  </si>
  <si>
    <t>11G23206R864150</t>
  </si>
  <si>
    <t>MLCC 6.8PF/50V 0402 NP0 W05 SAMSUNG/CL05</t>
  </si>
  <si>
    <t>11G232210416030</t>
  </si>
  <si>
    <t>MLCC 0.1UF/10V(0402)X5R 10%</t>
  </si>
  <si>
    <t>11G232210416150</t>
  </si>
  <si>
    <t>MLCC 0.1UF/10V (0402) X5R 10%</t>
  </si>
  <si>
    <t>11G232210416390</t>
  </si>
  <si>
    <t>13020-01372000</t>
  </si>
  <si>
    <t>NUT M2X4.5 H-9.2 THOUNGH-HOLE SHAREMIN/H</t>
  </si>
  <si>
    <t>13020-01376900</t>
  </si>
  <si>
    <t>NUT M2X4.5 H-9.2 THOUNGH-HOLE HARMONY MO</t>
  </si>
  <si>
    <t>12006-00201900</t>
  </si>
  <si>
    <t>HEADER 2X10P G F 2.54 BLK C  PINREX 210-</t>
  </si>
  <si>
    <t>12006-00202000</t>
  </si>
  <si>
    <t>12006-00202100</t>
  </si>
  <si>
    <t>12015-00024800</t>
  </si>
  <si>
    <t>POWER CON 4P W/P BLK S/T DIP LY/AT4201U-</t>
  </si>
  <si>
    <t>12015-00024900</t>
  </si>
  <si>
    <t>POWER CON 4P W/P BLK S/T DIP HORNG TONG/</t>
  </si>
  <si>
    <t>12015-00025000</t>
  </si>
  <si>
    <t>POWER CON 4P W/P BLK S/T DIP PINREX/740-</t>
  </si>
  <si>
    <t>15000-0932R000</t>
  </si>
  <si>
    <t>MG3702U-C GB PB450M-GAMING II V1.0 L TYP</t>
  </si>
  <si>
    <t>15000-0932R100</t>
  </si>
  <si>
    <t>MG3783U-C GB PB450M-GAMING II V2.0 L TYP</t>
  </si>
  <si>
    <t>13020-05747400</t>
  </si>
  <si>
    <t>IO:6USB BK VGA DVI HDMI LAN 3AUDIO F1 KU</t>
  </si>
  <si>
    <t>13020-05747800</t>
  </si>
  <si>
    <t>IO:6USB BK VGA DVI HDMI LAN 3AUDIO F1 AJ</t>
  </si>
  <si>
    <t>15091-52160100</t>
  </si>
  <si>
    <t>M6498 DVD PRIME B450 II SERIES V1384.02</t>
  </si>
  <si>
    <t>15091-52160200</t>
  </si>
  <si>
    <t>M6560 DVD PRIME B450 II SERIES//V1384.03</t>
  </si>
  <si>
    <t>13071-02783600</t>
  </si>
  <si>
    <t>PRIME B450M-A II M-W HS HOTEK H1-NBD72-H</t>
  </si>
  <si>
    <t>13071-02783700</t>
  </si>
  <si>
    <t>PRIME B450M-A II M-W HS HSINWEI 202198MG</t>
  </si>
  <si>
    <t>13071-00356000</t>
  </si>
  <si>
    <t>HS PCH 48X35.5X8.5 GREY  ZAFA 0FA1015</t>
  </si>
  <si>
    <t>13071-00356300</t>
  </si>
  <si>
    <t>HS PCH 48X35.5X8.5 GREY  HSINWEI 203391M</t>
  </si>
  <si>
    <t>06004-01080000</t>
  </si>
  <si>
    <t>Circuito Integrado Digital U74LVC1G86G-A</t>
  </si>
  <si>
    <t>06G004018020</t>
  </si>
  <si>
    <t>Circuito Integrado Digital  SN74LVC1G86D</t>
  </si>
  <si>
    <t>10G212105114010</t>
  </si>
  <si>
    <t>RES 1.05K OHM 1/16W(0402) 1%</t>
  </si>
  <si>
    <t>10G212105114020</t>
  </si>
  <si>
    <t>RES 1.05K OHM 1 16W  0402  1% RALEC RTT0</t>
  </si>
  <si>
    <t>10G212105114031</t>
  </si>
  <si>
    <t>RES 1.05K OHM 1/16W (0402)1%</t>
  </si>
  <si>
    <t>10G212105114050</t>
  </si>
  <si>
    <t>RES 1.05K OHM 1 16W 0402  1% UNI-OHM 040</t>
  </si>
  <si>
    <t>10G212191214010</t>
  </si>
  <si>
    <t>RES 19.1K OHM 1/16W (0402) 1%</t>
  </si>
  <si>
    <t>10G212191214020</t>
  </si>
  <si>
    <t>RES 19.1K OHM 1 16W  0402  1% RALEC RTT0</t>
  </si>
  <si>
    <t>10G212191214030</t>
  </si>
  <si>
    <t>10G212191214050</t>
  </si>
  <si>
    <t>RES 19.1K OHM 1 16W  0402  1% UNI-OHM 04</t>
  </si>
  <si>
    <t>10G2121R0014010</t>
  </si>
  <si>
    <t>RES 1 OHM 1 16W  0402  1% TA-I RM04FTN1R</t>
  </si>
  <si>
    <t>10G2121R0014020</t>
  </si>
  <si>
    <t>RES 1 OHM 1 16W  0402  1% RALEC RTT021R0</t>
  </si>
  <si>
    <t>10G2121R0014030</t>
  </si>
  <si>
    <t>RES 1 OHM 1 16W  0402  1% YAGEO RC0402FR</t>
  </si>
  <si>
    <t>10G2121R0014050</t>
  </si>
  <si>
    <t>RES 1 OHM 1 16W  0402  1% UNI-OHM 0402WG</t>
  </si>
  <si>
    <t>10G212220004010</t>
  </si>
  <si>
    <t>RES 22 OHM 1/16W (0402) 5%</t>
  </si>
  <si>
    <t>10G212220004020</t>
  </si>
  <si>
    <t>RES 22 OHM 1/16W  0402  5% RALEC/RTT0222</t>
  </si>
  <si>
    <t>10G212220004031</t>
  </si>
  <si>
    <t>10G212220004050</t>
  </si>
  <si>
    <t>RES 22 OHM 1/16W  0402  5% UNI-OHM/0402W</t>
  </si>
  <si>
    <t>10G212237114010</t>
  </si>
  <si>
    <t>RES 2.37K OHM 1/16W(0402) 1%</t>
  </si>
  <si>
    <t>10G212237114020</t>
  </si>
  <si>
    <t>RES 2.37K OHM 1 16W 0402  1% RALEC RTT02</t>
  </si>
  <si>
    <t>10G212237114030</t>
  </si>
  <si>
    <t>RES 2.37K OHM 1/16W (0402) 1%</t>
  </si>
  <si>
    <t>10G212237114050</t>
  </si>
  <si>
    <t>RES 2.37K OHM 1 16W 0402  1% UNI-OHM 040</t>
  </si>
  <si>
    <t>10G212330014010</t>
  </si>
  <si>
    <t>RES 330 OHM 1/16W (0402) 1%</t>
  </si>
  <si>
    <t>10G212330014020</t>
  </si>
  <si>
    <t>RES 330 OHM 1 16W  0402  1% RALEC RTT023</t>
  </si>
  <si>
    <t>10G212330014030</t>
  </si>
  <si>
    <t>10G212330014050</t>
  </si>
  <si>
    <t>RES 330 OHM 1 16W  0402  1% UNI-OHM 0402</t>
  </si>
  <si>
    <t>10G212340114030</t>
  </si>
  <si>
    <t>RES 3.4K OHM 1/16W(0402)1%//YAGEO/RC0402</t>
  </si>
  <si>
    <t>10G212715114010</t>
  </si>
  <si>
    <t>RES 7.15K OHM 1 16W 0402 1%</t>
  </si>
  <si>
    <t>10G212715114020</t>
  </si>
  <si>
    <t>RES 7.15K OHM 1 16W 0402 1% RALEC</t>
  </si>
  <si>
    <t>10G212715114030</t>
  </si>
  <si>
    <t>RES 7.15K OHM 1 16W 0402 1% YAGEO</t>
  </si>
  <si>
    <t>10G212715114050</t>
  </si>
  <si>
    <t>RES 7.15K OHM 1 16W 0402 1% UNI-OHM 0402</t>
  </si>
  <si>
    <t>10G212806114010</t>
  </si>
  <si>
    <t>RES 8.06K OHM 1 16W  0402 1% TA-I  RM04F</t>
  </si>
  <si>
    <t>10G212806114020</t>
  </si>
  <si>
    <t>RES 8.06K OHM 1 16W  0402 1% RALEC RTT02</t>
  </si>
  <si>
    <t>10G212806114030</t>
  </si>
  <si>
    <t>RES 8.06K OHM 1 16W  0402 1% YAGEO RC040</t>
  </si>
  <si>
    <t>10G212806114050</t>
  </si>
  <si>
    <t>RES 8.06K OHM 1 16W  0402 1% UNI-OHM 040</t>
  </si>
  <si>
    <t>10G213499113010</t>
  </si>
  <si>
    <t>RES 4.99K OHM 1/10W(0603)1%</t>
  </si>
  <si>
    <t>10G213499113020</t>
  </si>
  <si>
    <t>RES 4.99K OHM 1/10W 0603 1% RALEC/RTT034</t>
  </si>
  <si>
    <t>10G213499113030</t>
  </si>
  <si>
    <t>10G213499113050</t>
  </si>
  <si>
    <t>RES 4.99K OHM 1/10W 0603 1% UNI-OHM/0603</t>
  </si>
  <si>
    <t>10G213510013010</t>
  </si>
  <si>
    <t>RES 510 OHM 1 10W 0603 1% TA-I RM06FTN51</t>
  </si>
  <si>
    <t>10G213510013020</t>
  </si>
  <si>
    <t>RES 510 OHM 1/10W 0603 1% RALEC/RTT03510</t>
  </si>
  <si>
    <t>10G213510013030</t>
  </si>
  <si>
    <t>RES 510 OHM 1/10W 0603 1% YAGEO/RC0603FR</t>
  </si>
  <si>
    <t>10G213510013050</t>
  </si>
  <si>
    <t>RES 510 OHM 1/10W 0603 1% UNI-OHM/0603WA</t>
  </si>
  <si>
    <t>10G213665113010</t>
  </si>
  <si>
    <t>RES 6.65K OHM 1 10W 0603  1% TA-I RM06FT</t>
  </si>
  <si>
    <t>10G213665113020</t>
  </si>
  <si>
    <t>RES 6.65K OHM 1 10W 0603  1% RALEC RTT03</t>
  </si>
  <si>
    <t>10G213665113030</t>
  </si>
  <si>
    <t>RES 6.65K OHM 1 10W 0603 1% YAGEO RC0603</t>
  </si>
  <si>
    <t>10G213665113050</t>
  </si>
  <si>
    <t>RES 6.65K OHM 1 10W 0603  1% UNI-OHM 060</t>
  </si>
  <si>
    <t>RES 0 OHM 1 4W 1206 JUMP TA-I RM12JTN0</t>
  </si>
  <si>
    <t>10G216000001030</t>
  </si>
  <si>
    <t>RES 0 OHM 1 4W 1206 JUMP YAGEO RC1206JR-</t>
  </si>
  <si>
    <t>08001-16340000</t>
  </si>
  <si>
    <t>PRIME B450M-GAMING II R1.00 DF 9.5X9.6 4</t>
  </si>
  <si>
    <t>08001-16340100</t>
  </si>
  <si>
    <t>PRIME B450M-GAMING II R1.00 GECS 9.5X9.6</t>
  </si>
  <si>
    <t>08001-16340200</t>
  </si>
  <si>
    <t>PRIME B450M-GAMING II R1.00 TRUSTECH 9.5</t>
  </si>
  <si>
    <t>07008-00070000</t>
  </si>
  <si>
    <t>XTAL 32.768KHZ DIP12.5PF 20PPM  SKC CCAS</t>
  </si>
  <si>
    <t>07G00900327L</t>
  </si>
  <si>
    <t>XTAL 32.768KHZ DIP 3x8</t>
  </si>
  <si>
    <t>07G009703276</t>
  </si>
  <si>
    <t>XTAL 32.768KHZ DIP 12.5PF/20PP</t>
  </si>
  <si>
    <t>12003-00380000</t>
  </si>
  <si>
    <t>SLOT PCIE X16 164P G/F D-G/U D//FOXCONN/</t>
  </si>
  <si>
    <t>12003-00380800</t>
  </si>
  <si>
    <t>SLOT PCIE X16 164P G F D-G U LOTES APCI0</t>
  </si>
  <si>
    <t>RUBBER 9X9X1T 2IN1 JUN BWO/JM-ASUS-005</t>
  </si>
  <si>
    <t>13MB18U0AM0101</t>
  </si>
  <si>
    <t>TUF GAMING Z690-PLUS D4 IOSHIELDING ASSY</t>
  </si>
  <si>
    <t>13MB18U0AM0102</t>
  </si>
  <si>
    <t>13071-04430600</t>
  </si>
  <si>
    <t>TUF GAMING Z690-PLUS WIFI D4 MOSW ASSY H</t>
  </si>
  <si>
    <t>13071-04430900</t>
  </si>
  <si>
    <t>TUF GAMING Z690-PLUS WIFI D4 MOSW ASSY K</t>
  </si>
  <si>
    <t>13071-04430000</t>
  </si>
  <si>
    <t>TUF GAMING Z690-PLUS WIFI D4 MOSN HSINWE</t>
  </si>
  <si>
    <t>13071-04430700</t>
  </si>
  <si>
    <t>TUF GAMING Z690-PLUS WIFI D4 MOSN KG/057</t>
  </si>
  <si>
    <t>13071-04430500</t>
  </si>
  <si>
    <t>TUF GAMING Z690-PLUS WIFI D4 PCH ASSY HO</t>
  </si>
  <si>
    <t>13071-04431300</t>
  </si>
  <si>
    <t>TUF GAMING Z690-PLUS WIFI D4 PCH ASSY KG</t>
  </si>
  <si>
    <t>13071-04430200</t>
  </si>
  <si>
    <t>TUF GAMING Z690-PLUS WIFI D4 M2-C HOTEK/</t>
  </si>
  <si>
    <t>13071-04431000</t>
  </si>
  <si>
    <t>TUF GAMING Z690-PLUS WIFI D4 M2-C KG/057</t>
  </si>
  <si>
    <t>13071-04430300</t>
  </si>
  <si>
    <t>TUF GAMING Z690-PLUS WIFI D4 M2-P HOTEK/</t>
  </si>
  <si>
    <t>13071-04431100</t>
  </si>
  <si>
    <t>TUF GAMING Z690-PLUS WIFI D4 M2-P KG/057</t>
  </si>
  <si>
    <t>08001-15721000</t>
  </si>
  <si>
    <t>PRIMEA520M-ER1.02//DYEC8.7*8.9,4L(1)"</t>
  </si>
  <si>
    <t>08001-15721100</t>
  </si>
  <si>
    <t>PRIME A520M-E R1.02 TRUSTECH 8.7X8.9 4L(</t>
  </si>
  <si>
    <t>08001-15721200</t>
  </si>
  <si>
    <t>PRIMEA520M-ER1.02//GECS8.7*8.9,4L(1)"</t>
  </si>
  <si>
    <t>08001-15721300</t>
  </si>
  <si>
    <t>PRIMEA520M-ER1.02//DF8.7*8.9,4L(1)1."</t>
  </si>
  <si>
    <t>06112-00451300</t>
  </si>
  <si>
    <t>LAN I225-V  B3  PG-VQFN56 INTEL 99A3W5 S</t>
  </si>
  <si>
    <t>06112-00451400</t>
  </si>
  <si>
    <t>LAN I225-V  B3  PG-VQFN56 INTEL 99A3W6 S</t>
  </si>
  <si>
    <t>07004-00940200</t>
  </si>
  <si>
    <t>SCHOTTKY SSH0540G//LI SION SOD-123</t>
  </si>
  <si>
    <t>07G004074020</t>
  </si>
  <si>
    <t>SCHOTTKY SS0540-L SOD-123 PANJIT G</t>
  </si>
  <si>
    <t>07G004074410</t>
  </si>
  <si>
    <t>SCHOTTKY SS0540 SOD-123 YS</t>
  </si>
  <si>
    <t>N-MOSFET AP3N020YT APEC PMPAK3X3</t>
  </si>
  <si>
    <t>N-MOSFET PEA28BA NIKO-SEM PDFN 3X3P</t>
  </si>
  <si>
    <t>09023-00022200</t>
  </si>
  <si>
    <t>C.M. CHOKE 0805 90 OHM 330mA CHILISIN BW</t>
  </si>
  <si>
    <t>09G092090100</t>
  </si>
  <si>
    <t>C.M. CHOKE 0805 90 OHM 330MA MURATA DLW2</t>
  </si>
  <si>
    <t>09G092090108</t>
  </si>
  <si>
    <t>C.M. CHOKE 0805  90OHM 330mA TAI-TECH WC</t>
  </si>
  <si>
    <t>06016-01100600</t>
  </si>
  <si>
    <t>POWER SW. G517G1TO1U GMT TSOT-23-5 FC</t>
  </si>
  <si>
    <t>06016-02200000</t>
  </si>
  <si>
    <t>Circuito Integrado APL3556EBTI-TRG ANPEC</t>
  </si>
  <si>
    <t>10G212130114010</t>
  </si>
  <si>
    <t>RES 1.3K OHM 1/16W (0402) 1%</t>
  </si>
  <si>
    <t>10G212130114020</t>
  </si>
  <si>
    <t>RES 1.3K OHM 1-16W 0402 1%</t>
  </si>
  <si>
    <t>10G212130114030</t>
  </si>
  <si>
    <t>10G212130114050</t>
  </si>
  <si>
    <t>RES 1.3K OHM 1 16W  0402  1%  UNI-OHM 04</t>
  </si>
  <si>
    <t>10G212130314010</t>
  </si>
  <si>
    <t>RES 130K OHM 1 16W  0402  1%  TA-I RM04F</t>
  </si>
  <si>
    <t>10G212130314020</t>
  </si>
  <si>
    <t>RES 130K OHM 1 16W 0402 1%  RALEC RTT021</t>
  </si>
  <si>
    <t>10G212130314031</t>
  </si>
  <si>
    <t>RES 130K OHM 1 16W 0402 1%  YAGEO RC0402</t>
  </si>
  <si>
    <t>10G212130314050</t>
  </si>
  <si>
    <t>RES 130K OHM 1 16W 0402 1%  UNI-OHM 0402</t>
  </si>
  <si>
    <t>10G212143214010</t>
  </si>
  <si>
    <t>RES 14.3K OHM 1/16W (0402) 1%</t>
  </si>
  <si>
    <t>10G212143214020</t>
  </si>
  <si>
    <t>RES 14.3K OHM 1 16W  0402  1% RALEC RTT0</t>
  </si>
  <si>
    <t>10G212143214030</t>
  </si>
  <si>
    <t>10G212143214050</t>
  </si>
  <si>
    <t>RES 14.3K OHM 1 16W  0402  1% UNI-OHM 04</t>
  </si>
  <si>
    <t>10G212150114010</t>
  </si>
  <si>
    <t>RES 1.5K OHM 1/16W (0402)1%</t>
  </si>
  <si>
    <t>10G212150114020</t>
  </si>
  <si>
    <t>RES 1.5K OHM 1 16W 0402 1% RALEC RTT02</t>
  </si>
  <si>
    <t>10G212150114030</t>
  </si>
  <si>
    <t>10G212150114050</t>
  </si>
  <si>
    <t>RES 1.5K OHM 1 16W  0402 1% UNI-OHM 040</t>
  </si>
  <si>
    <t>10G212180314010</t>
  </si>
  <si>
    <t>RES 180K OHM 1 16W 0402 1%</t>
  </si>
  <si>
    <t>10G212180314020</t>
  </si>
  <si>
    <t>RES 180K OHM 1 16W 0402 1% RALEC RTT0</t>
  </si>
  <si>
    <t>10G212180314030</t>
  </si>
  <si>
    <t>RES 180K OHM 1 16W 0402 1% YAGEO RC04</t>
  </si>
  <si>
    <t>10G212180314050</t>
  </si>
  <si>
    <t>RES 180K OHM 1 16W 0402 1% UNI-OHM 0402W</t>
  </si>
  <si>
    <t>10G212210114010</t>
  </si>
  <si>
    <t>RES 2.1K OHM 1/16W (0402) 1% TA-I/RM04FT</t>
  </si>
  <si>
    <t>10G212210114020</t>
  </si>
  <si>
    <t>RES 2.1K OHM1 16W  0402  1% RALEC RTT022</t>
  </si>
  <si>
    <t>10G212210114030</t>
  </si>
  <si>
    <t>RES 2.1K OHM 1/16W (0402) 1%</t>
  </si>
  <si>
    <t>10G212210114050</t>
  </si>
  <si>
    <t>RES 2.1K OHM 1 16W  0402  1% UNI-OHM 040</t>
  </si>
  <si>
    <t>10G21224R014010</t>
  </si>
  <si>
    <t>RES 24 OHM 1 16W 0402 1% TA-I RM04FTN24R</t>
  </si>
  <si>
    <t>10G21224R014020</t>
  </si>
  <si>
    <t>RES 24 OHM 1 16W 0402 1% RALEC RTT0224R0</t>
  </si>
  <si>
    <t>10G21224R014030</t>
  </si>
  <si>
    <t>RES 24 OHM 1 16W 0402 1% YAGEO RC0402FR-</t>
  </si>
  <si>
    <t>10G21224R014050</t>
  </si>
  <si>
    <t>RES 24 OHM 1 16W  0402  1% UNI-OHM 0402W</t>
  </si>
  <si>
    <t>10G212301004010</t>
  </si>
  <si>
    <t>RES 300 OHM 1 16W 0402  5% TA-I RM04JTN3</t>
  </si>
  <si>
    <t>10G212301004020</t>
  </si>
  <si>
    <t>RES 300 OHM 1 16W 0402  5% RALEC RTT0230</t>
  </si>
  <si>
    <t>10G212301004030</t>
  </si>
  <si>
    <t>RES 300 OHM 1 16W  0402 5% YAGEO RC0402J</t>
  </si>
  <si>
    <t>10G212301004050</t>
  </si>
  <si>
    <t>RES 300 OHM 1 16W  0402  5% UNI-OHM 0402</t>
  </si>
  <si>
    <t>10G212309214010</t>
  </si>
  <si>
    <t>RES 30.9K OHM 1/16W (0402) 1%</t>
  </si>
  <si>
    <t>10G212309214020</t>
  </si>
  <si>
    <t>RES 30.9K OHM 1 16W  0402  1% RALEC RTT0</t>
  </si>
  <si>
    <t>10G212309214031</t>
  </si>
  <si>
    <t>RES 30.9K OHM 1 16W  0402  1% YAGEO RC04</t>
  </si>
  <si>
    <t>10G212309214050</t>
  </si>
  <si>
    <t>RES 30.9K OHM 1 16W  0402  1% UNI-OHM 04</t>
  </si>
  <si>
    <t>10G212453114010</t>
  </si>
  <si>
    <t>RES 4.53K OHM 1/16W (0402)1%</t>
  </si>
  <si>
    <t>10G212453114020</t>
  </si>
  <si>
    <t>RES 4.53K OHM 1 16W 0402 1% RALEC RTT024</t>
  </si>
  <si>
    <t>10G212453114030</t>
  </si>
  <si>
    <t>10G212453114050</t>
  </si>
  <si>
    <t>RES 4.53K OHM 1 16W 0402 1% UNI-OHM 0402</t>
  </si>
  <si>
    <t>10G212825214010</t>
  </si>
  <si>
    <t>RES 82.5K OHM 1 16W 0402 1%</t>
  </si>
  <si>
    <t>10G212825214020</t>
  </si>
  <si>
    <t>10G212825214031</t>
  </si>
  <si>
    <t>RES 82.5KOHM1 16W 0402 1%</t>
  </si>
  <si>
    <t>10G212825214050</t>
  </si>
  <si>
    <t>RES 82.5K OHM 1 16W  0402  1%  UNI-OHM 0</t>
  </si>
  <si>
    <t>10G213100413010</t>
  </si>
  <si>
    <t>RES 1M OHM 1/10W (0603) 1%</t>
  </si>
  <si>
    <t>10G213100413020</t>
  </si>
  <si>
    <t>RES 1M OHM 1 10W  0603  1% RALEC RTT0310</t>
  </si>
  <si>
    <t>10G213100413030</t>
  </si>
  <si>
    <t>10G213100413050</t>
  </si>
  <si>
    <t>RES 1M OHM 1 10W  0603  1% UNI-OHM 0603W</t>
  </si>
  <si>
    <t>10G213140013030</t>
  </si>
  <si>
    <t>RES 140 OHM 1 10W 0603 1% YAGEO RC0603FR</t>
  </si>
  <si>
    <t>10G213180313010</t>
  </si>
  <si>
    <t>RES 180K OHM 1/10W(0603) 1%</t>
  </si>
  <si>
    <t>10G213180313020</t>
  </si>
  <si>
    <t>10G213180313030</t>
  </si>
  <si>
    <t>RES 180K OHM 1 10W 0603  1% YAGEO RC0603</t>
  </si>
  <si>
    <t>10G213180313050</t>
  </si>
  <si>
    <t>RES 180K OHM 1 10W 0603  1% UNI-OHM 0603</t>
  </si>
  <si>
    <t>10G213280013030</t>
  </si>
  <si>
    <t>RES 280 OHM 1 10W 0603 1% YAGEO RC0603FR</t>
  </si>
  <si>
    <t>10G2132R2013010</t>
  </si>
  <si>
    <t>RES 2.2 OHM 1/10W (0603) 1%</t>
  </si>
  <si>
    <t>10G2132R2013020</t>
  </si>
  <si>
    <t>RES 2.2 OHM 1 10W 0603 1%</t>
  </si>
  <si>
    <t>10G2132R2013030</t>
  </si>
  <si>
    <t>10G2132R2013050</t>
  </si>
  <si>
    <t>RES 2.2 OHM 1 10W 0603 1%  UNI-OHM 0603W</t>
  </si>
  <si>
    <t>10G213301003010</t>
  </si>
  <si>
    <t>RES 300 OHM 1 10W 0603 5% TA-I RM06JTN30</t>
  </si>
  <si>
    <t>10G213301003020</t>
  </si>
  <si>
    <t>RES 300 OHM 1 10W 0603 5% RALEC RTT03301</t>
  </si>
  <si>
    <t>10G213301003030</t>
  </si>
  <si>
    <t>RES 300 OHM 1 10W 0603 5% YAGEO RC0603JR</t>
  </si>
  <si>
    <t>10G213301003050</t>
  </si>
  <si>
    <t>RES 300 OHM 1 10W 0603  5% UNI-OHM 0603W</t>
  </si>
  <si>
    <t>10G213316113010</t>
  </si>
  <si>
    <t>RES 3.16K OHM 1 10W  0603  1% TA-I  RM06</t>
  </si>
  <si>
    <t>10G213316113020</t>
  </si>
  <si>
    <t>RES 3.16K OHM 1 10W  0603  1% RALEC RTT0</t>
  </si>
  <si>
    <t>10G213316113030</t>
  </si>
  <si>
    <t>RES 3.16K OHM 1 10W 0603  1% YAGEO RC060</t>
  </si>
  <si>
    <t>10G213316113050</t>
  </si>
  <si>
    <t>RES 3.16K OHM 1 10W  0603  1% UNI-OHM 06</t>
  </si>
  <si>
    <t>10G213357013030</t>
  </si>
  <si>
    <t>RES 357 OHM 1 10W  0603  1% YAGEO RC0603</t>
  </si>
  <si>
    <t>10G213909213010</t>
  </si>
  <si>
    <t>RES 90.9KOHM 1/10W(0603)1%</t>
  </si>
  <si>
    <t>10G213909213020</t>
  </si>
  <si>
    <t>10G213909213030</t>
  </si>
  <si>
    <t>10G213909213050</t>
  </si>
  <si>
    <t>RES 90.9KOHM 1 10W 0603 1% UNI-OHM 0603W</t>
  </si>
  <si>
    <t>11202-00653000</t>
  </si>
  <si>
    <t>MLCC 0.01UF 16V  0201  X5R 10%</t>
  </si>
  <si>
    <t>11202-01913000</t>
  </si>
  <si>
    <t>MLCC 470PF 50V  0201  X7R 10% YAGEO CC02</t>
  </si>
  <si>
    <t>11202-01917000</t>
  </si>
  <si>
    <t>MLCC 470PF 50V  0201  X7R 10%  WALSIN 02</t>
  </si>
  <si>
    <t>11202-0191F000</t>
  </si>
  <si>
    <t>MLCC 470PF 50V  0201  X7R 10% MURATA GRM</t>
  </si>
  <si>
    <t>11202-0191K000</t>
  </si>
  <si>
    <t>MLCC 470PF 50V  0201  X7R 10% DARFON C06</t>
  </si>
  <si>
    <t>11202-0191Q000</t>
  </si>
  <si>
    <t>MLCC 470PF/50V (0201) X7R 10%//VIIYONG/V</t>
  </si>
  <si>
    <t>11202-0052F000</t>
  </si>
  <si>
    <t>MLCC 8.2PF 50V 0201 NPO 0.25PF MURATA GR</t>
  </si>
  <si>
    <t>11202-02877000</t>
  </si>
  <si>
    <t>MLCC 8.2PF 50V 0201 NP0 0.25PF WALSIN 02</t>
  </si>
  <si>
    <t>11202-0287K000</t>
  </si>
  <si>
    <t>MLCC 8.2PF 50V 0201 NP0 0.25PF DARFON C0</t>
  </si>
  <si>
    <t>11202-0287P000</t>
  </si>
  <si>
    <t>MLCC 8.2PF 50V 0201 NP0 0.25PF EYANG C02</t>
  </si>
  <si>
    <t>11202-0287Q000</t>
  </si>
  <si>
    <t>MLCC 8.2PF/50V(0201)NP0 0.25PF//VIIYONG/</t>
  </si>
  <si>
    <t>11G23108R264030</t>
  </si>
  <si>
    <t>MLCC 8.2PF 50V 0201 NPO 0.25PF YAGEO CC0</t>
  </si>
  <si>
    <t>11203-0226Q000</t>
  </si>
  <si>
    <t>MLCC 12PF/50V (0402) NP0 5% W05//VIIYONG</t>
  </si>
  <si>
    <t>11G232012004030</t>
  </si>
  <si>
    <t>MLCC 12PF/50V (0402) NPO 5%</t>
  </si>
  <si>
    <t>11G232012004070</t>
  </si>
  <si>
    <t>11G232012004150</t>
  </si>
  <si>
    <t>11G232012004320</t>
  </si>
  <si>
    <t>MLCC 12PF 50V  0402  NP0 W05 MURATA GRM1</t>
  </si>
  <si>
    <t>11G232012004360</t>
  </si>
  <si>
    <t>11G232012004390</t>
  </si>
  <si>
    <t>11G232018004030</t>
  </si>
  <si>
    <t>MLCC 18PF/50V (0402) NPO 5%</t>
  </si>
  <si>
    <t>MLCC 18PF/50V (0402)NPO 5%</t>
  </si>
  <si>
    <t>11G232018004360</t>
  </si>
  <si>
    <t>MLCC 18PF 50V  0402  NP0 W05 TAIYO UMK10</t>
  </si>
  <si>
    <t>11G232115311030</t>
  </si>
  <si>
    <t>MLCC 0.015U 16V  0402  X7R W05 YAGEO CC0</t>
  </si>
  <si>
    <t>11G232115311070</t>
  </si>
  <si>
    <t>MLCC 0.015UF 16V 0402 X7R W05 WALSIN 040</t>
  </si>
  <si>
    <t>11G232115311320</t>
  </si>
  <si>
    <t>MLCC 0.015UF 16V 0402  X7R W05 MURATA GR</t>
  </si>
  <si>
    <t>11G232115311360</t>
  </si>
  <si>
    <t>MLCC 0.015UF 16V 0402 X7R W05 TAIYO EMK1</t>
  </si>
  <si>
    <t>11G232115311390</t>
  </si>
  <si>
    <t>MLCC 0.015UF 16V 0402  X7R W05 DARFON C1</t>
  </si>
  <si>
    <t>11G232133114030</t>
  </si>
  <si>
    <t>MLCC 330PF/50V (0402) X7R 10%</t>
  </si>
  <si>
    <t>11G232133114070</t>
  </si>
  <si>
    <t>11G232133114150</t>
  </si>
  <si>
    <t>11G232133114320</t>
  </si>
  <si>
    <t>MLCC 330PF/50V(0402) X7R 10%</t>
  </si>
  <si>
    <t>11G232133114360</t>
  </si>
  <si>
    <t>MLCC 330PF 50V  0402  X7R W05 TAIYO UMK1</t>
  </si>
  <si>
    <t>11G232133114390</t>
  </si>
  <si>
    <t>FRONT HD 2X10P G/F 0.8 KEY-A</t>
  </si>
  <si>
    <t>12007-00210200</t>
  </si>
  <si>
    <t>FRONT HD 2X10P G F 0.8 KEY-A SPEEDTECH P</t>
  </si>
  <si>
    <t>08001-17682000</t>
  </si>
  <si>
    <t>TUF GAMING Z690-PLUS D4 R1.01CX DF 9.6X1</t>
  </si>
  <si>
    <t>08001-17682100</t>
  </si>
  <si>
    <t>TUF GAMING Z690-PLUS D4 R1.01CX GECS 9.6</t>
  </si>
  <si>
    <t>08001-17682200</t>
  </si>
  <si>
    <t>TUF GAMING Z690-PLUS D4 R1.01CX VICTORY</t>
  </si>
  <si>
    <t>08001-17682300</t>
  </si>
  <si>
    <t>TUF GAMING Z690-PLUS D4 R1.01CX TRUSTECH</t>
  </si>
  <si>
    <t>HEADER 2X7P G/F 2.0 K11BLK S/T</t>
  </si>
  <si>
    <t>11031-00066R00</t>
  </si>
  <si>
    <t>CAP PL 270UF/16V 6.3*8 DIP 20%T//FPCAP/F</t>
  </si>
  <si>
    <t>11031-0017F000</t>
  </si>
  <si>
    <t>CAP PL 270UF/16V 6.3X9 DIP20%T</t>
  </si>
  <si>
    <t>09016-00330700</t>
  </si>
  <si>
    <t>POWER INDUCTOR 0.33UH/21A 20%</t>
  </si>
  <si>
    <t>09016-00331200</t>
  </si>
  <si>
    <t>POWER INDUCTOR 0.33UH/25A 20%</t>
  </si>
  <si>
    <t>POWER SW. UP7549TMA5-25 SOT-23-5L//UPI</t>
  </si>
  <si>
    <t>POWER SW. AP22818AKEWT-7 TSOT25 DIODES</t>
  </si>
  <si>
    <t>06016-03080000</t>
  </si>
  <si>
    <t>POWER SW. GA509H20DT11G SOT-23-5//GMT</t>
  </si>
  <si>
    <t>LOGIC 74CBTLV3126DS SSOP16//NXP</t>
  </si>
  <si>
    <t>RES 5.36K OHM 1/16W(0402) 1%</t>
  </si>
  <si>
    <t>RES 53.6K OHM 1/16W (0402) 1%</t>
  </si>
  <si>
    <t>RES 649 OHM 1/16W (0402) 1%</t>
  </si>
  <si>
    <t>RES 681 OHM 1/16W(0402)1%</t>
  </si>
  <si>
    <t>MLCC 0.22UF/16V(0603)X7R 10%</t>
  </si>
  <si>
    <t>TUFGAMINGX670E-PLUSR1.00CVICTORY9."</t>
  </si>
  <si>
    <t>TUFGAMINGX670E-PLUSR1.00CTRUSTECH9"</t>
  </si>
  <si>
    <t>TUFGAMINGX670E-PLUSR1.00CGECS9.6*1"</t>
  </si>
  <si>
    <t>TUFGAMINGX670E-PLUSR1.00CDF9.6*12,"</t>
  </si>
  <si>
    <t>13071-05020000</t>
  </si>
  <si>
    <t>TUF GAMING B650M-PLUS WIFI MOSN HS//HOTE</t>
  </si>
  <si>
    <t>13071-05020600</t>
  </si>
  <si>
    <t>TUF GAMING B650M-PLUS WIFI MOSN HS//HSIN</t>
  </si>
  <si>
    <t>13071-05020100</t>
  </si>
  <si>
    <t>TUF GAMING B650M-PLUS WIFI MOSW HS//HOTE</t>
  </si>
  <si>
    <t>13071-05020700</t>
  </si>
  <si>
    <t>TUF GAMING B650M-PLUS WIFI MOSW HS//HSIN</t>
  </si>
  <si>
    <t>13071-05020400</t>
  </si>
  <si>
    <t>TUF GAMING B650M-PLUS WIFI PCH ASSY//HOT</t>
  </si>
  <si>
    <t>13071-05021100</t>
  </si>
  <si>
    <t>TUF GAMING B650M-PLUS WIFI PCH ASSY//HSI</t>
  </si>
  <si>
    <t>13071-05020300</t>
  </si>
  <si>
    <t>TUF GAMING B650M-PLUS WIFI M2-C HS//HOTE</t>
  </si>
  <si>
    <t>13071-05020900</t>
  </si>
  <si>
    <t>TUF GAMING B650M-PLUS WIFI M2-C HS//HSIN</t>
  </si>
  <si>
    <t>13071-05020500</t>
  </si>
  <si>
    <t>TUF GAMING B650M-PLUS WIFI M2-P HS//HOTE</t>
  </si>
  <si>
    <t>13071-05021000</t>
  </si>
  <si>
    <t>TUF GAMING B650M-PLUS WIFI M2-P HS//HSIN</t>
  </si>
  <si>
    <t>13020-07500200</t>
  </si>
  <si>
    <t>IO SHIELD FOR TG B650M-PLUS//KUANGYING/I</t>
  </si>
  <si>
    <t>13020-07500300</t>
  </si>
  <si>
    <t>IO SHIELD FOR TG B650M-PLUS//AJOHO/CSCZ-</t>
  </si>
  <si>
    <t>10G212274114010</t>
  </si>
  <si>
    <t>RES 2.74K OHM 1/16W (0402) 1%//TA-I/RM04</t>
  </si>
  <si>
    <t>10G212274114020</t>
  </si>
  <si>
    <t>RES 2.74K OHM 1/16W (0402) 1%//RALEC/RTT</t>
  </si>
  <si>
    <t>10G212274114050</t>
  </si>
  <si>
    <t>RES 2.74K OHM 1/16W (0402) 1%//UNI-OHM/0</t>
  </si>
  <si>
    <t>10G212274214010</t>
  </si>
  <si>
    <t>RES 27.4K OHM 1/16W (0402)1%//TA-I/RM04F</t>
  </si>
  <si>
    <t>10G212274214020</t>
  </si>
  <si>
    <t>RES 27.4K OHM 1/16W (0402) 1%//RALEC/RTT</t>
  </si>
  <si>
    <t>10G212274214050</t>
  </si>
  <si>
    <t>RES 27.4K OHM 1/16W (0402) 1%//UNI-OHM/0</t>
  </si>
  <si>
    <t>10G212316014010</t>
  </si>
  <si>
    <t>RES 316 OHM 1/16W(0402)1%//TA-I/RM04FTN3</t>
  </si>
  <si>
    <t>10G212316014020</t>
  </si>
  <si>
    <t>RES 316 OHM 1/16W (0402) 1%//RALEC/RTT02</t>
  </si>
  <si>
    <t>10G212316014030</t>
  </si>
  <si>
    <t>RES 316 OHM 1/16W(0402)1%//YAGEO/RC0402F</t>
  </si>
  <si>
    <t>10G212316014050</t>
  </si>
  <si>
    <t>RES 316 OHM 1/16W (0402) 1%//UNI-OHM/040</t>
  </si>
  <si>
    <t>10G212374114010</t>
  </si>
  <si>
    <t>RES 3.74K OHM 1/16W (0402) 1%//TA-I/RM04</t>
  </si>
  <si>
    <t>10G212374114020</t>
  </si>
  <si>
    <t>RES 3.74K OHM 1/16W (0402) 1%//RALEC/RTT</t>
  </si>
  <si>
    <t>10G212374114050</t>
  </si>
  <si>
    <t>RES 3.74K OHM 1/16W (0402) 1%//UNI-OHM/0</t>
  </si>
  <si>
    <t>10G212182214010</t>
  </si>
  <si>
    <t>RES 18.2K OHM 1/16W (0402) 1%//TA-I/RM04</t>
  </si>
  <si>
    <t>10G212182214020</t>
  </si>
  <si>
    <t>RES 18.2K OHM 1/16W (0402) 1%//RALEC/RTT</t>
  </si>
  <si>
    <t>10G212182214050</t>
  </si>
  <si>
    <t>RES 18.2K OHM 1/16W (0402) 1%//UNI-OHM/0</t>
  </si>
  <si>
    <t>10G213270213010</t>
  </si>
  <si>
    <t>RES 27K OHM 1 10W 0603 1%  TA-I RM06FTN2</t>
  </si>
  <si>
    <t>10G213270213020</t>
  </si>
  <si>
    <t>RES 27K OHM 1 10W 0603 1%  RALEC RTT0327</t>
  </si>
  <si>
    <t>10G213270213050</t>
  </si>
  <si>
    <t>RES 27K OHM 1 10W 0603 1%  UNI-OHM 0603W</t>
  </si>
  <si>
    <t>11202-0029F200</t>
  </si>
  <si>
    <t>MLCC 10PF/50V (0201) C0G 5%//MURATA/GRM0</t>
  </si>
  <si>
    <t>11202-00897100</t>
  </si>
  <si>
    <t>MLCC 10PF/50V (0201) NP0 5%//WALSIN/0201</t>
  </si>
  <si>
    <t>11202-0089K000</t>
  </si>
  <si>
    <t>MLCC 10PF/50V (0201) NP0 5%//DARFON/C060</t>
  </si>
  <si>
    <t>11202-0089Q000</t>
  </si>
  <si>
    <t>MLCC 10PF/50V (0201) NP0 5%//VIIYONG/V10</t>
  </si>
  <si>
    <t>11G231010004030</t>
  </si>
  <si>
    <t>MLCC 10PF/50V (0201) NPO 5%//YAGEO/CC020</t>
  </si>
  <si>
    <t>08001-19631000</t>
  </si>
  <si>
    <t>TUFGAMINGB650M-PLUSR1.00AX//DF9.6*9"</t>
  </si>
  <si>
    <t>08001-19631100</t>
  </si>
  <si>
    <t>TUFGAMINGB650M-PLUSR1.00AX//GECS9.6"</t>
  </si>
  <si>
    <t>08001-19631200</t>
  </si>
  <si>
    <t>TUFGAMINGB650M-PLUSR1.00AX//TRUSTECH"</t>
  </si>
  <si>
    <t>08001-19631300</t>
  </si>
  <si>
    <t>TUFGAMINGB650M-PLUSR1.00AX//VICTORY"</t>
  </si>
  <si>
    <t>10102-00411000</t>
  </si>
  <si>
    <t>RES 95.3 OHM 1/16W (0402) 1%//TA-I/RM04F</t>
  </si>
  <si>
    <t>10102-00412000</t>
  </si>
  <si>
    <t>RES 95.3 OHM 1/16W (0402) 1%//RALEC/RTT0</t>
  </si>
  <si>
    <t>10102-00415000</t>
  </si>
  <si>
    <t>RES 95.3 OHM 1/16W (0402) 1%//UNI-OHM/04</t>
  </si>
  <si>
    <t>10G21295R314030</t>
  </si>
  <si>
    <t>RES 95.3 OHM 1/16W (0402) 1%//YAGEO/RC04</t>
  </si>
  <si>
    <t>10G212102004010</t>
  </si>
  <si>
    <t>RES 1K OHM 1/16W(0402) 5%//TA-I/RM04JTN1</t>
  </si>
  <si>
    <t>10G212102004020</t>
  </si>
  <si>
    <t>RES 1K OHM 1-16W 0402 5%</t>
  </si>
  <si>
    <t>10G212102004050</t>
  </si>
  <si>
    <t>RES 1K OHM 1 16W  0402   5% UNI-OHM 0402</t>
  </si>
  <si>
    <t>12014-00672500</t>
  </si>
  <si>
    <t>COMBO LAN2.5+2USB2.0 22P G/F POE BLK//FO</t>
  </si>
  <si>
    <t>12014-00672700</t>
  </si>
  <si>
    <t>COMBO LAN2.5G+2USB2.0 22P G/F POE BLK//F</t>
  </si>
  <si>
    <t>12014-00673300</t>
  </si>
  <si>
    <t>COMBO LAN2.5G+2USB2.0 22P G/F POE BLK//U</t>
  </si>
  <si>
    <t>&gt;&gt; Se False, eu recebi na invoice e ele nao esta na BOM</t>
  </si>
  <si>
    <t>O quanto que Usa na BOM e n veio na Invoice</t>
  </si>
  <si>
    <t>Caso acuse um valor, colocar % de acordo com o supply (como esta alocado na coluna BH) -  Colocar 100% no "pai"</t>
  </si>
  <si>
    <t>90MB1BG0-C1BAY0</t>
  </si>
  <si>
    <t>FBRLA0005051</t>
  </si>
  <si>
    <t xml:space="preserve"> SCREWM2.3*7L(4.5,1.7)(P+C)#1//HARMONY"</t>
  </si>
  <si>
    <t xml:space="preserve">        CARTON FOR DA TYPE//V1.0</t>
  </si>
  <si>
    <t xml:space="preserve"> PARTITION FOR WALRUS_DA TYPE (W)//V1.0</t>
  </si>
  <si>
    <t xml:space="preserve">   ESD SHIELDING BAG  W30-L34 CM V3.0</t>
  </si>
  <si>
    <t xml:space="preserve">   Q20198 TG B650M-PLUS QSG//V1.0 2P</t>
  </si>
  <si>
    <t>59MB1BGB-MB0A01S</t>
  </si>
  <si>
    <t xml:space="preserve"> PCB SUBASSEMBLY TUF GAMING B650M-PLUS</t>
  </si>
  <si>
    <t xml:space="preserve"> POWER SW. G517G1TO1U GMT TSOT-23-5 FC</t>
  </si>
  <si>
    <t xml:space="preserve"> POWER SW. GA509H20DT11G SOT-23-5//GMT</t>
  </si>
  <si>
    <t xml:space="preserve">     RES 36.5K OHM 1/16W (0402) 1%</t>
  </si>
  <si>
    <t xml:space="preserve">      RES 3.9K OHM 1/16W (0402) 1%</t>
  </si>
  <si>
    <t xml:space="preserve">       RES 3.9K OHM 1 16W 0402 1%</t>
  </si>
  <si>
    <t xml:space="preserve"> RES 6.8K OHM 1 16W 0402 1% TA-I RM04FT</t>
  </si>
  <si>
    <t xml:space="preserve"> RES 6.8K OHM 1 16W 0402 1% RALEC RTT02</t>
  </si>
  <si>
    <t>FBRLA0005100</t>
  </si>
  <si>
    <t xml:space="preserve">   AUDIO CODEC ALC897-VA2-CG LQFP-48</t>
  </si>
  <si>
    <t xml:space="preserve">   AUDIO CODEC ALC897-VB0-CG LQFP-48</t>
  </si>
  <si>
    <t xml:space="preserve">     MLCC 0.01UF/25V (0402) X7R 10%</t>
  </si>
  <si>
    <t xml:space="preserve">  TUFGAMINGB650M-PLUSR1.00AX//DF9.6*9"</t>
  </si>
  <si>
    <t xml:space="preserve">  TUFGAMINGB650M-PLUSR1.00AX//GECS9.6"</t>
  </si>
  <si>
    <t xml:space="preserve"> TUFGAMINGB650M-PLUSR1.00AX//TRUSTECH"</t>
  </si>
  <si>
    <t xml:space="preserve">  TUFGAMINGB650M-PLUSR1.00AX//VICTORY"</t>
  </si>
  <si>
    <t xml:space="preserve"> DUAL N-MOSFET 2N7002KDW PANJIT SOT-363</t>
  </si>
  <si>
    <t xml:space="preserve">      N-MOSFET AP3N5R0YT PMPAK 3x3</t>
  </si>
  <si>
    <t xml:space="preserve">     XTAL 32.768KHZ 12.5PF20PPM SMD</t>
  </si>
  <si>
    <t xml:space="preserve">      THERMISTOR 100K OHM 0402 1%</t>
  </si>
  <si>
    <t xml:space="preserve">        RES 1K OHM 1-16W 0402 5%</t>
  </si>
  <si>
    <t xml:space="preserve">     RES 10.5K OHM 1/16W (0402) 1%</t>
  </si>
  <si>
    <t xml:space="preserve">  Q5</t>
  </si>
  <si>
    <t xml:space="preserve">  Q7</t>
  </si>
  <si>
    <t>LBLSFISASUS02-GR-A</t>
  </si>
  <si>
    <t>LBLSFISASUS02-GR-B</t>
  </si>
  <si>
    <t xml:space="preserve">  R1</t>
  </si>
  <si>
    <t>B650-0823-A02-A</t>
  </si>
  <si>
    <t>B650-FLBK-BUTON-A</t>
  </si>
  <si>
    <t>B650-FLBK-BUTON-B</t>
  </si>
  <si>
    <t>B650-FLBK-BUTON-C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</si>
</sst>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0.0000000000000000000"/>
    <numFmt numFmtId="165" formatCode="_-* #,##0.00_-;\-* #,##0.00_-;_-* &quot;-&quot;??_-;_-@_-"/>
    <numFmt numFmtId="166" formatCode="_(* #,##0_);_(* \(#,##0\);_(* &quot;-&quot;??_);_(@_)"/>
    <numFmt numFmtId="167" formatCode="0_);[Red]\(0\)"/>
  </numFmts>
  <fonts count="74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2"/>
      <color indexed="8"/>
      <name val="新細明體"/>
      <family val="1"/>
      <charset val="136"/>
    </font>
    <font>
      <sz val="12"/>
      <name val="新細明體"/>
      <family val="1"/>
      <charset val="136"/>
    </font>
    <font>
      <b/>
      <sz val="10"/>
      <color theme="1"/>
      <name val="Calibri"/>
      <family val="2"/>
    </font>
    <font>
      <sz val="10"/>
      <name val="Calibri"/>
      <family val="2"/>
      <scheme val="minor"/>
    </font>
    <font>
      <sz val="10"/>
      <name val="Calibri"/>
      <family val="2"/>
    </font>
    <font>
      <sz val="10"/>
      <color theme="2" tint="-0.249977111117893"/>
      <name val="Calibri"/>
      <family val="2"/>
    </font>
    <font>
      <sz val="10"/>
      <color theme="2" tint="-0.249977111117893"/>
      <name val="Calibri"/>
      <family val="2"/>
      <scheme val="minor"/>
    </font>
    <font>
      <b/>
      <sz val="10"/>
      <color theme="0"/>
      <name val="Calibri"/>
      <family val="2"/>
    </font>
    <font>
      <b/>
      <sz val="10"/>
      <name val="Calibri"/>
      <family val="2"/>
    </font>
    <font>
      <b/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rgb="FF3F3F3F"/>
      <name val="Calibri"/>
      <family val="2"/>
      <scheme val="minor"/>
    </font>
    <font>
      <sz val="10"/>
      <color rgb="FF3F3F3F"/>
      <name val="Calibri"/>
      <family val="2"/>
      <scheme val="minor"/>
    </font>
    <font>
      <sz val="12"/>
      <color theme="1"/>
      <name val="Calibri"/>
      <family val="1"/>
      <charset val="136"/>
      <scheme val="minor"/>
    </font>
    <font>
      <sz val="10"/>
      <name val="Arial"/>
      <family val="2"/>
    </font>
    <font>
      <sz val="12"/>
      <color theme="0"/>
      <name val="Calibri"/>
      <family val="1"/>
      <charset val="136"/>
      <scheme val="minor"/>
    </font>
    <font>
      <sz val="12"/>
      <color rgb="FF9C6500"/>
      <name val="Calibri"/>
      <family val="1"/>
      <charset val="136"/>
      <scheme val="minor"/>
    </font>
    <font>
      <b/>
      <sz val="12"/>
      <color theme="1"/>
      <name val="Calibri"/>
      <family val="1"/>
      <charset val="136"/>
      <scheme val="minor"/>
    </font>
    <font>
      <sz val="12"/>
      <color rgb="FF006100"/>
      <name val="Calibri"/>
      <family val="1"/>
      <charset val="136"/>
      <scheme val="minor"/>
    </font>
    <font>
      <b/>
      <sz val="12"/>
      <color rgb="FFFA7D00"/>
      <name val="Calibri"/>
      <family val="1"/>
      <charset val="136"/>
      <scheme val="minor"/>
    </font>
    <font>
      <sz val="12"/>
      <color rgb="FFFA7D00"/>
      <name val="Calibri"/>
      <family val="1"/>
      <charset val="136"/>
      <scheme val="minor"/>
    </font>
    <font>
      <i/>
      <sz val="12"/>
      <color rgb="FF7F7F7F"/>
      <name val="Calibri"/>
      <family val="1"/>
      <charset val="136"/>
      <scheme val="minor"/>
    </font>
    <font>
      <b/>
      <sz val="18"/>
      <color theme="3"/>
      <name val="Cambria"/>
      <family val="1"/>
      <charset val="136"/>
      <scheme val="major"/>
    </font>
    <font>
      <b/>
      <sz val="15"/>
      <color theme="3"/>
      <name val="Calibri"/>
      <family val="1"/>
      <charset val="136"/>
      <scheme val="minor"/>
    </font>
    <font>
      <b/>
      <sz val="13"/>
      <color theme="3"/>
      <name val="Calibri"/>
      <family val="1"/>
      <charset val="136"/>
      <scheme val="minor"/>
    </font>
    <font>
      <b/>
      <sz val="11"/>
      <color theme="3"/>
      <name val="Calibri"/>
      <family val="1"/>
      <charset val="136"/>
      <scheme val="minor"/>
    </font>
    <font>
      <sz val="12"/>
      <color rgb="FF3F3F76"/>
      <name val="Calibri"/>
      <family val="1"/>
      <charset val="136"/>
      <scheme val="minor"/>
    </font>
    <font>
      <b/>
      <sz val="12"/>
      <color rgb="FF3F3F3F"/>
      <name val="Calibri"/>
      <family val="1"/>
      <charset val="136"/>
      <scheme val="minor"/>
    </font>
    <font>
      <b/>
      <sz val="12"/>
      <color theme="0"/>
      <name val="Calibri"/>
      <family val="1"/>
      <charset val="136"/>
      <scheme val="minor"/>
    </font>
    <font>
      <sz val="12"/>
      <color rgb="FF9C0006"/>
      <name val="Calibri"/>
      <family val="1"/>
      <charset val="136"/>
      <scheme val="minor"/>
    </font>
    <font>
      <sz val="12"/>
      <color rgb="FFFF0000"/>
      <name val="Calibri"/>
      <family val="1"/>
      <charset val="136"/>
      <scheme val="minor"/>
    </font>
    <font>
      <sz val="11"/>
      <color theme="1"/>
      <name val="Calibri"/>
      <family val="1"/>
      <charset val="136"/>
      <scheme val="minor"/>
    </font>
    <font>
      <sz val="12"/>
      <name val="新細明體"/>
      <family val="1"/>
    </font>
    <font>
      <sz val="12"/>
      <color rgb="FF9C6500"/>
      <name val="Calibri"/>
      <family val="2"/>
      <charset val="136"/>
      <scheme val="minor"/>
    </font>
    <font>
      <sz val="10"/>
      <color theme="2"/>
      <name val="Calibri"/>
      <family val="2"/>
      <scheme val="minor"/>
    </font>
    <font>
      <b/>
      <sz val="10"/>
      <color rgb="FFFF0000"/>
      <name val="Calibri"/>
      <family val="2"/>
    </font>
    <font>
      <sz val="11"/>
      <name val="Calibri"/>
      <family val="2"/>
    </font>
    <font>
      <sz val="12"/>
      <color indexed="8"/>
      <name val="Calibri"/>
      <family val="2"/>
    </font>
    <font>
      <sz val="12"/>
      <color rgb="FFFF0000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FF0000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medium">
        <color indexed="64"/>
      </bottom>
      <diagonal/>
    </border>
  </borders>
  <cellStyleXfs count="478">
    <xf numFmtId="0" fontId="0" fillId="0" borderId="0"/>
    <xf numFmtId="0" fontId="15" fillId="0" borderId="0" applyNumberFormat="0" applyFill="0" applyBorder="0" applyAlignment="0" applyProtection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31" fillId="0" borderId="0">
      <alignment vertical="center"/>
    </xf>
    <xf numFmtId="0" fontId="31" fillId="0" borderId="0">
      <alignment vertical="center"/>
    </xf>
    <xf numFmtId="0" fontId="32" fillId="0" borderId="0">
      <alignment vertical="center"/>
    </xf>
    <xf numFmtId="0" fontId="12" fillId="0" borderId="0"/>
    <xf numFmtId="0" fontId="14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43" fontId="14" fillId="0" borderId="0" applyFont="0" applyFill="0" applyBorder="0" applyAlignment="0" applyProtection="0"/>
    <xf numFmtId="0" fontId="11" fillId="0" borderId="0"/>
    <xf numFmtId="0" fontId="44" fillId="0" borderId="0">
      <alignment vertical="center"/>
    </xf>
    <xf numFmtId="0" fontId="44" fillId="10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2" fillId="0" borderId="0"/>
    <xf numFmtId="0" fontId="44" fillId="0" borderId="0">
      <alignment vertical="center"/>
    </xf>
    <xf numFmtId="0" fontId="31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/>
    <xf numFmtId="0" fontId="44" fillId="0" borderId="0">
      <alignment vertical="center"/>
    </xf>
    <xf numFmtId="165" fontId="44" fillId="0" borderId="0" applyFont="0" applyFill="0" applyBorder="0" applyAlignment="0" applyProtection="0">
      <alignment vertical="center"/>
    </xf>
    <xf numFmtId="165" fontId="31" fillId="0" borderId="0" applyFont="0" applyFill="0" applyBorder="0" applyAlignment="0" applyProtection="0">
      <alignment vertical="center"/>
    </xf>
    <xf numFmtId="165" fontId="44" fillId="0" borderId="0" applyFont="0" applyFill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0" fontId="50" fillId="6" borderId="4" applyNumberFormat="0" applyAlignment="0" applyProtection="0">
      <alignment vertical="center"/>
    </xf>
    <xf numFmtId="0" fontId="51" fillId="0" borderId="6" applyNumberFormat="0" applyFill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54" fillId="0" borderId="1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7" fillId="5" borderId="4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7" borderId="7" applyNumberFormat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0" fillId="0" borderId="0"/>
    <xf numFmtId="0" fontId="14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43" fontId="14" fillId="0" borderId="0" applyFont="0" applyFill="0" applyBorder="0" applyAlignment="0" applyProtection="0"/>
    <xf numFmtId="0" fontId="10" fillId="0" borderId="0"/>
    <xf numFmtId="0" fontId="10" fillId="0" borderId="0"/>
    <xf numFmtId="0" fontId="9" fillId="0" borderId="0"/>
    <xf numFmtId="0" fontId="14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43" fontId="14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62" fillId="11" borderId="0" applyNumberFormat="0" applyBorder="0" applyAlignment="0" applyProtection="0"/>
    <xf numFmtId="0" fontId="62" fillId="0" borderId="0"/>
    <xf numFmtId="0" fontId="7" fillId="0" borderId="0"/>
    <xf numFmtId="0" fontId="32" fillId="0" borderId="0">
      <alignment vertical="center"/>
    </xf>
    <xf numFmtId="0" fontId="6" fillId="0" borderId="0"/>
    <xf numFmtId="0" fontId="14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14" fillId="0" borderId="0" applyFont="0" applyFill="0" applyBorder="0" applyAlignment="0" applyProtection="0"/>
    <xf numFmtId="0" fontId="5" fillId="0" borderId="0"/>
    <xf numFmtId="0" fontId="4" fillId="0" borderId="0"/>
    <xf numFmtId="0" fontId="14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4" fillId="0" borderId="0" applyFont="0" applyFill="0" applyBorder="0" applyAlignment="0" applyProtection="0"/>
    <xf numFmtId="0" fontId="4" fillId="0" borderId="0"/>
    <xf numFmtId="0" fontId="63" fillId="0" borderId="0"/>
    <xf numFmtId="0" fontId="3" fillId="0" borderId="0"/>
    <xf numFmtId="0" fontId="64" fillId="4" borderId="0" applyNumberFormat="0" applyBorder="0" applyAlignment="0" applyProtection="0">
      <alignment vertical="center"/>
    </xf>
    <xf numFmtId="165" fontId="44" fillId="0" borderId="0" applyFont="0" applyFill="0" applyBorder="0" applyAlignment="0" applyProtection="0">
      <alignment vertical="center"/>
    </xf>
    <xf numFmtId="0" fontId="1" fillId="0" borderId="0"/>
    <xf numFmtId="0" fontId="14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3" fillId="0" borderId="0"/>
  </cellStyleXfs>
  <cellXfs count="90">
    <xf numFmtId="0" fontId="0" fillId="0" borderId="0" xfId="0"/>
    <xf numFmtId="49" fontId="33" fillId="0" borderId="10" xfId="0" applyNumberFormat="1" applyFont="1" applyBorder="1" applyAlignment="1">
      <alignment horizontal="center"/>
    </xf>
    <xf numFmtId="0" fontId="13" fillId="0" borderId="0" xfId="0" applyFont="1"/>
    <xf numFmtId="0" fontId="33" fillId="0" borderId="10" xfId="0" applyFont="1" applyBorder="1" applyAlignment="1">
      <alignment horizontal="center"/>
    </xf>
    <xf numFmtId="0" fontId="36" fillId="0" borderId="0" xfId="0" applyFont="1" applyAlignment="1"/>
    <xf numFmtId="9" fontId="36" fillId="0" borderId="0" xfId="0" applyNumberFormat="1" applyFont="1" applyAlignment="1"/>
    <xf numFmtId="0" fontId="37" fillId="34" borderId="0" xfId="0" applyFont="1" applyFill="1" applyAlignment="1"/>
    <xf numFmtId="0" fontId="37" fillId="0" borderId="0" xfId="0" applyFont="1" applyAlignment="1"/>
    <xf numFmtId="0" fontId="36" fillId="0" borderId="0" xfId="0" applyFont="1" applyFill="1" applyAlignment="1"/>
    <xf numFmtId="9" fontId="36" fillId="0" borderId="0" xfId="0" applyNumberFormat="1" applyFont="1" applyFill="1" applyAlignment="1"/>
    <xf numFmtId="0" fontId="37" fillId="0" borderId="0" xfId="0" applyFont="1" applyFill="1" applyAlignment="1"/>
    <xf numFmtId="0" fontId="37" fillId="0" borderId="0" xfId="0" applyNumberFormat="1" applyFont="1" applyFill="1" applyAlignment="1"/>
    <xf numFmtId="0" fontId="35" fillId="0" borderId="0" xfId="0" applyFont="1" applyAlignment="1"/>
    <xf numFmtId="0" fontId="35" fillId="0" borderId="0" xfId="0" applyFont="1"/>
    <xf numFmtId="0" fontId="39" fillId="0" borderId="0" xfId="0" applyFont="1"/>
    <xf numFmtId="0" fontId="38" fillId="13" borderId="0" xfId="22" applyFont="1" applyAlignment="1"/>
    <xf numFmtId="0" fontId="34" fillId="0" borderId="0" xfId="0" applyFont="1" applyAlignment="1"/>
    <xf numFmtId="0" fontId="34" fillId="0" borderId="0" xfId="0" applyFont="1" applyAlignment="1">
      <alignment horizontal="center"/>
    </xf>
    <xf numFmtId="0" fontId="34" fillId="0" borderId="0" xfId="0" applyNumberFormat="1" applyFont="1" applyAlignment="1">
      <alignment horizontal="center"/>
    </xf>
    <xf numFmtId="0" fontId="35" fillId="0" borderId="10" xfId="0" applyFont="1" applyBorder="1" applyAlignment="1">
      <alignment horizontal="center"/>
    </xf>
    <xf numFmtId="49" fontId="35" fillId="0" borderId="10" xfId="0" applyNumberFormat="1" applyFont="1" applyBorder="1" applyAlignment="1">
      <alignment horizontal="center"/>
    </xf>
    <xf numFmtId="9" fontId="35" fillId="0" borderId="10" xfId="0" applyNumberFormat="1" applyFont="1" applyBorder="1" applyAlignment="1">
      <alignment horizontal="center"/>
    </xf>
    <xf numFmtId="0" fontId="40" fillId="6" borderId="10" xfId="10" applyFont="1" applyBorder="1" applyAlignment="1">
      <alignment horizontal="center" vertical="center"/>
    </xf>
    <xf numFmtId="0" fontId="40" fillId="6" borderId="10" xfId="10" applyFont="1" applyBorder="1" applyAlignment="1">
      <alignment horizontal="center" vertical="center" wrapText="1"/>
    </xf>
    <xf numFmtId="0" fontId="40" fillId="8" borderId="10" xfId="15" applyFont="1" applyBorder="1" applyAlignment="1">
      <alignment horizontal="center" vertical="center" wrapText="1"/>
    </xf>
    <xf numFmtId="0" fontId="40" fillId="33" borderId="10" xfId="15" applyFont="1" applyFill="1" applyBorder="1" applyAlignment="1">
      <alignment horizontal="center" vertical="center" wrapText="1"/>
    </xf>
    <xf numFmtId="0" fontId="33" fillId="14" borderId="10" xfId="23" applyNumberFormat="1" applyFont="1" applyBorder="1" applyAlignment="1">
      <alignment horizontal="center" vertical="center" wrapText="1"/>
    </xf>
    <xf numFmtId="0" fontId="41" fillId="0" borderId="0" xfId="0" applyFont="1"/>
    <xf numFmtId="9" fontId="35" fillId="0" borderId="0" xfId="0" applyNumberFormat="1" applyFont="1"/>
    <xf numFmtId="0" fontId="34" fillId="0" borderId="0" xfId="0" applyFont="1"/>
    <xf numFmtId="0" fontId="42" fillId="8" borderId="13" xfId="15" applyFont="1" applyBorder="1" applyAlignment="1">
      <alignment horizontal="center"/>
    </xf>
    <xf numFmtId="164" fontId="43" fillId="8" borderId="12" xfId="15" applyNumberFormat="1" applyFont="1" applyBorder="1" applyAlignment="1">
      <alignment horizontal="center"/>
    </xf>
    <xf numFmtId="0" fontId="34" fillId="0" borderId="11" xfId="0" applyFont="1" applyFill="1" applyBorder="1" applyAlignment="1"/>
    <xf numFmtId="0" fontId="33" fillId="36" borderId="10" xfId="23" applyFont="1" applyFill="1" applyBorder="1" applyAlignment="1">
      <alignment horizontal="center" vertical="center" wrapText="1"/>
    </xf>
    <xf numFmtId="1" fontId="35" fillId="0" borderId="11" xfId="0" applyNumberFormat="1" applyFont="1" applyFill="1" applyBorder="1" applyAlignment="1">
      <alignment horizontal="left"/>
    </xf>
    <xf numFmtId="0" fontId="35" fillId="0" borderId="11" xfId="0" applyFont="1" applyFill="1" applyBorder="1"/>
    <xf numFmtId="14" fontId="35" fillId="0" borderId="11" xfId="0" applyNumberFormat="1" applyFont="1" applyFill="1" applyBorder="1"/>
    <xf numFmtId="0" fontId="38" fillId="13" borderId="0" xfId="22" applyFont="1" applyAlignment="1">
      <alignment horizontal="center"/>
    </xf>
    <xf numFmtId="0" fontId="37" fillId="34" borderId="0" xfId="0" applyFont="1" applyFill="1" applyAlignment="1">
      <alignment horizontal="center"/>
    </xf>
    <xf numFmtId="0" fontId="37" fillId="0" borderId="0" xfId="0" applyFont="1" applyFill="1" applyAlignment="1">
      <alignment horizontal="center"/>
    </xf>
    <xf numFmtId="0" fontId="41" fillId="0" borderId="0" xfId="0" applyFont="1" applyAlignment="1">
      <alignment horizontal="center"/>
    </xf>
    <xf numFmtId="9" fontId="65" fillId="34" borderId="0" xfId="0" applyNumberFormat="1" applyFont="1" applyFill="1" applyAlignment="1">
      <alignment horizontal="center"/>
    </xf>
    <xf numFmtId="0" fontId="35" fillId="36" borderId="10" xfId="0" applyFont="1" applyFill="1" applyBorder="1" applyAlignment="1">
      <alignment horizontal="center"/>
    </xf>
    <xf numFmtId="0" fontId="35" fillId="36" borderId="11" xfId="0" applyFont="1" applyFill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33" fillId="8" borderId="10" xfId="15" applyFont="1" applyBorder="1" applyAlignment="1">
      <alignment horizontal="center"/>
    </xf>
    <xf numFmtId="1" fontId="34" fillId="35" borderId="11" xfId="243" applyNumberFormat="1" applyFont="1" applyFill="1" applyBorder="1" applyAlignment="1">
      <alignment horizontal="left" vertical="center"/>
    </xf>
    <xf numFmtId="0" fontId="2" fillId="8" borderId="11" xfId="15" applyFont="1" applyBorder="1"/>
    <xf numFmtId="0" fontId="2" fillId="8" borderId="11" xfId="15" applyFont="1" applyBorder="1" applyAlignment="1">
      <alignment horizontal="left"/>
    </xf>
    <xf numFmtId="0" fontId="66" fillId="0" borderId="0" xfId="0" applyFont="1"/>
    <xf numFmtId="43" fontId="34" fillId="34" borderId="0" xfId="299" applyFont="1" applyFill="1" applyAlignme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43" fontId="37" fillId="34" borderId="0" xfId="0" applyNumberFormat="1" applyFont="1" applyFill="1" applyAlignment="1"/>
    <xf numFmtId="0" fontId="37" fillId="34" borderId="0" xfId="0" applyFont="1" applyFill="1" applyAlignment="1">
      <alignment horizontal="left"/>
    </xf>
    <xf numFmtId="166" fontId="34" fillId="37" borderId="11" xfId="299" applyNumberFormat="1" applyFont="1" applyFill="1" applyBorder="1" applyAlignment="1">
      <alignment horizontal="center" vertical="center"/>
    </xf>
    <xf numFmtId="166" fontId="37" fillId="34" borderId="0" xfId="0" applyNumberFormat="1" applyFont="1" applyFill="1" applyAlignment="1"/>
    <xf numFmtId="0" fontId="39" fillId="36" borderId="10" xfId="23" applyFont="1" applyFill="1" applyBorder="1" applyAlignment="1">
      <alignment horizontal="center" vertical="center" wrapText="1"/>
    </xf>
    <xf numFmtId="166" fontId="34" fillId="34" borderId="0" xfId="0" applyNumberFormat="1" applyFont="1" applyFill="1" applyAlignment="1"/>
    <xf numFmtId="0" fontId="67" fillId="0" borderId="0" xfId="0" applyFont="1"/>
    <xf numFmtId="0" fontId="0" fillId="0" borderId="0" xfId="0" pivotButton="1"/>
    <xf numFmtId="0" fontId="0" fillId="0" borderId="0" xfId="0" applyNumberFormat="1"/>
    <xf numFmtId="0" fontId="34" fillId="34" borderId="0" xfId="0" applyFont="1" applyFill="1" applyAlignment="1">
      <alignment horizontal="center"/>
    </xf>
    <xf numFmtId="49" fontId="35" fillId="0" borderId="11" xfId="0" applyNumberFormat="1" applyFont="1" applyFill="1" applyBorder="1" applyAlignment="1">
      <alignment horizontal="left"/>
    </xf>
    <xf numFmtId="0" fontId="2" fillId="0" borderId="0" xfId="0" applyFont="1" applyBorder="1"/>
    <xf numFmtId="1" fontId="34" fillId="35" borderId="0" xfId="243" applyNumberFormat="1" applyFont="1" applyFill="1" applyBorder="1" applyAlignment="1">
      <alignment horizontal="left" vertical="center"/>
    </xf>
    <xf numFmtId="49" fontId="36" fillId="0" borderId="0" xfId="0" applyNumberFormat="1" applyFont="1" applyAlignment="1"/>
    <xf numFmtId="49" fontId="36" fillId="0" borderId="0" xfId="0" applyNumberFormat="1" applyFont="1" applyFill="1" applyAlignment="1"/>
    <xf numFmtId="49" fontId="35" fillId="0" borderId="0" xfId="0" applyNumberFormat="1" applyFont="1" applyAlignment="1"/>
    <xf numFmtId="49" fontId="41" fillId="0" borderId="0" xfId="0" applyNumberFormat="1" applyFont="1"/>
    <xf numFmtId="49" fontId="35" fillId="0" borderId="0" xfId="0" applyNumberFormat="1" applyFont="1"/>
    <xf numFmtId="49" fontId="2" fillId="0" borderId="0" xfId="0" applyNumberFormat="1" applyFont="1"/>
    <xf numFmtId="49" fontId="35" fillId="0" borderId="11" xfId="0" applyNumberFormat="1" applyFont="1" applyFill="1" applyBorder="1"/>
    <xf numFmtId="0" fontId="68" fillId="0" borderId="11" xfId="44" applyFont="1" applyFill="1" applyBorder="1" applyAlignment="1">
      <alignment horizontal="center" vertical="center"/>
    </xf>
    <xf numFmtId="0" fontId="0" fillId="0" borderId="11" xfId="0" applyBorder="1"/>
    <xf numFmtId="49" fontId="39" fillId="36" borderId="11" xfId="0" applyNumberFormat="1" applyFont="1" applyFill="1" applyBorder="1" applyAlignment="1">
      <alignment horizontal="center"/>
    </xf>
    <xf numFmtId="0" fontId="29" fillId="36" borderId="11" xfId="0" applyFont="1" applyFill="1" applyBorder="1" applyAlignment="1">
      <alignment horizontal="center"/>
    </xf>
    <xf numFmtId="0" fontId="33" fillId="36" borderId="11" xfId="23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/>
    </xf>
    <xf numFmtId="0" fontId="69" fillId="0" borderId="11" xfId="44" applyFont="1" applyFill="1" applyBorder="1" applyAlignment="1">
      <alignment horizontal="center" vertical="center"/>
    </xf>
    <xf numFmtId="0" fontId="70" fillId="0" borderId="11" xfId="0" applyFont="1" applyFill="1" applyBorder="1" applyAlignment="1">
      <alignment horizontal="center"/>
    </xf>
    <xf numFmtId="0" fontId="71" fillId="0" borderId="11" xfId="0" applyFont="1" applyBorder="1" applyAlignment="1">
      <alignment horizontal="center" vertical="center"/>
    </xf>
    <xf numFmtId="0" fontId="71" fillId="0" borderId="11" xfId="0" applyNumberFormat="1" applyFont="1" applyBorder="1" applyAlignment="1">
      <alignment vertical="center"/>
    </xf>
    <xf numFmtId="167" fontId="72" fillId="0" borderId="11" xfId="477" applyNumberFormat="1" applyFont="1" applyFill="1" applyBorder="1" applyAlignment="1">
      <alignment horizontal="right" vertical="center"/>
    </xf>
    <xf numFmtId="0" fontId="73" fillId="0" borderId="0" xfId="0" applyFont="1"/>
    <xf numFmtId="49" fontId="35" fillId="36" borderId="11" xfId="0" applyNumberFormat="1" applyFont="1" applyFill="1" applyBorder="1" applyAlignment="1">
      <alignment horizontal="left"/>
    </xf>
    <xf numFmtId="49" fontId="35" fillId="36" borderId="0" xfId="0" applyNumberFormat="1" applyFont="1" applyFill="1"/>
    <xf numFmtId="0" fontId="34" fillId="38" borderId="0" xfId="0" applyFont="1" applyFill="1" applyAlignment="1">
      <alignment horizontal="left"/>
    </xf>
    <xf numFmtId="0" fontId="38" fillId="13" borderId="0" xfId="22" applyFont="1" applyAlignment="1">
      <alignment horizontal="center"/>
    </xf>
  </cellXfs>
  <cellStyles count="478">
    <cellStyle name="_x000d__x000a_JournalTemplate=C:\COMFO\CTALK\JOURSTD.TPL_x000d__x000a_LbStateAddress=3 3 0 251 1 89 2 311_x000d__x000a_LbStateJou 2" xfId="372"/>
    <cellStyle name="20% - Accent1" xfId="19" builtinId="30" customBuiltin="1"/>
    <cellStyle name="20% - Accent1 2" xfId="64"/>
    <cellStyle name="20% - Accent1 3" xfId="165"/>
    <cellStyle name="20% - Accent1 4" xfId="210"/>
    <cellStyle name="20% - Accent1 5" xfId="263"/>
    <cellStyle name="20% - Accent1 6" xfId="320"/>
    <cellStyle name="20% - Accent1 7" xfId="395"/>
    <cellStyle name="20% - Accent2" xfId="23" builtinId="34" customBuiltin="1"/>
    <cellStyle name="20% - Accent2 2" xfId="68"/>
    <cellStyle name="20% - Accent2 3" xfId="169"/>
    <cellStyle name="20% - Accent2 4" xfId="214"/>
    <cellStyle name="20% - Accent2 5" xfId="267"/>
    <cellStyle name="20% - Accent2 6" xfId="324"/>
    <cellStyle name="20% - Accent2 7" xfId="399"/>
    <cellStyle name="20% - Accent3" xfId="27" builtinId="38" customBuiltin="1"/>
    <cellStyle name="20% - Accent3 2" xfId="72"/>
    <cellStyle name="20% - Accent3 3" xfId="173"/>
    <cellStyle name="20% - Accent3 4" xfId="218"/>
    <cellStyle name="20% - Accent3 5" xfId="271"/>
    <cellStyle name="20% - Accent3 6" xfId="328"/>
    <cellStyle name="20% - Accent3 7" xfId="403"/>
    <cellStyle name="20% - Accent4" xfId="31" builtinId="42" customBuiltin="1"/>
    <cellStyle name="20% - Accent4 2" xfId="76"/>
    <cellStyle name="20% - Accent4 3" xfId="177"/>
    <cellStyle name="20% - Accent4 4" xfId="222"/>
    <cellStyle name="20% - Accent4 5" xfId="275"/>
    <cellStyle name="20% - Accent4 6" xfId="332"/>
    <cellStyle name="20% - Accent4 7" xfId="407"/>
    <cellStyle name="20% - Accent5" xfId="35" builtinId="46" customBuiltin="1"/>
    <cellStyle name="20% - Accent5 2" xfId="80"/>
    <cellStyle name="20% - Accent5 3" xfId="181"/>
    <cellStyle name="20% - Accent5 4" xfId="226"/>
    <cellStyle name="20% - Accent5 5" xfId="279"/>
    <cellStyle name="20% - Accent5 6" xfId="336"/>
    <cellStyle name="20% - Accent5 7" xfId="411"/>
    <cellStyle name="20% - Accent6" xfId="39" builtinId="50" customBuiltin="1"/>
    <cellStyle name="20% - Accent6 2" xfId="84"/>
    <cellStyle name="20% - Accent6 3" xfId="185"/>
    <cellStyle name="20% - Accent6 4" xfId="230"/>
    <cellStyle name="20% - Accent6 5" xfId="283"/>
    <cellStyle name="20% - Accent6 6" xfId="340"/>
    <cellStyle name="20% - Accent6 7" xfId="415"/>
    <cellStyle name="20% - 輔色1 2" xfId="90"/>
    <cellStyle name="20% - 輔色2 2" xfId="91"/>
    <cellStyle name="20% - 輔色3 2" xfId="92"/>
    <cellStyle name="20% - 輔色4 2" xfId="93"/>
    <cellStyle name="20% - 輔色5 2" xfId="94"/>
    <cellStyle name="20% - 輔色6 2" xfId="95"/>
    <cellStyle name="40% - Accent1" xfId="20" builtinId="31" customBuiltin="1"/>
    <cellStyle name="40% - Accent1 2" xfId="65"/>
    <cellStyle name="40% - Accent1 3" xfId="166"/>
    <cellStyle name="40% - Accent1 4" xfId="211"/>
    <cellStyle name="40% - Accent1 5" xfId="264"/>
    <cellStyle name="40% - Accent1 6" xfId="321"/>
    <cellStyle name="40% - Accent1 7" xfId="396"/>
    <cellStyle name="40% - Accent2" xfId="24" builtinId="35" customBuiltin="1"/>
    <cellStyle name="40% - Accent2 2" xfId="69"/>
    <cellStyle name="40% - Accent2 3" xfId="170"/>
    <cellStyle name="40% - Accent2 4" xfId="215"/>
    <cellStyle name="40% - Accent2 5" xfId="268"/>
    <cellStyle name="40% - Accent2 6" xfId="325"/>
    <cellStyle name="40% - Accent2 7" xfId="400"/>
    <cellStyle name="40% - Accent3" xfId="28" builtinId="39" customBuiltin="1"/>
    <cellStyle name="40% - Accent3 2" xfId="73"/>
    <cellStyle name="40% - Accent3 3" xfId="174"/>
    <cellStyle name="40% - Accent3 4" xfId="219"/>
    <cellStyle name="40% - Accent3 5" xfId="272"/>
    <cellStyle name="40% - Accent3 6" xfId="329"/>
    <cellStyle name="40% - Accent3 7" xfId="404"/>
    <cellStyle name="40% - Accent4" xfId="32" builtinId="43" customBuiltin="1"/>
    <cellStyle name="40% - Accent4 2" xfId="77"/>
    <cellStyle name="40% - Accent4 3" xfId="178"/>
    <cellStyle name="40% - Accent4 4" xfId="223"/>
    <cellStyle name="40% - Accent4 5" xfId="276"/>
    <cellStyle name="40% - Accent4 6" xfId="333"/>
    <cellStyle name="40% - Accent4 7" xfId="408"/>
    <cellStyle name="40% - Accent5" xfId="36" builtinId="47" customBuiltin="1"/>
    <cellStyle name="40% - Accent5 2" xfId="81"/>
    <cellStyle name="40% - Accent5 3" xfId="182"/>
    <cellStyle name="40% - Accent5 4" xfId="227"/>
    <cellStyle name="40% - Accent5 5" xfId="280"/>
    <cellStyle name="40% - Accent5 6" xfId="337"/>
    <cellStyle name="40% - Accent5 7" xfId="412"/>
    <cellStyle name="40% - Accent6" xfId="40" builtinId="51" customBuiltin="1"/>
    <cellStyle name="40% - Accent6 2" xfId="85"/>
    <cellStyle name="40% - Accent6 3" xfId="186"/>
    <cellStyle name="40% - Accent6 4" xfId="231"/>
    <cellStyle name="40% - Accent6 5" xfId="284"/>
    <cellStyle name="40% - Accent6 6" xfId="341"/>
    <cellStyle name="40% - Accent6 7" xfId="416"/>
    <cellStyle name="40% - 輔色1 2" xfId="96"/>
    <cellStyle name="40% - 輔色1 3" xfId="240"/>
    <cellStyle name="40% - 輔色2 2" xfId="97"/>
    <cellStyle name="40% - 輔色3 2" xfId="98"/>
    <cellStyle name="40% - 輔色4 2" xfId="99"/>
    <cellStyle name="40% - 輔色5 2" xfId="100"/>
    <cellStyle name="40% - 輔色6 2" xfId="101"/>
    <cellStyle name="60% - Accent1" xfId="21" builtinId="32" customBuiltin="1"/>
    <cellStyle name="60% - Accent1 2" xfId="66"/>
    <cellStyle name="60% - Accent1 3" xfId="167"/>
    <cellStyle name="60% - Accent1 4" xfId="212"/>
    <cellStyle name="60% - Accent1 5" xfId="265"/>
    <cellStyle name="60% - Accent1 6" xfId="322"/>
    <cellStyle name="60% - Accent1 7" xfId="397"/>
    <cellStyle name="60% - Accent2" xfId="25" builtinId="36" customBuiltin="1"/>
    <cellStyle name="60% - Accent2 2" xfId="70"/>
    <cellStyle name="60% - Accent2 3" xfId="171"/>
    <cellStyle name="60% - Accent2 4" xfId="216"/>
    <cellStyle name="60% - Accent2 5" xfId="269"/>
    <cellStyle name="60% - Accent2 6" xfId="326"/>
    <cellStyle name="60% - Accent2 7" xfId="401"/>
    <cellStyle name="60% - Accent3" xfId="29" builtinId="40" customBuiltin="1"/>
    <cellStyle name="60% - Accent3 2" xfId="74"/>
    <cellStyle name="60% - Accent3 3" xfId="175"/>
    <cellStyle name="60% - Accent3 4" xfId="220"/>
    <cellStyle name="60% - Accent3 5" xfId="273"/>
    <cellStyle name="60% - Accent3 6" xfId="330"/>
    <cellStyle name="60% - Accent3 7" xfId="405"/>
    <cellStyle name="60% - Accent4" xfId="33" builtinId="44" customBuiltin="1"/>
    <cellStyle name="60% - Accent4 2" xfId="78"/>
    <cellStyle name="60% - Accent4 3" xfId="179"/>
    <cellStyle name="60% - Accent4 4" xfId="224"/>
    <cellStyle name="60% - Accent4 5" xfId="277"/>
    <cellStyle name="60% - Accent4 6" xfId="334"/>
    <cellStyle name="60% - Accent4 7" xfId="409"/>
    <cellStyle name="60% - Accent5" xfId="37" builtinId="48" customBuiltin="1"/>
    <cellStyle name="60% - Accent5 2" xfId="82"/>
    <cellStyle name="60% - Accent5 3" xfId="183"/>
    <cellStyle name="60% - Accent5 4" xfId="228"/>
    <cellStyle name="60% - Accent5 5" xfId="281"/>
    <cellStyle name="60% - Accent5 6" xfId="338"/>
    <cellStyle name="60% - Accent5 7" xfId="413"/>
    <cellStyle name="60% - Accent6" xfId="41" builtinId="52" customBuiltin="1"/>
    <cellStyle name="60% - Accent6 2" xfId="86"/>
    <cellStyle name="60% - Accent6 3" xfId="187"/>
    <cellStyle name="60% - Accent6 4" xfId="232"/>
    <cellStyle name="60% - Accent6 5" xfId="285"/>
    <cellStyle name="60% - Accent6 6" xfId="342"/>
    <cellStyle name="60% - Accent6 7" xfId="417"/>
    <cellStyle name="60% - 輔色1 2" xfId="102"/>
    <cellStyle name="60% - 輔色2 2" xfId="103"/>
    <cellStyle name="60% - 輔色3 2" xfId="104"/>
    <cellStyle name="60% - 輔色4 2" xfId="105"/>
    <cellStyle name="60% - 輔色5 2" xfId="106"/>
    <cellStyle name="60% - 輔色6 2" xfId="107"/>
    <cellStyle name="Accent1" xfId="18" builtinId="29" customBuiltin="1"/>
    <cellStyle name="Accent1 2" xfId="63"/>
    <cellStyle name="Accent1 3" xfId="164"/>
    <cellStyle name="Accent1 4" xfId="209"/>
    <cellStyle name="Accent1 5" xfId="262"/>
    <cellStyle name="Accent1 6" xfId="319"/>
    <cellStyle name="Accent1 7" xfId="394"/>
    <cellStyle name="Accent2" xfId="22" builtinId="33" customBuiltin="1"/>
    <cellStyle name="Accent2 2" xfId="67"/>
    <cellStyle name="Accent2 3" xfId="168"/>
    <cellStyle name="Accent2 4" xfId="213"/>
    <cellStyle name="Accent2 5" xfId="266"/>
    <cellStyle name="Accent2 6" xfId="323"/>
    <cellStyle name="Accent2 7" xfId="398"/>
    <cellStyle name="Accent3" xfId="26" builtinId="37" customBuiltin="1"/>
    <cellStyle name="Accent3 2" xfId="71"/>
    <cellStyle name="Accent3 3" xfId="172"/>
    <cellStyle name="Accent3 4" xfId="217"/>
    <cellStyle name="Accent3 5" xfId="270"/>
    <cellStyle name="Accent3 6" xfId="327"/>
    <cellStyle name="Accent3 7" xfId="402"/>
    <cellStyle name="Accent4" xfId="30" builtinId="41" customBuiltin="1"/>
    <cellStyle name="Accent4 2" xfId="75"/>
    <cellStyle name="Accent4 3" xfId="176"/>
    <cellStyle name="Accent4 4" xfId="221"/>
    <cellStyle name="Accent4 5" xfId="274"/>
    <cellStyle name="Accent4 6" xfId="331"/>
    <cellStyle name="Accent4 7" xfId="406"/>
    <cellStyle name="Accent5" xfId="34" builtinId="45" customBuiltin="1"/>
    <cellStyle name="Accent5 2" xfId="79"/>
    <cellStyle name="Accent5 3" xfId="180"/>
    <cellStyle name="Accent5 4" xfId="225"/>
    <cellStyle name="Accent5 5" xfId="278"/>
    <cellStyle name="Accent5 6" xfId="335"/>
    <cellStyle name="Accent5 7" xfId="410"/>
    <cellStyle name="Accent6" xfId="38" builtinId="49" customBuiltin="1"/>
    <cellStyle name="Accent6 2" xfId="83"/>
    <cellStyle name="Accent6 3" xfId="184"/>
    <cellStyle name="Accent6 4" xfId="229"/>
    <cellStyle name="Accent6 5" xfId="282"/>
    <cellStyle name="Accent6 6" xfId="339"/>
    <cellStyle name="Accent6 7" xfId="414"/>
    <cellStyle name="Bad" xfId="7" builtinId="27" customBuiltin="1"/>
    <cellStyle name="Bad 2" xfId="52"/>
    <cellStyle name="Bad 3" xfId="153"/>
    <cellStyle name="Bad 4" xfId="198"/>
    <cellStyle name="Bad 5" xfId="251"/>
    <cellStyle name="Bad 6" xfId="308"/>
    <cellStyle name="Bad 7" xfId="383"/>
    <cellStyle name="Calculation" xfId="11" builtinId="22" customBuiltin="1"/>
    <cellStyle name="Calculation 2" xfId="56"/>
    <cellStyle name="Calculation 3" xfId="157"/>
    <cellStyle name="Calculation 4" xfId="202"/>
    <cellStyle name="Calculation 5" xfId="255"/>
    <cellStyle name="Calculation 6" xfId="312"/>
    <cellStyle name="Calculation 7" xfId="387"/>
    <cellStyle name="Check Cell" xfId="13" builtinId="23" customBuiltin="1"/>
    <cellStyle name="Check Cell 2" xfId="58"/>
    <cellStyle name="Check Cell 3" xfId="159"/>
    <cellStyle name="Check Cell 4" xfId="204"/>
    <cellStyle name="Check Cell 5" xfId="257"/>
    <cellStyle name="Check Cell 6" xfId="314"/>
    <cellStyle name="Check Cell 7" xfId="389"/>
    <cellStyle name="Comma" xfId="299" builtinId="3"/>
    <cellStyle name="Comma 2" xfId="87"/>
    <cellStyle name="Comma 2 2" xfId="118"/>
    <cellStyle name="Comma 3" xfId="188"/>
    <cellStyle name="Comma 4" xfId="233"/>
    <cellStyle name="Comma 5" xfId="370"/>
    <cellStyle name="Comma 6" xfId="445"/>
    <cellStyle name="Explanatory Text" xfId="16" builtinId="53" customBuiltin="1"/>
    <cellStyle name="Explanatory Text 2" xfId="61"/>
    <cellStyle name="Explanatory Text 3" xfId="162"/>
    <cellStyle name="Explanatory Text 4" xfId="207"/>
    <cellStyle name="Explanatory Text 5" xfId="260"/>
    <cellStyle name="Explanatory Text 6" xfId="317"/>
    <cellStyle name="Explanatory Text 7" xfId="392"/>
    <cellStyle name="Good" xfId="6" builtinId="26" customBuiltin="1"/>
    <cellStyle name="Good 2" xfId="51"/>
    <cellStyle name="Good 3" xfId="152"/>
    <cellStyle name="Good 4" xfId="197"/>
    <cellStyle name="Good 5" xfId="250"/>
    <cellStyle name="Good 6" xfId="307"/>
    <cellStyle name="Good 7" xfId="382"/>
    <cellStyle name="Heading 1" xfId="2" builtinId="16" customBuiltin="1"/>
    <cellStyle name="Heading 1 2" xfId="47"/>
    <cellStyle name="Heading 1 3" xfId="148"/>
    <cellStyle name="Heading 1 4" xfId="193"/>
    <cellStyle name="Heading 1 5" xfId="246"/>
    <cellStyle name="Heading 1 6" xfId="303"/>
    <cellStyle name="Heading 1 7" xfId="378"/>
    <cellStyle name="Heading 2" xfId="3" builtinId="17" customBuiltin="1"/>
    <cellStyle name="Heading 2 2" xfId="48"/>
    <cellStyle name="Heading 2 3" xfId="149"/>
    <cellStyle name="Heading 2 4" xfId="194"/>
    <cellStyle name="Heading 2 5" xfId="247"/>
    <cellStyle name="Heading 2 6" xfId="304"/>
    <cellStyle name="Heading 2 7" xfId="379"/>
    <cellStyle name="Heading 3" xfId="4" builtinId="18" customBuiltin="1"/>
    <cellStyle name="Heading 3 2" xfId="49"/>
    <cellStyle name="Heading 3 3" xfId="150"/>
    <cellStyle name="Heading 3 4" xfId="195"/>
    <cellStyle name="Heading 3 5" xfId="248"/>
    <cellStyle name="Heading 3 6" xfId="305"/>
    <cellStyle name="Heading 3 7" xfId="380"/>
    <cellStyle name="Heading 4" xfId="5" builtinId="19" customBuiltin="1"/>
    <cellStyle name="Heading 4 2" xfId="50"/>
    <cellStyle name="Heading 4 3" xfId="151"/>
    <cellStyle name="Heading 4 4" xfId="196"/>
    <cellStyle name="Heading 4 5" xfId="249"/>
    <cellStyle name="Heading 4 6" xfId="306"/>
    <cellStyle name="Heading 4 7" xfId="381"/>
    <cellStyle name="Input" xfId="9" builtinId="20" customBuiltin="1"/>
    <cellStyle name="Input 2" xfId="54"/>
    <cellStyle name="Input 3" xfId="155"/>
    <cellStyle name="Input 4" xfId="200"/>
    <cellStyle name="Input 5" xfId="253"/>
    <cellStyle name="Input 6" xfId="310"/>
    <cellStyle name="Input 7" xfId="385"/>
    <cellStyle name="Linked Cell" xfId="12" builtinId="24" customBuiltin="1"/>
    <cellStyle name="Linked Cell 2" xfId="57"/>
    <cellStyle name="Linked Cell 3" xfId="158"/>
    <cellStyle name="Linked Cell 4" xfId="203"/>
    <cellStyle name="Linked Cell 5" xfId="256"/>
    <cellStyle name="Linked Cell 6" xfId="313"/>
    <cellStyle name="Linked Cell 7" xfId="388"/>
    <cellStyle name="MS Sans Serif" xfId="108"/>
    <cellStyle name="Neutral" xfId="8" builtinId="28" customBuiltin="1"/>
    <cellStyle name="Neutral 2" xfId="53"/>
    <cellStyle name="Neutral 2 2" xfId="121"/>
    <cellStyle name="Neutral 2 3" xfId="374"/>
    <cellStyle name="Neutral 3" xfId="154"/>
    <cellStyle name="Neutral 4" xfId="199"/>
    <cellStyle name="Neutral 5" xfId="252"/>
    <cellStyle name="Neutral 6" xfId="309"/>
    <cellStyle name="Neutral 7" xfId="384"/>
    <cellStyle name="Normal" xfId="0" builtinId="0"/>
    <cellStyle name="Normal 10" xfId="242"/>
    <cellStyle name="Normal 10 2" xfId="298"/>
    <cellStyle name="Normal 10 2 2" xfId="369"/>
    <cellStyle name="Normal 10 2 2 2" xfId="474"/>
    <cellStyle name="Normal 10 2 3" xfId="444"/>
    <cellStyle name="Normal 10 3" xfId="355"/>
    <cellStyle name="Normal 10 3 2" xfId="460"/>
    <cellStyle name="Normal 10 4" xfId="430"/>
    <cellStyle name="Normal 11" xfId="245"/>
    <cellStyle name="Normal 12" xfId="244"/>
    <cellStyle name="Normal 12 2" xfId="356"/>
    <cellStyle name="Normal 12 2 2" xfId="461"/>
    <cellStyle name="Normal 12 3" xfId="431"/>
    <cellStyle name="Normal 13" xfId="302"/>
    <cellStyle name="Normal 14" xfId="301"/>
    <cellStyle name="Normal 14 2" xfId="447"/>
    <cellStyle name="Normal 15" xfId="300"/>
    <cellStyle name="Normal 15 2" xfId="371"/>
    <cellStyle name="Normal 15 2 2" xfId="475"/>
    <cellStyle name="Normal 15 3" xfId="446"/>
    <cellStyle name="Normal 16" xfId="373"/>
    <cellStyle name="Normal 16 2" xfId="476"/>
    <cellStyle name="Normal 17" xfId="377"/>
    <cellStyle name="Normal 18" xfId="376"/>
    <cellStyle name="Normal 2" xfId="46"/>
    <cellStyle name="Normal 2 2" xfId="89"/>
    <cellStyle name="Normal 3" xfId="45"/>
    <cellStyle name="Normal 3 2" xfId="189"/>
    <cellStyle name="Normal 3 2 2" xfId="237"/>
    <cellStyle name="Normal 3 2 2 2" xfId="295"/>
    <cellStyle name="Normal 3 2 2 2 2" xfId="366"/>
    <cellStyle name="Normal 3 2 2 2 2 2" xfId="471"/>
    <cellStyle name="Normal 3 2 2 2 3" xfId="441"/>
    <cellStyle name="Normal 3 2 2 3" xfId="352"/>
    <cellStyle name="Normal 3 2 2 3 2" xfId="457"/>
    <cellStyle name="Normal 3 2 2 4" xfId="427"/>
    <cellStyle name="Normal 3 2 3" xfId="289"/>
    <cellStyle name="Normal 3 2 3 2" xfId="360"/>
    <cellStyle name="Normal 3 2 3 2 2" xfId="465"/>
    <cellStyle name="Normal 3 2 3 3" xfId="435"/>
    <cellStyle name="Normal 3 2 4" xfId="346"/>
    <cellStyle name="Normal 3 2 4 2" xfId="451"/>
    <cellStyle name="Normal 3 2 5" xfId="421"/>
    <cellStyle name="Normal 3 3" xfId="234"/>
    <cellStyle name="Normal 3 3 2" xfId="292"/>
    <cellStyle name="Normal 3 3 2 2" xfId="363"/>
    <cellStyle name="Normal 3 3 2 2 2" xfId="468"/>
    <cellStyle name="Normal 3 3 2 3" xfId="438"/>
    <cellStyle name="Normal 3 3 3" xfId="349"/>
    <cellStyle name="Normal 3 3 3 2" xfId="454"/>
    <cellStyle name="Normal 3 3 4" xfId="424"/>
    <cellStyle name="Normal 3 4" xfId="286"/>
    <cellStyle name="Normal 3 4 2" xfId="357"/>
    <cellStyle name="Normal 3 4 2 2" xfId="462"/>
    <cellStyle name="Normal 3 4 3" xfId="432"/>
    <cellStyle name="Normal 3 5" xfId="343"/>
    <cellStyle name="Normal 3 5 2" xfId="448"/>
    <cellStyle name="Normal 3 6" xfId="418"/>
    <cellStyle name="Normal 4" xfId="88"/>
    <cellStyle name="Normal 4 2" xfId="190"/>
    <cellStyle name="Normal 4 2 2" xfId="238"/>
    <cellStyle name="Normal 4 2 2 2" xfId="296"/>
    <cellStyle name="Normal 4 2 2 2 2" xfId="367"/>
    <cellStyle name="Normal 4 2 2 2 2 2" xfId="472"/>
    <cellStyle name="Normal 4 2 2 2 3" xfId="442"/>
    <cellStyle name="Normal 4 2 2 3" xfId="353"/>
    <cellStyle name="Normal 4 2 2 3 2" xfId="458"/>
    <cellStyle name="Normal 4 2 2 4" xfId="428"/>
    <cellStyle name="Normal 4 2 3" xfId="290"/>
    <cellStyle name="Normal 4 2 3 2" xfId="361"/>
    <cellStyle name="Normal 4 2 3 2 2" xfId="466"/>
    <cellStyle name="Normal 4 2 3 3" xfId="436"/>
    <cellStyle name="Normal 4 2 4" xfId="347"/>
    <cellStyle name="Normal 4 2 4 2" xfId="452"/>
    <cellStyle name="Normal 4 2 5" xfId="422"/>
    <cellStyle name="Normal 4 3" xfId="235"/>
    <cellStyle name="Normal 4 3 2" xfId="293"/>
    <cellStyle name="Normal 4 3 2 2" xfId="364"/>
    <cellStyle name="Normal 4 3 2 2 2" xfId="469"/>
    <cellStyle name="Normal 4 3 2 3" xfId="439"/>
    <cellStyle name="Normal 4 3 3" xfId="350"/>
    <cellStyle name="Normal 4 3 3 2" xfId="455"/>
    <cellStyle name="Normal 4 3 4" xfId="425"/>
    <cellStyle name="Normal 4 4" xfId="287"/>
    <cellStyle name="Normal 4 4 2" xfId="358"/>
    <cellStyle name="Normal 4 4 2 2" xfId="463"/>
    <cellStyle name="Normal 4 4 3" xfId="433"/>
    <cellStyle name="Normal 4 5" xfId="344"/>
    <cellStyle name="Normal 4 5 2" xfId="449"/>
    <cellStyle name="Normal 4 6" xfId="419"/>
    <cellStyle name="Normal 5" xfId="147"/>
    <cellStyle name="Normal 6" xfId="146"/>
    <cellStyle name="Normal 6 2" xfId="236"/>
    <cellStyle name="Normal 6 2 2" xfId="294"/>
    <cellStyle name="Normal 6 2 2 2" xfId="365"/>
    <cellStyle name="Normal 6 2 2 2 2" xfId="470"/>
    <cellStyle name="Normal 6 2 2 3" xfId="440"/>
    <cellStyle name="Normal 6 2 3" xfId="351"/>
    <cellStyle name="Normal 6 2 3 2" xfId="456"/>
    <cellStyle name="Normal 6 2 4" xfId="426"/>
    <cellStyle name="Normal 6 3" xfId="288"/>
    <cellStyle name="Normal 6 3 2" xfId="359"/>
    <cellStyle name="Normal 6 3 2 2" xfId="464"/>
    <cellStyle name="Normal 6 3 3" xfId="434"/>
    <cellStyle name="Normal 6 4" xfId="345"/>
    <cellStyle name="Normal 6 4 2" xfId="450"/>
    <cellStyle name="Normal 6 5" xfId="420"/>
    <cellStyle name="Normal 7" xfId="192"/>
    <cellStyle name="Normal 8" xfId="191"/>
    <cellStyle name="Normal 8 2" xfId="291"/>
    <cellStyle name="Normal 8 2 2" xfId="362"/>
    <cellStyle name="Normal 8 2 2 2" xfId="467"/>
    <cellStyle name="Normal 8 2 3" xfId="437"/>
    <cellStyle name="Normal 8 3" xfId="348"/>
    <cellStyle name="Normal 8 3 2" xfId="453"/>
    <cellStyle name="Normal 8 4" xfId="423"/>
    <cellStyle name="Normal 9" xfId="239"/>
    <cellStyle name="Normal 9 2" xfId="297"/>
    <cellStyle name="Normal 9 2 2" xfId="368"/>
    <cellStyle name="Normal 9 2 2 2" xfId="473"/>
    <cellStyle name="Normal 9 2 3" xfId="443"/>
    <cellStyle name="Normal 9 3" xfId="354"/>
    <cellStyle name="Normal 9 3 2" xfId="459"/>
    <cellStyle name="Normal 9 4" xfId="429"/>
    <cellStyle name="Note" xfId="15" builtinId="10" customBuiltin="1"/>
    <cellStyle name="Note 2" xfId="60"/>
    <cellStyle name="Note 3" xfId="161"/>
    <cellStyle name="Note 4" xfId="206"/>
    <cellStyle name="Note 5" xfId="259"/>
    <cellStyle name="Note 6" xfId="316"/>
    <cellStyle name="Note 7" xfId="391"/>
    <cellStyle name="Output" xfId="10" builtinId="21" customBuiltin="1"/>
    <cellStyle name="Output 2" xfId="55"/>
    <cellStyle name="Output 3" xfId="156"/>
    <cellStyle name="Output 4" xfId="201"/>
    <cellStyle name="Output 5" xfId="254"/>
    <cellStyle name="Output 6" xfId="311"/>
    <cellStyle name="Output 7" xfId="386"/>
    <cellStyle name="Percent 2" xfId="125"/>
    <cellStyle name="Title" xfId="1" builtinId="15" customBuiltin="1"/>
    <cellStyle name="Total" xfId="17" builtinId="25" customBuiltin="1"/>
    <cellStyle name="Total 2" xfId="62"/>
    <cellStyle name="Total 3" xfId="163"/>
    <cellStyle name="Total 4" xfId="208"/>
    <cellStyle name="Total 5" xfId="261"/>
    <cellStyle name="Total 6" xfId="318"/>
    <cellStyle name="Total 7" xfId="393"/>
    <cellStyle name="Warning Text" xfId="14" builtinId="11" customBuiltin="1"/>
    <cellStyle name="Warning Text 2" xfId="59"/>
    <cellStyle name="Warning Text 3" xfId="160"/>
    <cellStyle name="Warning Text 4" xfId="205"/>
    <cellStyle name="Warning Text 5" xfId="258"/>
    <cellStyle name="Warning Text 6" xfId="315"/>
    <cellStyle name="Warning Text 7" xfId="390"/>
    <cellStyle name="一般 2" xfId="42"/>
    <cellStyle name="一般 2 2" xfId="110"/>
    <cellStyle name="一般 2 3" xfId="111"/>
    <cellStyle name="一般 2 4" xfId="109"/>
    <cellStyle name="一般 3" xfId="43"/>
    <cellStyle name="一般 3 2" xfId="113"/>
    <cellStyle name="一般 3 3" xfId="112"/>
    <cellStyle name="一般 4" xfId="114"/>
    <cellStyle name="一般 5" xfId="115"/>
    <cellStyle name="一般 6" xfId="116"/>
    <cellStyle name="一般 7" xfId="117"/>
    <cellStyle name="一般 8" xfId="241"/>
    <cellStyle name="一般_POSITIVO(CKD)-NKE07060256 (PO#510124)" xfId="44"/>
    <cellStyle name="一般_POSITIVO(CKD)-NKE07060256 (PO#510124) 2" xfId="243"/>
    <cellStyle name="一般_POSITIVO-NKE07060192(M540SE,CASE KIT)(SEA)LC(PO#510124)" xfId="477"/>
    <cellStyle name="中等 2" xfId="122"/>
    <cellStyle name="備註 2" xfId="128"/>
    <cellStyle name="千分位 2" xfId="119"/>
    <cellStyle name="千分位 2 2 2" xfId="375"/>
    <cellStyle name="千分位 3" xfId="120"/>
    <cellStyle name="合計 2" xfId="123"/>
    <cellStyle name="壞 2" xfId="144"/>
    <cellStyle name="好 2" xfId="124"/>
    <cellStyle name="標題 1 2" xfId="136"/>
    <cellStyle name="標題 2 2" xfId="137"/>
    <cellStyle name="標題 3 2" xfId="138"/>
    <cellStyle name="標題 4 2" xfId="139"/>
    <cellStyle name="標題 5" xfId="140"/>
    <cellStyle name="檢查儲存格 2" xfId="143"/>
    <cellStyle name="計算方式 2" xfId="126"/>
    <cellStyle name="說明文字 2" xfId="129"/>
    <cellStyle name="警告文字 2" xfId="145"/>
    <cellStyle name="輔色1 2" xfId="130"/>
    <cellStyle name="輔色2 2" xfId="131"/>
    <cellStyle name="輔色3 2" xfId="132"/>
    <cellStyle name="輔色4 2" xfId="133"/>
    <cellStyle name="輔色5 2" xfId="134"/>
    <cellStyle name="輔色6 2" xfId="135"/>
    <cellStyle name="輸入 2" xfId="141"/>
    <cellStyle name="輸出 2" xfId="142"/>
    <cellStyle name="連結的儲存格 2" xfId="127"/>
  </cellStyles>
  <dxfs count="2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66CC"/>
      <color rgb="FFFFCC00"/>
      <color rgb="FFFF6699"/>
      <color rgb="FFFF99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igin%20Materi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Plant:</v>
          </cell>
          <cell r="B1" t="str">
            <v>461E</v>
          </cell>
        </row>
        <row r="2">
          <cell r="A2" t="str">
            <v>Time :</v>
          </cell>
          <cell r="B2">
            <v>44993</v>
          </cell>
          <cell r="C2">
            <v>0.50237268518518519</v>
          </cell>
        </row>
        <row r="3">
          <cell r="H3" t="str">
            <v>Vlookup lista ao lado</v>
          </cell>
        </row>
        <row r="4">
          <cell r="A4" t="str">
            <v>Material</v>
          </cell>
          <cell r="D4" t="str">
            <v>Plant</v>
          </cell>
          <cell r="E4" t="str">
            <v>Material Type</v>
          </cell>
          <cell r="F4" t="str">
            <v>Material Origin</v>
          </cell>
          <cell r="G4" t="str">
            <v>Material produce</v>
          </cell>
        </row>
        <row r="5">
          <cell r="A5">
            <v>95750</v>
          </cell>
          <cell r="D5" t="str">
            <v>461E</v>
          </cell>
          <cell r="E5" t="str">
            <v>ZMIP</v>
          </cell>
          <cell r="F5">
            <v>0</v>
          </cell>
          <cell r="H5" t="str">
            <v>National - except indicated in codes 3, 4, 5 or 8.</v>
          </cell>
        </row>
        <row r="6">
          <cell r="A6" t="str">
            <v>00MN511</v>
          </cell>
          <cell r="D6" t="str">
            <v>461E</v>
          </cell>
          <cell r="E6" t="str">
            <v>ZMIP</v>
          </cell>
          <cell r="F6">
            <v>0</v>
          </cell>
          <cell r="H6" t="str">
            <v>National - except indicated in codes 3, 4, 5 or 8.</v>
          </cell>
        </row>
        <row r="7">
          <cell r="A7" t="str">
            <v>01001-01471200</v>
          </cell>
          <cell r="D7" t="str">
            <v>461E</v>
          </cell>
          <cell r="E7" t="str">
            <v>ZROH</v>
          </cell>
          <cell r="F7">
            <v>6</v>
          </cell>
          <cell r="H7" t="str">
            <v>Foreign - imported directly, no similar nat., Res.CAMEX</v>
          </cell>
        </row>
        <row r="8">
          <cell r="A8" t="str">
            <v>0101PVC</v>
          </cell>
          <cell r="D8" t="str">
            <v>461E</v>
          </cell>
          <cell r="E8" t="str">
            <v>ZMIP</v>
          </cell>
          <cell r="F8">
            <v>1</v>
          </cell>
          <cell r="H8" t="str">
            <v>Foreign - imported directly</v>
          </cell>
        </row>
        <row r="9">
          <cell r="A9">
            <v>107587</v>
          </cell>
          <cell r="D9" t="str">
            <v>461E</v>
          </cell>
          <cell r="E9" t="str">
            <v>ZMIP</v>
          </cell>
          <cell r="F9">
            <v>0</v>
          </cell>
          <cell r="H9" t="str">
            <v>National - except indicated in codes 3, 4, 5 or 8.</v>
          </cell>
        </row>
        <row r="10">
          <cell r="A10">
            <v>124519</v>
          </cell>
          <cell r="D10" t="str">
            <v>461E</v>
          </cell>
          <cell r="E10" t="str">
            <v>ZMIP</v>
          </cell>
          <cell r="F10">
            <v>0</v>
          </cell>
          <cell r="H10" t="str">
            <v>National - except indicated in codes 3, 4, 5 or 8.</v>
          </cell>
        </row>
        <row r="11">
          <cell r="A11" t="str">
            <v>02-SSC-3614</v>
          </cell>
          <cell r="D11" t="str">
            <v>461E</v>
          </cell>
          <cell r="E11" t="str">
            <v>ZMIP</v>
          </cell>
          <cell r="F11">
            <v>0</v>
          </cell>
          <cell r="H11" t="str">
            <v>National - except indicated in codes 3, 4, 5 or 8.</v>
          </cell>
        </row>
        <row r="12">
          <cell r="A12" t="str">
            <v>02001-00750300</v>
          </cell>
          <cell r="D12" t="str">
            <v>461E</v>
          </cell>
          <cell r="E12" t="str">
            <v>ZROH</v>
          </cell>
          <cell r="F12">
            <v>6</v>
          </cell>
          <cell r="H12" t="str">
            <v>Foreign - imported directly, no similar nat., Res.CAMEX</v>
          </cell>
        </row>
        <row r="13">
          <cell r="A13" t="str">
            <v>02001-00754200</v>
          </cell>
          <cell r="D13" t="str">
            <v>461E</v>
          </cell>
          <cell r="E13" t="str">
            <v>ZROH</v>
          </cell>
          <cell r="F13">
            <v>6</v>
          </cell>
          <cell r="H13" t="str">
            <v>Foreign - imported directly, no similar nat., Res.CAMEX</v>
          </cell>
        </row>
        <row r="14">
          <cell r="A14" t="str">
            <v>02001-01020100</v>
          </cell>
          <cell r="D14" t="str">
            <v>461E</v>
          </cell>
          <cell r="E14" t="str">
            <v>ZROH</v>
          </cell>
          <cell r="F14">
            <v>6</v>
          </cell>
          <cell r="H14" t="str">
            <v>Foreign - imported directly, no similar nat., Res.CAMEX</v>
          </cell>
        </row>
        <row r="15">
          <cell r="A15" t="str">
            <v>02001-01070100</v>
          </cell>
          <cell r="D15" t="str">
            <v>461E</v>
          </cell>
          <cell r="E15" t="str">
            <v>ZROH</v>
          </cell>
          <cell r="F15">
            <v>6</v>
          </cell>
          <cell r="H15" t="str">
            <v>Foreign - imported directly, no similar nat., Res.CAMEX</v>
          </cell>
        </row>
        <row r="16">
          <cell r="A16" t="str">
            <v>02002-00350700</v>
          </cell>
          <cell r="D16" t="str">
            <v>461E</v>
          </cell>
          <cell r="E16" t="str">
            <v>ZROH</v>
          </cell>
          <cell r="F16">
            <v>6</v>
          </cell>
          <cell r="H16" t="str">
            <v>Foreign - imported directly, no similar nat., Res.CAMEX</v>
          </cell>
        </row>
        <row r="17">
          <cell r="A17" t="str">
            <v>02002-00470100</v>
          </cell>
          <cell r="D17" t="str">
            <v>461E</v>
          </cell>
          <cell r="E17" t="str">
            <v>ZROH</v>
          </cell>
          <cell r="F17">
            <v>6</v>
          </cell>
          <cell r="H17" t="str">
            <v>Foreign - imported directly, no similar nat., Res.CAMEX</v>
          </cell>
        </row>
        <row r="18">
          <cell r="A18" t="str">
            <v>02002-00510000</v>
          </cell>
          <cell r="D18" t="str">
            <v>461E</v>
          </cell>
          <cell r="E18" t="str">
            <v>ZROH</v>
          </cell>
          <cell r="F18">
            <v>6</v>
          </cell>
          <cell r="H18" t="str">
            <v>Foreign - imported directly, no similar nat., Res.CAMEX</v>
          </cell>
        </row>
        <row r="19">
          <cell r="A19" t="str">
            <v>02002-00510100</v>
          </cell>
          <cell r="D19" t="str">
            <v>461E</v>
          </cell>
          <cell r="E19" t="str">
            <v>ZROH</v>
          </cell>
          <cell r="F19">
            <v>6</v>
          </cell>
          <cell r="H19" t="str">
            <v>Foreign - imported directly, no similar nat., Res.CAMEX</v>
          </cell>
        </row>
        <row r="20">
          <cell r="A20" t="str">
            <v>02002-00550100</v>
          </cell>
          <cell r="D20" t="str">
            <v>461E</v>
          </cell>
          <cell r="E20" t="str">
            <v>ZROH</v>
          </cell>
          <cell r="F20">
            <v>6</v>
          </cell>
          <cell r="H20" t="str">
            <v>Foreign - imported directly, no similar nat., Res.CAMEX</v>
          </cell>
        </row>
        <row r="21">
          <cell r="A21" t="str">
            <v>02014-00050300</v>
          </cell>
          <cell r="D21" t="str">
            <v>461E</v>
          </cell>
          <cell r="E21" t="str">
            <v>ZROH</v>
          </cell>
          <cell r="F21">
            <v>6</v>
          </cell>
          <cell r="H21" t="str">
            <v>Foreign - imported directly, no similar nat., Res.CAMEX</v>
          </cell>
        </row>
        <row r="22">
          <cell r="A22" t="str">
            <v>02014-00080300</v>
          </cell>
          <cell r="D22" t="str">
            <v>461E</v>
          </cell>
          <cell r="E22" t="str">
            <v>ZROH</v>
          </cell>
          <cell r="F22">
            <v>6</v>
          </cell>
          <cell r="H22" t="str">
            <v>Foreign - imported directly, no similar nat., Res.CAMEX</v>
          </cell>
        </row>
        <row r="23">
          <cell r="A23" t="str">
            <v>02043-00091100</v>
          </cell>
          <cell r="D23" t="str">
            <v>461E</v>
          </cell>
          <cell r="E23" t="str">
            <v>ZROH</v>
          </cell>
          <cell r="F23">
            <v>6</v>
          </cell>
          <cell r="H23" t="str">
            <v>Foreign - imported directly, no similar nat., Res.CAMEX</v>
          </cell>
        </row>
        <row r="24">
          <cell r="A24" t="str">
            <v>02G611007310</v>
          </cell>
          <cell r="D24" t="str">
            <v>461E</v>
          </cell>
          <cell r="E24" t="str">
            <v>ZROH</v>
          </cell>
          <cell r="F24">
            <v>6</v>
          </cell>
          <cell r="H24" t="str">
            <v>Foreign - imported directly, no similar nat., Res.CAMEX</v>
          </cell>
        </row>
        <row r="25">
          <cell r="A25" t="str">
            <v>02G730001401</v>
          </cell>
          <cell r="D25" t="str">
            <v>461E</v>
          </cell>
          <cell r="E25" t="str">
            <v>ZROH</v>
          </cell>
          <cell r="F25">
            <v>6</v>
          </cell>
          <cell r="H25" t="str">
            <v>Foreign - imported directly, no similar nat., Res.CAMEX</v>
          </cell>
        </row>
        <row r="26">
          <cell r="A26" t="str">
            <v>05002-00060000</v>
          </cell>
          <cell r="D26" t="str">
            <v>461E</v>
          </cell>
          <cell r="E26" t="str">
            <v>ZROH</v>
          </cell>
          <cell r="F26">
            <v>6</v>
          </cell>
          <cell r="H26" t="str">
            <v>Foreign - imported directly, no similar nat., Res.CAMEX</v>
          </cell>
        </row>
        <row r="27">
          <cell r="A27" t="str">
            <v>05002-00060200</v>
          </cell>
          <cell r="D27" t="str">
            <v>461E</v>
          </cell>
          <cell r="E27" t="str">
            <v>ZROH</v>
          </cell>
          <cell r="F27">
            <v>6</v>
          </cell>
          <cell r="H27" t="str">
            <v>Foreign - imported directly, no similar nat., Res.CAMEX</v>
          </cell>
        </row>
        <row r="28">
          <cell r="A28" t="str">
            <v>05002-00060400</v>
          </cell>
          <cell r="D28" t="str">
            <v>461E</v>
          </cell>
          <cell r="E28" t="str">
            <v>ZROH</v>
          </cell>
          <cell r="F28">
            <v>6</v>
          </cell>
          <cell r="H28" t="str">
            <v>Foreign - imported directly, no similar nat., Res.CAMEX</v>
          </cell>
        </row>
        <row r="29">
          <cell r="A29" t="str">
            <v>05002-00090000</v>
          </cell>
          <cell r="D29" t="str">
            <v>461E</v>
          </cell>
          <cell r="E29" t="str">
            <v>ZROH</v>
          </cell>
          <cell r="F29">
            <v>6</v>
          </cell>
          <cell r="H29" t="str">
            <v>Foreign - imported directly, no similar nat., Res.CAMEX</v>
          </cell>
        </row>
        <row r="30">
          <cell r="A30" t="str">
            <v>05002-00090800</v>
          </cell>
          <cell r="D30" t="str">
            <v>461E</v>
          </cell>
          <cell r="E30" t="str">
            <v>ZROH</v>
          </cell>
          <cell r="F30">
            <v>6</v>
          </cell>
          <cell r="H30" t="str">
            <v>Foreign - imported directly, no similar nat., Res.CAMEX</v>
          </cell>
        </row>
        <row r="31">
          <cell r="A31" t="str">
            <v>05002-00091000</v>
          </cell>
          <cell r="D31" t="str">
            <v>461E</v>
          </cell>
          <cell r="E31" t="str">
            <v>ZROH</v>
          </cell>
          <cell r="F31">
            <v>6</v>
          </cell>
          <cell r="H31" t="str">
            <v>Foreign - imported directly, no similar nat., Res.CAMEX</v>
          </cell>
        </row>
        <row r="32">
          <cell r="A32" t="str">
            <v>05006-00012700</v>
          </cell>
          <cell r="D32" t="str">
            <v>461E</v>
          </cell>
          <cell r="E32" t="str">
            <v>ZROH</v>
          </cell>
          <cell r="F32">
            <v>6</v>
          </cell>
          <cell r="H32" t="str">
            <v>Foreign - imported directly, no similar nat., Res.CAMEX</v>
          </cell>
        </row>
        <row r="33">
          <cell r="A33" t="str">
            <v>05006-00013600</v>
          </cell>
          <cell r="D33" t="str">
            <v>461E</v>
          </cell>
          <cell r="E33" t="str">
            <v>ZROH</v>
          </cell>
          <cell r="F33">
            <v>6</v>
          </cell>
          <cell r="H33" t="str">
            <v>Foreign - imported directly, no similar nat., Res.CAMEX</v>
          </cell>
        </row>
        <row r="34">
          <cell r="A34" t="str">
            <v>05006-00015100</v>
          </cell>
          <cell r="D34" t="str">
            <v>461E</v>
          </cell>
          <cell r="E34" t="str">
            <v>ZROH</v>
          </cell>
          <cell r="F34">
            <v>6</v>
          </cell>
          <cell r="H34" t="str">
            <v>Foreign - imported directly, no similar nat., Res.CAMEX</v>
          </cell>
        </row>
        <row r="35">
          <cell r="A35" t="str">
            <v>05006-00015200</v>
          </cell>
          <cell r="D35" t="str">
            <v>461E</v>
          </cell>
          <cell r="E35" t="str">
            <v>ZROH</v>
          </cell>
          <cell r="F35">
            <v>6</v>
          </cell>
          <cell r="H35" t="str">
            <v>Foreign - imported directly, no similar nat., Res.CAMEX</v>
          </cell>
        </row>
        <row r="36">
          <cell r="A36" t="str">
            <v>05006-00015500</v>
          </cell>
          <cell r="D36" t="str">
            <v>461E</v>
          </cell>
          <cell r="E36" t="str">
            <v>ZROH</v>
          </cell>
          <cell r="F36">
            <v>6</v>
          </cell>
          <cell r="H36" t="str">
            <v>Foreign - imported directly, no similar nat., Res.CAMEX</v>
          </cell>
        </row>
        <row r="37">
          <cell r="A37" t="str">
            <v>05006-00021200</v>
          </cell>
          <cell r="D37" t="str">
            <v>461E</v>
          </cell>
          <cell r="E37" t="str">
            <v>ZROH</v>
          </cell>
          <cell r="F37">
            <v>6</v>
          </cell>
          <cell r="H37" t="str">
            <v>Foreign - imported directly, no similar nat., Res.CAMEX</v>
          </cell>
        </row>
        <row r="38">
          <cell r="A38" t="str">
            <v>05006-00022400</v>
          </cell>
          <cell r="D38" t="str">
            <v>461E</v>
          </cell>
          <cell r="E38" t="str">
            <v>ZROH</v>
          </cell>
          <cell r="F38">
            <v>6</v>
          </cell>
          <cell r="H38" t="str">
            <v>Foreign - imported directly, no similar nat., Res.CAMEX</v>
          </cell>
        </row>
        <row r="39">
          <cell r="A39" t="str">
            <v>05006-00022500</v>
          </cell>
          <cell r="D39" t="str">
            <v>461E</v>
          </cell>
          <cell r="E39" t="str">
            <v>ZROH</v>
          </cell>
          <cell r="F39">
            <v>6</v>
          </cell>
          <cell r="H39" t="str">
            <v>Foreign - imported directly, no similar nat., Res.CAMEX</v>
          </cell>
        </row>
        <row r="40">
          <cell r="A40" t="str">
            <v>05006-00031700</v>
          </cell>
          <cell r="D40" t="str">
            <v>461E</v>
          </cell>
          <cell r="E40" t="str">
            <v>ZROH</v>
          </cell>
          <cell r="F40">
            <v>6</v>
          </cell>
          <cell r="H40" t="str">
            <v>Foreign - imported directly, no similar nat., Res.CAMEX</v>
          </cell>
        </row>
        <row r="41">
          <cell r="A41" t="str">
            <v>05006-00031900</v>
          </cell>
          <cell r="D41" t="str">
            <v>461E</v>
          </cell>
          <cell r="E41" t="str">
            <v>ZROH</v>
          </cell>
          <cell r="F41">
            <v>6</v>
          </cell>
          <cell r="H41" t="str">
            <v>Foreign - imported directly, no similar nat., Res.CAMEX</v>
          </cell>
        </row>
        <row r="42">
          <cell r="A42" t="str">
            <v>05006-00033300</v>
          </cell>
          <cell r="D42" t="str">
            <v>461E</v>
          </cell>
          <cell r="E42" t="str">
            <v>ZROH</v>
          </cell>
          <cell r="F42">
            <v>6</v>
          </cell>
          <cell r="H42" t="str">
            <v>Foreign - imported directly, no similar nat., Res.CAMEX</v>
          </cell>
        </row>
        <row r="43">
          <cell r="A43" t="str">
            <v>05006-00040800</v>
          </cell>
          <cell r="D43" t="str">
            <v>461E</v>
          </cell>
          <cell r="E43" t="str">
            <v>ZROH</v>
          </cell>
          <cell r="F43">
            <v>6</v>
          </cell>
          <cell r="H43" t="str">
            <v>Foreign - imported directly, no similar nat., Res.CAMEX</v>
          </cell>
        </row>
        <row r="44">
          <cell r="A44" t="str">
            <v>05006-00043500</v>
          </cell>
          <cell r="D44" t="str">
            <v>461E</v>
          </cell>
          <cell r="E44" t="str">
            <v>ZROH</v>
          </cell>
          <cell r="F44">
            <v>6</v>
          </cell>
          <cell r="H44" t="str">
            <v>Foreign - imported directly, no similar nat., Res.CAMEX</v>
          </cell>
        </row>
        <row r="45">
          <cell r="A45" t="str">
            <v>05006-00043600</v>
          </cell>
          <cell r="D45" t="str">
            <v>461E</v>
          </cell>
          <cell r="E45" t="str">
            <v>ZROH</v>
          </cell>
          <cell r="F45">
            <v>6</v>
          </cell>
          <cell r="H45" t="str">
            <v>Foreign - imported directly, no similar nat., Res.CAMEX</v>
          </cell>
        </row>
        <row r="46">
          <cell r="A46" t="str">
            <v>05006-00092200</v>
          </cell>
          <cell r="D46" t="str">
            <v>461E</v>
          </cell>
          <cell r="E46" t="str">
            <v>ZROH</v>
          </cell>
          <cell r="F46">
            <v>6</v>
          </cell>
          <cell r="H46" t="str">
            <v>Foreign - imported directly, no similar nat., Res.CAMEX</v>
          </cell>
        </row>
        <row r="47">
          <cell r="A47" t="str">
            <v>05006-00092800</v>
          </cell>
          <cell r="D47" t="str">
            <v>461E</v>
          </cell>
          <cell r="E47" t="str">
            <v>ZROH</v>
          </cell>
          <cell r="F47">
            <v>6</v>
          </cell>
          <cell r="H47" t="str">
            <v>Foreign - imported directly, no similar nat., Res.CAMEX</v>
          </cell>
        </row>
        <row r="48">
          <cell r="A48" t="str">
            <v>05006-00093100</v>
          </cell>
          <cell r="D48" t="str">
            <v>461E</v>
          </cell>
          <cell r="E48" t="str">
            <v>ZROH</v>
          </cell>
          <cell r="F48">
            <v>6</v>
          </cell>
          <cell r="H48" t="str">
            <v>Foreign - imported directly, no similar nat., Res.CAMEX</v>
          </cell>
        </row>
        <row r="49">
          <cell r="A49" t="str">
            <v>05006-00093400</v>
          </cell>
          <cell r="D49" t="str">
            <v>461E</v>
          </cell>
          <cell r="E49" t="str">
            <v>ZROH</v>
          </cell>
          <cell r="F49">
            <v>6</v>
          </cell>
          <cell r="H49" t="str">
            <v>Foreign - imported directly, no similar nat., Res.CAMEX</v>
          </cell>
        </row>
        <row r="50">
          <cell r="A50" t="str">
            <v>05006-00094000</v>
          </cell>
          <cell r="D50" t="str">
            <v>461E</v>
          </cell>
          <cell r="E50" t="str">
            <v>ZROH</v>
          </cell>
          <cell r="F50">
            <v>6</v>
          </cell>
          <cell r="H50" t="str">
            <v>Foreign - imported directly, no similar nat., Res.CAMEX</v>
          </cell>
        </row>
        <row r="51">
          <cell r="A51" t="str">
            <v>05006-00094800</v>
          </cell>
          <cell r="D51" t="str">
            <v>461E</v>
          </cell>
          <cell r="E51" t="str">
            <v>ZROH</v>
          </cell>
          <cell r="F51">
            <v>6</v>
          </cell>
          <cell r="H51" t="str">
            <v>Foreign - imported directly, no similar nat., Res.CAMEX</v>
          </cell>
        </row>
        <row r="52">
          <cell r="A52" t="str">
            <v>05006-00096100</v>
          </cell>
          <cell r="D52" t="str">
            <v>461E</v>
          </cell>
          <cell r="E52" t="str">
            <v>ZROH</v>
          </cell>
          <cell r="F52">
            <v>6</v>
          </cell>
          <cell r="H52" t="str">
            <v>Foreign - imported directly, no similar nat., Res.CAMEX</v>
          </cell>
        </row>
        <row r="53">
          <cell r="A53" t="str">
            <v>05006-00096200</v>
          </cell>
          <cell r="D53" t="str">
            <v>461E</v>
          </cell>
          <cell r="E53" t="str">
            <v>ZROH</v>
          </cell>
          <cell r="F53">
            <v>6</v>
          </cell>
          <cell r="H53" t="str">
            <v>Foreign - imported directly, no similar nat., Res.CAMEX</v>
          </cell>
        </row>
        <row r="54">
          <cell r="A54" t="str">
            <v>05006-00097400</v>
          </cell>
          <cell r="D54" t="str">
            <v>461E</v>
          </cell>
          <cell r="E54" t="str">
            <v>ZROH</v>
          </cell>
          <cell r="F54">
            <v>6</v>
          </cell>
          <cell r="H54" t="str">
            <v>Foreign - imported directly, no similar nat., Res.CAMEX</v>
          </cell>
        </row>
        <row r="55">
          <cell r="A55" t="str">
            <v>05006-00097500</v>
          </cell>
          <cell r="D55" t="str">
            <v>461E</v>
          </cell>
          <cell r="E55" t="str">
            <v>ZROH</v>
          </cell>
          <cell r="F55">
            <v>6</v>
          </cell>
          <cell r="H55" t="str">
            <v>Foreign - imported directly, no similar nat., Res.CAMEX</v>
          </cell>
        </row>
        <row r="56">
          <cell r="A56" t="str">
            <v>05006-00100000</v>
          </cell>
          <cell r="D56" t="str">
            <v>461E</v>
          </cell>
          <cell r="E56" t="str">
            <v>ZROH</v>
          </cell>
          <cell r="F56">
            <v>6</v>
          </cell>
          <cell r="H56" t="str">
            <v>Foreign - imported directly, no similar nat., Res.CAMEX</v>
          </cell>
        </row>
        <row r="57">
          <cell r="A57" t="str">
            <v>05006-00101600</v>
          </cell>
          <cell r="D57" t="str">
            <v>461E</v>
          </cell>
          <cell r="E57" t="str">
            <v>ZROH</v>
          </cell>
          <cell r="F57">
            <v>6</v>
          </cell>
          <cell r="H57" t="str">
            <v>Foreign - imported directly, no similar nat., Res.CAMEX</v>
          </cell>
        </row>
        <row r="58">
          <cell r="A58" t="str">
            <v>05006-00102000</v>
          </cell>
          <cell r="D58" t="str">
            <v>461E</v>
          </cell>
          <cell r="E58" t="str">
            <v>ZROH</v>
          </cell>
          <cell r="F58">
            <v>6</v>
          </cell>
          <cell r="H58" t="str">
            <v>Foreign - imported directly, no similar nat., Res.CAMEX</v>
          </cell>
        </row>
        <row r="59">
          <cell r="A59" t="str">
            <v>05006-00102100</v>
          </cell>
          <cell r="D59" t="str">
            <v>461E</v>
          </cell>
          <cell r="E59" t="str">
            <v>ZROH</v>
          </cell>
          <cell r="F59">
            <v>6</v>
          </cell>
          <cell r="H59" t="str">
            <v>Foreign - imported directly, no similar nat., Res.CAMEX</v>
          </cell>
        </row>
        <row r="60">
          <cell r="A60" t="str">
            <v>06004-00030200</v>
          </cell>
          <cell r="D60" t="str">
            <v>461E</v>
          </cell>
          <cell r="E60" t="str">
            <v>ZROH</v>
          </cell>
          <cell r="F60">
            <v>6</v>
          </cell>
          <cell r="H60" t="str">
            <v>Foreign - imported directly, no similar nat., Res.CAMEX</v>
          </cell>
        </row>
        <row r="61">
          <cell r="A61" t="str">
            <v>06004-00220000</v>
          </cell>
          <cell r="D61" t="str">
            <v>461E</v>
          </cell>
          <cell r="E61" t="str">
            <v>ZROH</v>
          </cell>
          <cell r="F61">
            <v>6</v>
          </cell>
          <cell r="H61" t="str">
            <v>Foreign - imported directly, no similar nat., Res.CAMEX</v>
          </cell>
        </row>
        <row r="62">
          <cell r="A62" t="str">
            <v>06004-00300000</v>
          </cell>
          <cell r="D62" t="str">
            <v>461E</v>
          </cell>
          <cell r="E62" t="str">
            <v>ZROH</v>
          </cell>
          <cell r="F62">
            <v>6</v>
          </cell>
          <cell r="H62" t="str">
            <v>Foreign - imported directly, no similar nat., Res.CAMEX</v>
          </cell>
        </row>
        <row r="63">
          <cell r="A63" t="str">
            <v>06004-00330200</v>
          </cell>
          <cell r="D63" t="str">
            <v>461E</v>
          </cell>
          <cell r="E63" t="str">
            <v>ZROH</v>
          </cell>
          <cell r="F63">
            <v>6</v>
          </cell>
          <cell r="H63" t="str">
            <v>Foreign - imported directly, no similar nat., Res.CAMEX</v>
          </cell>
        </row>
        <row r="64">
          <cell r="A64" t="str">
            <v>06004-00620400</v>
          </cell>
          <cell r="D64" t="str">
            <v>461E</v>
          </cell>
          <cell r="E64" t="str">
            <v>ZROH</v>
          </cell>
          <cell r="F64">
            <v>6</v>
          </cell>
          <cell r="H64" t="str">
            <v>Foreign - imported directly, no similar nat., Res.CAMEX</v>
          </cell>
        </row>
        <row r="65">
          <cell r="A65" t="str">
            <v>06004-01080000</v>
          </cell>
          <cell r="D65" t="str">
            <v>461E</v>
          </cell>
          <cell r="E65" t="str">
            <v>ZROH</v>
          </cell>
          <cell r="F65">
            <v>6</v>
          </cell>
          <cell r="H65" t="str">
            <v>Foreign - imported directly, no similar nat., Res.CAMEX</v>
          </cell>
        </row>
        <row r="66">
          <cell r="A66" t="str">
            <v>06004-01260400</v>
          </cell>
          <cell r="D66" t="str">
            <v>461E</v>
          </cell>
          <cell r="E66" t="str">
            <v>ZROH</v>
          </cell>
          <cell r="F66">
            <v>6</v>
          </cell>
          <cell r="H66" t="str">
            <v>Foreign - imported directly, no similar nat., Res.CAMEX</v>
          </cell>
        </row>
        <row r="67">
          <cell r="A67" t="str">
            <v>06007-00080000</v>
          </cell>
          <cell r="D67" t="str">
            <v>461E</v>
          </cell>
          <cell r="E67" t="str">
            <v>ZROH</v>
          </cell>
          <cell r="F67">
            <v>6</v>
          </cell>
          <cell r="H67" t="str">
            <v>Foreign - imported directly, no similar nat., Res.CAMEX</v>
          </cell>
        </row>
        <row r="68">
          <cell r="A68" t="str">
            <v>06007-00100000</v>
          </cell>
          <cell r="D68" t="str">
            <v>461E</v>
          </cell>
          <cell r="E68" t="str">
            <v>ZROH</v>
          </cell>
          <cell r="F68">
            <v>6</v>
          </cell>
          <cell r="H68" t="str">
            <v>Foreign - imported directly, no similar nat., Res.CAMEX</v>
          </cell>
        </row>
        <row r="69">
          <cell r="A69" t="str">
            <v>06007-00210000</v>
          </cell>
          <cell r="D69" t="str">
            <v>461E</v>
          </cell>
          <cell r="E69" t="str">
            <v>ZROH</v>
          </cell>
          <cell r="F69">
            <v>6</v>
          </cell>
          <cell r="H69" t="str">
            <v>Foreign - imported directly, no similar nat., Res.CAMEX</v>
          </cell>
        </row>
        <row r="70">
          <cell r="A70" t="str">
            <v>06007-00210100</v>
          </cell>
          <cell r="D70" t="str">
            <v>461E</v>
          </cell>
          <cell r="E70" t="str">
            <v>ZROH</v>
          </cell>
          <cell r="F70">
            <v>6</v>
          </cell>
          <cell r="H70" t="str">
            <v>Foreign - imported directly, no similar nat., Res.CAMEX</v>
          </cell>
        </row>
        <row r="71">
          <cell r="A71" t="str">
            <v>06007-00440000</v>
          </cell>
          <cell r="D71" t="str">
            <v>461E</v>
          </cell>
          <cell r="E71" t="str">
            <v>ZROH</v>
          </cell>
          <cell r="F71">
            <v>6</v>
          </cell>
          <cell r="H71" t="str">
            <v>Foreign - imported directly, no similar nat., Res.CAMEX</v>
          </cell>
        </row>
        <row r="72">
          <cell r="A72" t="str">
            <v>06007-00480000</v>
          </cell>
          <cell r="D72" t="str">
            <v>461E</v>
          </cell>
          <cell r="E72" t="str">
            <v>ZROH</v>
          </cell>
          <cell r="F72">
            <v>6</v>
          </cell>
          <cell r="H72" t="str">
            <v>Foreign - imported directly, no similar nat., Res.CAMEX</v>
          </cell>
        </row>
        <row r="73">
          <cell r="A73" t="str">
            <v>06007-00500000</v>
          </cell>
          <cell r="D73" t="str">
            <v>461E</v>
          </cell>
          <cell r="E73" t="str">
            <v>ZROH</v>
          </cell>
          <cell r="F73">
            <v>6</v>
          </cell>
          <cell r="H73" t="str">
            <v>Foreign - imported directly, no similar nat., Res.CAMEX</v>
          </cell>
        </row>
        <row r="74">
          <cell r="A74" t="str">
            <v>06007-00820000</v>
          </cell>
          <cell r="D74" t="str">
            <v>461E</v>
          </cell>
          <cell r="E74" t="str">
            <v>ZROH</v>
          </cell>
          <cell r="F74">
            <v>6</v>
          </cell>
          <cell r="H74" t="str">
            <v>Foreign - imported directly, no similar nat., Res.CAMEX</v>
          </cell>
        </row>
        <row r="75">
          <cell r="A75" t="str">
            <v>06007-00820200</v>
          </cell>
          <cell r="D75" t="str">
            <v>461E</v>
          </cell>
          <cell r="E75" t="str">
            <v>ZROH</v>
          </cell>
          <cell r="F75">
            <v>6</v>
          </cell>
          <cell r="H75" t="str">
            <v>Foreign - imported directly, no similar nat., Res.CAMEX</v>
          </cell>
        </row>
        <row r="76">
          <cell r="A76" t="str">
            <v>06007-00980000</v>
          </cell>
          <cell r="D76" t="str">
            <v>461E</v>
          </cell>
          <cell r="E76" t="str">
            <v>ZROH</v>
          </cell>
          <cell r="F76">
            <v>6</v>
          </cell>
          <cell r="H76" t="str">
            <v>Foreign - imported directly, no similar nat., Res.CAMEX</v>
          </cell>
        </row>
        <row r="77">
          <cell r="A77" t="str">
            <v>06007-00980100</v>
          </cell>
          <cell r="D77" t="str">
            <v>461E</v>
          </cell>
          <cell r="E77" t="str">
            <v>ZROH</v>
          </cell>
          <cell r="F77">
            <v>6</v>
          </cell>
          <cell r="H77" t="str">
            <v>Foreign - imported directly, no similar nat., Res.CAMEX</v>
          </cell>
        </row>
        <row r="78">
          <cell r="A78" t="str">
            <v>06007-01250000</v>
          </cell>
          <cell r="D78" t="str">
            <v>461E</v>
          </cell>
          <cell r="E78" t="str">
            <v>ZROH</v>
          </cell>
          <cell r="F78">
            <v>6</v>
          </cell>
          <cell r="H78" t="str">
            <v>Foreign - imported directly, no similar nat., Res.CAMEX</v>
          </cell>
        </row>
        <row r="79">
          <cell r="A79" t="str">
            <v>06007-01310000</v>
          </cell>
          <cell r="D79" t="str">
            <v>461E</v>
          </cell>
          <cell r="E79" t="str">
            <v>ZROH</v>
          </cell>
          <cell r="F79">
            <v>6</v>
          </cell>
          <cell r="H79" t="str">
            <v>Foreign - imported directly, no similar nat., Res.CAMEX</v>
          </cell>
        </row>
        <row r="80">
          <cell r="A80" t="str">
            <v>06007-01830000</v>
          </cell>
          <cell r="D80" t="str">
            <v>461E</v>
          </cell>
          <cell r="E80" t="str">
            <v>ZROH</v>
          </cell>
          <cell r="F80">
            <v>6</v>
          </cell>
          <cell r="H80" t="str">
            <v>Foreign - imported directly, no similar nat., Res.CAMEX</v>
          </cell>
        </row>
        <row r="81">
          <cell r="A81" t="str">
            <v>06007-01970000</v>
          </cell>
          <cell r="D81" t="str">
            <v>461E</v>
          </cell>
          <cell r="E81" t="str">
            <v>ZROH</v>
          </cell>
          <cell r="F81">
            <v>6</v>
          </cell>
          <cell r="H81" t="str">
            <v>Foreign - imported directly, no similar nat., Res.CAMEX</v>
          </cell>
        </row>
        <row r="82">
          <cell r="A82" t="str">
            <v>06007-02040000</v>
          </cell>
          <cell r="D82" t="str">
            <v>461E</v>
          </cell>
          <cell r="E82" t="str">
            <v>ZROH</v>
          </cell>
          <cell r="F82">
            <v>6</v>
          </cell>
          <cell r="H82" t="str">
            <v>Foreign - imported directly, no similar nat., Res.CAMEX</v>
          </cell>
        </row>
        <row r="83">
          <cell r="A83" t="str">
            <v>06007-02050000</v>
          </cell>
          <cell r="D83" t="str">
            <v>461E</v>
          </cell>
          <cell r="E83" t="str">
            <v>ZROH</v>
          </cell>
          <cell r="F83">
            <v>6</v>
          </cell>
          <cell r="H83" t="str">
            <v>Foreign - imported directly, no similar nat., Res.CAMEX</v>
          </cell>
        </row>
        <row r="84">
          <cell r="A84" t="str">
            <v>06007-02480000</v>
          </cell>
          <cell r="D84" t="str">
            <v>461E</v>
          </cell>
          <cell r="E84" t="str">
            <v>ZROH</v>
          </cell>
          <cell r="F84">
            <v>6</v>
          </cell>
          <cell r="H84" t="str">
            <v>Foreign - imported directly, no similar nat., Res.CAMEX</v>
          </cell>
        </row>
        <row r="85">
          <cell r="A85" t="str">
            <v>06010-00240000</v>
          </cell>
          <cell r="D85" t="str">
            <v>461E</v>
          </cell>
          <cell r="E85" t="str">
            <v>ZROH</v>
          </cell>
          <cell r="F85">
            <v>6</v>
          </cell>
          <cell r="H85" t="str">
            <v>Foreign - imported directly, no similar nat., Res.CAMEX</v>
          </cell>
        </row>
        <row r="86">
          <cell r="A86" t="str">
            <v>06010-00490000</v>
          </cell>
          <cell r="D86" t="str">
            <v>461E</v>
          </cell>
          <cell r="E86" t="str">
            <v>ZROH</v>
          </cell>
          <cell r="F86">
            <v>6</v>
          </cell>
          <cell r="H86" t="str">
            <v>Foreign - imported directly, no similar nat., Res.CAMEX</v>
          </cell>
        </row>
        <row r="87">
          <cell r="A87" t="str">
            <v>06014-00820100</v>
          </cell>
          <cell r="D87" t="str">
            <v>461E</v>
          </cell>
          <cell r="E87" t="str">
            <v>ZROH</v>
          </cell>
          <cell r="F87">
            <v>6</v>
          </cell>
          <cell r="H87" t="str">
            <v>Foreign - imported directly, no similar nat., Res.CAMEX</v>
          </cell>
        </row>
        <row r="88">
          <cell r="A88" t="str">
            <v>06014-01080000</v>
          </cell>
          <cell r="D88" t="str">
            <v>461E</v>
          </cell>
          <cell r="E88" t="str">
            <v>ZROH</v>
          </cell>
          <cell r="F88">
            <v>6</v>
          </cell>
          <cell r="H88" t="str">
            <v>Foreign - imported directly, no similar nat., Res.CAMEX</v>
          </cell>
        </row>
        <row r="89">
          <cell r="A89" t="str">
            <v>06014-01180000</v>
          </cell>
          <cell r="D89" t="str">
            <v>461E</v>
          </cell>
          <cell r="E89" t="str">
            <v>ZROH</v>
          </cell>
          <cell r="F89">
            <v>6</v>
          </cell>
          <cell r="H89" t="str">
            <v>Foreign - imported directly, no similar nat., Res.CAMEX</v>
          </cell>
        </row>
        <row r="90">
          <cell r="A90" t="str">
            <v>06014-01430000</v>
          </cell>
          <cell r="D90" t="str">
            <v>461E</v>
          </cell>
          <cell r="E90" t="str">
            <v>ZROH</v>
          </cell>
          <cell r="F90">
            <v>6</v>
          </cell>
          <cell r="H90" t="str">
            <v>Foreign - imported directly, no similar nat., Res.CAMEX</v>
          </cell>
        </row>
        <row r="91">
          <cell r="A91" t="str">
            <v>06015-00040100</v>
          </cell>
          <cell r="D91" t="str">
            <v>461E</v>
          </cell>
          <cell r="E91" t="str">
            <v>ZROH</v>
          </cell>
          <cell r="F91">
            <v>6</v>
          </cell>
          <cell r="H91" t="str">
            <v>Foreign - imported directly, no similar nat., Res.CAMEX</v>
          </cell>
        </row>
        <row r="92">
          <cell r="A92" t="str">
            <v>06015-00250000</v>
          </cell>
          <cell r="D92" t="str">
            <v>461E</v>
          </cell>
          <cell r="E92" t="str">
            <v>ZROH</v>
          </cell>
          <cell r="F92">
            <v>6</v>
          </cell>
          <cell r="H92" t="str">
            <v>Foreign - imported directly, no similar nat., Res.CAMEX</v>
          </cell>
        </row>
        <row r="93">
          <cell r="A93" t="str">
            <v>06015-00250100</v>
          </cell>
          <cell r="D93" t="str">
            <v>461E</v>
          </cell>
          <cell r="E93" t="str">
            <v>ZROH</v>
          </cell>
          <cell r="F93">
            <v>6</v>
          </cell>
          <cell r="H93" t="str">
            <v>Foreign - imported directly, no similar nat., Res.CAMEX</v>
          </cell>
        </row>
        <row r="94">
          <cell r="A94" t="str">
            <v>06015-00670000</v>
          </cell>
          <cell r="D94" t="str">
            <v>461E</v>
          </cell>
          <cell r="E94" t="str">
            <v>ZROH</v>
          </cell>
          <cell r="F94">
            <v>6</v>
          </cell>
          <cell r="H94" t="str">
            <v>Foreign - imported directly, no similar nat., Res.CAMEX</v>
          </cell>
        </row>
        <row r="95">
          <cell r="A95" t="str">
            <v>06016-00240100</v>
          </cell>
          <cell r="D95" t="str">
            <v>461E</v>
          </cell>
          <cell r="E95" t="str">
            <v>ZROH</v>
          </cell>
          <cell r="F95">
            <v>6</v>
          </cell>
          <cell r="H95" t="str">
            <v>Foreign - imported directly, no similar nat., Res.CAMEX</v>
          </cell>
        </row>
        <row r="96">
          <cell r="A96" t="str">
            <v>06016-00260000</v>
          </cell>
          <cell r="D96" t="str">
            <v>461E</v>
          </cell>
          <cell r="E96" t="str">
            <v>ZROH</v>
          </cell>
          <cell r="F96">
            <v>6</v>
          </cell>
          <cell r="H96" t="str">
            <v>Foreign - imported directly, no similar nat., Res.CAMEX</v>
          </cell>
        </row>
        <row r="97">
          <cell r="A97" t="str">
            <v>06016-00750300</v>
          </cell>
          <cell r="D97" t="str">
            <v>461E</v>
          </cell>
          <cell r="E97" t="str">
            <v>ZROH</v>
          </cell>
          <cell r="F97">
            <v>6</v>
          </cell>
          <cell r="H97" t="str">
            <v>Foreign - imported directly, no similar nat., Res.CAMEX</v>
          </cell>
        </row>
        <row r="98">
          <cell r="A98" t="str">
            <v>06016-01040100</v>
          </cell>
          <cell r="D98" t="str">
            <v>461E</v>
          </cell>
          <cell r="E98" t="str">
            <v>ZROH</v>
          </cell>
          <cell r="F98">
            <v>6</v>
          </cell>
          <cell r="H98" t="str">
            <v>Foreign - imported directly, no similar nat., Res.CAMEX</v>
          </cell>
        </row>
        <row r="99">
          <cell r="A99" t="str">
            <v>06016-01080000</v>
          </cell>
          <cell r="D99" t="str">
            <v>461E</v>
          </cell>
          <cell r="E99" t="str">
            <v>ZROH</v>
          </cell>
          <cell r="F99">
            <v>6</v>
          </cell>
          <cell r="H99" t="str">
            <v>Foreign - imported directly, no similar nat., Res.CAMEX</v>
          </cell>
        </row>
        <row r="100">
          <cell r="A100" t="str">
            <v>06016-01100100</v>
          </cell>
          <cell r="D100" t="str">
            <v>461E</v>
          </cell>
          <cell r="E100" t="str">
            <v>ZROH</v>
          </cell>
          <cell r="F100">
            <v>6</v>
          </cell>
          <cell r="H100" t="str">
            <v>Foreign - imported directly, no similar nat., Res.CAMEX</v>
          </cell>
        </row>
        <row r="101">
          <cell r="A101" t="str">
            <v>06016-01100500</v>
          </cell>
          <cell r="D101" t="str">
            <v>461E</v>
          </cell>
          <cell r="E101" t="str">
            <v>ZROH</v>
          </cell>
          <cell r="F101">
            <v>6</v>
          </cell>
          <cell r="H101" t="str">
            <v>Foreign - imported directly, no similar nat., Res.CAMEX</v>
          </cell>
        </row>
        <row r="102">
          <cell r="A102" t="str">
            <v>06016-01100600</v>
          </cell>
          <cell r="D102" t="str">
            <v>461E</v>
          </cell>
          <cell r="E102" t="str">
            <v>ZROH</v>
          </cell>
          <cell r="F102">
            <v>6</v>
          </cell>
          <cell r="H102" t="str">
            <v>Foreign - imported directly, no similar nat., Res.CAMEX</v>
          </cell>
        </row>
        <row r="103">
          <cell r="A103" t="str">
            <v>06016-02200000</v>
          </cell>
          <cell r="D103" t="str">
            <v>461E</v>
          </cell>
          <cell r="E103" t="str">
            <v>ZROH</v>
          </cell>
          <cell r="F103">
            <v>6</v>
          </cell>
          <cell r="H103" t="str">
            <v>Foreign - imported directly, no similar nat., Res.CAMEX</v>
          </cell>
        </row>
        <row r="104">
          <cell r="A104" t="str">
            <v>06016-02980000</v>
          </cell>
          <cell r="D104" t="str">
            <v>461E</v>
          </cell>
          <cell r="E104" t="str">
            <v>ZROH</v>
          </cell>
          <cell r="F104">
            <v>6</v>
          </cell>
          <cell r="H104" t="str">
            <v>Foreign - imported directly, no similar nat., Res.CAMEX</v>
          </cell>
        </row>
        <row r="105">
          <cell r="A105" t="str">
            <v>06016-03080000</v>
          </cell>
          <cell r="D105" t="str">
            <v>461E</v>
          </cell>
          <cell r="E105" t="str">
            <v>ZROH</v>
          </cell>
          <cell r="F105">
            <v>6</v>
          </cell>
          <cell r="H105" t="str">
            <v>Foreign - imported directly, no similar nat., Res.CAMEX</v>
          </cell>
        </row>
        <row r="106">
          <cell r="A106" t="str">
            <v>06018-00470300</v>
          </cell>
          <cell r="D106" t="str">
            <v>461E</v>
          </cell>
          <cell r="E106" t="str">
            <v>ZROH</v>
          </cell>
          <cell r="F106">
            <v>6</v>
          </cell>
          <cell r="H106" t="str">
            <v>Foreign - imported directly, no similar nat., Res.CAMEX</v>
          </cell>
        </row>
        <row r="107">
          <cell r="A107" t="str">
            <v>06018-00470900</v>
          </cell>
          <cell r="D107" t="str">
            <v>461E</v>
          </cell>
          <cell r="E107" t="str">
            <v>ZROH</v>
          </cell>
          <cell r="F107">
            <v>6</v>
          </cell>
          <cell r="H107" t="str">
            <v>Foreign - imported directly, no similar nat., Res.CAMEX</v>
          </cell>
        </row>
        <row r="108">
          <cell r="A108" t="str">
            <v>06018-00760100</v>
          </cell>
          <cell r="D108" t="str">
            <v>461E</v>
          </cell>
          <cell r="E108" t="str">
            <v>ZROH</v>
          </cell>
          <cell r="F108">
            <v>6</v>
          </cell>
          <cell r="H108" t="str">
            <v>Foreign - imported directly, no similar nat., Res.CAMEX</v>
          </cell>
        </row>
        <row r="109">
          <cell r="A109" t="str">
            <v>06018-01280000</v>
          </cell>
          <cell r="D109" t="str">
            <v>461E</v>
          </cell>
          <cell r="E109" t="str">
            <v>ZROH</v>
          </cell>
          <cell r="F109">
            <v>6</v>
          </cell>
          <cell r="H109" t="str">
            <v>Foreign - imported directly, no similar nat., Res.CAMEX</v>
          </cell>
        </row>
        <row r="110">
          <cell r="A110" t="str">
            <v>06018-01290000</v>
          </cell>
          <cell r="D110" t="str">
            <v>461E</v>
          </cell>
          <cell r="E110" t="str">
            <v>ZROH</v>
          </cell>
          <cell r="F110">
            <v>6</v>
          </cell>
          <cell r="H110" t="str">
            <v>Foreign - imported directly, no similar nat., Res.CAMEX</v>
          </cell>
        </row>
        <row r="111">
          <cell r="A111" t="str">
            <v>06018-01430000</v>
          </cell>
          <cell r="D111" t="str">
            <v>461E</v>
          </cell>
          <cell r="E111" t="str">
            <v>ZROH</v>
          </cell>
          <cell r="F111">
            <v>6</v>
          </cell>
          <cell r="H111" t="str">
            <v>Foreign - imported directly, no similar nat., Res.CAMEX</v>
          </cell>
        </row>
        <row r="112">
          <cell r="A112" t="str">
            <v>06018-02930000</v>
          </cell>
          <cell r="D112" t="str">
            <v>461E</v>
          </cell>
          <cell r="E112" t="str">
            <v>ZROH</v>
          </cell>
          <cell r="F112">
            <v>6</v>
          </cell>
          <cell r="H112" t="str">
            <v>Foreign - imported directly, no similar nat., Res.CAMEX</v>
          </cell>
        </row>
        <row r="113">
          <cell r="A113" t="str">
            <v>06018-03040100</v>
          </cell>
          <cell r="D113" t="str">
            <v>461E</v>
          </cell>
          <cell r="E113" t="str">
            <v>ZROH</v>
          </cell>
          <cell r="F113">
            <v>6</v>
          </cell>
          <cell r="H113" t="str">
            <v>Foreign - imported directly, no similar nat., Res.CAMEX</v>
          </cell>
        </row>
        <row r="114">
          <cell r="A114" t="str">
            <v>06018-03620000</v>
          </cell>
          <cell r="D114" t="str">
            <v>461E</v>
          </cell>
          <cell r="E114" t="str">
            <v>ZROH</v>
          </cell>
          <cell r="F114">
            <v>6</v>
          </cell>
          <cell r="H114" t="str">
            <v>Foreign - imported directly, no similar nat., Res.CAMEX</v>
          </cell>
        </row>
        <row r="115">
          <cell r="A115" t="str">
            <v>06018-04310000</v>
          </cell>
          <cell r="D115" t="str">
            <v>461E</v>
          </cell>
          <cell r="E115" t="str">
            <v>ZROH</v>
          </cell>
          <cell r="F115">
            <v>6</v>
          </cell>
          <cell r="H115" t="str">
            <v>Foreign - imported directly, no similar nat., Res.CAMEX</v>
          </cell>
        </row>
        <row r="116">
          <cell r="A116" t="str">
            <v>06018-04390000</v>
          </cell>
          <cell r="D116" t="str">
            <v>461E</v>
          </cell>
          <cell r="E116" t="str">
            <v>ZROH</v>
          </cell>
          <cell r="F116">
            <v>6</v>
          </cell>
          <cell r="H116" t="str">
            <v>Foreign - imported directly, no similar nat., Res.CAMEX</v>
          </cell>
        </row>
        <row r="117">
          <cell r="A117" t="str">
            <v>06018-05090000</v>
          </cell>
          <cell r="D117" t="str">
            <v>461E</v>
          </cell>
          <cell r="E117" t="str">
            <v>ZROH</v>
          </cell>
          <cell r="F117">
            <v>1</v>
          </cell>
          <cell r="H117" t="str">
            <v>Foreign - imported directly</v>
          </cell>
        </row>
        <row r="118">
          <cell r="A118" t="str">
            <v>06019C62E0</v>
          </cell>
          <cell r="D118" t="str">
            <v>461E</v>
          </cell>
          <cell r="E118" t="str">
            <v>ZMIP</v>
          </cell>
          <cell r="F118">
            <v>0</v>
          </cell>
          <cell r="H118" t="str">
            <v>National - except indicated in codes 3, 4, 5 or 8.</v>
          </cell>
        </row>
        <row r="119">
          <cell r="A119" t="str">
            <v>06021-00100000</v>
          </cell>
          <cell r="D119" t="str">
            <v>461E</v>
          </cell>
          <cell r="E119" t="str">
            <v>ZROH</v>
          </cell>
          <cell r="F119">
            <v>6</v>
          </cell>
          <cell r="H119" t="str">
            <v>Foreign - imported directly, no similar nat., Res.CAMEX</v>
          </cell>
        </row>
        <row r="120">
          <cell r="A120" t="str">
            <v>06021-00400000</v>
          </cell>
          <cell r="D120" t="str">
            <v>461E</v>
          </cell>
          <cell r="E120" t="str">
            <v>ZROH</v>
          </cell>
          <cell r="F120">
            <v>6</v>
          </cell>
          <cell r="H120" t="str">
            <v>Foreign - imported directly, no similar nat., Res.CAMEX</v>
          </cell>
        </row>
        <row r="121">
          <cell r="A121" t="str">
            <v>06024-00160000</v>
          </cell>
          <cell r="D121" t="str">
            <v>461E</v>
          </cell>
          <cell r="E121" t="str">
            <v>ZROH</v>
          </cell>
          <cell r="F121">
            <v>6</v>
          </cell>
          <cell r="H121" t="str">
            <v>Foreign - imported directly, no similar nat., Res.CAMEX</v>
          </cell>
        </row>
        <row r="122">
          <cell r="A122" t="str">
            <v>06037-00200300</v>
          </cell>
          <cell r="D122" t="str">
            <v>461E</v>
          </cell>
          <cell r="E122" t="str">
            <v>ZROH</v>
          </cell>
          <cell r="F122">
            <v>6</v>
          </cell>
          <cell r="H122" t="str">
            <v>Foreign - imported directly, no similar nat., Res.CAMEX</v>
          </cell>
        </row>
        <row r="123">
          <cell r="A123" t="str">
            <v>06038-00370000</v>
          </cell>
          <cell r="D123" t="str">
            <v>461E</v>
          </cell>
          <cell r="E123" t="str">
            <v>ZROH</v>
          </cell>
          <cell r="F123">
            <v>6</v>
          </cell>
          <cell r="H123" t="str">
            <v>Foreign - imported directly, no similar nat., Res.CAMEX</v>
          </cell>
        </row>
        <row r="124">
          <cell r="A124" t="str">
            <v>06038-00390000</v>
          </cell>
          <cell r="D124" t="str">
            <v>461E</v>
          </cell>
          <cell r="E124" t="str">
            <v>ZROH</v>
          </cell>
          <cell r="F124">
            <v>6</v>
          </cell>
          <cell r="H124" t="str">
            <v>Foreign - imported directly, no similar nat., Res.CAMEX</v>
          </cell>
        </row>
        <row r="125">
          <cell r="A125" t="str">
            <v>06039-00070100</v>
          </cell>
          <cell r="D125" t="str">
            <v>461E</v>
          </cell>
          <cell r="E125" t="str">
            <v>ZROH</v>
          </cell>
          <cell r="F125">
            <v>6</v>
          </cell>
          <cell r="H125" t="str">
            <v>Foreign - imported directly, no similar nat., Res.CAMEX</v>
          </cell>
        </row>
        <row r="126">
          <cell r="A126" t="str">
            <v>06039-00160200</v>
          </cell>
          <cell r="D126" t="str">
            <v>461E</v>
          </cell>
          <cell r="E126" t="str">
            <v>ZROH</v>
          </cell>
          <cell r="F126">
            <v>6</v>
          </cell>
          <cell r="H126" t="str">
            <v>Foreign - imported directly, no similar nat., Res.CAMEX</v>
          </cell>
        </row>
        <row r="127">
          <cell r="A127" t="str">
            <v>06039-00250100</v>
          </cell>
          <cell r="D127" t="str">
            <v>461E</v>
          </cell>
          <cell r="E127" t="str">
            <v>ZROH</v>
          </cell>
          <cell r="F127">
            <v>6</v>
          </cell>
          <cell r="H127" t="str">
            <v>Foreign - imported directly, no similar nat., Res.CAMEX</v>
          </cell>
        </row>
        <row r="128">
          <cell r="A128" t="str">
            <v>06050-00280000</v>
          </cell>
          <cell r="D128" t="str">
            <v>461E</v>
          </cell>
          <cell r="E128" t="str">
            <v>ZROH</v>
          </cell>
          <cell r="F128">
            <v>6</v>
          </cell>
          <cell r="H128" t="str">
            <v>Foreign - imported directly, no similar nat., Res.CAMEX</v>
          </cell>
        </row>
        <row r="129">
          <cell r="A129" t="str">
            <v>06050-00380300</v>
          </cell>
          <cell r="D129" t="str">
            <v>461E</v>
          </cell>
          <cell r="E129" t="str">
            <v>ZROH</v>
          </cell>
          <cell r="F129">
            <v>6</v>
          </cell>
          <cell r="H129" t="str">
            <v>Foreign - imported directly, no similar nat., Res.CAMEX</v>
          </cell>
        </row>
        <row r="130">
          <cell r="A130" t="str">
            <v>06050-00400000</v>
          </cell>
          <cell r="D130" t="str">
            <v>461E</v>
          </cell>
          <cell r="E130" t="str">
            <v>ZROH</v>
          </cell>
          <cell r="F130">
            <v>6</v>
          </cell>
          <cell r="H130" t="str">
            <v>Foreign - imported directly, no similar nat., Res.CAMEX</v>
          </cell>
        </row>
        <row r="131">
          <cell r="A131" t="str">
            <v>06050-00510000</v>
          </cell>
          <cell r="D131" t="str">
            <v>461E</v>
          </cell>
          <cell r="E131" t="str">
            <v>ZROH</v>
          </cell>
          <cell r="F131">
            <v>6</v>
          </cell>
          <cell r="H131" t="str">
            <v>Foreign - imported directly, no similar nat., Res.CAMEX</v>
          </cell>
        </row>
        <row r="132">
          <cell r="A132" t="str">
            <v>06053-00180000</v>
          </cell>
          <cell r="D132" t="str">
            <v>461E</v>
          </cell>
          <cell r="E132" t="str">
            <v>ZROH</v>
          </cell>
          <cell r="F132">
            <v>6</v>
          </cell>
          <cell r="H132" t="str">
            <v>Foreign - imported directly, no similar nat., Res.CAMEX</v>
          </cell>
        </row>
        <row r="133">
          <cell r="A133" t="str">
            <v>06053-00270200</v>
          </cell>
          <cell r="D133" t="str">
            <v>461E</v>
          </cell>
          <cell r="E133" t="str">
            <v>ZROH</v>
          </cell>
          <cell r="F133">
            <v>6</v>
          </cell>
          <cell r="H133" t="str">
            <v>Foreign - imported directly, no similar nat., Res.CAMEX</v>
          </cell>
        </row>
        <row r="134">
          <cell r="A134" t="str">
            <v>06053-00440100</v>
          </cell>
          <cell r="D134" t="str">
            <v>461E</v>
          </cell>
          <cell r="E134" t="str">
            <v>ZROH</v>
          </cell>
          <cell r="F134">
            <v>6</v>
          </cell>
          <cell r="H134" t="str">
            <v>Foreign - imported directly, no similar nat., Res.CAMEX</v>
          </cell>
        </row>
        <row r="135">
          <cell r="A135" t="str">
            <v>06053-00640100</v>
          </cell>
          <cell r="D135" t="str">
            <v>461E</v>
          </cell>
          <cell r="E135" t="str">
            <v>ZROH</v>
          </cell>
          <cell r="F135">
            <v>6</v>
          </cell>
          <cell r="H135" t="str">
            <v>Foreign - imported directly, no similar nat., Res.CAMEX</v>
          </cell>
        </row>
        <row r="136">
          <cell r="A136" t="str">
            <v>06053-00900000</v>
          </cell>
          <cell r="D136" t="str">
            <v>461E</v>
          </cell>
          <cell r="E136" t="str">
            <v>ZROH</v>
          </cell>
          <cell r="F136">
            <v>6</v>
          </cell>
          <cell r="H136" t="str">
            <v>Foreign - imported directly, no similar nat., Res.CAMEX</v>
          </cell>
        </row>
        <row r="137">
          <cell r="A137" t="str">
            <v>06053-01090100</v>
          </cell>
          <cell r="D137" t="str">
            <v>461E</v>
          </cell>
          <cell r="E137" t="str">
            <v>ZROH</v>
          </cell>
          <cell r="F137">
            <v>6</v>
          </cell>
          <cell r="H137" t="str">
            <v>Foreign - imported directly, no similar nat., Res.CAMEX</v>
          </cell>
        </row>
        <row r="138">
          <cell r="A138" t="str">
            <v>06090-00190400</v>
          </cell>
          <cell r="D138" t="str">
            <v>461E</v>
          </cell>
          <cell r="E138" t="str">
            <v>ZROH</v>
          </cell>
          <cell r="F138">
            <v>6</v>
          </cell>
          <cell r="H138" t="str">
            <v>Foreign - imported directly, no similar nat., Res.CAMEX</v>
          </cell>
        </row>
        <row r="139">
          <cell r="A139" t="str">
            <v>06094-00050000</v>
          </cell>
          <cell r="D139" t="str">
            <v>461E</v>
          </cell>
          <cell r="E139" t="str">
            <v>ZROH</v>
          </cell>
          <cell r="F139">
            <v>6</v>
          </cell>
          <cell r="H139" t="str">
            <v>Foreign - imported directly, no similar nat., Res.CAMEX</v>
          </cell>
        </row>
        <row r="140">
          <cell r="A140" t="str">
            <v>06094-00060000</v>
          </cell>
          <cell r="D140" t="str">
            <v>461E</v>
          </cell>
          <cell r="E140" t="str">
            <v>ZROH</v>
          </cell>
          <cell r="F140">
            <v>6</v>
          </cell>
          <cell r="H140" t="str">
            <v>Foreign - imported directly, no similar nat., Res.CAMEX</v>
          </cell>
        </row>
        <row r="141">
          <cell r="A141" t="str">
            <v>06095-00530500</v>
          </cell>
          <cell r="D141" t="str">
            <v>461E</v>
          </cell>
          <cell r="E141" t="str">
            <v>ZROH</v>
          </cell>
          <cell r="F141">
            <v>6</v>
          </cell>
          <cell r="H141" t="str">
            <v>Foreign - imported directly, no similar nat., Res.CAMEX</v>
          </cell>
        </row>
        <row r="142">
          <cell r="A142" t="str">
            <v>06095-00530700</v>
          </cell>
          <cell r="D142" t="str">
            <v>461E</v>
          </cell>
          <cell r="E142" t="str">
            <v>ZROH</v>
          </cell>
          <cell r="F142">
            <v>6</v>
          </cell>
          <cell r="H142" t="str">
            <v>Foreign - imported directly, no similar nat., Res.CAMEX</v>
          </cell>
        </row>
        <row r="143">
          <cell r="A143" t="str">
            <v>06095-00810200</v>
          </cell>
          <cell r="D143" t="str">
            <v>461E</v>
          </cell>
          <cell r="E143" t="str">
            <v>ZROH</v>
          </cell>
          <cell r="F143">
            <v>6</v>
          </cell>
          <cell r="H143" t="str">
            <v>Foreign - imported directly, no similar nat., Res.CAMEX</v>
          </cell>
        </row>
        <row r="144">
          <cell r="A144" t="str">
            <v>06095-00900100</v>
          </cell>
          <cell r="D144" t="str">
            <v>461E</v>
          </cell>
          <cell r="E144" t="str">
            <v>ZROH</v>
          </cell>
          <cell r="F144">
            <v>6</v>
          </cell>
          <cell r="H144" t="str">
            <v>Foreign - imported directly, no similar nat., Res.CAMEX</v>
          </cell>
        </row>
        <row r="145">
          <cell r="A145" t="str">
            <v>06095-01320000</v>
          </cell>
          <cell r="D145" t="str">
            <v>461E</v>
          </cell>
          <cell r="E145" t="str">
            <v>ZROH</v>
          </cell>
          <cell r="F145">
            <v>6</v>
          </cell>
          <cell r="H145" t="str">
            <v>Foreign - imported directly, no similar nat., Res.CAMEX</v>
          </cell>
        </row>
        <row r="146">
          <cell r="A146" t="str">
            <v>06095-01560100</v>
          </cell>
          <cell r="D146" t="str">
            <v>461E</v>
          </cell>
          <cell r="E146" t="str">
            <v>ZROH</v>
          </cell>
          <cell r="F146">
            <v>6</v>
          </cell>
          <cell r="H146" t="str">
            <v>Foreign - imported directly, no similar nat., Res.CAMEX</v>
          </cell>
        </row>
        <row r="147">
          <cell r="A147" t="str">
            <v>06095-01610300</v>
          </cell>
          <cell r="D147" t="str">
            <v>461E</v>
          </cell>
          <cell r="E147" t="str">
            <v>ZROH</v>
          </cell>
          <cell r="F147">
            <v>6</v>
          </cell>
          <cell r="H147" t="str">
            <v>Foreign - imported directly, no similar nat., Res.CAMEX</v>
          </cell>
        </row>
        <row r="148">
          <cell r="A148" t="str">
            <v>06095-01760100</v>
          </cell>
          <cell r="D148" t="str">
            <v>461E</v>
          </cell>
          <cell r="E148" t="str">
            <v>ZROH</v>
          </cell>
          <cell r="F148">
            <v>6</v>
          </cell>
          <cell r="H148" t="str">
            <v>Foreign - imported directly, no similar nat., Res.CAMEX</v>
          </cell>
        </row>
        <row r="149">
          <cell r="A149" t="str">
            <v>06095-02320000</v>
          </cell>
          <cell r="D149" t="str">
            <v>461E</v>
          </cell>
          <cell r="E149" t="str">
            <v>ZROH</v>
          </cell>
          <cell r="F149">
            <v>6</v>
          </cell>
          <cell r="H149" t="str">
            <v>Foreign - imported directly, no similar nat., Res.CAMEX</v>
          </cell>
        </row>
        <row r="150">
          <cell r="A150" t="str">
            <v>06095-02510000</v>
          </cell>
          <cell r="D150" t="str">
            <v>461E</v>
          </cell>
          <cell r="E150" t="str">
            <v>ZROH</v>
          </cell>
          <cell r="F150">
            <v>6</v>
          </cell>
          <cell r="H150" t="str">
            <v>Foreign - imported directly, no similar nat., Res.CAMEX</v>
          </cell>
        </row>
        <row r="151">
          <cell r="A151" t="str">
            <v>06095-02600000</v>
          </cell>
          <cell r="D151" t="str">
            <v>461E</v>
          </cell>
          <cell r="E151" t="str">
            <v>ZROH</v>
          </cell>
          <cell r="F151">
            <v>6</v>
          </cell>
          <cell r="H151" t="str">
            <v>Foreign - imported directly, no similar nat., Res.CAMEX</v>
          </cell>
        </row>
        <row r="152">
          <cell r="A152" t="str">
            <v>06095-02750000</v>
          </cell>
          <cell r="D152" t="str">
            <v>461E</v>
          </cell>
          <cell r="E152" t="str">
            <v>ZROH</v>
          </cell>
          <cell r="F152">
            <v>6</v>
          </cell>
          <cell r="H152" t="str">
            <v>Foreign - imported directly, no similar nat., Res.CAMEX</v>
          </cell>
        </row>
        <row r="153">
          <cell r="A153" t="str">
            <v>06095-02750100</v>
          </cell>
          <cell r="D153" t="str">
            <v>461E</v>
          </cell>
          <cell r="E153" t="str">
            <v>ZROH</v>
          </cell>
          <cell r="F153">
            <v>6</v>
          </cell>
          <cell r="H153" t="str">
            <v>Foreign - imported directly, no similar nat., Res.CAMEX</v>
          </cell>
        </row>
        <row r="154">
          <cell r="A154" t="str">
            <v>06095-02780000</v>
          </cell>
          <cell r="D154" t="str">
            <v>461E</v>
          </cell>
          <cell r="E154" t="str">
            <v>ZROH</v>
          </cell>
          <cell r="F154">
            <v>6</v>
          </cell>
          <cell r="H154" t="str">
            <v>Foreign - imported directly, no similar nat., Res.CAMEX</v>
          </cell>
        </row>
        <row r="155">
          <cell r="A155" t="str">
            <v>06095-02800000</v>
          </cell>
          <cell r="D155" t="str">
            <v>461E</v>
          </cell>
          <cell r="E155" t="str">
            <v>ZROH</v>
          </cell>
          <cell r="F155">
            <v>6</v>
          </cell>
          <cell r="H155" t="str">
            <v>Foreign - imported directly, no similar nat., Res.CAMEX</v>
          </cell>
        </row>
        <row r="156">
          <cell r="A156" t="str">
            <v>06095-03060100</v>
          </cell>
          <cell r="D156" t="str">
            <v>461E</v>
          </cell>
          <cell r="E156" t="str">
            <v>ZROH</v>
          </cell>
          <cell r="F156">
            <v>6</v>
          </cell>
          <cell r="H156" t="str">
            <v>Foreign - imported directly, no similar nat., Res.CAMEX</v>
          </cell>
        </row>
        <row r="157">
          <cell r="A157" t="str">
            <v>06095-03080000</v>
          </cell>
          <cell r="D157" t="str">
            <v>461E</v>
          </cell>
          <cell r="E157" t="str">
            <v>ZROH</v>
          </cell>
          <cell r="F157">
            <v>6</v>
          </cell>
          <cell r="H157" t="str">
            <v>Foreign - imported directly, no similar nat., Res.CAMEX</v>
          </cell>
        </row>
        <row r="158">
          <cell r="A158" t="str">
            <v>06095-03100000</v>
          </cell>
          <cell r="D158" t="str">
            <v>461E</v>
          </cell>
          <cell r="E158" t="str">
            <v>ZROH</v>
          </cell>
          <cell r="F158">
            <v>6</v>
          </cell>
          <cell r="H158" t="str">
            <v>Foreign - imported directly, no similar nat., Res.CAMEX</v>
          </cell>
        </row>
        <row r="159">
          <cell r="A159" t="str">
            <v>06095-03370300</v>
          </cell>
          <cell r="D159" t="str">
            <v>461E</v>
          </cell>
          <cell r="E159" t="str">
            <v>ZROH</v>
          </cell>
          <cell r="F159">
            <v>6</v>
          </cell>
          <cell r="H159" t="str">
            <v>Foreign - imported directly, no similar nat., Res.CAMEX</v>
          </cell>
        </row>
        <row r="160">
          <cell r="A160" t="str">
            <v>06095-03520000</v>
          </cell>
          <cell r="D160" t="str">
            <v>461E</v>
          </cell>
          <cell r="E160" t="str">
            <v>ZROH</v>
          </cell>
          <cell r="F160">
            <v>6</v>
          </cell>
          <cell r="H160" t="str">
            <v>Foreign - imported directly, no similar nat., Res.CAMEX</v>
          </cell>
        </row>
        <row r="161">
          <cell r="A161" t="str">
            <v>06095-03570000</v>
          </cell>
          <cell r="D161" t="str">
            <v>461E</v>
          </cell>
          <cell r="E161" t="str">
            <v>ZROH</v>
          </cell>
          <cell r="F161">
            <v>6</v>
          </cell>
          <cell r="H161" t="str">
            <v>Foreign - imported directly, no similar nat., Res.CAMEX</v>
          </cell>
        </row>
        <row r="162">
          <cell r="A162" t="str">
            <v>06103-00231000</v>
          </cell>
          <cell r="D162" t="str">
            <v>461E</v>
          </cell>
          <cell r="E162" t="str">
            <v>ZROH</v>
          </cell>
          <cell r="F162">
            <v>6</v>
          </cell>
          <cell r="H162" t="str">
            <v>Foreign - imported directly, no similar nat., Res.CAMEX</v>
          </cell>
        </row>
        <row r="163">
          <cell r="A163" t="str">
            <v>06103-00231300</v>
          </cell>
          <cell r="D163" t="str">
            <v>461E</v>
          </cell>
          <cell r="E163" t="str">
            <v>ZROH</v>
          </cell>
          <cell r="F163">
            <v>6</v>
          </cell>
          <cell r="H163" t="str">
            <v>Foreign - imported directly, no similar nat., Res.CAMEX</v>
          </cell>
        </row>
        <row r="164">
          <cell r="A164" t="str">
            <v>06103-00500000</v>
          </cell>
          <cell r="D164" t="str">
            <v>461E</v>
          </cell>
          <cell r="E164" t="str">
            <v>ZROH</v>
          </cell>
          <cell r="F164">
            <v>6</v>
          </cell>
          <cell r="H164" t="str">
            <v>Foreign - imported directly, no similar nat., Res.CAMEX</v>
          </cell>
        </row>
        <row r="165">
          <cell r="A165" t="str">
            <v>06103-00720100</v>
          </cell>
          <cell r="D165" t="str">
            <v>461E</v>
          </cell>
          <cell r="E165" t="str">
            <v>ZROH</v>
          </cell>
          <cell r="F165">
            <v>6</v>
          </cell>
          <cell r="H165" t="str">
            <v>Foreign - imported directly, no similar nat., Res.CAMEX</v>
          </cell>
        </row>
        <row r="166">
          <cell r="A166" t="str">
            <v>06103-00720300</v>
          </cell>
          <cell r="D166" t="str">
            <v>461E</v>
          </cell>
          <cell r="E166" t="str">
            <v>ZROH</v>
          </cell>
          <cell r="F166">
            <v>6</v>
          </cell>
          <cell r="H166" t="str">
            <v>Foreign - imported directly, no similar nat., Res.CAMEX</v>
          </cell>
        </row>
        <row r="167">
          <cell r="A167" t="str">
            <v>06106-00080000</v>
          </cell>
          <cell r="D167" t="str">
            <v>461E</v>
          </cell>
          <cell r="E167" t="str">
            <v>ZROH</v>
          </cell>
          <cell r="F167">
            <v>6</v>
          </cell>
          <cell r="H167" t="str">
            <v>Foreign - imported directly, no similar nat., Res.CAMEX</v>
          </cell>
        </row>
        <row r="168">
          <cell r="A168" t="str">
            <v>06106-00170700</v>
          </cell>
          <cell r="D168" t="str">
            <v>461E</v>
          </cell>
          <cell r="E168" t="str">
            <v>ZROH</v>
          </cell>
          <cell r="F168">
            <v>6</v>
          </cell>
          <cell r="H168" t="str">
            <v>Foreign - imported directly, no similar nat., Res.CAMEX</v>
          </cell>
        </row>
        <row r="169">
          <cell r="A169" t="str">
            <v>06106-00330000</v>
          </cell>
          <cell r="D169" t="str">
            <v>461E</v>
          </cell>
          <cell r="E169" t="str">
            <v>ZROH</v>
          </cell>
          <cell r="F169">
            <v>6</v>
          </cell>
          <cell r="H169" t="str">
            <v>Foreign - imported directly, no similar nat., Res.CAMEX</v>
          </cell>
        </row>
        <row r="170">
          <cell r="A170" t="str">
            <v>06106-00330300</v>
          </cell>
          <cell r="D170" t="str">
            <v>461E</v>
          </cell>
          <cell r="E170" t="str">
            <v>ZROH</v>
          </cell>
          <cell r="F170">
            <v>6</v>
          </cell>
          <cell r="H170" t="str">
            <v>Foreign - imported directly, no similar nat., Res.CAMEX</v>
          </cell>
        </row>
        <row r="171">
          <cell r="A171" t="str">
            <v>06106-00330400</v>
          </cell>
          <cell r="D171" t="str">
            <v>461E</v>
          </cell>
          <cell r="E171" t="str">
            <v>ZROH</v>
          </cell>
          <cell r="F171">
            <v>6</v>
          </cell>
          <cell r="H171" t="str">
            <v>Foreign - imported directly, no similar nat., Res.CAMEX</v>
          </cell>
        </row>
        <row r="172">
          <cell r="A172" t="str">
            <v>06106-00400000</v>
          </cell>
          <cell r="D172" t="str">
            <v>461E</v>
          </cell>
          <cell r="E172" t="str">
            <v>ZROH</v>
          </cell>
          <cell r="F172">
            <v>6</v>
          </cell>
          <cell r="H172" t="str">
            <v>Foreign - imported directly, no similar nat., Res.CAMEX</v>
          </cell>
        </row>
        <row r="173">
          <cell r="A173" t="str">
            <v>06106-00400100</v>
          </cell>
          <cell r="D173" t="str">
            <v>461E</v>
          </cell>
          <cell r="E173" t="str">
            <v>ZROH</v>
          </cell>
          <cell r="F173">
            <v>6</v>
          </cell>
          <cell r="H173" t="str">
            <v>Foreign - imported directly, no similar nat., Res.CAMEX</v>
          </cell>
        </row>
        <row r="174">
          <cell r="A174" t="str">
            <v>06106-00890100</v>
          </cell>
          <cell r="D174" t="str">
            <v>461E</v>
          </cell>
          <cell r="E174" t="str">
            <v>ZROH</v>
          </cell>
          <cell r="F174">
            <v>6</v>
          </cell>
          <cell r="H174" t="str">
            <v>Foreign - imported directly, no similar nat., Res.CAMEX</v>
          </cell>
        </row>
        <row r="175">
          <cell r="A175" t="str">
            <v>06112-00020000</v>
          </cell>
          <cell r="D175" t="str">
            <v>461E</v>
          </cell>
          <cell r="E175" t="str">
            <v>ZROH</v>
          </cell>
          <cell r="F175">
            <v>6</v>
          </cell>
          <cell r="H175" t="str">
            <v>Foreign - imported directly, no similar nat., Res.CAMEX</v>
          </cell>
        </row>
        <row r="176">
          <cell r="A176" t="str">
            <v>06112-00020300</v>
          </cell>
          <cell r="D176" t="str">
            <v>461E</v>
          </cell>
          <cell r="E176" t="str">
            <v>ZROH</v>
          </cell>
          <cell r="F176">
            <v>6</v>
          </cell>
          <cell r="H176" t="str">
            <v>Foreign - imported directly, no similar nat., Res.CAMEX</v>
          </cell>
        </row>
        <row r="177">
          <cell r="A177" t="str">
            <v>06112-00030200</v>
          </cell>
          <cell r="D177" t="str">
            <v>461E</v>
          </cell>
          <cell r="E177" t="str">
            <v>ZROH</v>
          </cell>
          <cell r="F177">
            <v>6</v>
          </cell>
          <cell r="H177" t="str">
            <v>Foreign - imported directly, no similar nat., Res.CAMEX</v>
          </cell>
        </row>
        <row r="178">
          <cell r="A178" t="str">
            <v>06112-00030500</v>
          </cell>
          <cell r="D178" t="str">
            <v>461E</v>
          </cell>
          <cell r="E178" t="str">
            <v>ZROH</v>
          </cell>
          <cell r="F178">
            <v>6</v>
          </cell>
          <cell r="H178" t="str">
            <v>Foreign - imported directly, no similar nat., Res.CAMEX</v>
          </cell>
        </row>
        <row r="179">
          <cell r="A179" t="str">
            <v>06112-00390300</v>
          </cell>
          <cell r="D179" t="str">
            <v>461E</v>
          </cell>
          <cell r="E179" t="str">
            <v>ZROH</v>
          </cell>
          <cell r="F179">
            <v>6</v>
          </cell>
          <cell r="H179" t="str">
            <v>Foreign - imported directly, no similar nat., Res.CAMEX</v>
          </cell>
        </row>
        <row r="180">
          <cell r="A180" t="str">
            <v>06112-00390400</v>
          </cell>
          <cell r="D180" t="str">
            <v>461E</v>
          </cell>
          <cell r="E180" t="str">
            <v>ZROH</v>
          </cell>
          <cell r="F180">
            <v>6</v>
          </cell>
          <cell r="H180" t="str">
            <v>Foreign - imported directly, no similar nat., Res.CAMEX</v>
          </cell>
        </row>
        <row r="181">
          <cell r="A181" t="str">
            <v>06112-00430000</v>
          </cell>
          <cell r="D181" t="str">
            <v>461E</v>
          </cell>
          <cell r="E181" t="str">
            <v>ZROH</v>
          </cell>
          <cell r="F181">
            <v>6</v>
          </cell>
          <cell r="H181" t="str">
            <v>Foreign - imported directly, no similar nat., Res.CAMEX</v>
          </cell>
        </row>
        <row r="182">
          <cell r="A182" t="str">
            <v>06112-00451300</v>
          </cell>
          <cell r="D182" t="str">
            <v>461E</v>
          </cell>
          <cell r="E182" t="str">
            <v>ZROH</v>
          </cell>
          <cell r="F182">
            <v>6</v>
          </cell>
          <cell r="H182" t="str">
            <v>Foreign - imported directly, no similar nat., Res.CAMEX</v>
          </cell>
        </row>
        <row r="183">
          <cell r="A183" t="str">
            <v>06112-00451400</v>
          </cell>
          <cell r="D183" t="str">
            <v>461E</v>
          </cell>
          <cell r="E183" t="str">
            <v>ZROH</v>
          </cell>
          <cell r="F183">
            <v>6</v>
          </cell>
          <cell r="H183" t="str">
            <v>Foreign - imported directly, no similar nat., Res.CAMEX</v>
          </cell>
        </row>
        <row r="184">
          <cell r="A184" t="str">
            <v>06113-00210100</v>
          </cell>
          <cell r="D184" t="str">
            <v>461E</v>
          </cell>
          <cell r="E184" t="str">
            <v>ZROH</v>
          </cell>
          <cell r="F184">
            <v>6</v>
          </cell>
          <cell r="H184" t="str">
            <v>Foreign - imported directly, no similar nat., Res.CAMEX</v>
          </cell>
        </row>
        <row r="185">
          <cell r="A185" t="str">
            <v>06113-00210200</v>
          </cell>
          <cell r="D185" t="str">
            <v>461E</v>
          </cell>
          <cell r="E185" t="str">
            <v>ZROH</v>
          </cell>
          <cell r="F185">
            <v>6</v>
          </cell>
          <cell r="H185" t="str">
            <v>Foreign - imported directly, no similar nat., Res.CAMEX</v>
          </cell>
        </row>
        <row r="186">
          <cell r="A186" t="str">
            <v>06113-00270000</v>
          </cell>
          <cell r="D186" t="str">
            <v>461E</v>
          </cell>
          <cell r="E186" t="str">
            <v>ZROH</v>
          </cell>
          <cell r="F186">
            <v>6</v>
          </cell>
          <cell r="H186" t="str">
            <v>Foreign - imported directly, no similar nat., Res.CAMEX</v>
          </cell>
        </row>
        <row r="187">
          <cell r="A187" t="str">
            <v>06113-00270100</v>
          </cell>
          <cell r="D187" t="str">
            <v>461E</v>
          </cell>
          <cell r="E187" t="str">
            <v>ZROH</v>
          </cell>
          <cell r="F187">
            <v>6</v>
          </cell>
          <cell r="H187" t="str">
            <v>Foreign - imported directly, no similar nat., Res.CAMEX</v>
          </cell>
        </row>
        <row r="188">
          <cell r="A188" t="str">
            <v>06113-00270300</v>
          </cell>
          <cell r="D188" t="str">
            <v>461E</v>
          </cell>
          <cell r="E188" t="str">
            <v>ZROH</v>
          </cell>
          <cell r="F188">
            <v>6</v>
          </cell>
          <cell r="H188" t="str">
            <v>Foreign - imported directly, no similar nat., Res.CAMEX</v>
          </cell>
        </row>
        <row r="189">
          <cell r="A189" t="str">
            <v>06113-00430000</v>
          </cell>
          <cell r="D189" t="str">
            <v>461E</v>
          </cell>
          <cell r="E189" t="str">
            <v>ZROH</v>
          </cell>
          <cell r="F189">
            <v>6</v>
          </cell>
          <cell r="H189" t="str">
            <v>Foreign - imported directly, no similar nat., Res.CAMEX</v>
          </cell>
        </row>
        <row r="190">
          <cell r="A190" t="str">
            <v>06113-00430300</v>
          </cell>
          <cell r="D190" t="str">
            <v>461E</v>
          </cell>
          <cell r="E190" t="str">
            <v>ZROH</v>
          </cell>
          <cell r="F190">
            <v>6</v>
          </cell>
          <cell r="H190" t="str">
            <v>Foreign - imported directly, no similar nat., Res.CAMEX</v>
          </cell>
        </row>
        <row r="191">
          <cell r="A191" t="str">
            <v>06113-00440300</v>
          </cell>
          <cell r="D191" t="str">
            <v>461E</v>
          </cell>
          <cell r="E191" t="str">
            <v>ZROH</v>
          </cell>
          <cell r="F191">
            <v>6</v>
          </cell>
          <cell r="H191" t="str">
            <v>Foreign - imported directly, no similar nat., Res.CAMEX</v>
          </cell>
        </row>
        <row r="192">
          <cell r="A192" t="str">
            <v>06113-00610000</v>
          </cell>
          <cell r="D192" t="str">
            <v>461E</v>
          </cell>
          <cell r="E192" t="str">
            <v>ZROH</v>
          </cell>
          <cell r="F192">
            <v>6</v>
          </cell>
          <cell r="H192" t="str">
            <v>Foreign - imported directly, no similar nat., Res.CAMEX</v>
          </cell>
        </row>
        <row r="193">
          <cell r="A193" t="str">
            <v>06113-00760000</v>
          </cell>
          <cell r="D193" t="str">
            <v>461E</v>
          </cell>
          <cell r="E193" t="str">
            <v>ZROH</v>
          </cell>
          <cell r="F193">
            <v>6</v>
          </cell>
          <cell r="H193" t="str">
            <v>Foreign - imported directly, no similar nat., Res.CAMEX</v>
          </cell>
        </row>
        <row r="194">
          <cell r="A194" t="str">
            <v>06113-00820000</v>
          </cell>
          <cell r="D194" t="str">
            <v>461E</v>
          </cell>
          <cell r="E194" t="str">
            <v>ZROH</v>
          </cell>
          <cell r="F194">
            <v>6</v>
          </cell>
          <cell r="H194" t="str">
            <v>Foreign - imported directly, no similar nat., Res.CAMEX</v>
          </cell>
        </row>
        <row r="195">
          <cell r="A195" t="str">
            <v>06113-00850000</v>
          </cell>
          <cell r="D195" t="str">
            <v>461E</v>
          </cell>
          <cell r="E195" t="str">
            <v>ZROH</v>
          </cell>
          <cell r="F195">
            <v>6</v>
          </cell>
          <cell r="H195" t="str">
            <v>Foreign - imported directly, no similar nat., Res.CAMEX</v>
          </cell>
        </row>
        <row r="196">
          <cell r="A196" t="str">
            <v>06116-00020100</v>
          </cell>
          <cell r="D196" t="str">
            <v>461E</v>
          </cell>
          <cell r="E196" t="str">
            <v>ZROH</v>
          </cell>
          <cell r="F196">
            <v>6</v>
          </cell>
          <cell r="H196" t="str">
            <v>Foreign - imported directly, no similar nat., Res.CAMEX</v>
          </cell>
        </row>
        <row r="197">
          <cell r="A197" t="str">
            <v>06116-00110300</v>
          </cell>
          <cell r="D197" t="str">
            <v>461E</v>
          </cell>
          <cell r="E197" t="str">
            <v>ZROH</v>
          </cell>
          <cell r="F197">
            <v>6</v>
          </cell>
          <cell r="H197" t="str">
            <v>Foreign - imported directly, no similar nat., Res.CAMEX</v>
          </cell>
        </row>
        <row r="198">
          <cell r="A198" t="str">
            <v>06116-00180000</v>
          </cell>
          <cell r="D198" t="str">
            <v>461E</v>
          </cell>
          <cell r="E198" t="str">
            <v>ZROH</v>
          </cell>
          <cell r="F198">
            <v>6</v>
          </cell>
          <cell r="H198" t="str">
            <v>Foreign - imported directly, no similar nat., Res.CAMEX</v>
          </cell>
        </row>
        <row r="199">
          <cell r="A199" t="str">
            <v>06116-00370000</v>
          </cell>
          <cell r="D199" t="str">
            <v>461E</v>
          </cell>
          <cell r="E199" t="str">
            <v>ZROH</v>
          </cell>
          <cell r="F199">
            <v>6</v>
          </cell>
          <cell r="H199" t="str">
            <v>Foreign - imported directly, no similar nat., Res.CAMEX</v>
          </cell>
        </row>
        <row r="200">
          <cell r="A200" t="str">
            <v>06116-00380300</v>
          </cell>
          <cell r="D200" t="str">
            <v>461E</v>
          </cell>
          <cell r="E200" t="str">
            <v>ZROH</v>
          </cell>
          <cell r="F200">
            <v>6</v>
          </cell>
          <cell r="H200" t="str">
            <v>Foreign - imported directly, no similar nat., Res.CAMEX</v>
          </cell>
        </row>
        <row r="201">
          <cell r="A201" t="str">
            <v>06116-00380400</v>
          </cell>
          <cell r="D201" t="str">
            <v>461E</v>
          </cell>
          <cell r="E201" t="str">
            <v>ZROH</v>
          </cell>
          <cell r="F201">
            <v>6</v>
          </cell>
          <cell r="H201" t="str">
            <v>Foreign - imported directly, no similar nat., Res.CAMEX</v>
          </cell>
        </row>
        <row r="202">
          <cell r="A202" t="str">
            <v>06116-00440200</v>
          </cell>
          <cell r="D202" t="str">
            <v>461E</v>
          </cell>
          <cell r="E202" t="str">
            <v>ZROH</v>
          </cell>
          <cell r="F202">
            <v>6</v>
          </cell>
          <cell r="H202" t="str">
            <v>Foreign - imported directly, no similar nat., Res.CAMEX</v>
          </cell>
        </row>
        <row r="203">
          <cell r="A203" t="str">
            <v>06127-00100000</v>
          </cell>
          <cell r="D203" t="str">
            <v>461E</v>
          </cell>
          <cell r="E203" t="str">
            <v>ZROH</v>
          </cell>
          <cell r="F203">
            <v>6</v>
          </cell>
          <cell r="H203" t="str">
            <v>Foreign - imported directly, no similar nat., Res.CAMEX</v>
          </cell>
        </row>
        <row r="204">
          <cell r="A204" t="str">
            <v>06127-00280000</v>
          </cell>
          <cell r="D204" t="str">
            <v>461E</v>
          </cell>
          <cell r="E204" t="str">
            <v>ZROH</v>
          </cell>
          <cell r="F204">
            <v>6</v>
          </cell>
          <cell r="H204" t="str">
            <v>Foreign - imported directly, no similar nat., Res.CAMEX</v>
          </cell>
        </row>
        <row r="205">
          <cell r="A205" t="str">
            <v>06G001016010</v>
          </cell>
          <cell r="D205" t="str">
            <v>461E</v>
          </cell>
          <cell r="E205" t="str">
            <v>ZROH</v>
          </cell>
          <cell r="F205">
            <v>1</v>
          </cell>
          <cell r="H205" t="str">
            <v>Foreign - imported directly</v>
          </cell>
        </row>
        <row r="206">
          <cell r="A206" t="str">
            <v>06G004018020</v>
          </cell>
          <cell r="D206" t="str">
            <v>461E</v>
          </cell>
          <cell r="E206" t="str">
            <v>ZROH</v>
          </cell>
          <cell r="F206">
            <v>6</v>
          </cell>
          <cell r="H206" t="str">
            <v>Foreign - imported directly, no similar nat., Res.CAMEX</v>
          </cell>
        </row>
        <row r="207">
          <cell r="A207" t="str">
            <v>06G004258020</v>
          </cell>
          <cell r="D207" t="str">
            <v>461E</v>
          </cell>
          <cell r="E207" t="str">
            <v>ZROH</v>
          </cell>
          <cell r="F207">
            <v>6</v>
          </cell>
          <cell r="H207" t="str">
            <v>Foreign - imported directly, no similar nat., Res.CAMEX</v>
          </cell>
        </row>
        <row r="208">
          <cell r="A208" t="str">
            <v>06G004644010</v>
          </cell>
          <cell r="D208" t="str">
            <v>461E</v>
          </cell>
          <cell r="E208" t="str">
            <v>ZROH</v>
          </cell>
          <cell r="F208">
            <v>6</v>
          </cell>
          <cell r="H208" t="str">
            <v>Foreign - imported directly, no similar nat., Res.CAMEX</v>
          </cell>
        </row>
        <row r="209">
          <cell r="A209" t="str">
            <v>06G004644110</v>
          </cell>
          <cell r="D209" t="str">
            <v>461E</v>
          </cell>
          <cell r="E209" t="str">
            <v>ZROH</v>
          </cell>
          <cell r="F209">
            <v>6</v>
          </cell>
          <cell r="H209" t="str">
            <v>Foreign - imported directly, no similar nat., Res.CAMEX</v>
          </cell>
        </row>
        <row r="210">
          <cell r="A210" t="str">
            <v>06G008832010</v>
          </cell>
          <cell r="D210" t="str">
            <v>461E</v>
          </cell>
          <cell r="E210" t="str">
            <v>ZROH</v>
          </cell>
          <cell r="F210">
            <v>6</v>
          </cell>
          <cell r="H210" t="str">
            <v>Foreign - imported directly, no similar nat., Res.CAMEX</v>
          </cell>
        </row>
        <row r="211">
          <cell r="A211" t="str">
            <v>06G01000831L</v>
          </cell>
          <cell r="D211" t="str">
            <v>461E</v>
          </cell>
          <cell r="E211" t="str">
            <v>ZROH</v>
          </cell>
          <cell r="F211">
            <v>6</v>
          </cell>
          <cell r="H211" t="str">
            <v>Foreign - imported directly, no similar nat., Res.CAMEX</v>
          </cell>
        </row>
        <row r="212">
          <cell r="A212" t="str">
            <v>06G010121012</v>
          </cell>
          <cell r="D212" t="str">
            <v>461E</v>
          </cell>
          <cell r="E212" t="str">
            <v>ZROH</v>
          </cell>
          <cell r="F212">
            <v>6</v>
          </cell>
          <cell r="H212" t="str">
            <v>Foreign - imported directly, no similar nat., Res.CAMEX</v>
          </cell>
        </row>
        <row r="213">
          <cell r="A213" t="str">
            <v>06G010132010</v>
          </cell>
          <cell r="D213" t="str">
            <v>461E</v>
          </cell>
          <cell r="E213" t="str">
            <v>ZROH</v>
          </cell>
          <cell r="F213">
            <v>6</v>
          </cell>
          <cell r="H213" t="str">
            <v>Foreign - imported directly, no similar nat., Res.CAMEX</v>
          </cell>
        </row>
        <row r="214">
          <cell r="A214" t="str">
            <v>06G010205010</v>
          </cell>
          <cell r="D214" t="str">
            <v>461E</v>
          </cell>
          <cell r="E214" t="str">
            <v>ZROH</v>
          </cell>
          <cell r="F214">
            <v>6</v>
          </cell>
          <cell r="H214" t="str">
            <v>Foreign - imported directly, no similar nat., Res.CAMEX</v>
          </cell>
        </row>
        <row r="215">
          <cell r="A215" t="str">
            <v>06G011034011</v>
          </cell>
          <cell r="D215" t="str">
            <v>461E</v>
          </cell>
          <cell r="E215" t="str">
            <v>ZROH</v>
          </cell>
          <cell r="F215">
            <v>6</v>
          </cell>
          <cell r="H215" t="str">
            <v>Foreign - imported directly, no similar nat., Res.CAMEX</v>
          </cell>
        </row>
        <row r="216">
          <cell r="A216" t="str">
            <v>06G015060021</v>
          </cell>
          <cell r="D216" t="str">
            <v>461E</v>
          </cell>
          <cell r="E216" t="str">
            <v>ZROH</v>
          </cell>
          <cell r="F216">
            <v>6</v>
          </cell>
          <cell r="H216" t="str">
            <v>Foreign - imported directly, no similar nat., Res.CAMEX</v>
          </cell>
        </row>
        <row r="217">
          <cell r="A217" t="str">
            <v>06G016067020</v>
          </cell>
          <cell r="D217" t="str">
            <v>461E</v>
          </cell>
          <cell r="E217" t="str">
            <v>ZROH</v>
          </cell>
          <cell r="F217">
            <v>6</v>
          </cell>
          <cell r="H217" t="str">
            <v>Foreign - imported directly, no similar nat., Res.CAMEX</v>
          </cell>
        </row>
        <row r="218">
          <cell r="A218" t="str">
            <v>06G017001200</v>
          </cell>
          <cell r="D218" t="str">
            <v>461E</v>
          </cell>
          <cell r="E218" t="str">
            <v>ZROH</v>
          </cell>
          <cell r="F218">
            <v>6</v>
          </cell>
          <cell r="H218" t="str">
            <v>Foreign - imported directly, no similar nat., Res.CAMEX</v>
          </cell>
        </row>
        <row r="219">
          <cell r="A219" t="str">
            <v>06G017001711</v>
          </cell>
          <cell r="D219" t="str">
            <v>461E</v>
          </cell>
          <cell r="E219" t="str">
            <v>ZROH</v>
          </cell>
          <cell r="F219">
            <v>6</v>
          </cell>
          <cell r="H219" t="str">
            <v>Foreign - imported directly, no similar nat., Res.CAMEX</v>
          </cell>
        </row>
        <row r="220">
          <cell r="A220" t="str">
            <v>06G017001811</v>
          </cell>
          <cell r="D220" t="str">
            <v>461E</v>
          </cell>
          <cell r="E220" t="str">
            <v>ZROH</v>
          </cell>
          <cell r="F220">
            <v>6</v>
          </cell>
          <cell r="H220" t="str">
            <v>Foreign - imported directly, no similar nat., Res.CAMEX</v>
          </cell>
        </row>
        <row r="221">
          <cell r="A221" t="str">
            <v>06G017001910</v>
          </cell>
          <cell r="D221" t="str">
            <v>461E</v>
          </cell>
          <cell r="E221" t="str">
            <v>ZROH</v>
          </cell>
          <cell r="F221">
            <v>6</v>
          </cell>
          <cell r="H221" t="str">
            <v>Foreign - imported directly, no similar nat., Res.CAMEX</v>
          </cell>
        </row>
        <row r="222">
          <cell r="A222" t="str">
            <v>06G017076010</v>
          </cell>
          <cell r="D222" t="str">
            <v>461E</v>
          </cell>
          <cell r="E222" t="str">
            <v>ZROH</v>
          </cell>
          <cell r="F222">
            <v>6</v>
          </cell>
          <cell r="H222" t="str">
            <v>Foreign - imported directly, no similar nat., Res.CAMEX</v>
          </cell>
        </row>
        <row r="223">
          <cell r="A223" t="str">
            <v>06G029107020</v>
          </cell>
          <cell r="D223" t="str">
            <v>461E</v>
          </cell>
          <cell r="E223" t="str">
            <v>ZROH</v>
          </cell>
          <cell r="F223">
            <v>6</v>
          </cell>
          <cell r="H223" t="str">
            <v>Foreign - imported directly, no similar nat., Res.CAMEX</v>
          </cell>
        </row>
        <row r="224">
          <cell r="A224" t="str">
            <v>06G029394010</v>
          </cell>
          <cell r="D224" t="str">
            <v>461E</v>
          </cell>
          <cell r="E224" t="str">
            <v>ZROH</v>
          </cell>
          <cell r="F224">
            <v>6</v>
          </cell>
          <cell r="H224" t="str">
            <v>Foreign - imported directly, no similar nat., Res.CAMEX</v>
          </cell>
        </row>
        <row r="225">
          <cell r="A225" t="str">
            <v>06G030150010</v>
          </cell>
          <cell r="D225" t="str">
            <v>461E</v>
          </cell>
          <cell r="E225" t="str">
            <v>ZROH</v>
          </cell>
          <cell r="F225">
            <v>6</v>
          </cell>
          <cell r="H225" t="str">
            <v>Foreign - imported directly, no similar nat., Res.CAMEX</v>
          </cell>
        </row>
        <row r="226">
          <cell r="A226" t="str">
            <v>06G114035010</v>
          </cell>
          <cell r="D226" t="str">
            <v>461E</v>
          </cell>
          <cell r="E226" t="str">
            <v>ZROH</v>
          </cell>
          <cell r="F226">
            <v>6</v>
          </cell>
          <cell r="H226" t="str">
            <v>Foreign - imported directly, no similar nat., Res.CAMEX</v>
          </cell>
        </row>
        <row r="227">
          <cell r="A227" t="str">
            <v>07003-00030800</v>
          </cell>
          <cell r="D227" t="str">
            <v>461E</v>
          </cell>
          <cell r="E227" t="str">
            <v>ZROH</v>
          </cell>
          <cell r="F227">
            <v>6</v>
          </cell>
          <cell r="H227" t="str">
            <v>Foreign - imported directly, no similar nat., Res.CAMEX</v>
          </cell>
        </row>
        <row r="228">
          <cell r="A228" t="str">
            <v>07003-00030900</v>
          </cell>
          <cell r="D228" t="str">
            <v>461E</v>
          </cell>
          <cell r="E228" t="str">
            <v>ZROH</v>
          </cell>
          <cell r="F228">
            <v>6</v>
          </cell>
          <cell r="H228" t="str">
            <v>Foreign - imported directly, no similar nat., Res.CAMEX</v>
          </cell>
        </row>
        <row r="229">
          <cell r="A229" t="str">
            <v>07003-00190500</v>
          </cell>
          <cell r="D229" t="str">
            <v>461E</v>
          </cell>
          <cell r="E229" t="str">
            <v>ZROH</v>
          </cell>
          <cell r="F229">
            <v>6</v>
          </cell>
          <cell r="H229" t="str">
            <v>Foreign - imported directly, no similar nat., Res.CAMEX</v>
          </cell>
        </row>
        <row r="230">
          <cell r="A230" t="str">
            <v>07003-00190600</v>
          </cell>
          <cell r="D230" t="str">
            <v>461E</v>
          </cell>
          <cell r="E230" t="str">
            <v>ZROH</v>
          </cell>
          <cell r="F230">
            <v>6</v>
          </cell>
          <cell r="H230" t="str">
            <v>Foreign - imported directly, no similar nat., Res.CAMEX</v>
          </cell>
        </row>
        <row r="231">
          <cell r="A231" t="str">
            <v>07003-00190700</v>
          </cell>
          <cell r="D231" t="str">
            <v>461E</v>
          </cell>
          <cell r="E231" t="str">
            <v>ZROH</v>
          </cell>
          <cell r="F231">
            <v>6</v>
          </cell>
          <cell r="H231" t="str">
            <v>Foreign - imported directly, no similar nat., Res.CAMEX</v>
          </cell>
        </row>
        <row r="232">
          <cell r="A232" t="str">
            <v>07004-00031700</v>
          </cell>
          <cell r="D232" t="str">
            <v>461E</v>
          </cell>
          <cell r="E232" t="str">
            <v>ZROH</v>
          </cell>
          <cell r="F232">
            <v>6</v>
          </cell>
          <cell r="H232" t="str">
            <v>Foreign - imported directly, no similar nat., Res.CAMEX</v>
          </cell>
        </row>
        <row r="233">
          <cell r="A233" t="str">
            <v>07004-00031800</v>
          </cell>
          <cell r="D233" t="str">
            <v>461E</v>
          </cell>
          <cell r="E233" t="str">
            <v>ZROH</v>
          </cell>
          <cell r="F233">
            <v>6</v>
          </cell>
          <cell r="H233" t="str">
            <v>Foreign - imported directly, no similar nat., Res.CAMEX</v>
          </cell>
        </row>
        <row r="234">
          <cell r="A234" t="str">
            <v>07004-00940200</v>
          </cell>
          <cell r="D234" t="str">
            <v>461E</v>
          </cell>
          <cell r="E234" t="str">
            <v>ZROH</v>
          </cell>
          <cell r="F234">
            <v>6</v>
          </cell>
          <cell r="H234" t="str">
            <v>Foreign - imported directly, no similar nat., Res.CAMEX</v>
          </cell>
        </row>
        <row r="235">
          <cell r="A235" t="str">
            <v>07004-01070000</v>
          </cell>
          <cell r="D235" t="str">
            <v>461E</v>
          </cell>
          <cell r="E235" t="str">
            <v>ZROH</v>
          </cell>
          <cell r="F235">
            <v>6</v>
          </cell>
          <cell r="H235" t="str">
            <v>Foreign - imported directly, no similar nat., Res.CAMEX</v>
          </cell>
        </row>
        <row r="236">
          <cell r="A236" t="str">
            <v>07005-00120200</v>
          </cell>
          <cell r="D236" t="str">
            <v>461E</v>
          </cell>
          <cell r="E236" t="str">
            <v>ZROH</v>
          </cell>
          <cell r="F236">
            <v>6</v>
          </cell>
          <cell r="H236" t="str">
            <v>Foreign - imported directly, no similar nat., Res.CAMEX</v>
          </cell>
        </row>
        <row r="237">
          <cell r="A237" t="str">
            <v>07005-00210500</v>
          </cell>
          <cell r="D237" t="str">
            <v>461E</v>
          </cell>
          <cell r="E237" t="str">
            <v>ZROH</v>
          </cell>
          <cell r="F237">
            <v>6</v>
          </cell>
          <cell r="H237" t="str">
            <v>Foreign - imported directly, no similar nat., Res.CAMEX</v>
          </cell>
        </row>
        <row r="238">
          <cell r="A238" t="str">
            <v>07005-00271100</v>
          </cell>
          <cell r="D238" t="str">
            <v>461E</v>
          </cell>
          <cell r="E238" t="str">
            <v>ZROH</v>
          </cell>
          <cell r="F238">
            <v>6</v>
          </cell>
          <cell r="H238" t="str">
            <v>Foreign - imported directly, no similar nat., Res.CAMEX</v>
          </cell>
        </row>
        <row r="239">
          <cell r="A239" t="str">
            <v>07005-00271300</v>
          </cell>
          <cell r="D239" t="str">
            <v>461E</v>
          </cell>
          <cell r="E239" t="str">
            <v>ZROH</v>
          </cell>
          <cell r="F239">
            <v>6</v>
          </cell>
          <cell r="H239" t="str">
            <v>Foreign - imported directly, no similar nat., Res.CAMEX</v>
          </cell>
        </row>
        <row r="240">
          <cell r="A240" t="str">
            <v>07005-00271800</v>
          </cell>
          <cell r="D240" t="str">
            <v>461E</v>
          </cell>
          <cell r="E240" t="str">
            <v>ZROH</v>
          </cell>
          <cell r="F240">
            <v>6</v>
          </cell>
          <cell r="H240" t="str">
            <v>Foreign - imported directly, no similar nat., Res.CAMEX</v>
          </cell>
        </row>
        <row r="241">
          <cell r="A241" t="str">
            <v>07005-00271900</v>
          </cell>
          <cell r="D241" t="str">
            <v>461E</v>
          </cell>
          <cell r="E241" t="str">
            <v>ZROH</v>
          </cell>
          <cell r="F241">
            <v>6</v>
          </cell>
          <cell r="H241" t="str">
            <v>Foreign - imported directly, no similar nat., Res.CAMEX</v>
          </cell>
        </row>
        <row r="242">
          <cell r="A242" t="str">
            <v>07005-00272000</v>
          </cell>
          <cell r="D242" t="str">
            <v>461E</v>
          </cell>
          <cell r="E242" t="str">
            <v>ZROH</v>
          </cell>
          <cell r="F242">
            <v>6</v>
          </cell>
          <cell r="H242" t="str">
            <v>Foreign - imported directly, no similar nat., Res.CAMEX</v>
          </cell>
        </row>
        <row r="243">
          <cell r="A243" t="str">
            <v>07005-00272100</v>
          </cell>
          <cell r="D243" t="str">
            <v>461E</v>
          </cell>
          <cell r="E243" t="str">
            <v>ZROH</v>
          </cell>
          <cell r="F243">
            <v>6</v>
          </cell>
          <cell r="H243" t="str">
            <v>Foreign - imported directly, no similar nat., Res.CAMEX</v>
          </cell>
        </row>
        <row r="244">
          <cell r="A244" t="str">
            <v>07005-00273000</v>
          </cell>
          <cell r="D244" t="str">
            <v>461E</v>
          </cell>
          <cell r="E244" t="str">
            <v>ZROH</v>
          </cell>
          <cell r="F244">
            <v>6</v>
          </cell>
          <cell r="H244" t="str">
            <v>Foreign - imported directly, no similar nat., Res.CAMEX</v>
          </cell>
        </row>
        <row r="245">
          <cell r="A245" t="str">
            <v>07005-00273600</v>
          </cell>
          <cell r="D245" t="str">
            <v>461E</v>
          </cell>
          <cell r="E245" t="str">
            <v>ZROH</v>
          </cell>
          <cell r="F245">
            <v>6</v>
          </cell>
          <cell r="H245" t="str">
            <v>Foreign - imported directly, no similar nat., Res.CAMEX</v>
          </cell>
        </row>
        <row r="246">
          <cell r="A246" t="str">
            <v>07005-00273800</v>
          </cell>
          <cell r="D246" t="str">
            <v>461E</v>
          </cell>
          <cell r="E246" t="str">
            <v>ZROH</v>
          </cell>
          <cell r="F246">
            <v>6</v>
          </cell>
          <cell r="H246" t="str">
            <v>Foreign - imported directly, no similar nat., Res.CAMEX</v>
          </cell>
        </row>
        <row r="247">
          <cell r="A247" t="str">
            <v>07005-00300100</v>
          </cell>
          <cell r="D247" t="str">
            <v>461E</v>
          </cell>
          <cell r="E247" t="str">
            <v>ZROH</v>
          </cell>
          <cell r="F247">
            <v>6</v>
          </cell>
          <cell r="H247" t="str">
            <v>Foreign - imported directly, no similar nat., Res.CAMEX</v>
          </cell>
        </row>
        <row r="248">
          <cell r="A248" t="str">
            <v>07005-00660500</v>
          </cell>
          <cell r="D248" t="str">
            <v>461E</v>
          </cell>
          <cell r="E248" t="str">
            <v>ZROH</v>
          </cell>
          <cell r="F248">
            <v>6</v>
          </cell>
          <cell r="H248" t="str">
            <v>Foreign - imported directly, no similar nat., Res.CAMEX</v>
          </cell>
        </row>
        <row r="249">
          <cell r="A249" t="str">
            <v>07005-00740000</v>
          </cell>
          <cell r="D249" t="str">
            <v>461E</v>
          </cell>
          <cell r="E249" t="str">
            <v>ZROH</v>
          </cell>
          <cell r="F249">
            <v>6</v>
          </cell>
          <cell r="H249" t="str">
            <v>Foreign - imported directly, no similar nat., Res.CAMEX</v>
          </cell>
        </row>
        <row r="250">
          <cell r="A250" t="str">
            <v>07005-00800000</v>
          </cell>
          <cell r="D250" t="str">
            <v>461E</v>
          </cell>
          <cell r="E250" t="str">
            <v>ZROH</v>
          </cell>
          <cell r="F250">
            <v>6</v>
          </cell>
          <cell r="H250" t="str">
            <v>Foreign - imported directly, no similar nat., Res.CAMEX</v>
          </cell>
        </row>
        <row r="251">
          <cell r="A251" t="str">
            <v>07005-01420000</v>
          </cell>
          <cell r="D251" t="str">
            <v>461E</v>
          </cell>
          <cell r="E251" t="str">
            <v>ZROH</v>
          </cell>
          <cell r="F251">
            <v>6</v>
          </cell>
          <cell r="H251" t="str">
            <v>Foreign - imported directly, no similar nat., Res.CAMEX</v>
          </cell>
        </row>
        <row r="252">
          <cell r="A252" t="str">
            <v>07005-01440000</v>
          </cell>
          <cell r="D252" t="str">
            <v>461E</v>
          </cell>
          <cell r="E252" t="str">
            <v>ZROH</v>
          </cell>
          <cell r="F252">
            <v>6</v>
          </cell>
          <cell r="H252" t="str">
            <v>Foreign - imported directly, no similar nat., Res.CAMEX</v>
          </cell>
        </row>
        <row r="253">
          <cell r="A253" t="str">
            <v>07005-01490000</v>
          </cell>
          <cell r="D253" t="str">
            <v>461E</v>
          </cell>
          <cell r="E253" t="str">
            <v>ZROH</v>
          </cell>
          <cell r="F253">
            <v>6</v>
          </cell>
          <cell r="H253" t="str">
            <v>Foreign - imported directly, no similar nat., Res.CAMEX</v>
          </cell>
        </row>
        <row r="254">
          <cell r="A254" t="str">
            <v>07005-01510000</v>
          </cell>
          <cell r="D254" t="str">
            <v>461E</v>
          </cell>
          <cell r="E254" t="str">
            <v>ZROH</v>
          </cell>
          <cell r="F254">
            <v>6</v>
          </cell>
          <cell r="H254" t="str">
            <v>Foreign - imported directly, no similar nat., Res.CAMEX</v>
          </cell>
        </row>
        <row r="255">
          <cell r="A255" t="str">
            <v>07005-01550000</v>
          </cell>
          <cell r="D255" t="str">
            <v>461E</v>
          </cell>
          <cell r="E255" t="str">
            <v>ZROH</v>
          </cell>
          <cell r="F255">
            <v>6</v>
          </cell>
          <cell r="H255" t="str">
            <v>Foreign - imported directly, no similar nat., Res.CAMEX</v>
          </cell>
        </row>
        <row r="256">
          <cell r="A256" t="str">
            <v>07005-01680000</v>
          </cell>
          <cell r="D256" t="str">
            <v>461E</v>
          </cell>
          <cell r="E256" t="str">
            <v>ZROH</v>
          </cell>
          <cell r="F256">
            <v>6</v>
          </cell>
          <cell r="H256" t="str">
            <v>Foreign - imported directly, no similar nat., Res.CAMEX</v>
          </cell>
        </row>
        <row r="257">
          <cell r="A257" t="str">
            <v>07005-02670000</v>
          </cell>
          <cell r="D257" t="str">
            <v>461E</v>
          </cell>
          <cell r="E257" t="str">
            <v>ZROH</v>
          </cell>
          <cell r="F257">
            <v>6</v>
          </cell>
          <cell r="H257" t="str">
            <v>Foreign - imported directly, no similar nat., Res.CAMEX</v>
          </cell>
        </row>
        <row r="258">
          <cell r="A258" t="str">
            <v>07005-03440000</v>
          </cell>
          <cell r="D258" t="str">
            <v>461E</v>
          </cell>
          <cell r="E258" t="str">
            <v>ZROH</v>
          </cell>
          <cell r="F258">
            <v>6</v>
          </cell>
          <cell r="H258" t="str">
            <v>Foreign - imported directly, no similar nat., Res.CAMEX</v>
          </cell>
        </row>
        <row r="259">
          <cell r="A259" t="str">
            <v>07005-03600000</v>
          </cell>
          <cell r="D259" t="str">
            <v>461E</v>
          </cell>
          <cell r="E259" t="str">
            <v>ZROH</v>
          </cell>
          <cell r="F259">
            <v>6</v>
          </cell>
          <cell r="H259" t="str">
            <v>Foreign - imported directly, no similar nat., Res.CAMEX</v>
          </cell>
        </row>
        <row r="260">
          <cell r="A260" t="str">
            <v>07005-03680000</v>
          </cell>
          <cell r="D260" t="str">
            <v>461E</v>
          </cell>
          <cell r="E260" t="str">
            <v>ZROH</v>
          </cell>
          <cell r="F260">
            <v>6</v>
          </cell>
          <cell r="H260" t="str">
            <v>Foreign - imported directly, no similar nat., Res.CAMEX</v>
          </cell>
        </row>
        <row r="261">
          <cell r="A261" t="str">
            <v>07005-03970000</v>
          </cell>
          <cell r="D261" t="str">
            <v>461E</v>
          </cell>
          <cell r="E261" t="str">
            <v>ZROH</v>
          </cell>
          <cell r="F261">
            <v>6</v>
          </cell>
          <cell r="H261" t="str">
            <v>Foreign - imported directly, no similar nat., Res.CAMEX</v>
          </cell>
        </row>
        <row r="262">
          <cell r="A262" t="str">
            <v>07005-03970100</v>
          </cell>
          <cell r="D262" t="str">
            <v>461E</v>
          </cell>
          <cell r="E262" t="str">
            <v>ZROH</v>
          </cell>
          <cell r="F262">
            <v>6</v>
          </cell>
          <cell r="H262" t="str">
            <v>Foreign - imported directly, no similar nat., Res.CAMEX</v>
          </cell>
        </row>
        <row r="263">
          <cell r="A263" t="str">
            <v>07005-03980000</v>
          </cell>
          <cell r="D263" t="str">
            <v>461E</v>
          </cell>
          <cell r="E263" t="str">
            <v>ZROH</v>
          </cell>
          <cell r="F263">
            <v>6</v>
          </cell>
          <cell r="H263" t="str">
            <v>Foreign - imported directly, no similar nat., Res.CAMEX</v>
          </cell>
        </row>
        <row r="264">
          <cell r="A264" t="str">
            <v>07005-04000000</v>
          </cell>
          <cell r="D264" t="str">
            <v>461E</v>
          </cell>
          <cell r="E264" t="str">
            <v>ZROH</v>
          </cell>
          <cell r="F264">
            <v>6</v>
          </cell>
          <cell r="H264" t="str">
            <v>Foreign - imported directly, no similar nat., Res.CAMEX</v>
          </cell>
        </row>
        <row r="265">
          <cell r="A265" t="str">
            <v>07005-04030000</v>
          </cell>
          <cell r="D265" t="str">
            <v>461E</v>
          </cell>
          <cell r="E265" t="str">
            <v>ZROH</v>
          </cell>
          <cell r="F265">
            <v>6</v>
          </cell>
          <cell r="H265" t="str">
            <v>Foreign - imported directly, no similar nat., Res.CAMEX</v>
          </cell>
        </row>
        <row r="266">
          <cell r="A266" t="str">
            <v>07005-04050000</v>
          </cell>
          <cell r="D266" t="str">
            <v>461E</v>
          </cell>
          <cell r="E266" t="str">
            <v>ZROH</v>
          </cell>
          <cell r="F266">
            <v>6</v>
          </cell>
          <cell r="H266" t="str">
            <v>Foreign - imported directly, no similar nat., Res.CAMEX</v>
          </cell>
        </row>
        <row r="267">
          <cell r="A267" t="str">
            <v>07005-04070000</v>
          </cell>
          <cell r="D267" t="str">
            <v>461E</v>
          </cell>
          <cell r="E267" t="str">
            <v>ZROH</v>
          </cell>
          <cell r="F267">
            <v>6</v>
          </cell>
          <cell r="H267" t="str">
            <v>Foreign - imported directly, no similar nat., Res.CAMEX</v>
          </cell>
        </row>
        <row r="268">
          <cell r="A268" t="str">
            <v>07005-04090000</v>
          </cell>
          <cell r="D268" t="str">
            <v>461E</v>
          </cell>
          <cell r="E268" t="str">
            <v>ZROH</v>
          </cell>
          <cell r="F268">
            <v>6</v>
          </cell>
          <cell r="H268" t="str">
            <v>Foreign - imported directly, no similar nat., Res.CAMEX</v>
          </cell>
        </row>
        <row r="269">
          <cell r="A269" t="str">
            <v>07005-A0330000</v>
          </cell>
          <cell r="D269" t="str">
            <v>461E</v>
          </cell>
          <cell r="E269" t="str">
            <v>ZROH</v>
          </cell>
          <cell r="F269">
            <v>6</v>
          </cell>
          <cell r="H269" t="str">
            <v>Foreign - imported directly, no similar nat., Res.CAMEX</v>
          </cell>
        </row>
        <row r="270">
          <cell r="A270" t="str">
            <v>07005-A0330100</v>
          </cell>
          <cell r="D270" t="str">
            <v>461E</v>
          </cell>
          <cell r="E270" t="str">
            <v>ZROH</v>
          </cell>
          <cell r="F270">
            <v>6</v>
          </cell>
          <cell r="H270" t="str">
            <v>Foreign - imported directly, no similar nat., Res.CAMEX</v>
          </cell>
        </row>
        <row r="271">
          <cell r="A271" t="str">
            <v>07005-A0340000</v>
          </cell>
          <cell r="D271" t="str">
            <v>461E</v>
          </cell>
          <cell r="E271" t="str">
            <v>ZROH</v>
          </cell>
          <cell r="F271">
            <v>6</v>
          </cell>
          <cell r="H271" t="str">
            <v>Foreign - imported directly, no similar nat., Res.CAMEX</v>
          </cell>
        </row>
        <row r="272">
          <cell r="A272" t="str">
            <v>07005-A0340100</v>
          </cell>
          <cell r="D272" t="str">
            <v>461E</v>
          </cell>
          <cell r="E272" t="str">
            <v>ZROH</v>
          </cell>
          <cell r="F272">
            <v>6</v>
          </cell>
          <cell r="H272" t="str">
            <v>Foreign - imported directly, no similar nat., Res.CAMEX</v>
          </cell>
        </row>
        <row r="273">
          <cell r="A273" t="str">
            <v>07005-A0400000</v>
          </cell>
          <cell r="D273" t="str">
            <v>461E</v>
          </cell>
          <cell r="E273" t="str">
            <v>ZROH</v>
          </cell>
          <cell r="F273">
            <v>6</v>
          </cell>
          <cell r="H273" t="str">
            <v>Foreign - imported directly, no similar nat., Res.CAMEX</v>
          </cell>
        </row>
        <row r="274">
          <cell r="A274" t="str">
            <v>07005-A0490000</v>
          </cell>
          <cell r="D274" t="str">
            <v>461E</v>
          </cell>
          <cell r="E274" t="str">
            <v>ZROH</v>
          </cell>
          <cell r="F274">
            <v>6</v>
          </cell>
          <cell r="H274" t="str">
            <v>Foreign - imported directly, no similar nat., Res.CAMEX</v>
          </cell>
        </row>
        <row r="275">
          <cell r="A275" t="str">
            <v>07005-A0490100</v>
          </cell>
          <cell r="D275" t="str">
            <v>461E</v>
          </cell>
          <cell r="E275" t="str">
            <v>ZROH</v>
          </cell>
          <cell r="F275">
            <v>6</v>
          </cell>
          <cell r="H275" t="str">
            <v>Foreign - imported directly, no similar nat., Res.CAMEX</v>
          </cell>
        </row>
        <row r="276">
          <cell r="A276" t="str">
            <v>07005-A0550000</v>
          </cell>
          <cell r="D276" t="str">
            <v>461E</v>
          </cell>
          <cell r="E276" t="str">
            <v>ZROH</v>
          </cell>
          <cell r="F276">
            <v>6</v>
          </cell>
          <cell r="H276" t="str">
            <v>Foreign - imported directly, no similar nat., Res.CAMEX</v>
          </cell>
        </row>
        <row r="277">
          <cell r="A277" t="str">
            <v>07005-A0570000</v>
          </cell>
          <cell r="D277" t="str">
            <v>461E</v>
          </cell>
          <cell r="E277" t="str">
            <v>ZROH</v>
          </cell>
          <cell r="F277">
            <v>6</v>
          </cell>
          <cell r="H277" t="str">
            <v>Foreign - imported directly, no similar nat., Res.CAMEX</v>
          </cell>
        </row>
        <row r="278">
          <cell r="A278" t="str">
            <v>07005-A0870000</v>
          </cell>
          <cell r="D278" t="str">
            <v>461E</v>
          </cell>
          <cell r="E278" t="str">
            <v>ZROH</v>
          </cell>
          <cell r="F278">
            <v>6</v>
          </cell>
          <cell r="H278" t="str">
            <v>Foreign - imported directly, no similar nat., Res.CAMEX</v>
          </cell>
        </row>
        <row r="279">
          <cell r="A279" t="str">
            <v>07005-A0960000</v>
          </cell>
          <cell r="D279" t="str">
            <v>461E</v>
          </cell>
          <cell r="E279" t="str">
            <v>ZROH</v>
          </cell>
          <cell r="F279">
            <v>6</v>
          </cell>
          <cell r="H279" t="str">
            <v>Foreign - imported directly, no similar nat., Res.CAMEX</v>
          </cell>
        </row>
        <row r="280">
          <cell r="A280" t="str">
            <v>07005-A0960100</v>
          </cell>
          <cell r="D280" t="str">
            <v>461E</v>
          </cell>
          <cell r="E280" t="str">
            <v>ZROH</v>
          </cell>
          <cell r="F280">
            <v>6</v>
          </cell>
          <cell r="H280" t="str">
            <v>Foreign - imported directly, no similar nat., Res.CAMEX</v>
          </cell>
        </row>
        <row r="281">
          <cell r="A281" t="str">
            <v>07005-A0970000</v>
          </cell>
          <cell r="D281" t="str">
            <v>461E</v>
          </cell>
          <cell r="E281" t="str">
            <v>ZROH</v>
          </cell>
          <cell r="F281">
            <v>6</v>
          </cell>
          <cell r="H281" t="str">
            <v>Foreign - imported directly, no similar nat., Res.CAMEX</v>
          </cell>
        </row>
        <row r="282">
          <cell r="A282" t="str">
            <v>07005-A0970100</v>
          </cell>
          <cell r="D282" t="str">
            <v>461E</v>
          </cell>
          <cell r="E282" t="str">
            <v>ZROH</v>
          </cell>
          <cell r="F282">
            <v>6</v>
          </cell>
          <cell r="H282" t="str">
            <v>Foreign - imported directly, no similar nat., Res.CAMEX</v>
          </cell>
        </row>
        <row r="283">
          <cell r="A283" t="str">
            <v>07008-00040200</v>
          </cell>
          <cell r="D283" t="str">
            <v>461E</v>
          </cell>
          <cell r="E283" t="str">
            <v>ZROH</v>
          </cell>
          <cell r="F283">
            <v>1</v>
          </cell>
          <cell r="H283" t="str">
            <v>Foreign - imported directly</v>
          </cell>
        </row>
        <row r="284">
          <cell r="A284" t="str">
            <v>07008-00040500</v>
          </cell>
          <cell r="D284" t="str">
            <v>461E</v>
          </cell>
          <cell r="E284" t="str">
            <v>ZROH</v>
          </cell>
          <cell r="F284">
            <v>1</v>
          </cell>
          <cell r="H284" t="str">
            <v>Foreign - imported directly</v>
          </cell>
        </row>
        <row r="285">
          <cell r="A285" t="str">
            <v>07008-00070000</v>
          </cell>
          <cell r="D285" t="str">
            <v>461E</v>
          </cell>
          <cell r="E285" t="str">
            <v>ZROH</v>
          </cell>
          <cell r="F285">
            <v>1</v>
          </cell>
          <cell r="H285" t="str">
            <v>Foreign - imported directly</v>
          </cell>
        </row>
        <row r="286">
          <cell r="A286" t="str">
            <v>07008-00080100</v>
          </cell>
          <cell r="D286" t="str">
            <v>461E</v>
          </cell>
          <cell r="E286" t="str">
            <v>ZROH</v>
          </cell>
          <cell r="F286">
            <v>1</v>
          </cell>
          <cell r="H286" t="str">
            <v>Foreign - imported directly</v>
          </cell>
        </row>
        <row r="287">
          <cell r="A287" t="str">
            <v>07009-00020000</v>
          </cell>
          <cell r="D287" t="str">
            <v>461E</v>
          </cell>
          <cell r="E287" t="str">
            <v>ZROH</v>
          </cell>
          <cell r="F287">
            <v>1</v>
          </cell>
          <cell r="H287" t="str">
            <v>Foreign - imported directly</v>
          </cell>
        </row>
        <row r="288">
          <cell r="A288" t="str">
            <v>07009-00022200</v>
          </cell>
          <cell r="D288" t="str">
            <v>461E</v>
          </cell>
          <cell r="E288" t="str">
            <v>ZROH</v>
          </cell>
          <cell r="F288">
            <v>1</v>
          </cell>
          <cell r="H288" t="str">
            <v>Foreign - imported directly</v>
          </cell>
        </row>
        <row r="289">
          <cell r="A289" t="str">
            <v>07009-00024100</v>
          </cell>
          <cell r="D289" t="str">
            <v>461E</v>
          </cell>
          <cell r="E289" t="str">
            <v>ZROH</v>
          </cell>
          <cell r="F289">
            <v>1</v>
          </cell>
          <cell r="H289" t="str">
            <v>Foreign - imported directly</v>
          </cell>
        </row>
        <row r="290">
          <cell r="A290" t="str">
            <v>07009-00024400</v>
          </cell>
          <cell r="D290" t="str">
            <v>461E</v>
          </cell>
          <cell r="E290" t="str">
            <v>ZROH</v>
          </cell>
          <cell r="F290">
            <v>1</v>
          </cell>
          <cell r="H290" t="str">
            <v>Foreign - imported directly</v>
          </cell>
        </row>
        <row r="291">
          <cell r="A291" t="str">
            <v>07009-00028000</v>
          </cell>
          <cell r="D291" t="str">
            <v>461E</v>
          </cell>
          <cell r="E291" t="str">
            <v>ZROH</v>
          </cell>
          <cell r="F291">
            <v>1</v>
          </cell>
          <cell r="H291" t="str">
            <v>Foreign - imported directly</v>
          </cell>
        </row>
        <row r="292">
          <cell r="A292" t="str">
            <v>07009-00028100</v>
          </cell>
          <cell r="D292" t="str">
            <v>461E</v>
          </cell>
          <cell r="E292" t="str">
            <v>ZROH</v>
          </cell>
          <cell r="F292">
            <v>1</v>
          </cell>
          <cell r="H292" t="str">
            <v>Foreign - imported directly</v>
          </cell>
        </row>
        <row r="293">
          <cell r="A293" t="str">
            <v>07009-00028300</v>
          </cell>
          <cell r="D293" t="str">
            <v>461E</v>
          </cell>
          <cell r="E293" t="str">
            <v>ZROH</v>
          </cell>
          <cell r="F293">
            <v>1</v>
          </cell>
          <cell r="H293" t="str">
            <v>Foreign - imported directly</v>
          </cell>
        </row>
        <row r="294">
          <cell r="A294" t="str">
            <v>07009-00029200</v>
          </cell>
          <cell r="D294" t="str">
            <v>461E</v>
          </cell>
          <cell r="E294" t="str">
            <v>ZROH</v>
          </cell>
          <cell r="F294">
            <v>1</v>
          </cell>
          <cell r="H294" t="str">
            <v>Foreign - imported directly</v>
          </cell>
        </row>
        <row r="295">
          <cell r="A295" t="str">
            <v>07009-00050800</v>
          </cell>
          <cell r="D295" t="str">
            <v>461E</v>
          </cell>
          <cell r="E295" t="str">
            <v>ZROH</v>
          </cell>
          <cell r="F295">
            <v>1</v>
          </cell>
          <cell r="H295" t="str">
            <v>Foreign - imported directly</v>
          </cell>
        </row>
        <row r="296">
          <cell r="A296" t="str">
            <v>07009-00053100</v>
          </cell>
          <cell r="D296" t="str">
            <v>461E</v>
          </cell>
          <cell r="E296" t="str">
            <v>ZROH</v>
          </cell>
          <cell r="F296">
            <v>1</v>
          </cell>
          <cell r="H296" t="str">
            <v>Foreign - imported directly</v>
          </cell>
        </row>
        <row r="297">
          <cell r="A297" t="str">
            <v>07009-00067500</v>
          </cell>
          <cell r="D297" t="str">
            <v>461E</v>
          </cell>
          <cell r="E297" t="str">
            <v>ZROH</v>
          </cell>
          <cell r="F297">
            <v>1</v>
          </cell>
          <cell r="H297" t="str">
            <v>Foreign - imported directly</v>
          </cell>
        </row>
        <row r="298">
          <cell r="A298" t="str">
            <v>07009-00067700</v>
          </cell>
          <cell r="D298" t="str">
            <v>461E</v>
          </cell>
          <cell r="E298" t="str">
            <v>ZROH</v>
          </cell>
          <cell r="F298">
            <v>1</v>
          </cell>
          <cell r="H298" t="str">
            <v>Foreign - imported directly</v>
          </cell>
        </row>
        <row r="299">
          <cell r="A299" t="str">
            <v>07009-00068100</v>
          </cell>
          <cell r="D299" t="str">
            <v>461E</v>
          </cell>
          <cell r="E299" t="str">
            <v>ZROH</v>
          </cell>
          <cell r="F299">
            <v>1</v>
          </cell>
          <cell r="H299" t="str">
            <v>Foreign - imported directly</v>
          </cell>
        </row>
        <row r="300">
          <cell r="A300" t="str">
            <v>07009-00094800</v>
          </cell>
          <cell r="D300" t="str">
            <v>461E</v>
          </cell>
          <cell r="E300" t="str">
            <v>ZROH</v>
          </cell>
          <cell r="F300">
            <v>1</v>
          </cell>
          <cell r="H300" t="str">
            <v>Foreign - imported directly</v>
          </cell>
        </row>
        <row r="301">
          <cell r="A301" t="str">
            <v>07009-00095100</v>
          </cell>
          <cell r="D301" t="str">
            <v>461E</v>
          </cell>
          <cell r="E301" t="str">
            <v>ZROH</v>
          </cell>
          <cell r="F301">
            <v>1</v>
          </cell>
          <cell r="H301" t="str">
            <v>Foreign - imported directly</v>
          </cell>
        </row>
        <row r="302">
          <cell r="A302" t="str">
            <v>07009-00096300</v>
          </cell>
          <cell r="D302" t="str">
            <v>461E</v>
          </cell>
          <cell r="E302" t="str">
            <v>ZROH</v>
          </cell>
          <cell r="F302">
            <v>1</v>
          </cell>
          <cell r="H302" t="str">
            <v>Foreign - imported directly</v>
          </cell>
        </row>
        <row r="303">
          <cell r="A303" t="str">
            <v>07009-00111800</v>
          </cell>
          <cell r="D303" t="str">
            <v>461E</v>
          </cell>
          <cell r="E303" t="str">
            <v>ZROH</v>
          </cell>
          <cell r="F303">
            <v>1</v>
          </cell>
          <cell r="H303" t="str">
            <v>Foreign - imported directly</v>
          </cell>
        </row>
        <row r="304">
          <cell r="A304" t="str">
            <v>07009-00112500</v>
          </cell>
          <cell r="D304" t="str">
            <v>461E</v>
          </cell>
          <cell r="E304" t="str">
            <v>ZROH</v>
          </cell>
          <cell r="F304">
            <v>1</v>
          </cell>
          <cell r="H304" t="str">
            <v>Foreign - imported directly</v>
          </cell>
        </row>
        <row r="305">
          <cell r="A305" t="str">
            <v>07009-00112800</v>
          </cell>
          <cell r="D305" t="str">
            <v>461E</v>
          </cell>
          <cell r="E305" t="str">
            <v>ZROH</v>
          </cell>
          <cell r="F305">
            <v>1</v>
          </cell>
          <cell r="H305" t="str">
            <v>Foreign - imported directly</v>
          </cell>
        </row>
        <row r="306">
          <cell r="A306" t="str">
            <v>07009-00113600</v>
          </cell>
          <cell r="D306" t="str">
            <v>461E</v>
          </cell>
          <cell r="E306" t="str">
            <v>ZROH</v>
          </cell>
          <cell r="F306">
            <v>1</v>
          </cell>
          <cell r="H306" t="str">
            <v>Foreign - imported directly</v>
          </cell>
        </row>
        <row r="307">
          <cell r="A307" t="str">
            <v>07009-00113900</v>
          </cell>
          <cell r="D307" t="str">
            <v>461E</v>
          </cell>
          <cell r="E307" t="str">
            <v>ZROH</v>
          </cell>
          <cell r="F307">
            <v>1</v>
          </cell>
          <cell r="H307" t="str">
            <v>Foreign - imported directly</v>
          </cell>
        </row>
        <row r="308">
          <cell r="A308" t="str">
            <v>07009-00132100</v>
          </cell>
          <cell r="D308" t="str">
            <v>461E</v>
          </cell>
          <cell r="E308" t="str">
            <v>ZROH</v>
          </cell>
          <cell r="F308">
            <v>1</v>
          </cell>
          <cell r="H308" t="str">
            <v>Foreign - imported directly</v>
          </cell>
        </row>
        <row r="309">
          <cell r="A309" t="str">
            <v>07009-00132500</v>
          </cell>
          <cell r="D309" t="str">
            <v>461E</v>
          </cell>
          <cell r="E309" t="str">
            <v>ZROH</v>
          </cell>
          <cell r="F309">
            <v>1</v>
          </cell>
          <cell r="H309" t="str">
            <v>Foreign - imported directly</v>
          </cell>
        </row>
        <row r="310">
          <cell r="A310" t="str">
            <v>07009-00132600</v>
          </cell>
          <cell r="D310" t="str">
            <v>461E</v>
          </cell>
          <cell r="E310" t="str">
            <v>ZROH</v>
          </cell>
          <cell r="F310">
            <v>1</v>
          </cell>
          <cell r="H310" t="str">
            <v>Foreign - imported directly</v>
          </cell>
        </row>
        <row r="311">
          <cell r="A311" t="str">
            <v>07009-00161400</v>
          </cell>
          <cell r="D311" t="str">
            <v>461E</v>
          </cell>
          <cell r="E311" t="str">
            <v>ZROH</v>
          </cell>
          <cell r="F311">
            <v>1</v>
          </cell>
          <cell r="H311" t="str">
            <v>Foreign - imported directly</v>
          </cell>
        </row>
        <row r="312">
          <cell r="A312" t="str">
            <v>07009-00163000</v>
          </cell>
          <cell r="D312" t="str">
            <v>461E</v>
          </cell>
          <cell r="E312" t="str">
            <v>ZROH</v>
          </cell>
          <cell r="F312">
            <v>1</v>
          </cell>
          <cell r="H312" t="str">
            <v>Foreign - imported directly</v>
          </cell>
        </row>
        <row r="313">
          <cell r="A313" t="str">
            <v>07009-00163100</v>
          </cell>
          <cell r="D313" t="str">
            <v>461E</v>
          </cell>
          <cell r="E313" t="str">
            <v>ZROH</v>
          </cell>
          <cell r="F313">
            <v>1</v>
          </cell>
          <cell r="H313" t="str">
            <v>Foreign - imported directly</v>
          </cell>
        </row>
        <row r="314">
          <cell r="A314" t="str">
            <v>07009-00451600</v>
          </cell>
          <cell r="D314" t="str">
            <v>461E</v>
          </cell>
          <cell r="E314" t="str">
            <v>ZROH</v>
          </cell>
          <cell r="F314">
            <v>1</v>
          </cell>
          <cell r="H314" t="str">
            <v>Foreign - imported directly</v>
          </cell>
        </row>
        <row r="315">
          <cell r="A315" t="str">
            <v>07013-00030200</v>
          </cell>
          <cell r="D315" t="str">
            <v>461E</v>
          </cell>
          <cell r="E315" t="str">
            <v>ZROH</v>
          </cell>
          <cell r="F315">
            <v>6</v>
          </cell>
          <cell r="H315" t="str">
            <v>Foreign - imported directly, no similar nat., Res.CAMEX</v>
          </cell>
        </row>
        <row r="316">
          <cell r="A316" t="str">
            <v>07013-00030700</v>
          </cell>
          <cell r="D316" t="str">
            <v>461E</v>
          </cell>
          <cell r="E316" t="str">
            <v>ZROH</v>
          </cell>
          <cell r="F316">
            <v>6</v>
          </cell>
          <cell r="H316" t="str">
            <v>Foreign - imported directly, no similar nat., Res.CAMEX</v>
          </cell>
        </row>
        <row r="317">
          <cell r="A317" t="str">
            <v>07013-00160300</v>
          </cell>
          <cell r="D317" t="str">
            <v>461E</v>
          </cell>
          <cell r="E317" t="str">
            <v>ZROH</v>
          </cell>
          <cell r="F317">
            <v>6</v>
          </cell>
          <cell r="H317" t="str">
            <v>Foreign - imported directly, no similar nat., Res.CAMEX</v>
          </cell>
        </row>
        <row r="318">
          <cell r="A318" t="str">
            <v>07013-00160400</v>
          </cell>
          <cell r="D318" t="str">
            <v>461E</v>
          </cell>
          <cell r="E318" t="str">
            <v>ZROH</v>
          </cell>
          <cell r="F318">
            <v>6</v>
          </cell>
          <cell r="H318" t="str">
            <v>Foreign - imported directly, no similar nat., Res.CAMEX</v>
          </cell>
        </row>
        <row r="319">
          <cell r="A319" t="str">
            <v>07013-00160700</v>
          </cell>
          <cell r="D319" t="str">
            <v>461E</v>
          </cell>
          <cell r="E319" t="str">
            <v>ZROH</v>
          </cell>
          <cell r="F319">
            <v>6</v>
          </cell>
          <cell r="H319" t="str">
            <v>Foreign - imported directly, no similar nat., Res.CAMEX</v>
          </cell>
        </row>
        <row r="320">
          <cell r="A320" t="str">
            <v>07013-00200000</v>
          </cell>
          <cell r="D320" t="str">
            <v>461E</v>
          </cell>
          <cell r="E320" t="str">
            <v>ZROH</v>
          </cell>
          <cell r="F320">
            <v>6</v>
          </cell>
          <cell r="H320" t="str">
            <v>Foreign - imported directly, no similar nat., Res.CAMEX</v>
          </cell>
        </row>
        <row r="321">
          <cell r="A321" t="str">
            <v>07013-00200300</v>
          </cell>
          <cell r="D321" t="str">
            <v>461E</v>
          </cell>
          <cell r="E321" t="str">
            <v>ZROH</v>
          </cell>
          <cell r="F321">
            <v>6</v>
          </cell>
          <cell r="H321" t="str">
            <v>Foreign - imported directly, no similar nat., Res.CAMEX</v>
          </cell>
        </row>
        <row r="322">
          <cell r="A322" t="str">
            <v>07013-00240000</v>
          </cell>
          <cell r="D322" t="str">
            <v>461E</v>
          </cell>
          <cell r="E322" t="str">
            <v>ZROH</v>
          </cell>
          <cell r="F322">
            <v>6</v>
          </cell>
          <cell r="H322" t="str">
            <v>Foreign - imported directly, no similar nat., Res.CAMEX</v>
          </cell>
        </row>
        <row r="323">
          <cell r="A323" t="str">
            <v>07013-00240200</v>
          </cell>
          <cell r="D323" t="str">
            <v>461E</v>
          </cell>
          <cell r="E323" t="str">
            <v>ZROH</v>
          </cell>
          <cell r="F323">
            <v>6</v>
          </cell>
          <cell r="H323" t="str">
            <v>Foreign - imported directly, no similar nat., Res.CAMEX</v>
          </cell>
        </row>
        <row r="324">
          <cell r="A324" t="str">
            <v>07013-00250000</v>
          </cell>
          <cell r="D324" t="str">
            <v>461E</v>
          </cell>
          <cell r="E324" t="str">
            <v>ZROH</v>
          </cell>
          <cell r="F324">
            <v>6</v>
          </cell>
          <cell r="H324" t="str">
            <v>Foreign - imported directly, no similar nat., Res.CAMEX</v>
          </cell>
        </row>
        <row r="325">
          <cell r="A325" t="str">
            <v>07013-00250100</v>
          </cell>
          <cell r="D325" t="str">
            <v>461E</v>
          </cell>
          <cell r="E325" t="str">
            <v>ZROH</v>
          </cell>
          <cell r="F325">
            <v>6</v>
          </cell>
          <cell r="H325" t="str">
            <v>Foreign - imported directly, no similar nat., Res.CAMEX</v>
          </cell>
        </row>
        <row r="326">
          <cell r="A326" t="str">
            <v>07014-00053700</v>
          </cell>
          <cell r="D326" t="str">
            <v>461E</v>
          </cell>
          <cell r="E326" t="str">
            <v>ZROH</v>
          </cell>
          <cell r="F326">
            <v>6</v>
          </cell>
          <cell r="H326" t="str">
            <v>Foreign - imported directly, no similar nat., Res.CAMEX</v>
          </cell>
        </row>
        <row r="327">
          <cell r="A327" t="str">
            <v>07014-00091400</v>
          </cell>
          <cell r="D327" t="str">
            <v>461E</v>
          </cell>
          <cell r="E327" t="str">
            <v>ZROH</v>
          </cell>
          <cell r="F327">
            <v>6</v>
          </cell>
          <cell r="H327" t="str">
            <v>Foreign - imported directly, no similar nat., Res.CAMEX</v>
          </cell>
        </row>
        <row r="328">
          <cell r="A328" t="str">
            <v>07014-00091600</v>
          </cell>
          <cell r="D328" t="str">
            <v>461E</v>
          </cell>
          <cell r="E328" t="str">
            <v>ZROH</v>
          </cell>
          <cell r="F328">
            <v>6</v>
          </cell>
          <cell r="H328" t="str">
            <v>Foreign - imported directly, no similar nat., Res.CAMEX</v>
          </cell>
        </row>
        <row r="329">
          <cell r="A329" t="str">
            <v>07014-00347800</v>
          </cell>
          <cell r="D329" t="str">
            <v>461E</v>
          </cell>
          <cell r="E329" t="str">
            <v>ZROH</v>
          </cell>
          <cell r="F329">
            <v>6</v>
          </cell>
          <cell r="H329" t="str">
            <v>Foreign - imported directly, no similar nat., Res.CAMEX</v>
          </cell>
        </row>
        <row r="330">
          <cell r="A330" t="str">
            <v>07014-00349000</v>
          </cell>
          <cell r="D330" t="str">
            <v>461E</v>
          </cell>
          <cell r="E330" t="str">
            <v>ZROH</v>
          </cell>
          <cell r="F330">
            <v>6</v>
          </cell>
          <cell r="H330" t="str">
            <v>Foreign - imported directly, no similar nat., Res.CAMEX</v>
          </cell>
        </row>
        <row r="331">
          <cell r="A331" t="str">
            <v>07014-00349100</v>
          </cell>
          <cell r="D331" t="str">
            <v>461E</v>
          </cell>
          <cell r="E331" t="str">
            <v>ZROH</v>
          </cell>
          <cell r="F331">
            <v>6</v>
          </cell>
          <cell r="H331" t="str">
            <v>Foreign - imported directly, no similar nat., Res.CAMEX</v>
          </cell>
        </row>
        <row r="332">
          <cell r="A332" t="str">
            <v>07014-00501900</v>
          </cell>
          <cell r="D332" t="str">
            <v>461E</v>
          </cell>
          <cell r="E332" t="str">
            <v>ZROH</v>
          </cell>
          <cell r="F332">
            <v>6</v>
          </cell>
          <cell r="H332" t="str">
            <v>Foreign - imported directly, no similar nat., Res.CAMEX</v>
          </cell>
        </row>
        <row r="333">
          <cell r="A333" t="str">
            <v>07024-00200200</v>
          </cell>
          <cell r="D333" t="str">
            <v>461E</v>
          </cell>
          <cell r="E333" t="str">
            <v>ZROH</v>
          </cell>
          <cell r="F333">
            <v>6</v>
          </cell>
          <cell r="H333" t="str">
            <v>Foreign - imported directly, no similar nat., Res.CAMEX</v>
          </cell>
        </row>
        <row r="334">
          <cell r="A334" t="str">
            <v>07024-00740000</v>
          </cell>
          <cell r="D334" t="str">
            <v>461E</v>
          </cell>
          <cell r="E334" t="str">
            <v>ZROH</v>
          </cell>
          <cell r="F334">
            <v>6</v>
          </cell>
          <cell r="H334" t="str">
            <v>Foreign - imported directly, no similar nat., Res.CAMEX</v>
          </cell>
        </row>
        <row r="335">
          <cell r="A335" t="str">
            <v>07024-01153600</v>
          </cell>
          <cell r="D335" t="str">
            <v>461E</v>
          </cell>
          <cell r="E335" t="str">
            <v>ZROH</v>
          </cell>
          <cell r="F335">
            <v>6</v>
          </cell>
          <cell r="H335" t="str">
            <v>Foreign - imported directly, no similar nat., Res.CAMEX</v>
          </cell>
        </row>
        <row r="336">
          <cell r="A336" t="str">
            <v>07024-01210000</v>
          </cell>
          <cell r="D336" t="str">
            <v>461E</v>
          </cell>
          <cell r="E336" t="str">
            <v>ZROH</v>
          </cell>
          <cell r="F336">
            <v>6</v>
          </cell>
          <cell r="H336" t="str">
            <v>Foreign - imported directly, no similar nat., Res.CAMEX</v>
          </cell>
        </row>
        <row r="337">
          <cell r="A337" t="str">
            <v>07024-01730500</v>
          </cell>
          <cell r="D337" t="str">
            <v>461E</v>
          </cell>
          <cell r="E337" t="str">
            <v>ZROH</v>
          </cell>
          <cell r="F337">
            <v>6</v>
          </cell>
          <cell r="H337" t="str">
            <v>Foreign - imported directly, no similar nat., Res.CAMEX</v>
          </cell>
        </row>
        <row r="338">
          <cell r="A338" t="str">
            <v>07024-01800000</v>
          </cell>
          <cell r="D338" t="str">
            <v>461E</v>
          </cell>
          <cell r="E338" t="str">
            <v>ZROH</v>
          </cell>
          <cell r="F338">
            <v>6</v>
          </cell>
          <cell r="H338" t="str">
            <v>Foreign - imported directly, no similar nat., Res.CAMEX</v>
          </cell>
        </row>
        <row r="339">
          <cell r="A339" t="str">
            <v>07024-01830400</v>
          </cell>
          <cell r="D339" t="str">
            <v>461E</v>
          </cell>
          <cell r="E339" t="str">
            <v>ZROH</v>
          </cell>
          <cell r="F339">
            <v>6</v>
          </cell>
          <cell r="H339" t="str">
            <v>Foreign - imported directly, no similar nat., Res.CAMEX</v>
          </cell>
        </row>
        <row r="340">
          <cell r="A340" t="str">
            <v>07024-01950200</v>
          </cell>
          <cell r="D340" t="str">
            <v>461E</v>
          </cell>
          <cell r="E340" t="str">
            <v>ZROH</v>
          </cell>
          <cell r="F340">
            <v>6</v>
          </cell>
          <cell r="H340" t="str">
            <v>Foreign - imported directly, no similar nat., Res.CAMEX</v>
          </cell>
        </row>
        <row r="341">
          <cell r="A341" t="str">
            <v>07024-02060000</v>
          </cell>
          <cell r="D341" t="str">
            <v>461E</v>
          </cell>
          <cell r="E341" t="str">
            <v>ZROH</v>
          </cell>
          <cell r="F341">
            <v>6</v>
          </cell>
          <cell r="H341" t="str">
            <v>Foreign - imported directly, no similar nat., Res.CAMEX</v>
          </cell>
        </row>
        <row r="342">
          <cell r="A342" t="str">
            <v>07024-02540200</v>
          </cell>
          <cell r="D342" t="str">
            <v>461E</v>
          </cell>
          <cell r="E342" t="str">
            <v>ZROH</v>
          </cell>
          <cell r="F342">
            <v>6</v>
          </cell>
          <cell r="H342" t="str">
            <v>Foreign - imported directly, no similar nat., Res.CAMEX</v>
          </cell>
        </row>
        <row r="343">
          <cell r="A343" t="str">
            <v>07035-00270000</v>
          </cell>
          <cell r="D343" t="str">
            <v>461E</v>
          </cell>
          <cell r="E343" t="str">
            <v>ZROH</v>
          </cell>
          <cell r="F343">
            <v>6</v>
          </cell>
          <cell r="H343" t="str">
            <v>Foreign - imported directly, no similar nat., Res.CAMEX</v>
          </cell>
        </row>
        <row r="344">
          <cell r="A344" t="str">
            <v>07035-00390000</v>
          </cell>
          <cell r="D344" t="str">
            <v>461E</v>
          </cell>
          <cell r="E344" t="str">
            <v>ZROH</v>
          </cell>
          <cell r="F344">
            <v>6</v>
          </cell>
          <cell r="H344" t="str">
            <v>Foreign - imported directly, no similar nat., Res.CAMEX</v>
          </cell>
        </row>
        <row r="345">
          <cell r="A345" t="str">
            <v>07035-00480000</v>
          </cell>
          <cell r="D345" t="str">
            <v>461E</v>
          </cell>
          <cell r="E345" t="str">
            <v>ZROH</v>
          </cell>
          <cell r="F345">
            <v>6</v>
          </cell>
          <cell r="H345" t="str">
            <v>Foreign - imported directly, no similar nat., Res.CAMEX</v>
          </cell>
        </row>
        <row r="346">
          <cell r="A346" t="str">
            <v>07035-00650000</v>
          </cell>
          <cell r="D346" t="str">
            <v>461E</v>
          </cell>
          <cell r="E346" t="str">
            <v>ZROH</v>
          </cell>
          <cell r="F346">
            <v>6</v>
          </cell>
          <cell r="H346" t="str">
            <v>Foreign - imported directly, no similar nat., Res.CAMEX</v>
          </cell>
        </row>
        <row r="347">
          <cell r="A347" t="str">
            <v>07035-00740000</v>
          </cell>
          <cell r="D347" t="str">
            <v>461E</v>
          </cell>
          <cell r="E347" t="str">
            <v>ZROH</v>
          </cell>
          <cell r="F347">
            <v>6</v>
          </cell>
          <cell r="H347" t="str">
            <v>Foreign - imported directly, no similar nat., Res.CAMEX</v>
          </cell>
        </row>
        <row r="348">
          <cell r="A348" t="str">
            <v>07035-00750000</v>
          </cell>
          <cell r="D348" t="str">
            <v>461E</v>
          </cell>
          <cell r="E348" t="str">
            <v>ZROH</v>
          </cell>
          <cell r="F348">
            <v>6</v>
          </cell>
          <cell r="H348" t="str">
            <v>Foreign - imported directly, no similar nat., Res.CAMEX</v>
          </cell>
        </row>
        <row r="349">
          <cell r="A349" t="str">
            <v>07G001017120</v>
          </cell>
          <cell r="D349" t="str">
            <v>461E</v>
          </cell>
          <cell r="E349" t="str">
            <v>ZROH</v>
          </cell>
          <cell r="F349">
            <v>6</v>
          </cell>
          <cell r="H349" t="str">
            <v>Foreign - imported directly, no similar nat., Res.CAMEX</v>
          </cell>
        </row>
        <row r="350">
          <cell r="A350" t="str">
            <v>07G00101721L</v>
          </cell>
          <cell r="D350" t="str">
            <v>461E</v>
          </cell>
          <cell r="E350" t="str">
            <v>ZROH</v>
          </cell>
          <cell r="F350">
            <v>6</v>
          </cell>
          <cell r="H350" t="str">
            <v>Foreign - imported directly, no similar nat., Res.CAMEX</v>
          </cell>
        </row>
        <row r="351">
          <cell r="A351" t="str">
            <v>07G001112030</v>
          </cell>
          <cell r="D351" t="str">
            <v>461E</v>
          </cell>
          <cell r="E351" t="str">
            <v>ZROH</v>
          </cell>
          <cell r="F351">
            <v>6</v>
          </cell>
          <cell r="H351" t="str">
            <v>Foreign - imported directly, no similar nat., Res.CAMEX</v>
          </cell>
        </row>
        <row r="352">
          <cell r="A352" t="str">
            <v>07G001112310</v>
          </cell>
          <cell r="D352" t="str">
            <v>461E</v>
          </cell>
          <cell r="E352" t="str">
            <v>ZROH</v>
          </cell>
          <cell r="F352">
            <v>6</v>
          </cell>
          <cell r="H352" t="str">
            <v>Foreign - imported directly, no similar nat., Res.CAMEX</v>
          </cell>
        </row>
        <row r="353">
          <cell r="A353" t="str">
            <v>07G001112410</v>
          </cell>
          <cell r="D353" t="str">
            <v>461E</v>
          </cell>
          <cell r="E353" t="str">
            <v>ZROH</v>
          </cell>
          <cell r="F353">
            <v>6</v>
          </cell>
          <cell r="H353" t="str">
            <v>Foreign - imported directly, no similar nat., Res.CAMEX</v>
          </cell>
        </row>
        <row r="354">
          <cell r="A354" t="str">
            <v>07G001112540</v>
          </cell>
          <cell r="D354" t="str">
            <v>461E</v>
          </cell>
          <cell r="E354" t="str">
            <v>ZROH</v>
          </cell>
          <cell r="F354">
            <v>6</v>
          </cell>
          <cell r="H354" t="str">
            <v>Foreign - imported directly, no similar nat., Res.CAMEX</v>
          </cell>
        </row>
        <row r="355">
          <cell r="A355" t="str">
            <v>07G003000120</v>
          </cell>
          <cell r="D355" t="str">
            <v>461E</v>
          </cell>
          <cell r="E355" t="str">
            <v>ZROH</v>
          </cell>
          <cell r="F355">
            <v>6</v>
          </cell>
          <cell r="H355" t="str">
            <v>Foreign - imported directly, no similar nat., Res.CAMEX</v>
          </cell>
        </row>
        <row r="356">
          <cell r="A356" t="str">
            <v>07G003000213</v>
          </cell>
          <cell r="D356" t="str">
            <v>461E</v>
          </cell>
          <cell r="E356" t="str">
            <v>ZROH</v>
          </cell>
          <cell r="F356">
            <v>6</v>
          </cell>
          <cell r="H356" t="str">
            <v>Foreign - imported directly, no similar nat., Res.CAMEX</v>
          </cell>
        </row>
        <row r="357">
          <cell r="A357" t="str">
            <v>07G003000E30</v>
          </cell>
          <cell r="D357" t="str">
            <v>461E</v>
          </cell>
          <cell r="E357" t="str">
            <v>ZROH</v>
          </cell>
          <cell r="F357">
            <v>6</v>
          </cell>
          <cell r="H357" t="str">
            <v>Foreign - imported directly, no similar nat., Res.CAMEX</v>
          </cell>
        </row>
        <row r="358">
          <cell r="A358" t="str">
            <v>07G003001120</v>
          </cell>
          <cell r="D358" t="str">
            <v>461E</v>
          </cell>
          <cell r="E358" t="str">
            <v>ZROH</v>
          </cell>
          <cell r="F358">
            <v>6</v>
          </cell>
          <cell r="H358" t="str">
            <v>Foreign - imported directly, no similar nat., Res.CAMEX</v>
          </cell>
        </row>
        <row r="359">
          <cell r="A359" t="str">
            <v>07G003001211</v>
          </cell>
          <cell r="D359" t="str">
            <v>461E</v>
          </cell>
          <cell r="E359" t="str">
            <v>ZROH</v>
          </cell>
          <cell r="F359">
            <v>6</v>
          </cell>
          <cell r="H359" t="str">
            <v>Foreign - imported directly, no similar nat., Res.CAMEX</v>
          </cell>
        </row>
        <row r="360">
          <cell r="A360" t="str">
            <v>07G003001C30</v>
          </cell>
          <cell r="D360" t="str">
            <v>461E</v>
          </cell>
          <cell r="E360" t="str">
            <v>ZROH</v>
          </cell>
          <cell r="F360">
            <v>6</v>
          </cell>
          <cell r="H360" t="str">
            <v>Foreign - imported directly, no similar nat., Res.CAMEX</v>
          </cell>
        </row>
        <row r="361">
          <cell r="A361" t="str">
            <v>07G003598010</v>
          </cell>
          <cell r="D361" t="str">
            <v>461E</v>
          </cell>
          <cell r="E361" t="str">
            <v>ZROH</v>
          </cell>
          <cell r="F361">
            <v>6</v>
          </cell>
          <cell r="H361" t="str">
            <v>Foreign - imported directly, no similar nat., Res.CAMEX</v>
          </cell>
        </row>
        <row r="362">
          <cell r="A362" t="str">
            <v>07G004049020</v>
          </cell>
          <cell r="D362" t="str">
            <v>461E</v>
          </cell>
          <cell r="E362" t="str">
            <v>ZROH</v>
          </cell>
          <cell r="F362">
            <v>6</v>
          </cell>
          <cell r="H362" t="str">
            <v>Foreign - imported directly, no similar nat., Res.CAMEX</v>
          </cell>
        </row>
        <row r="363">
          <cell r="A363" t="str">
            <v>07G004051640</v>
          </cell>
          <cell r="D363" t="str">
            <v>461E</v>
          </cell>
          <cell r="E363" t="str">
            <v>ZROH</v>
          </cell>
          <cell r="F363">
            <v>6</v>
          </cell>
          <cell r="H363" t="str">
            <v>Foreign - imported directly, no similar nat., Res.CAMEX</v>
          </cell>
        </row>
        <row r="364">
          <cell r="A364" t="str">
            <v>07G004068011</v>
          </cell>
          <cell r="D364" t="str">
            <v>461E</v>
          </cell>
          <cell r="E364" t="str">
            <v>ZROH</v>
          </cell>
          <cell r="F364">
            <v>6</v>
          </cell>
          <cell r="H364" t="str">
            <v>Foreign - imported directly, no similar nat., Res.CAMEX</v>
          </cell>
        </row>
        <row r="365">
          <cell r="A365" t="str">
            <v>07G004068220</v>
          </cell>
          <cell r="D365" t="str">
            <v>461E</v>
          </cell>
          <cell r="E365" t="str">
            <v>ZROH</v>
          </cell>
          <cell r="F365">
            <v>6</v>
          </cell>
          <cell r="H365" t="str">
            <v>Foreign - imported directly, no similar nat., Res.CAMEX</v>
          </cell>
        </row>
        <row r="366">
          <cell r="A366" t="str">
            <v>07G004068410</v>
          </cell>
          <cell r="D366" t="str">
            <v>461E</v>
          </cell>
          <cell r="E366" t="str">
            <v>ZROH</v>
          </cell>
          <cell r="F366">
            <v>6</v>
          </cell>
          <cell r="H366" t="str">
            <v>Foreign - imported directly, no similar nat., Res.CAMEX</v>
          </cell>
        </row>
        <row r="367">
          <cell r="A367" t="str">
            <v>07G004069020</v>
          </cell>
          <cell r="D367" t="str">
            <v>461E</v>
          </cell>
          <cell r="E367" t="str">
            <v>ZROH</v>
          </cell>
          <cell r="F367">
            <v>6</v>
          </cell>
          <cell r="H367" t="str">
            <v>Foreign - imported directly, no similar nat., Res.CAMEX</v>
          </cell>
        </row>
        <row r="368">
          <cell r="A368" t="str">
            <v>07G004069230</v>
          </cell>
          <cell r="D368" t="str">
            <v>461E</v>
          </cell>
          <cell r="E368" t="str">
            <v>ZROH</v>
          </cell>
          <cell r="F368">
            <v>6</v>
          </cell>
          <cell r="H368" t="str">
            <v>Foreign - imported directly, no similar nat., Res.CAMEX</v>
          </cell>
        </row>
        <row r="369">
          <cell r="A369" t="str">
            <v>07G004074020</v>
          </cell>
          <cell r="D369" t="str">
            <v>461E</v>
          </cell>
          <cell r="E369" t="str">
            <v>ZROH</v>
          </cell>
          <cell r="F369">
            <v>6</v>
          </cell>
          <cell r="H369" t="str">
            <v>Foreign - imported directly, no similar nat., Res.CAMEX</v>
          </cell>
        </row>
        <row r="370">
          <cell r="A370" t="str">
            <v>07G004074410</v>
          </cell>
          <cell r="D370" t="str">
            <v>461E</v>
          </cell>
          <cell r="E370" t="str">
            <v>ZROH</v>
          </cell>
          <cell r="F370">
            <v>6</v>
          </cell>
          <cell r="H370" t="str">
            <v>Foreign - imported directly, no similar nat., Res.CAMEX</v>
          </cell>
        </row>
        <row r="371">
          <cell r="A371" t="str">
            <v>07G005000B12</v>
          </cell>
          <cell r="D371" t="str">
            <v>461E</v>
          </cell>
          <cell r="E371" t="str">
            <v>ZROH</v>
          </cell>
          <cell r="F371">
            <v>6</v>
          </cell>
          <cell r="H371" t="str">
            <v>Foreign - imported directly, no similar nat., Res.CAMEX</v>
          </cell>
        </row>
        <row r="372">
          <cell r="A372" t="str">
            <v>07G005000B20</v>
          </cell>
          <cell r="D372" t="str">
            <v>461E</v>
          </cell>
          <cell r="E372" t="str">
            <v>ZROH</v>
          </cell>
          <cell r="F372">
            <v>6</v>
          </cell>
          <cell r="H372" t="str">
            <v>Foreign - imported directly, no similar nat., Res.CAMEX</v>
          </cell>
        </row>
        <row r="373">
          <cell r="A373" t="str">
            <v>07G005000N10</v>
          </cell>
          <cell r="D373" t="str">
            <v>461E</v>
          </cell>
          <cell r="E373" t="str">
            <v>ZROH</v>
          </cell>
          <cell r="F373">
            <v>6</v>
          </cell>
          <cell r="H373" t="str">
            <v>Foreign - imported directly, no similar nat., Res.CAMEX</v>
          </cell>
        </row>
        <row r="374">
          <cell r="A374" t="str">
            <v>07G005032410</v>
          </cell>
          <cell r="D374" t="str">
            <v>461E</v>
          </cell>
          <cell r="E374" t="str">
            <v>ZROH</v>
          </cell>
          <cell r="F374">
            <v>6</v>
          </cell>
          <cell r="H374" t="str">
            <v>Foreign - imported directly, no similar nat., Res.CAMEX</v>
          </cell>
        </row>
        <row r="375">
          <cell r="A375" t="str">
            <v>07G005032511</v>
          </cell>
          <cell r="D375" t="str">
            <v>461E</v>
          </cell>
          <cell r="E375" t="str">
            <v>ZROH</v>
          </cell>
          <cell r="F375">
            <v>6</v>
          </cell>
          <cell r="H375" t="str">
            <v>Foreign - imported directly, no similar nat., Res.CAMEX</v>
          </cell>
        </row>
        <row r="376">
          <cell r="A376" t="str">
            <v>07G005107010</v>
          </cell>
          <cell r="D376" t="str">
            <v>461E</v>
          </cell>
          <cell r="E376" t="str">
            <v>ZROH</v>
          </cell>
          <cell r="F376">
            <v>6</v>
          </cell>
          <cell r="H376" t="str">
            <v>Foreign - imported directly, no similar nat., Res.CAMEX</v>
          </cell>
        </row>
        <row r="377">
          <cell r="A377" t="str">
            <v>07G005227011</v>
          </cell>
          <cell r="D377" t="str">
            <v>461E</v>
          </cell>
          <cell r="E377" t="str">
            <v>ZROH</v>
          </cell>
          <cell r="F377">
            <v>6</v>
          </cell>
          <cell r="H377" t="str">
            <v>Foreign - imported directly, no similar nat., Res.CAMEX</v>
          </cell>
        </row>
        <row r="378">
          <cell r="A378" t="str">
            <v>07G005400010</v>
          </cell>
          <cell r="D378" t="str">
            <v>461E</v>
          </cell>
          <cell r="E378" t="str">
            <v>ZROH</v>
          </cell>
          <cell r="F378">
            <v>6</v>
          </cell>
          <cell r="H378" t="str">
            <v>Foreign - imported directly, no similar nat., Res.CAMEX</v>
          </cell>
        </row>
        <row r="379">
          <cell r="A379" t="str">
            <v>07G005400011</v>
          </cell>
          <cell r="D379" t="str">
            <v>461E</v>
          </cell>
          <cell r="E379" t="str">
            <v>ZROH</v>
          </cell>
          <cell r="F379">
            <v>6</v>
          </cell>
          <cell r="H379" t="str">
            <v>Foreign - imported directly, no similar nat., Res.CAMEX</v>
          </cell>
        </row>
        <row r="380">
          <cell r="A380" t="str">
            <v>07G005401110</v>
          </cell>
          <cell r="D380" t="str">
            <v>461E</v>
          </cell>
          <cell r="E380" t="str">
            <v>ZROH</v>
          </cell>
          <cell r="F380">
            <v>6</v>
          </cell>
          <cell r="H380" t="str">
            <v>Foreign - imported directly, no similar nat., Res.CAMEX</v>
          </cell>
        </row>
        <row r="381">
          <cell r="A381" t="str">
            <v>07G005626110</v>
          </cell>
          <cell r="D381" t="str">
            <v>461E</v>
          </cell>
          <cell r="E381" t="str">
            <v>ZROH</v>
          </cell>
          <cell r="F381">
            <v>6</v>
          </cell>
          <cell r="H381" t="str">
            <v>Foreign - imported directly, no similar nat., Res.CAMEX</v>
          </cell>
        </row>
        <row r="382">
          <cell r="A382" t="str">
            <v>07G005648010</v>
          </cell>
          <cell r="D382" t="str">
            <v>461E</v>
          </cell>
          <cell r="E382" t="str">
            <v>ZROH</v>
          </cell>
          <cell r="F382">
            <v>6</v>
          </cell>
          <cell r="H382" t="str">
            <v>Foreign - imported directly, no similar nat., Res.CAMEX</v>
          </cell>
        </row>
        <row r="383">
          <cell r="A383" t="str">
            <v>07G005668210</v>
          </cell>
          <cell r="D383" t="str">
            <v>461E</v>
          </cell>
          <cell r="E383" t="str">
            <v>ZROH</v>
          </cell>
          <cell r="F383">
            <v>6</v>
          </cell>
          <cell r="H383" t="str">
            <v>Foreign - imported directly, no similar nat., Res.CAMEX</v>
          </cell>
        </row>
        <row r="384">
          <cell r="A384" t="str">
            <v>07G005788010</v>
          </cell>
          <cell r="D384" t="str">
            <v>461E</v>
          </cell>
          <cell r="E384" t="str">
            <v>ZROH</v>
          </cell>
          <cell r="F384">
            <v>6</v>
          </cell>
          <cell r="H384" t="str">
            <v>Foreign - imported directly, no similar nat., Res.CAMEX</v>
          </cell>
        </row>
        <row r="385">
          <cell r="A385" t="str">
            <v>07G005B47010</v>
          </cell>
          <cell r="D385" t="str">
            <v>461E</v>
          </cell>
          <cell r="E385" t="str">
            <v>ZROH</v>
          </cell>
          <cell r="F385">
            <v>6</v>
          </cell>
          <cell r="H385" t="str">
            <v>Foreign - imported directly, no similar nat., Res.CAMEX</v>
          </cell>
        </row>
        <row r="386">
          <cell r="A386" t="str">
            <v>07G005B92010</v>
          </cell>
          <cell r="D386" t="str">
            <v>461E</v>
          </cell>
          <cell r="E386" t="str">
            <v>ZROH</v>
          </cell>
          <cell r="F386">
            <v>6</v>
          </cell>
          <cell r="H386" t="str">
            <v>Foreign - imported directly, no similar nat., Res.CAMEX</v>
          </cell>
        </row>
        <row r="387">
          <cell r="A387" t="str">
            <v>07G005B93010</v>
          </cell>
          <cell r="D387" t="str">
            <v>461E</v>
          </cell>
          <cell r="E387" t="str">
            <v>ZROH</v>
          </cell>
          <cell r="F387">
            <v>6</v>
          </cell>
          <cell r="H387" t="str">
            <v>Foreign - imported directly, no similar nat., Res.CAMEX</v>
          </cell>
        </row>
        <row r="388">
          <cell r="A388" t="str">
            <v>07G005C39030</v>
          </cell>
          <cell r="D388" t="str">
            <v>461E</v>
          </cell>
          <cell r="E388" t="str">
            <v>ZROH</v>
          </cell>
          <cell r="F388">
            <v>6</v>
          </cell>
          <cell r="H388" t="str">
            <v>Foreign - imported directly, no similar nat., Res.CAMEX</v>
          </cell>
        </row>
        <row r="389">
          <cell r="A389" t="str">
            <v>07G005C55010</v>
          </cell>
          <cell r="D389" t="str">
            <v>461E</v>
          </cell>
          <cell r="E389" t="str">
            <v>ZROH</v>
          </cell>
          <cell r="F389">
            <v>6</v>
          </cell>
          <cell r="H389" t="str">
            <v>Foreign - imported directly, no similar nat., Res.CAMEX</v>
          </cell>
        </row>
        <row r="390">
          <cell r="A390" t="str">
            <v>07G005C69010</v>
          </cell>
          <cell r="D390" t="str">
            <v>461E</v>
          </cell>
          <cell r="E390" t="str">
            <v>ZROH</v>
          </cell>
          <cell r="F390">
            <v>6</v>
          </cell>
          <cell r="H390" t="str">
            <v>Foreign - imported directly, no similar nat., Res.CAMEX</v>
          </cell>
        </row>
        <row r="391">
          <cell r="A391" t="str">
            <v>07G00900327L</v>
          </cell>
          <cell r="D391" t="str">
            <v>461E</v>
          </cell>
          <cell r="E391" t="str">
            <v>ZROH</v>
          </cell>
          <cell r="F391">
            <v>1</v>
          </cell>
          <cell r="H391" t="str">
            <v>Foreign - imported directly</v>
          </cell>
        </row>
        <row r="392">
          <cell r="A392" t="str">
            <v>07G009702501</v>
          </cell>
          <cell r="D392" t="str">
            <v>461E</v>
          </cell>
          <cell r="E392" t="str">
            <v>ZROH</v>
          </cell>
          <cell r="F392">
            <v>1</v>
          </cell>
          <cell r="H392" t="str">
            <v>Foreign - imported directly</v>
          </cell>
        </row>
        <row r="393">
          <cell r="A393" t="str">
            <v>07G009703276</v>
          </cell>
          <cell r="D393" t="str">
            <v>461E</v>
          </cell>
          <cell r="E393" t="str">
            <v>ZROH</v>
          </cell>
          <cell r="F393">
            <v>1</v>
          </cell>
          <cell r="H393" t="str">
            <v>Foreign - imported directly</v>
          </cell>
        </row>
        <row r="394">
          <cell r="A394" t="str">
            <v>07G009S01201</v>
          </cell>
          <cell r="D394" t="str">
            <v>461E</v>
          </cell>
          <cell r="E394" t="str">
            <v>ZROH</v>
          </cell>
          <cell r="F394">
            <v>1</v>
          </cell>
          <cell r="H394" t="str">
            <v>Foreign - imported directly</v>
          </cell>
        </row>
        <row r="395">
          <cell r="A395" t="str">
            <v>07G009S02401</v>
          </cell>
          <cell r="D395" t="str">
            <v>461E</v>
          </cell>
          <cell r="E395" t="str">
            <v>ZROH</v>
          </cell>
          <cell r="F395">
            <v>1</v>
          </cell>
          <cell r="H395" t="str">
            <v>Foreign - imported directly</v>
          </cell>
        </row>
        <row r="396">
          <cell r="A396" t="str">
            <v>07G009S02501</v>
          </cell>
          <cell r="D396" t="str">
            <v>461E</v>
          </cell>
          <cell r="E396" t="str">
            <v>ZROH</v>
          </cell>
          <cell r="F396">
            <v>1</v>
          </cell>
          <cell r="H396" t="str">
            <v>Foreign - imported directly</v>
          </cell>
        </row>
        <row r="397">
          <cell r="A397" t="str">
            <v>07G01030327K</v>
          </cell>
          <cell r="D397" t="str">
            <v>461E</v>
          </cell>
          <cell r="E397" t="str">
            <v>ZROH</v>
          </cell>
          <cell r="F397">
            <v>1</v>
          </cell>
          <cell r="H397" t="str">
            <v>Foreign - imported directly</v>
          </cell>
        </row>
        <row r="398">
          <cell r="A398" t="str">
            <v>07G010403276</v>
          </cell>
          <cell r="D398" t="str">
            <v>461E</v>
          </cell>
          <cell r="E398" t="str">
            <v>ZROH</v>
          </cell>
          <cell r="F398">
            <v>1</v>
          </cell>
          <cell r="H398" t="str">
            <v>Foreign - imported directly</v>
          </cell>
        </row>
        <row r="399">
          <cell r="A399" t="str">
            <v>07G010703275</v>
          </cell>
          <cell r="D399" t="str">
            <v>461E</v>
          </cell>
          <cell r="E399" t="str">
            <v>ZROH</v>
          </cell>
          <cell r="F399">
            <v>1</v>
          </cell>
          <cell r="H399" t="str">
            <v>Foreign - imported directly</v>
          </cell>
        </row>
        <row r="400">
          <cell r="A400" t="str">
            <v>07G015200225</v>
          </cell>
          <cell r="D400" t="str">
            <v>461E</v>
          </cell>
          <cell r="E400" t="str">
            <v>ZROH</v>
          </cell>
          <cell r="F400">
            <v>6</v>
          </cell>
          <cell r="H400" t="str">
            <v>Foreign - imported directly, no similar nat., Res.CAMEX</v>
          </cell>
        </row>
        <row r="401">
          <cell r="A401" t="str">
            <v>07G015200612</v>
          </cell>
          <cell r="D401" t="str">
            <v>461E</v>
          </cell>
          <cell r="E401" t="str">
            <v>ZROH</v>
          </cell>
          <cell r="F401">
            <v>6</v>
          </cell>
          <cell r="H401" t="str">
            <v>Foreign - imported directly, no similar nat., Res.CAMEX</v>
          </cell>
        </row>
        <row r="402">
          <cell r="A402" t="str">
            <v>07G015200630</v>
          </cell>
          <cell r="D402" t="str">
            <v>461E</v>
          </cell>
          <cell r="E402" t="str">
            <v>ZROH</v>
          </cell>
          <cell r="F402">
            <v>6</v>
          </cell>
          <cell r="H402" t="str">
            <v>Foreign - imported directly, no similar nat., Res.CAMEX</v>
          </cell>
        </row>
        <row r="403">
          <cell r="A403" t="str">
            <v>07G01520098A</v>
          </cell>
          <cell r="D403" t="str">
            <v>461E</v>
          </cell>
          <cell r="E403" t="str">
            <v>ZROH</v>
          </cell>
          <cell r="F403">
            <v>6</v>
          </cell>
          <cell r="H403" t="str">
            <v>Foreign - imported directly, no similar nat., Res.CAMEX</v>
          </cell>
        </row>
        <row r="404">
          <cell r="A404" t="str">
            <v>07G015700285</v>
          </cell>
          <cell r="D404" t="str">
            <v>461E</v>
          </cell>
          <cell r="E404" t="str">
            <v>ZROH</v>
          </cell>
          <cell r="F404">
            <v>6</v>
          </cell>
          <cell r="H404" t="str">
            <v>Foreign - imported directly, no similar nat., Res.CAMEX</v>
          </cell>
        </row>
        <row r="405">
          <cell r="A405" t="str">
            <v>07G015700294</v>
          </cell>
          <cell r="D405" t="str">
            <v>461E</v>
          </cell>
          <cell r="E405" t="str">
            <v>ZROH</v>
          </cell>
          <cell r="F405">
            <v>6</v>
          </cell>
          <cell r="H405" t="str">
            <v>Foreign - imported directly, no similar nat., Res.CAMEX</v>
          </cell>
        </row>
        <row r="406">
          <cell r="A406" t="str">
            <v>07G015700410</v>
          </cell>
          <cell r="D406" t="str">
            <v>461E</v>
          </cell>
          <cell r="E406" t="str">
            <v>ZROH</v>
          </cell>
          <cell r="F406">
            <v>6</v>
          </cell>
          <cell r="H406" t="str">
            <v>Foreign - imported directly, no similar nat., Res.CAMEX</v>
          </cell>
        </row>
        <row r="407">
          <cell r="A407" t="str">
            <v>07G015L0008A</v>
          </cell>
          <cell r="D407" t="str">
            <v>461E</v>
          </cell>
          <cell r="E407" t="str">
            <v>ZROH</v>
          </cell>
          <cell r="F407">
            <v>6</v>
          </cell>
          <cell r="H407" t="str">
            <v>Foreign - imported directly, no similar nat., Res.CAMEX</v>
          </cell>
        </row>
        <row r="408">
          <cell r="A408" t="str">
            <v>07G015N00080</v>
          </cell>
          <cell r="D408" t="str">
            <v>461E</v>
          </cell>
          <cell r="E408" t="str">
            <v>ZROH</v>
          </cell>
          <cell r="F408">
            <v>6</v>
          </cell>
          <cell r="H408" t="str">
            <v>Foreign - imported directly, no similar nat., Res.CAMEX</v>
          </cell>
        </row>
        <row r="409">
          <cell r="A409" t="str">
            <v>07G015N00251</v>
          </cell>
          <cell r="D409" t="str">
            <v>461E</v>
          </cell>
          <cell r="E409" t="str">
            <v>ZROH</v>
          </cell>
          <cell r="F409">
            <v>6</v>
          </cell>
          <cell r="H409" t="str">
            <v>Foreign - imported directly, no similar nat., Res.CAMEX</v>
          </cell>
        </row>
        <row r="410">
          <cell r="A410" t="str">
            <v>07G015N0028A</v>
          </cell>
          <cell r="D410" t="str">
            <v>461E</v>
          </cell>
          <cell r="E410" t="str">
            <v>ZROH</v>
          </cell>
          <cell r="F410">
            <v>6</v>
          </cell>
          <cell r="H410" t="str">
            <v>Foreign - imported directly, no similar nat., Res.CAMEX</v>
          </cell>
        </row>
        <row r="411">
          <cell r="A411" t="str">
            <v>07G0163L2032</v>
          </cell>
          <cell r="D411" t="str">
            <v>461E</v>
          </cell>
          <cell r="E411" t="str">
            <v>ZROH</v>
          </cell>
          <cell r="F411">
            <v>6</v>
          </cell>
          <cell r="H411" t="str">
            <v>Foreign - imported directly, no similar nat., Res.CAMEX</v>
          </cell>
        </row>
        <row r="412">
          <cell r="A412" t="str">
            <v>07G016402032</v>
          </cell>
          <cell r="D412" t="str">
            <v>461E</v>
          </cell>
          <cell r="E412" t="str">
            <v>ZROH</v>
          </cell>
          <cell r="F412">
            <v>6</v>
          </cell>
          <cell r="H412" t="str">
            <v>Foreign - imported directly, no similar nat., Res.CAMEX</v>
          </cell>
        </row>
        <row r="413">
          <cell r="A413" t="str">
            <v>07G016522032</v>
          </cell>
          <cell r="D413" t="str">
            <v>461E</v>
          </cell>
          <cell r="E413" t="str">
            <v>ZROH</v>
          </cell>
          <cell r="F413">
            <v>6</v>
          </cell>
          <cell r="H413" t="str">
            <v>Foreign - imported directly, no similar nat., Res.CAMEX</v>
          </cell>
        </row>
        <row r="414">
          <cell r="A414" t="str">
            <v>07G022005N30</v>
          </cell>
          <cell r="D414" t="str">
            <v>461E</v>
          </cell>
          <cell r="E414" t="str">
            <v>ZROH</v>
          </cell>
          <cell r="F414">
            <v>6</v>
          </cell>
          <cell r="H414" t="str">
            <v>Foreign - imported directly, no similar nat., Res.CAMEX</v>
          </cell>
        </row>
        <row r="415">
          <cell r="A415" t="str">
            <v>07G022006330</v>
          </cell>
          <cell r="D415" t="str">
            <v>461E</v>
          </cell>
          <cell r="E415" t="str">
            <v>ZROH</v>
          </cell>
          <cell r="F415">
            <v>6</v>
          </cell>
          <cell r="H415" t="str">
            <v>Foreign - imported directly, no similar nat., Res.CAMEX</v>
          </cell>
        </row>
        <row r="416">
          <cell r="A416" t="str">
            <v>07G028165010</v>
          </cell>
          <cell r="D416" t="str">
            <v>461E</v>
          </cell>
          <cell r="E416" t="str">
            <v>ZROH</v>
          </cell>
          <cell r="F416">
            <v>6</v>
          </cell>
          <cell r="H416" t="str">
            <v>Foreign - imported directly, no similar nat., Res.CAMEX</v>
          </cell>
        </row>
        <row r="417">
          <cell r="A417" t="str">
            <v>08001-11241000</v>
          </cell>
          <cell r="D417" t="str">
            <v>461E</v>
          </cell>
          <cell r="E417" t="str">
            <v>ZROH</v>
          </cell>
          <cell r="F417">
            <v>1</v>
          </cell>
          <cell r="H417" t="str">
            <v>Foreign - imported directly</v>
          </cell>
        </row>
        <row r="418">
          <cell r="A418" t="str">
            <v>08001-11241100</v>
          </cell>
          <cell r="D418" t="str">
            <v>461E</v>
          </cell>
          <cell r="E418" t="str">
            <v>ZROH</v>
          </cell>
          <cell r="F418">
            <v>1</v>
          </cell>
          <cell r="H418" t="str">
            <v>Foreign - imported directly</v>
          </cell>
        </row>
        <row r="419">
          <cell r="A419" t="str">
            <v>08001-11241200</v>
          </cell>
          <cell r="D419" t="str">
            <v>461E</v>
          </cell>
          <cell r="E419" t="str">
            <v>ZROH</v>
          </cell>
          <cell r="F419">
            <v>1</v>
          </cell>
          <cell r="H419" t="str">
            <v>Foreign - imported directly</v>
          </cell>
        </row>
        <row r="420">
          <cell r="A420" t="str">
            <v>08001-11500200</v>
          </cell>
          <cell r="D420" t="str">
            <v>461E</v>
          </cell>
          <cell r="E420" t="str">
            <v>ZROH</v>
          </cell>
          <cell r="F420">
            <v>1</v>
          </cell>
          <cell r="H420" t="str">
            <v>Foreign - imported directly</v>
          </cell>
        </row>
        <row r="421">
          <cell r="A421" t="str">
            <v>08001-12900200</v>
          </cell>
          <cell r="D421" t="str">
            <v>461E</v>
          </cell>
          <cell r="E421" t="str">
            <v>ZROH</v>
          </cell>
          <cell r="F421">
            <v>1</v>
          </cell>
          <cell r="H421" t="str">
            <v>Foreign - imported directly</v>
          </cell>
        </row>
        <row r="422">
          <cell r="A422" t="str">
            <v>08001-13742000</v>
          </cell>
          <cell r="D422" t="str">
            <v>461E</v>
          </cell>
          <cell r="E422" t="str">
            <v>ZROH</v>
          </cell>
          <cell r="F422">
            <v>1</v>
          </cell>
          <cell r="H422" t="str">
            <v>Foreign - imported directly</v>
          </cell>
        </row>
        <row r="423">
          <cell r="A423" t="str">
            <v>08001-13742100</v>
          </cell>
          <cell r="D423" t="str">
            <v>461E</v>
          </cell>
          <cell r="E423" t="str">
            <v>ZROH</v>
          </cell>
          <cell r="F423">
            <v>1</v>
          </cell>
          <cell r="H423" t="str">
            <v>Foreign - imported directly</v>
          </cell>
        </row>
        <row r="424">
          <cell r="A424" t="str">
            <v>08001-13742200</v>
          </cell>
          <cell r="D424" t="str">
            <v>461E</v>
          </cell>
          <cell r="E424" t="str">
            <v>ZROH</v>
          </cell>
          <cell r="F424">
            <v>1</v>
          </cell>
          <cell r="H424" t="str">
            <v>Foreign - imported directly</v>
          </cell>
        </row>
        <row r="425">
          <cell r="A425" t="str">
            <v>08001-13742300</v>
          </cell>
          <cell r="D425" t="str">
            <v>461E</v>
          </cell>
          <cell r="E425" t="str">
            <v>ZROH</v>
          </cell>
          <cell r="F425">
            <v>1</v>
          </cell>
          <cell r="H425" t="str">
            <v>Foreign - imported directly</v>
          </cell>
        </row>
        <row r="426">
          <cell r="A426" t="str">
            <v>08001-14790200</v>
          </cell>
          <cell r="D426" t="str">
            <v>461E</v>
          </cell>
          <cell r="E426" t="str">
            <v>ZROH</v>
          </cell>
          <cell r="F426">
            <v>1</v>
          </cell>
          <cell r="H426" t="str">
            <v>Foreign - imported directly</v>
          </cell>
        </row>
        <row r="427">
          <cell r="A427" t="str">
            <v>08001-15411000</v>
          </cell>
          <cell r="D427" t="str">
            <v>461E</v>
          </cell>
          <cell r="E427" t="str">
            <v>ZROH</v>
          </cell>
          <cell r="F427">
            <v>1</v>
          </cell>
          <cell r="H427" t="str">
            <v>Foreign - imported directly</v>
          </cell>
        </row>
        <row r="428">
          <cell r="A428" t="str">
            <v>08001-15411100</v>
          </cell>
          <cell r="D428" t="str">
            <v>461E</v>
          </cell>
          <cell r="E428" t="str">
            <v>ZROH</v>
          </cell>
          <cell r="F428">
            <v>1</v>
          </cell>
          <cell r="H428" t="str">
            <v>Foreign - imported directly</v>
          </cell>
        </row>
        <row r="429">
          <cell r="A429" t="str">
            <v>08001-15411200</v>
          </cell>
          <cell r="D429" t="str">
            <v>461E</v>
          </cell>
          <cell r="E429" t="str">
            <v>ZROH</v>
          </cell>
          <cell r="F429">
            <v>1</v>
          </cell>
          <cell r="H429" t="str">
            <v>Foreign - imported directly</v>
          </cell>
        </row>
        <row r="430">
          <cell r="A430" t="str">
            <v>08001-15411300</v>
          </cell>
          <cell r="D430" t="str">
            <v>461E</v>
          </cell>
          <cell r="E430" t="str">
            <v>ZROH</v>
          </cell>
          <cell r="F430">
            <v>1</v>
          </cell>
          <cell r="H430" t="str">
            <v>Foreign - imported directly</v>
          </cell>
        </row>
        <row r="431">
          <cell r="A431" t="str">
            <v>08001-15720000</v>
          </cell>
          <cell r="D431" t="str">
            <v>461E</v>
          </cell>
          <cell r="E431" t="str">
            <v>ZROH</v>
          </cell>
          <cell r="F431">
            <v>1</v>
          </cell>
          <cell r="H431" t="str">
            <v>Foreign - imported directly</v>
          </cell>
        </row>
        <row r="432">
          <cell r="A432" t="str">
            <v>08001-15720100</v>
          </cell>
          <cell r="D432" t="str">
            <v>461E</v>
          </cell>
          <cell r="E432" t="str">
            <v>ZROH</v>
          </cell>
          <cell r="F432">
            <v>1</v>
          </cell>
          <cell r="H432" t="str">
            <v>Foreign - imported directly</v>
          </cell>
        </row>
        <row r="433">
          <cell r="A433" t="str">
            <v>08001-15720200</v>
          </cell>
          <cell r="D433" t="str">
            <v>461E</v>
          </cell>
          <cell r="E433" t="str">
            <v>ZROH</v>
          </cell>
          <cell r="F433">
            <v>1</v>
          </cell>
          <cell r="H433" t="str">
            <v>Foreign - imported directly</v>
          </cell>
        </row>
        <row r="434">
          <cell r="A434" t="str">
            <v>08001-15720300</v>
          </cell>
          <cell r="D434" t="str">
            <v>461E</v>
          </cell>
          <cell r="E434" t="str">
            <v>ZROH</v>
          </cell>
          <cell r="F434">
            <v>1</v>
          </cell>
          <cell r="H434" t="str">
            <v>Foreign - imported directly</v>
          </cell>
        </row>
        <row r="435">
          <cell r="A435" t="str">
            <v>08001-15721000</v>
          </cell>
          <cell r="D435" t="str">
            <v>461E</v>
          </cell>
          <cell r="E435" t="str">
            <v>ZROH</v>
          </cell>
          <cell r="F435">
            <v>1</v>
          </cell>
          <cell r="H435" t="str">
            <v>Foreign - imported directly</v>
          </cell>
        </row>
        <row r="436">
          <cell r="A436" t="str">
            <v>08001-15721100</v>
          </cell>
          <cell r="D436" t="str">
            <v>461E</v>
          </cell>
          <cell r="E436" t="str">
            <v>ZROH</v>
          </cell>
          <cell r="F436">
            <v>1</v>
          </cell>
          <cell r="H436" t="str">
            <v>Foreign - imported directly</v>
          </cell>
        </row>
        <row r="437">
          <cell r="A437" t="str">
            <v>08001-15721200</v>
          </cell>
          <cell r="D437" t="str">
            <v>461E</v>
          </cell>
          <cell r="E437" t="str">
            <v>ZROH</v>
          </cell>
          <cell r="F437">
            <v>1</v>
          </cell>
          <cell r="H437" t="str">
            <v>Foreign - imported directly</v>
          </cell>
        </row>
        <row r="438">
          <cell r="A438" t="str">
            <v>08001-15721300</v>
          </cell>
          <cell r="D438" t="str">
            <v>461E</v>
          </cell>
          <cell r="E438" t="str">
            <v>ZROH</v>
          </cell>
          <cell r="F438">
            <v>1</v>
          </cell>
          <cell r="H438" t="str">
            <v>Foreign - imported directly</v>
          </cell>
        </row>
        <row r="439">
          <cell r="A439" t="str">
            <v>08001-16340000</v>
          </cell>
          <cell r="D439" t="str">
            <v>461E</v>
          </cell>
          <cell r="E439" t="str">
            <v>ZROH</v>
          </cell>
          <cell r="F439">
            <v>1</v>
          </cell>
          <cell r="H439" t="str">
            <v>Foreign - imported directly</v>
          </cell>
        </row>
        <row r="440">
          <cell r="A440" t="str">
            <v>08001-16340100</v>
          </cell>
          <cell r="D440" t="str">
            <v>461E</v>
          </cell>
          <cell r="E440" t="str">
            <v>ZROH</v>
          </cell>
          <cell r="F440">
            <v>1</v>
          </cell>
          <cell r="H440" t="str">
            <v>Foreign - imported directly</v>
          </cell>
        </row>
        <row r="441">
          <cell r="A441" t="str">
            <v>08001-16340200</v>
          </cell>
          <cell r="D441" t="str">
            <v>461E</v>
          </cell>
          <cell r="E441" t="str">
            <v>ZROH</v>
          </cell>
          <cell r="F441">
            <v>1</v>
          </cell>
          <cell r="H441" t="str">
            <v>Foreign - imported directly</v>
          </cell>
        </row>
        <row r="442">
          <cell r="A442" t="str">
            <v>08001-16770000</v>
          </cell>
          <cell r="D442" t="str">
            <v>461E</v>
          </cell>
          <cell r="E442" t="str">
            <v>ZROH</v>
          </cell>
          <cell r="F442">
            <v>1</v>
          </cell>
          <cell r="H442" t="str">
            <v>Foreign - imported directly</v>
          </cell>
        </row>
        <row r="443">
          <cell r="A443" t="str">
            <v>08001-16770100</v>
          </cell>
          <cell r="D443" t="str">
            <v>461E</v>
          </cell>
          <cell r="E443" t="str">
            <v>ZROH</v>
          </cell>
          <cell r="F443">
            <v>1</v>
          </cell>
          <cell r="H443" t="str">
            <v>Foreign - imported directly</v>
          </cell>
        </row>
        <row r="444">
          <cell r="A444" t="str">
            <v>08001-16770200</v>
          </cell>
          <cell r="D444" t="str">
            <v>461E</v>
          </cell>
          <cell r="E444" t="str">
            <v>ZROH</v>
          </cell>
          <cell r="F444">
            <v>1</v>
          </cell>
          <cell r="H444" t="str">
            <v>Foreign - imported directly</v>
          </cell>
        </row>
        <row r="445">
          <cell r="A445" t="str">
            <v>08001-16770300</v>
          </cell>
          <cell r="D445" t="str">
            <v>461E</v>
          </cell>
          <cell r="E445" t="str">
            <v>ZROH</v>
          </cell>
          <cell r="F445">
            <v>1</v>
          </cell>
          <cell r="H445" t="str">
            <v>Foreign - imported directly</v>
          </cell>
        </row>
        <row r="446">
          <cell r="A446" t="str">
            <v>08001-17682000</v>
          </cell>
          <cell r="D446" t="str">
            <v>461E</v>
          </cell>
          <cell r="E446" t="str">
            <v>ZROH</v>
          </cell>
          <cell r="F446">
            <v>1</v>
          </cell>
          <cell r="H446" t="str">
            <v>Foreign - imported directly</v>
          </cell>
        </row>
        <row r="447">
          <cell r="A447" t="str">
            <v>08001-17682100</v>
          </cell>
          <cell r="D447" t="str">
            <v>461E</v>
          </cell>
          <cell r="E447" t="str">
            <v>ZROH</v>
          </cell>
          <cell r="F447">
            <v>1</v>
          </cell>
          <cell r="H447" t="str">
            <v>Foreign - imported directly</v>
          </cell>
        </row>
        <row r="448">
          <cell r="A448" t="str">
            <v>08001-17682200</v>
          </cell>
          <cell r="D448" t="str">
            <v>461E</v>
          </cell>
          <cell r="E448" t="str">
            <v>ZROH</v>
          </cell>
          <cell r="F448">
            <v>1</v>
          </cell>
          <cell r="H448" t="str">
            <v>Foreign - imported directly</v>
          </cell>
        </row>
        <row r="449">
          <cell r="A449" t="str">
            <v>08001-17682300</v>
          </cell>
          <cell r="D449" t="str">
            <v>461E</v>
          </cell>
          <cell r="E449" t="str">
            <v>ZROH</v>
          </cell>
          <cell r="F449">
            <v>1</v>
          </cell>
          <cell r="H449" t="str">
            <v>Foreign - imported directly</v>
          </cell>
        </row>
        <row r="450">
          <cell r="A450" t="str">
            <v>08001-18232000</v>
          </cell>
          <cell r="D450" t="str">
            <v>461E</v>
          </cell>
          <cell r="E450" t="str">
            <v>ZROH</v>
          </cell>
          <cell r="F450">
            <v>1</v>
          </cell>
          <cell r="H450" t="str">
            <v>Foreign - imported directly</v>
          </cell>
        </row>
        <row r="451">
          <cell r="A451" t="str">
            <v>08001-18232100</v>
          </cell>
          <cell r="D451" t="str">
            <v>461E</v>
          </cell>
          <cell r="E451" t="str">
            <v>ZROH</v>
          </cell>
          <cell r="F451">
            <v>1</v>
          </cell>
          <cell r="H451" t="str">
            <v>Foreign - imported directly</v>
          </cell>
        </row>
        <row r="452">
          <cell r="A452" t="str">
            <v>08001-18232200</v>
          </cell>
          <cell r="D452" t="str">
            <v>461E</v>
          </cell>
          <cell r="E452" t="str">
            <v>ZROH</v>
          </cell>
          <cell r="F452">
            <v>1</v>
          </cell>
          <cell r="H452" t="str">
            <v>Foreign - imported directly</v>
          </cell>
        </row>
        <row r="453">
          <cell r="A453" t="str">
            <v>08001-18232300</v>
          </cell>
          <cell r="D453" t="str">
            <v>461E</v>
          </cell>
          <cell r="E453" t="str">
            <v>ZROH</v>
          </cell>
          <cell r="F453">
            <v>1</v>
          </cell>
          <cell r="H453" t="str">
            <v>Foreign - imported directly</v>
          </cell>
        </row>
        <row r="454">
          <cell r="A454" t="str">
            <v>08001-19591000</v>
          </cell>
          <cell r="D454" t="str">
            <v>461E</v>
          </cell>
          <cell r="E454" t="str">
            <v>ZROH</v>
          </cell>
          <cell r="F454">
            <v>1</v>
          </cell>
          <cell r="H454" t="str">
            <v>Foreign - imported directly</v>
          </cell>
        </row>
        <row r="455">
          <cell r="A455" t="str">
            <v>08001-19591100</v>
          </cell>
          <cell r="D455" t="str">
            <v>461E</v>
          </cell>
          <cell r="E455" t="str">
            <v>ZROH</v>
          </cell>
          <cell r="F455">
            <v>1</v>
          </cell>
          <cell r="H455" t="str">
            <v>Foreign - imported directly</v>
          </cell>
        </row>
        <row r="456">
          <cell r="A456" t="str">
            <v>08001-19591200</v>
          </cell>
          <cell r="D456" t="str">
            <v>461E</v>
          </cell>
          <cell r="E456" t="str">
            <v>ZROH</v>
          </cell>
          <cell r="F456">
            <v>1</v>
          </cell>
          <cell r="H456" t="str">
            <v>Foreign - imported directly</v>
          </cell>
        </row>
        <row r="457">
          <cell r="A457" t="str">
            <v>08001-19591300</v>
          </cell>
          <cell r="D457" t="str">
            <v>461E</v>
          </cell>
          <cell r="E457" t="str">
            <v>ZROH</v>
          </cell>
          <cell r="F457">
            <v>1</v>
          </cell>
          <cell r="H457" t="str">
            <v>Foreign - imported directly</v>
          </cell>
        </row>
        <row r="458">
          <cell r="A458" t="str">
            <v>08001-19593000</v>
          </cell>
          <cell r="D458" t="str">
            <v>461E</v>
          </cell>
          <cell r="E458" t="str">
            <v>ZROH</v>
          </cell>
          <cell r="F458">
            <v>1</v>
          </cell>
          <cell r="H458" t="str">
            <v>Foreign - imported directly</v>
          </cell>
        </row>
        <row r="459">
          <cell r="A459" t="str">
            <v>08001-19593100</v>
          </cell>
          <cell r="D459" t="str">
            <v>461E</v>
          </cell>
          <cell r="E459" t="str">
            <v>ZROH</v>
          </cell>
          <cell r="F459">
            <v>1</v>
          </cell>
          <cell r="H459" t="str">
            <v>Foreign - imported directly</v>
          </cell>
        </row>
        <row r="460">
          <cell r="A460" t="str">
            <v>08001-19593200</v>
          </cell>
          <cell r="D460" t="str">
            <v>461E</v>
          </cell>
          <cell r="E460" t="str">
            <v>ZROH</v>
          </cell>
          <cell r="F460">
            <v>1</v>
          </cell>
          <cell r="H460" t="str">
            <v>Foreign - imported directly</v>
          </cell>
        </row>
        <row r="461">
          <cell r="A461" t="str">
            <v>08001-19593300</v>
          </cell>
          <cell r="D461" t="str">
            <v>461E</v>
          </cell>
          <cell r="E461" t="str">
            <v>ZROH</v>
          </cell>
          <cell r="F461">
            <v>1</v>
          </cell>
          <cell r="H461" t="str">
            <v>Foreign - imported directly</v>
          </cell>
        </row>
        <row r="462">
          <cell r="A462" t="str">
            <v>08001-19631000</v>
          </cell>
          <cell r="D462" t="str">
            <v>461E</v>
          </cell>
          <cell r="E462" t="str">
            <v>ZROH</v>
          </cell>
          <cell r="F462">
            <v>1</v>
          </cell>
          <cell r="H462" t="str">
            <v>Foreign - imported directly</v>
          </cell>
        </row>
        <row r="463">
          <cell r="A463" t="str">
            <v>08001-19631100</v>
          </cell>
          <cell r="D463" t="str">
            <v>461E</v>
          </cell>
          <cell r="E463" t="str">
            <v>ZROH</v>
          </cell>
          <cell r="F463">
            <v>1</v>
          </cell>
          <cell r="H463" t="str">
            <v>Foreign - imported directly</v>
          </cell>
        </row>
        <row r="464">
          <cell r="A464" t="str">
            <v>08001-19631200</v>
          </cell>
          <cell r="D464" t="str">
            <v>461E</v>
          </cell>
          <cell r="E464" t="str">
            <v>ZROH</v>
          </cell>
          <cell r="F464">
            <v>1</v>
          </cell>
          <cell r="H464" t="str">
            <v>Foreign - imported directly</v>
          </cell>
        </row>
        <row r="465">
          <cell r="A465" t="str">
            <v>08001-19631300</v>
          </cell>
          <cell r="D465" t="str">
            <v>461E</v>
          </cell>
          <cell r="E465" t="str">
            <v>ZROH</v>
          </cell>
          <cell r="F465">
            <v>1</v>
          </cell>
          <cell r="H465" t="str">
            <v>Foreign - imported directly</v>
          </cell>
        </row>
        <row r="466">
          <cell r="A466" t="str">
            <v>09001-00010000</v>
          </cell>
          <cell r="D466" t="str">
            <v>461E</v>
          </cell>
          <cell r="E466" t="str">
            <v>ZROH</v>
          </cell>
          <cell r="F466">
            <v>6</v>
          </cell>
          <cell r="H466" t="str">
            <v>Foreign - imported directly, no similar nat., Res.CAMEX</v>
          </cell>
        </row>
        <row r="467">
          <cell r="A467" t="str">
            <v>09011-00010400</v>
          </cell>
          <cell r="D467" t="str">
            <v>461E</v>
          </cell>
          <cell r="E467" t="str">
            <v>ZROH</v>
          </cell>
          <cell r="F467">
            <v>1</v>
          </cell>
          <cell r="H467" t="str">
            <v>Foreign - imported directly</v>
          </cell>
        </row>
        <row r="468">
          <cell r="A468" t="str">
            <v>09011-00011300</v>
          </cell>
          <cell r="D468" t="str">
            <v>461E</v>
          </cell>
          <cell r="E468" t="str">
            <v>ZROH</v>
          </cell>
          <cell r="F468">
            <v>1</v>
          </cell>
          <cell r="H468" t="str">
            <v>Foreign - imported directly</v>
          </cell>
        </row>
        <row r="469">
          <cell r="A469" t="str">
            <v>09011-00060700</v>
          </cell>
          <cell r="D469" t="str">
            <v>461E</v>
          </cell>
          <cell r="E469" t="str">
            <v>ZROH</v>
          </cell>
          <cell r="F469">
            <v>6</v>
          </cell>
          <cell r="H469" t="str">
            <v>Foreign - imported directly, no similar nat., Res.CAMEX</v>
          </cell>
        </row>
        <row r="470">
          <cell r="A470" t="str">
            <v>09011-00060800</v>
          </cell>
          <cell r="D470" t="str">
            <v>461E</v>
          </cell>
          <cell r="E470" t="str">
            <v>ZROH</v>
          </cell>
          <cell r="F470">
            <v>6</v>
          </cell>
          <cell r="H470" t="str">
            <v>Foreign - imported directly, no similar nat., Res.CAMEX</v>
          </cell>
        </row>
        <row r="471">
          <cell r="A471" t="str">
            <v>09011-00070800</v>
          </cell>
          <cell r="D471" t="str">
            <v>461E</v>
          </cell>
          <cell r="E471" t="str">
            <v>ZROH</v>
          </cell>
          <cell r="F471">
            <v>6</v>
          </cell>
          <cell r="H471" t="str">
            <v>Foreign - imported directly, no similar nat., Res.CAMEX</v>
          </cell>
        </row>
        <row r="472">
          <cell r="A472" t="str">
            <v>09012-00540100</v>
          </cell>
          <cell r="D472" t="str">
            <v>461E</v>
          </cell>
          <cell r="E472" t="str">
            <v>ZROH</v>
          </cell>
          <cell r="F472">
            <v>6</v>
          </cell>
          <cell r="H472" t="str">
            <v>Foreign - imported directly, no similar nat., Res.CAMEX</v>
          </cell>
        </row>
        <row r="473">
          <cell r="A473" t="str">
            <v>09012-00540200</v>
          </cell>
          <cell r="D473" t="str">
            <v>461E</v>
          </cell>
          <cell r="E473" t="str">
            <v>ZROH</v>
          </cell>
          <cell r="F473">
            <v>6</v>
          </cell>
          <cell r="H473" t="str">
            <v>Foreign - imported directly, no similar nat., Res.CAMEX</v>
          </cell>
        </row>
        <row r="474">
          <cell r="A474" t="str">
            <v>09012-00540300</v>
          </cell>
          <cell r="D474" t="str">
            <v>461E</v>
          </cell>
          <cell r="E474" t="str">
            <v>ZROH</v>
          </cell>
          <cell r="F474">
            <v>6</v>
          </cell>
          <cell r="H474" t="str">
            <v>Foreign - imported directly, no similar nat., Res.CAMEX</v>
          </cell>
        </row>
        <row r="475">
          <cell r="A475" t="str">
            <v>09016-00013000</v>
          </cell>
          <cell r="D475" t="str">
            <v>461E</v>
          </cell>
          <cell r="E475" t="str">
            <v>ZROH</v>
          </cell>
          <cell r="F475">
            <v>6</v>
          </cell>
          <cell r="H475" t="str">
            <v>Foreign - imported directly, no similar nat., Res.CAMEX</v>
          </cell>
        </row>
        <row r="476">
          <cell r="A476" t="str">
            <v>09016-00015100</v>
          </cell>
          <cell r="D476" t="str">
            <v>461E</v>
          </cell>
          <cell r="E476" t="str">
            <v>ZROH</v>
          </cell>
          <cell r="F476">
            <v>1</v>
          </cell>
          <cell r="H476" t="str">
            <v>Foreign - imported directly</v>
          </cell>
        </row>
        <row r="477">
          <cell r="A477" t="str">
            <v>09016-00015900</v>
          </cell>
          <cell r="D477" t="str">
            <v>461E</v>
          </cell>
          <cell r="E477" t="str">
            <v>ZROH</v>
          </cell>
          <cell r="F477">
            <v>6</v>
          </cell>
          <cell r="H477" t="str">
            <v>Foreign - imported directly, no similar nat., Res.CAMEX</v>
          </cell>
        </row>
        <row r="478">
          <cell r="A478" t="str">
            <v>09016-00026300</v>
          </cell>
          <cell r="D478" t="str">
            <v>461E</v>
          </cell>
          <cell r="E478" t="str">
            <v>ZROH</v>
          </cell>
          <cell r="F478">
            <v>6</v>
          </cell>
          <cell r="H478" t="str">
            <v>Foreign - imported directly, no similar nat., Res.CAMEX</v>
          </cell>
        </row>
        <row r="479">
          <cell r="A479" t="str">
            <v>09016-00027100</v>
          </cell>
          <cell r="D479" t="str">
            <v>461E</v>
          </cell>
          <cell r="E479" t="str">
            <v>ZROH</v>
          </cell>
          <cell r="F479">
            <v>6</v>
          </cell>
          <cell r="H479" t="str">
            <v>Foreign - imported directly, no similar nat., Res.CAMEX</v>
          </cell>
        </row>
        <row r="480">
          <cell r="A480" t="str">
            <v>09016-00042600</v>
          </cell>
          <cell r="D480" t="str">
            <v>461E</v>
          </cell>
          <cell r="E480" t="str">
            <v>ZROH</v>
          </cell>
          <cell r="F480">
            <v>6</v>
          </cell>
          <cell r="H480" t="str">
            <v>Foreign - imported directly, no similar nat., Res.CAMEX</v>
          </cell>
        </row>
        <row r="481">
          <cell r="A481" t="str">
            <v>09016-00070200</v>
          </cell>
          <cell r="D481" t="str">
            <v>461E</v>
          </cell>
          <cell r="E481" t="str">
            <v>ZROH</v>
          </cell>
          <cell r="F481">
            <v>6</v>
          </cell>
          <cell r="H481" t="str">
            <v>Foreign - imported directly, no similar nat., Res.CAMEX</v>
          </cell>
        </row>
        <row r="482">
          <cell r="A482" t="str">
            <v>09016-00073700</v>
          </cell>
          <cell r="D482" t="str">
            <v>461E</v>
          </cell>
          <cell r="E482" t="str">
            <v>ZROH</v>
          </cell>
          <cell r="F482">
            <v>6</v>
          </cell>
          <cell r="H482" t="str">
            <v>Foreign - imported directly, no similar nat., Res.CAMEX</v>
          </cell>
        </row>
        <row r="483">
          <cell r="A483" t="str">
            <v>09016-00078900</v>
          </cell>
          <cell r="D483" t="str">
            <v>461E</v>
          </cell>
          <cell r="E483" t="str">
            <v>ZROH</v>
          </cell>
          <cell r="F483">
            <v>6</v>
          </cell>
          <cell r="H483" t="str">
            <v>Foreign - imported directly, no similar nat., Res.CAMEX</v>
          </cell>
        </row>
        <row r="484">
          <cell r="A484" t="str">
            <v>09016-00253300</v>
          </cell>
          <cell r="D484" t="str">
            <v>461E</v>
          </cell>
          <cell r="E484" t="str">
            <v>ZROH</v>
          </cell>
          <cell r="F484">
            <v>6</v>
          </cell>
          <cell r="H484" t="str">
            <v>Foreign - imported directly, no similar nat., Res.CAMEX</v>
          </cell>
        </row>
        <row r="485">
          <cell r="A485" t="str">
            <v>09016-00280200</v>
          </cell>
          <cell r="D485" t="str">
            <v>461E</v>
          </cell>
          <cell r="E485" t="str">
            <v>ZROH</v>
          </cell>
          <cell r="F485">
            <v>6</v>
          </cell>
          <cell r="H485" t="str">
            <v>Foreign - imported directly, no similar nat., Res.CAMEX</v>
          </cell>
        </row>
        <row r="486">
          <cell r="A486" t="str">
            <v>09016-00330700</v>
          </cell>
          <cell r="D486" t="str">
            <v>461E</v>
          </cell>
          <cell r="E486" t="str">
            <v>ZROH</v>
          </cell>
          <cell r="F486">
            <v>1</v>
          </cell>
          <cell r="H486" t="str">
            <v>Foreign - imported directly</v>
          </cell>
        </row>
        <row r="487">
          <cell r="A487" t="str">
            <v>09016-00331200</v>
          </cell>
          <cell r="D487" t="str">
            <v>461E</v>
          </cell>
          <cell r="E487" t="str">
            <v>ZROH</v>
          </cell>
          <cell r="F487">
            <v>1</v>
          </cell>
          <cell r="H487" t="str">
            <v>Foreign - imported directly</v>
          </cell>
        </row>
        <row r="488">
          <cell r="A488" t="str">
            <v>09016-00350000</v>
          </cell>
          <cell r="D488" t="str">
            <v>461E</v>
          </cell>
          <cell r="E488" t="str">
            <v>ZROH</v>
          </cell>
          <cell r="F488">
            <v>6</v>
          </cell>
          <cell r="H488" t="str">
            <v>Foreign - imported directly, no similar nat., Res.CAMEX</v>
          </cell>
        </row>
        <row r="489">
          <cell r="A489" t="str">
            <v>09016-00350100</v>
          </cell>
          <cell r="D489" t="str">
            <v>461E</v>
          </cell>
          <cell r="E489" t="str">
            <v>ZROH</v>
          </cell>
          <cell r="F489">
            <v>6</v>
          </cell>
          <cell r="H489" t="str">
            <v>Foreign - imported directly, no similar nat., Res.CAMEX</v>
          </cell>
        </row>
        <row r="490">
          <cell r="A490" t="str">
            <v>09016-00475500</v>
          </cell>
          <cell r="D490" t="str">
            <v>461E</v>
          </cell>
          <cell r="E490" t="str">
            <v>ZROH</v>
          </cell>
          <cell r="F490">
            <v>6</v>
          </cell>
          <cell r="H490" t="str">
            <v>Foreign - imported directly, no similar nat., Res.CAMEX</v>
          </cell>
        </row>
        <row r="491">
          <cell r="A491" t="str">
            <v>09016-00540000</v>
          </cell>
          <cell r="D491" t="str">
            <v>461E</v>
          </cell>
          <cell r="E491" t="str">
            <v>ZROH</v>
          </cell>
          <cell r="F491">
            <v>6</v>
          </cell>
          <cell r="H491" t="str">
            <v>Foreign - imported directly, no similar nat., Res.CAMEX</v>
          </cell>
        </row>
        <row r="492">
          <cell r="A492" t="str">
            <v>09016-00542000</v>
          </cell>
          <cell r="D492" t="str">
            <v>461E</v>
          </cell>
          <cell r="E492" t="str">
            <v>ZROH</v>
          </cell>
          <cell r="F492">
            <v>6</v>
          </cell>
          <cell r="H492" t="str">
            <v>Foreign - imported directly, no similar nat., Res.CAMEX</v>
          </cell>
        </row>
        <row r="493">
          <cell r="A493" t="str">
            <v>09023-00022200</v>
          </cell>
          <cell r="D493" t="str">
            <v>461E</v>
          </cell>
          <cell r="E493" t="str">
            <v>ZROH</v>
          </cell>
          <cell r="F493">
            <v>1</v>
          </cell>
          <cell r="H493" t="str">
            <v>Foreign - imported directly</v>
          </cell>
        </row>
        <row r="494">
          <cell r="A494" t="str">
            <v>09200-00020800</v>
          </cell>
          <cell r="D494" t="str">
            <v>461E</v>
          </cell>
          <cell r="E494" t="str">
            <v>ZROH</v>
          </cell>
          <cell r="F494">
            <v>6</v>
          </cell>
          <cell r="H494" t="str">
            <v>Foreign - imported directly, no similar nat., Res.CAMEX</v>
          </cell>
        </row>
        <row r="495">
          <cell r="A495" t="str">
            <v>09200-00020900</v>
          </cell>
          <cell r="D495" t="str">
            <v>461E</v>
          </cell>
          <cell r="E495" t="str">
            <v>ZROH</v>
          </cell>
          <cell r="F495">
            <v>6</v>
          </cell>
          <cell r="H495" t="str">
            <v>Foreign - imported directly, no similar nat., Res.CAMEX</v>
          </cell>
        </row>
        <row r="496">
          <cell r="A496" t="str">
            <v>09200-00022200</v>
          </cell>
          <cell r="D496" t="str">
            <v>461E</v>
          </cell>
          <cell r="E496" t="str">
            <v>ZROH</v>
          </cell>
          <cell r="F496">
            <v>6</v>
          </cell>
          <cell r="H496" t="str">
            <v>Foreign - imported directly, no similar nat., Res.CAMEX</v>
          </cell>
        </row>
        <row r="497">
          <cell r="A497" t="str">
            <v>09200-00022300</v>
          </cell>
          <cell r="D497" t="str">
            <v>461E</v>
          </cell>
          <cell r="E497" t="str">
            <v>ZROH</v>
          </cell>
          <cell r="F497">
            <v>6</v>
          </cell>
          <cell r="H497" t="str">
            <v>Foreign - imported directly, no similar nat., Res.CAMEX</v>
          </cell>
        </row>
        <row r="498">
          <cell r="A498" t="str">
            <v>09200-00022400</v>
          </cell>
          <cell r="D498" t="str">
            <v>461E</v>
          </cell>
          <cell r="E498" t="str">
            <v>ZROH</v>
          </cell>
          <cell r="F498">
            <v>6</v>
          </cell>
          <cell r="H498" t="str">
            <v>Foreign - imported directly, no similar nat., Res.CAMEX</v>
          </cell>
        </row>
        <row r="499">
          <cell r="A499" t="str">
            <v>09G013120112</v>
          </cell>
          <cell r="D499" t="str">
            <v>461E</v>
          </cell>
          <cell r="E499" t="str">
            <v>ZROH</v>
          </cell>
          <cell r="F499">
            <v>6</v>
          </cell>
          <cell r="H499" t="str">
            <v>Foreign - imported directly, no similar nat., Res.CAMEX</v>
          </cell>
        </row>
        <row r="500">
          <cell r="A500" t="str">
            <v>09G013120114</v>
          </cell>
          <cell r="D500" t="str">
            <v>461E</v>
          </cell>
          <cell r="E500" t="str">
            <v>ZROH</v>
          </cell>
          <cell r="F500">
            <v>6</v>
          </cell>
          <cell r="H500" t="str">
            <v>Foreign - imported directly, no similar nat., Res.CAMEX</v>
          </cell>
        </row>
        <row r="501">
          <cell r="A501" t="str">
            <v>09G01X103000</v>
          </cell>
          <cell r="D501" t="str">
            <v>461E</v>
          </cell>
          <cell r="E501" t="str">
            <v>ZROH</v>
          </cell>
          <cell r="F501">
            <v>6</v>
          </cell>
          <cell r="H501" t="str">
            <v>Foreign - imported directly, no similar nat., Res.CAMEX</v>
          </cell>
        </row>
        <row r="502">
          <cell r="A502" t="str">
            <v>09G01X103001</v>
          </cell>
          <cell r="D502" t="str">
            <v>461E</v>
          </cell>
          <cell r="E502" t="str">
            <v>ZROH</v>
          </cell>
          <cell r="F502">
            <v>6</v>
          </cell>
          <cell r="H502" t="str">
            <v>Foreign - imported directly, no similar nat., Res.CAMEX</v>
          </cell>
        </row>
        <row r="503">
          <cell r="A503" t="str">
            <v>09G02X102300</v>
          </cell>
          <cell r="D503" t="str">
            <v>461E</v>
          </cell>
          <cell r="E503" t="str">
            <v>ZROH</v>
          </cell>
          <cell r="F503">
            <v>6</v>
          </cell>
          <cell r="H503" t="str">
            <v>Foreign - imported directly, no similar nat., Res.CAMEX</v>
          </cell>
        </row>
        <row r="504">
          <cell r="A504" t="str">
            <v>09G02X47310P</v>
          </cell>
          <cell r="D504" t="str">
            <v>461E</v>
          </cell>
          <cell r="E504" t="str">
            <v>ZROH</v>
          </cell>
          <cell r="F504">
            <v>6</v>
          </cell>
          <cell r="H504" t="str">
            <v>Foreign - imported directly, no similar nat., Res.CAMEX</v>
          </cell>
        </row>
        <row r="505">
          <cell r="A505" t="str">
            <v>09G02X473Z14</v>
          </cell>
          <cell r="D505" t="str">
            <v>461E</v>
          </cell>
          <cell r="E505" t="str">
            <v>ZROH</v>
          </cell>
          <cell r="F505">
            <v>6</v>
          </cell>
          <cell r="H505" t="str">
            <v>Foreign - imported directly, no similar nat., Res.CAMEX</v>
          </cell>
        </row>
        <row r="506">
          <cell r="A506" t="str">
            <v>09G092090100</v>
          </cell>
          <cell r="D506" t="str">
            <v>461E</v>
          </cell>
          <cell r="E506" t="str">
            <v>ZROH</v>
          </cell>
          <cell r="F506">
            <v>6</v>
          </cell>
          <cell r="H506" t="str">
            <v>Foreign - imported directly, no similar nat., Res.CAMEX</v>
          </cell>
        </row>
        <row r="507">
          <cell r="A507" t="str">
            <v>09G092090108</v>
          </cell>
          <cell r="D507" t="str">
            <v>461E</v>
          </cell>
          <cell r="E507" t="str">
            <v>ZROH</v>
          </cell>
          <cell r="F507">
            <v>1</v>
          </cell>
          <cell r="H507" t="str">
            <v>Foreign - imported directly</v>
          </cell>
        </row>
        <row r="508">
          <cell r="A508" t="str">
            <v>0B001-00010300</v>
          </cell>
          <cell r="D508" t="str">
            <v>461E</v>
          </cell>
          <cell r="E508" t="str">
            <v>ZROH</v>
          </cell>
          <cell r="F508">
            <v>6</v>
          </cell>
          <cell r="H508" t="str">
            <v>Foreign - imported directly, no similar nat., Res.CAMEX</v>
          </cell>
        </row>
        <row r="509">
          <cell r="A509" t="str">
            <v>1-14-36002</v>
          </cell>
          <cell r="D509" t="str">
            <v>461E</v>
          </cell>
          <cell r="E509" t="str">
            <v>ZMIP</v>
          </cell>
          <cell r="F509">
            <v>0</v>
          </cell>
          <cell r="H509" t="str">
            <v>National - except indicated in codes 3, 4, 5 or 8.</v>
          </cell>
        </row>
        <row r="510">
          <cell r="A510" t="str">
            <v>1-234-517-11</v>
          </cell>
          <cell r="D510" t="str">
            <v>461E</v>
          </cell>
          <cell r="E510" t="str">
            <v>ZMIP</v>
          </cell>
          <cell r="F510">
            <v>0</v>
          </cell>
          <cell r="H510" t="str">
            <v>National - except indicated in codes 3, 4, 5 or 8.</v>
          </cell>
        </row>
        <row r="511">
          <cell r="A511" t="str">
            <v>1-478-890-12</v>
          </cell>
          <cell r="D511" t="str">
            <v>461E</v>
          </cell>
          <cell r="E511" t="str">
            <v>ZMIP</v>
          </cell>
          <cell r="F511">
            <v>0</v>
          </cell>
          <cell r="H511" t="str">
            <v>National - except indicated in codes 3, 4, 5 or 8.</v>
          </cell>
        </row>
        <row r="512">
          <cell r="A512" t="str">
            <v>1-518-885-12</v>
          </cell>
          <cell r="D512" t="str">
            <v>461E</v>
          </cell>
          <cell r="E512" t="str">
            <v>ZMIP</v>
          </cell>
          <cell r="F512">
            <v>0</v>
          </cell>
          <cell r="H512" t="str">
            <v>National - except indicated in codes 3, 4, 5 or 8.</v>
          </cell>
        </row>
        <row r="513">
          <cell r="A513" t="str">
            <v>1-763-987-11</v>
          </cell>
          <cell r="D513" t="str">
            <v>461E</v>
          </cell>
          <cell r="E513" t="str">
            <v>ZMIP</v>
          </cell>
          <cell r="F513">
            <v>0</v>
          </cell>
          <cell r="H513" t="str">
            <v>National - except indicated in codes 3, 4, 5 or 8.</v>
          </cell>
        </row>
        <row r="514">
          <cell r="A514" t="str">
            <v>1-787-888-11</v>
          </cell>
          <cell r="D514" t="str">
            <v>461E</v>
          </cell>
          <cell r="E514" t="str">
            <v>ZMIP</v>
          </cell>
          <cell r="F514">
            <v>0</v>
          </cell>
          <cell r="H514" t="str">
            <v>National - except indicated in codes 3, 4, 5 or 8.</v>
          </cell>
        </row>
        <row r="515">
          <cell r="A515" t="str">
            <v>1-791-295-12</v>
          </cell>
          <cell r="D515" t="str">
            <v>461E</v>
          </cell>
          <cell r="E515" t="str">
            <v>ZMIP</v>
          </cell>
          <cell r="F515">
            <v>0</v>
          </cell>
          <cell r="H515" t="str">
            <v>National - except indicated in codes 3, 4, 5 or 8.</v>
          </cell>
        </row>
        <row r="516">
          <cell r="A516" t="str">
            <v>1-91-30231</v>
          </cell>
          <cell r="D516" t="str">
            <v>461E</v>
          </cell>
          <cell r="E516" t="str">
            <v>ZMIP</v>
          </cell>
          <cell r="F516">
            <v>0</v>
          </cell>
          <cell r="H516" t="str">
            <v>National - except indicated in codes 3, 4, 5 or 8.</v>
          </cell>
        </row>
        <row r="517">
          <cell r="A517" t="str">
            <v>1.03.01</v>
          </cell>
          <cell r="D517" t="str">
            <v>461E</v>
          </cell>
          <cell r="E517" t="str">
            <v>ZDEN</v>
          </cell>
          <cell r="F517">
            <v>0</v>
          </cell>
          <cell r="H517" t="str">
            <v>National - except indicated in codes 3, 4, 5 or 8.</v>
          </cell>
        </row>
        <row r="518">
          <cell r="A518">
            <v>1.06</v>
          </cell>
          <cell r="D518" t="str">
            <v>461E</v>
          </cell>
          <cell r="E518" t="str">
            <v>ZDEN</v>
          </cell>
          <cell r="F518">
            <v>0</v>
          </cell>
          <cell r="H518" t="str">
            <v>National - except indicated in codes 3, 4, 5 or 8.</v>
          </cell>
        </row>
        <row r="519">
          <cell r="A519" t="str">
            <v>1.06.00</v>
          </cell>
          <cell r="D519" t="str">
            <v>461E</v>
          </cell>
          <cell r="E519" t="str">
            <v>ZDEN</v>
          </cell>
          <cell r="F519">
            <v>0</v>
          </cell>
          <cell r="H519" t="str">
            <v>National - except indicated in codes 3, 4, 5 or 8.</v>
          </cell>
        </row>
        <row r="520">
          <cell r="A520">
            <v>1.07</v>
          </cell>
          <cell r="D520" t="str">
            <v>461E</v>
          </cell>
          <cell r="E520" t="str">
            <v>ZDEN</v>
          </cell>
          <cell r="F520">
            <v>0</v>
          </cell>
          <cell r="H520" t="str">
            <v>National - except indicated in codes 3, 4, 5 or 8.</v>
          </cell>
        </row>
        <row r="521">
          <cell r="A521">
            <v>10.02</v>
          </cell>
          <cell r="D521" t="str">
            <v>461E</v>
          </cell>
          <cell r="E521" t="str">
            <v>ZDEN</v>
          </cell>
          <cell r="F521">
            <v>0</v>
          </cell>
          <cell r="H521" t="str">
            <v>National - except indicated in codes 3, 4, 5 or 8.</v>
          </cell>
        </row>
        <row r="522">
          <cell r="A522" t="str">
            <v>10002-00070100</v>
          </cell>
          <cell r="D522" t="str">
            <v>461E</v>
          </cell>
          <cell r="E522" t="str">
            <v>ZROH</v>
          </cell>
          <cell r="F522">
            <v>6</v>
          </cell>
          <cell r="H522" t="str">
            <v>Foreign - imported directly, no similar nat., Res.CAMEX</v>
          </cell>
        </row>
        <row r="523">
          <cell r="A523" t="str">
            <v>10002-00190000</v>
          </cell>
          <cell r="D523" t="str">
            <v>461E</v>
          </cell>
          <cell r="E523" t="str">
            <v>ZROH</v>
          </cell>
          <cell r="F523">
            <v>6</v>
          </cell>
          <cell r="H523" t="str">
            <v>Foreign - imported directly, no similar nat., Res.CAMEX</v>
          </cell>
        </row>
        <row r="524">
          <cell r="A524" t="str">
            <v>10005-00021000</v>
          </cell>
          <cell r="D524" t="str">
            <v>461E</v>
          </cell>
          <cell r="E524" t="str">
            <v>ZROH</v>
          </cell>
          <cell r="F524">
            <v>6</v>
          </cell>
          <cell r="H524" t="str">
            <v>Foreign - imported directly, no similar nat., Res.CAMEX</v>
          </cell>
        </row>
        <row r="525">
          <cell r="A525" t="str">
            <v>10005-00023000</v>
          </cell>
          <cell r="D525" t="str">
            <v>461E</v>
          </cell>
          <cell r="E525" t="str">
            <v>ZROH</v>
          </cell>
          <cell r="F525">
            <v>6</v>
          </cell>
          <cell r="H525" t="str">
            <v>Foreign - imported directly, no similar nat., Res.CAMEX</v>
          </cell>
        </row>
        <row r="526">
          <cell r="A526" t="str">
            <v>10005-00027000</v>
          </cell>
          <cell r="D526" t="str">
            <v>461E</v>
          </cell>
          <cell r="E526" t="str">
            <v>ZROH</v>
          </cell>
          <cell r="F526">
            <v>6</v>
          </cell>
          <cell r="H526" t="str">
            <v>Foreign - imported directly, no similar nat., Res.CAMEX</v>
          </cell>
        </row>
        <row r="527">
          <cell r="A527" t="str">
            <v>10005-00051000</v>
          </cell>
          <cell r="D527" t="str">
            <v>461E</v>
          </cell>
          <cell r="E527" t="str">
            <v>ZROH</v>
          </cell>
          <cell r="F527">
            <v>6</v>
          </cell>
          <cell r="H527" t="str">
            <v>Foreign - imported directly, no similar nat., Res.CAMEX</v>
          </cell>
        </row>
        <row r="528">
          <cell r="A528" t="str">
            <v>10005-00053000</v>
          </cell>
          <cell r="D528" t="str">
            <v>461E</v>
          </cell>
          <cell r="E528" t="str">
            <v>ZROH</v>
          </cell>
          <cell r="F528">
            <v>6</v>
          </cell>
          <cell r="H528" t="str">
            <v>Foreign - imported directly, no similar nat., Res.CAMEX</v>
          </cell>
        </row>
        <row r="529">
          <cell r="A529" t="str">
            <v>10005-00057000</v>
          </cell>
          <cell r="D529" t="str">
            <v>461E</v>
          </cell>
          <cell r="E529" t="str">
            <v>ZROH</v>
          </cell>
          <cell r="F529">
            <v>6</v>
          </cell>
          <cell r="H529" t="str">
            <v>Foreign - imported directly, no similar nat., Res.CAMEX</v>
          </cell>
        </row>
        <row r="530">
          <cell r="A530" t="str">
            <v>10005-00061000</v>
          </cell>
          <cell r="D530" t="str">
            <v>461E</v>
          </cell>
          <cell r="E530" t="str">
            <v>ZROH</v>
          </cell>
          <cell r="F530">
            <v>6</v>
          </cell>
          <cell r="H530" t="str">
            <v>Foreign - imported directly, no similar nat., Res.CAMEX</v>
          </cell>
        </row>
        <row r="531">
          <cell r="A531" t="str">
            <v>10005-00063000</v>
          </cell>
          <cell r="D531" t="str">
            <v>461E</v>
          </cell>
          <cell r="E531" t="str">
            <v>ZROH</v>
          </cell>
          <cell r="F531">
            <v>6</v>
          </cell>
          <cell r="H531" t="str">
            <v>Foreign - imported directly, no similar nat., Res.CAMEX</v>
          </cell>
        </row>
        <row r="532">
          <cell r="A532" t="str">
            <v>10005-00067000</v>
          </cell>
          <cell r="D532" t="str">
            <v>461E</v>
          </cell>
          <cell r="E532" t="str">
            <v>ZROH</v>
          </cell>
          <cell r="F532">
            <v>6</v>
          </cell>
          <cell r="H532" t="str">
            <v>Foreign - imported directly, no similar nat., Res.CAMEX</v>
          </cell>
        </row>
        <row r="533">
          <cell r="A533" t="str">
            <v>10005-00073000</v>
          </cell>
          <cell r="D533" t="str">
            <v>461E</v>
          </cell>
          <cell r="E533" t="str">
            <v>ZROH</v>
          </cell>
          <cell r="F533">
            <v>6</v>
          </cell>
          <cell r="H533" t="str">
            <v>Foreign - imported directly, no similar nat., Res.CAMEX</v>
          </cell>
        </row>
        <row r="534">
          <cell r="A534" t="str">
            <v>10005-00077000</v>
          </cell>
          <cell r="D534" t="str">
            <v>461E</v>
          </cell>
          <cell r="E534" t="str">
            <v>ZROH</v>
          </cell>
          <cell r="F534">
            <v>6</v>
          </cell>
          <cell r="H534" t="str">
            <v>Foreign - imported directly, no similar nat., Res.CAMEX</v>
          </cell>
        </row>
        <row r="535">
          <cell r="A535" t="str">
            <v>10005-00091000</v>
          </cell>
          <cell r="D535" t="str">
            <v>461E</v>
          </cell>
          <cell r="E535" t="str">
            <v>ZROH</v>
          </cell>
          <cell r="F535">
            <v>6</v>
          </cell>
          <cell r="H535" t="str">
            <v>Foreign - imported directly, no similar nat., Res.CAMEX</v>
          </cell>
        </row>
        <row r="536">
          <cell r="A536" t="str">
            <v>10005-00097000</v>
          </cell>
          <cell r="D536" t="str">
            <v>461E</v>
          </cell>
          <cell r="E536" t="str">
            <v>ZROH</v>
          </cell>
          <cell r="F536">
            <v>6</v>
          </cell>
          <cell r="H536" t="str">
            <v>Foreign - imported directly, no similar nat., Res.CAMEX</v>
          </cell>
        </row>
        <row r="537">
          <cell r="A537" t="str">
            <v>10005-00103000</v>
          </cell>
          <cell r="D537" t="str">
            <v>461E</v>
          </cell>
          <cell r="E537" t="str">
            <v>ZROH</v>
          </cell>
          <cell r="F537">
            <v>6</v>
          </cell>
          <cell r="H537" t="str">
            <v>Foreign - imported directly, no similar nat., Res.CAMEX</v>
          </cell>
        </row>
        <row r="538">
          <cell r="A538" t="str">
            <v>10005-00107000</v>
          </cell>
          <cell r="D538" t="str">
            <v>461E</v>
          </cell>
          <cell r="E538" t="str">
            <v>ZROH</v>
          </cell>
          <cell r="F538">
            <v>6</v>
          </cell>
          <cell r="H538" t="str">
            <v>Foreign - imported directly, no similar nat., Res.CAMEX</v>
          </cell>
        </row>
        <row r="539">
          <cell r="A539" t="str">
            <v>10005-00173000</v>
          </cell>
          <cell r="D539" t="str">
            <v>461E</v>
          </cell>
          <cell r="E539" t="str">
            <v>ZROH</v>
          </cell>
          <cell r="F539">
            <v>6</v>
          </cell>
          <cell r="H539" t="str">
            <v>Foreign - imported directly, no similar nat., Res.CAMEX</v>
          </cell>
        </row>
        <row r="540">
          <cell r="A540" t="str">
            <v>10005-00177000</v>
          </cell>
          <cell r="D540" t="str">
            <v>461E</v>
          </cell>
          <cell r="E540" t="str">
            <v>ZROH</v>
          </cell>
          <cell r="F540">
            <v>6</v>
          </cell>
          <cell r="H540" t="str">
            <v>Foreign - imported directly, no similar nat., Res.CAMEX</v>
          </cell>
        </row>
        <row r="541">
          <cell r="A541" t="str">
            <v>10005-00181000</v>
          </cell>
          <cell r="D541" t="str">
            <v>461E</v>
          </cell>
          <cell r="E541" t="str">
            <v>ZROH</v>
          </cell>
          <cell r="F541">
            <v>6</v>
          </cell>
          <cell r="H541" t="str">
            <v>Foreign - imported directly, no similar nat., Res.CAMEX</v>
          </cell>
        </row>
        <row r="542">
          <cell r="A542" t="str">
            <v>10005-00183000</v>
          </cell>
          <cell r="D542" t="str">
            <v>461E</v>
          </cell>
          <cell r="E542" t="str">
            <v>ZROH</v>
          </cell>
          <cell r="F542">
            <v>6</v>
          </cell>
          <cell r="H542" t="str">
            <v>Foreign - imported directly, no similar nat., Res.CAMEX</v>
          </cell>
        </row>
        <row r="543">
          <cell r="A543" t="str">
            <v>10005-00187000</v>
          </cell>
          <cell r="D543" t="str">
            <v>461E</v>
          </cell>
          <cell r="E543" t="str">
            <v>ZROH</v>
          </cell>
          <cell r="F543">
            <v>6</v>
          </cell>
          <cell r="H543" t="str">
            <v>Foreign - imported directly, no similar nat., Res.CAMEX</v>
          </cell>
        </row>
        <row r="544">
          <cell r="A544" t="str">
            <v>10005-00231000</v>
          </cell>
          <cell r="D544" t="str">
            <v>461E</v>
          </cell>
          <cell r="E544" t="str">
            <v>ZROH</v>
          </cell>
          <cell r="F544">
            <v>6</v>
          </cell>
          <cell r="H544" t="str">
            <v>Foreign - imported directly, no similar nat., Res.CAMEX</v>
          </cell>
        </row>
        <row r="545">
          <cell r="A545" t="str">
            <v>10005-00233000</v>
          </cell>
          <cell r="D545" t="str">
            <v>461E</v>
          </cell>
          <cell r="E545" t="str">
            <v>ZROH</v>
          </cell>
          <cell r="F545">
            <v>6</v>
          </cell>
          <cell r="H545" t="str">
            <v>Foreign - imported directly, no similar nat., Res.CAMEX</v>
          </cell>
        </row>
        <row r="546">
          <cell r="A546" t="str">
            <v>10005-00237000</v>
          </cell>
          <cell r="D546" t="str">
            <v>461E</v>
          </cell>
          <cell r="E546" t="str">
            <v>ZROH</v>
          </cell>
          <cell r="F546">
            <v>6</v>
          </cell>
          <cell r="H546" t="str">
            <v>Foreign - imported directly, no similar nat., Res.CAMEX</v>
          </cell>
        </row>
        <row r="547">
          <cell r="A547" t="str">
            <v>10005-00281000</v>
          </cell>
          <cell r="D547" t="str">
            <v>461E</v>
          </cell>
          <cell r="E547" t="str">
            <v>ZROH</v>
          </cell>
          <cell r="F547">
            <v>6</v>
          </cell>
          <cell r="H547" t="str">
            <v>Foreign - imported directly, no similar nat., Res.CAMEX</v>
          </cell>
        </row>
        <row r="548">
          <cell r="A548" t="str">
            <v>10005-00283000</v>
          </cell>
          <cell r="D548" t="str">
            <v>461E</v>
          </cell>
          <cell r="E548" t="str">
            <v>ZROH</v>
          </cell>
          <cell r="F548">
            <v>6</v>
          </cell>
          <cell r="H548" t="str">
            <v>Foreign - imported directly, no similar nat., Res.CAMEX</v>
          </cell>
        </row>
        <row r="549">
          <cell r="A549" t="str">
            <v>10005-00287000</v>
          </cell>
          <cell r="D549" t="str">
            <v>461E</v>
          </cell>
          <cell r="E549" t="str">
            <v>ZROH</v>
          </cell>
          <cell r="F549">
            <v>6</v>
          </cell>
          <cell r="H549" t="str">
            <v>Foreign - imported directly, no similar nat., Res.CAMEX</v>
          </cell>
        </row>
        <row r="550">
          <cell r="A550" t="str">
            <v>10005-00321000</v>
          </cell>
          <cell r="D550" t="str">
            <v>461E</v>
          </cell>
          <cell r="E550" t="str">
            <v>ZROH</v>
          </cell>
          <cell r="F550">
            <v>6</v>
          </cell>
          <cell r="H550" t="str">
            <v>Foreign - imported directly, no similar nat., Res.CAMEX</v>
          </cell>
        </row>
        <row r="551">
          <cell r="A551" t="str">
            <v>10005-00323000</v>
          </cell>
          <cell r="D551" t="str">
            <v>461E</v>
          </cell>
          <cell r="E551" t="str">
            <v>ZROH</v>
          </cell>
          <cell r="F551">
            <v>6</v>
          </cell>
          <cell r="H551" t="str">
            <v>Foreign - imported directly, no similar nat., Res.CAMEX</v>
          </cell>
        </row>
        <row r="552">
          <cell r="A552" t="str">
            <v>10005-00327000</v>
          </cell>
          <cell r="D552" t="str">
            <v>461E</v>
          </cell>
          <cell r="E552" t="str">
            <v>ZROH</v>
          </cell>
          <cell r="F552">
            <v>6</v>
          </cell>
          <cell r="H552" t="str">
            <v>Foreign - imported directly, no similar nat., Res.CAMEX</v>
          </cell>
        </row>
        <row r="553">
          <cell r="A553" t="str">
            <v>10005-00377000</v>
          </cell>
          <cell r="D553" t="str">
            <v>461E</v>
          </cell>
          <cell r="E553" t="str">
            <v>ZROH</v>
          </cell>
          <cell r="F553">
            <v>6</v>
          </cell>
          <cell r="H553" t="str">
            <v>Foreign - imported directly, no similar nat., Res.CAMEX</v>
          </cell>
        </row>
        <row r="554">
          <cell r="A554" t="str">
            <v>10005-00461000</v>
          </cell>
          <cell r="D554" t="str">
            <v>461E</v>
          </cell>
          <cell r="E554" t="str">
            <v>ZROH</v>
          </cell>
          <cell r="F554">
            <v>6</v>
          </cell>
          <cell r="H554" t="str">
            <v>Foreign - imported directly, no similar nat., Res.CAMEX</v>
          </cell>
        </row>
        <row r="555">
          <cell r="A555" t="str">
            <v>10005-00463000</v>
          </cell>
          <cell r="D555" t="str">
            <v>461E</v>
          </cell>
          <cell r="E555" t="str">
            <v>ZROH</v>
          </cell>
          <cell r="F555">
            <v>6</v>
          </cell>
          <cell r="H555" t="str">
            <v>Foreign - imported directly, no similar nat., Res.CAMEX</v>
          </cell>
        </row>
        <row r="556">
          <cell r="A556" t="str">
            <v>10005-00467000</v>
          </cell>
          <cell r="D556" t="str">
            <v>461E</v>
          </cell>
          <cell r="E556" t="str">
            <v>ZROH</v>
          </cell>
          <cell r="F556">
            <v>6</v>
          </cell>
          <cell r="H556" t="str">
            <v>Foreign - imported directly, no similar nat., Res.CAMEX</v>
          </cell>
        </row>
        <row r="557">
          <cell r="A557" t="str">
            <v>10005-00481000</v>
          </cell>
          <cell r="D557" t="str">
            <v>461E</v>
          </cell>
          <cell r="E557" t="str">
            <v>ZROH</v>
          </cell>
          <cell r="F557">
            <v>6</v>
          </cell>
          <cell r="H557" t="str">
            <v>Foreign - imported directly, no similar nat., Res.CAMEX</v>
          </cell>
        </row>
        <row r="558">
          <cell r="A558" t="str">
            <v>10005-00483000</v>
          </cell>
          <cell r="D558" t="str">
            <v>461E</v>
          </cell>
          <cell r="E558" t="str">
            <v>ZROH</v>
          </cell>
          <cell r="F558">
            <v>6</v>
          </cell>
          <cell r="H558" t="str">
            <v>Foreign - imported directly, no similar nat., Res.CAMEX</v>
          </cell>
        </row>
        <row r="559">
          <cell r="A559" t="str">
            <v>10005-00487000</v>
          </cell>
          <cell r="D559" t="str">
            <v>461E</v>
          </cell>
          <cell r="E559" t="str">
            <v>ZROH</v>
          </cell>
          <cell r="F559">
            <v>6</v>
          </cell>
          <cell r="H559" t="str">
            <v>Foreign - imported directly, no similar nat., Res.CAMEX</v>
          </cell>
        </row>
        <row r="560">
          <cell r="A560" t="str">
            <v>10005-00491000</v>
          </cell>
          <cell r="D560" t="str">
            <v>461E</v>
          </cell>
          <cell r="E560" t="str">
            <v>ZROH</v>
          </cell>
          <cell r="F560">
            <v>6</v>
          </cell>
          <cell r="H560" t="str">
            <v>Foreign - imported directly, no similar nat., Res.CAMEX</v>
          </cell>
        </row>
        <row r="561">
          <cell r="A561" t="str">
            <v>10005-00493000</v>
          </cell>
          <cell r="D561" t="str">
            <v>461E</v>
          </cell>
          <cell r="E561" t="str">
            <v>ZROH</v>
          </cell>
          <cell r="F561">
            <v>6</v>
          </cell>
          <cell r="H561" t="str">
            <v>Foreign - imported directly, no similar nat., Res.CAMEX</v>
          </cell>
        </row>
        <row r="562">
          <cell r="A562" t="str">
            <v>10005-00497000</v>
          </cell>
          <cell r="D562" t="str">
            <v>461E</v>
          </cell>
          <cell r="E562" t="str">
            <v>ZROH</v>
          </cell>
          <cell r="F562">
            <v>6</v>
          </cell>
          <cell r="H562" t="str">
            <v>Foreign - imported directly, no similar nat., Res.CAMEX</v>
          </cell>
        </row>
        <row r="563">
          <cell r="A563" t="str">
            <v>10005-00501000</v>
          </cell>
          <cell r="D563" t="str">
            <v>461E</v>
          </cell>
          <cell r="E563" t="str">
            <v>ZROH</v>
          </cell>
          <cell r="F563">
            <v>6</v>
          </cell>
          <cell r="H563" t="str">
            <v>Foreign - imported directly, no similar nat., Res.CAMEX</v>
          </cell>
        </row>
        <row r="564">
          <cell r="A564" t="str">
            <v>10005-00503000</v>
          </cell>
          <cell r="D564" t="str">
            <v>461E</v>
          </cell>
          <cell r="E564" t="str">
            <v>ZROH</v>
          </cell>
          <cell r="F564">
            <v>6</v>
          </cell>
          <cell r="H564" t="str">
            <v>Foreign - imported directly, no similar nat., Res.CAMEX</v>
          </cell>
        </row>
        <row r="565">
          <cell r="A565" t="str">
            <v>10005-00507000</v>
          </cell>
          <cell r="D565" t="str">
            <v>461E</v>
          </cell>
          <cell r="E565" t="str">
            <v>ZROH</v>
          </cell>
          <cell r="F565">
            <v>6</v>
          </cell>
          <cell r="H565" t="str">
            <v>Foreign - imported directly, no similar nat., Res.CAMEX</v>
          </cell>
        </row>
        <row r="566">
          <cell r="A566" t="str">
            <v>10005-00571000</v>
          </cell>
          <cell r="D566" t="str">
            <v>461E</v>
          </cell>
          <cell r="E566" t="str">
            <v>ZROH</v>
          </cell>
          <cell r="F566">
            <v>6</v>
          </cell>
          <cell r="H566" t="str">
            <v>Foreign - imported directly, no similar nat., Res.CAMEX</v>
          </cell>
        </row>
        <row r="567">
          <cell r="A567" t="str">
            <v>10005-00577000</v>
          </cell>
          <cell r="D567" t="str">
            <v>461E</v>
          </cell>
          <cell r="E567" t="str">
            <v>ZROH</v>
          </cell>
          <cell r="F567">
            <v>6</v>
          </cell>
          <cell r="H567" t="str">
            <v>Foreign - imported directly, no similar nat., Res.CAMEX</v>
          </cell>
        </row>
        <row r="568">
          <cell r="A568" t="str">
            <v>10005-00581000</v>
          </cell>
          <cell r="D568" t="str">
            <v>461E</v>
          </cell>
          <cell r="E568" t="str">
            <v>ZROH</v>
          </cell>
          <cell r="F568">
            <v>6</v>
          </cell>
          <cell r="H568" t="str">
            <v>Foreign - imported directly, no similar nat., Res.CAMEX</v>
          </cell>
        </row>
        <row r="569">
          <cell r="A569" t="str">
            <v>10005-00583000</v>
          </cell>
          <cell r="D569" t="str">
            <v>461E</v>
          </cell>
          <cell r="E569" t="str">
            <v>ZROH</v>
          </cell>
          <cell r="F569">
            <v>6</v>
          </cell>
          <cell r="H569" t="str">
            <v>Foreign - imported directly, no similar nat., Res.CAMEX</v>
          </cell>
        </row>
        <row r="570">
          <cell r="A570" t="str">
            <v>10005-00587000</v>
          </cell>
          <cell r="D570" t="str">
            <v>461E</v>
          </cell>
          <cell r="E570" t="str">
            <v>ZROH</v>
          </cell>
          <cell r="F570">
            <v>6</v>
          </cell>
          <cell r="H570" t="str">
            <v>Foreign - imported directly, no similar nat., Res.CAMEX</v>
          </cell>
        </row>
        <row r="571">
          <cell r="A571" t="str">
            <v>10005-00601000</v>
          </cell>
          <cell r="D571" t="str">
            <v>461E</v>
          </cell>
          <cell r="E571" t="str">
            <v>ZROH</v>
          </cell>
          <cell r="F571">
            <v>6</v>
          </cell>
          <cell r="H571" t="str">
            <v>Foreign - imported directly, no similar nat., Res.CAMEX</v>
          </cell>
        </row>
        <row r="572">
          <cell r="A572" t="str">
            <v>10005-00607000</v>
          </cell>
          <cell r="D572" t="str">
            <v>461E</v>
          </cell>
          <cell r="E572" t="str">
            <v>ZROH</v>
          </cell>
          <cell r="F572">
            <v>6</v>
          </cell>
          <cell r="H572" t="str">
            <v>Foreign - imported directly, no similar nat., Res.CAMEX</v>
          </cell>
        </row>
        <row r="573">
          <cell r="A573" t="str">
            <v>10005-00647000</v>
          </cell>
          <cell r="D573" t="str">
            <v>461E</v>
          </cell>
          <cell r="E573" t="str">
            <v>ZROH</v>
          </cell>
          <cell r="F573">
            <v>6</v>
          </cell>
          <cell r="H573" t="str">
            <v>Foreign - imported directly, no similar nat., Res.CAMEX</v>
          </cell>
        </row>
        <row r="574">
          <cell r="A574" t="str">
            <v>10005-00651000</v>
          </cell>
          <cell r="D574" t="str">
            <v>461E</v>
          </cell>
          <cell r="E574" t="str">
            <v>ZROH</v>
          </cell>
          <cell r="F574">
            <v>6</v>
          </cell>
          <cell r="H574" t="str">
            <v>Foreign - imported directly, no similar nat., Res.CAMEX</v>
          </cell>
        </row>
        <row r="575">
          <cell r="A575" t="str">
            <v>10005-00653000</v>
          </cell>
          <cell r="D575" t="str">
            <v>461E</v>
          </cell>
          <cell r="E575" t="str">
            <v>ZROH</v>
          </cell>
          <cell r="F575">
            <v>6</v>
          </cell>
          <cell r="H575" t="str">
            <v>Foreign - imported directly, no similar nat., Res.CAMEX</v>
          </cell>
        </row>
        <row r="576">
          <cell r="A576" t="str">
            <v>10005-00657000</v>
          </cell>
          <cell r="D576" t="str">
            <v>461E</v>
          </cell>
          <cell r="E576" t="str">
            <v>ZROH</v>
          </cell>
          <cell r="F576">
            <v>6</v>
          </cell>
          <cell r="H576" t="str">
            <v>Foreign - imported directly, no similar nat., Res.CAMEX</v>
          </cell>
        </row>
        <row r="577">
          <cell r="A577" t="str">
            <v>10005-00671000</v>
          </cell>
          <cell r="D577" t="str">
            <v>461E</v>
          </cell>
          <cell r="E577" t="str">
            <v>ZROH</v>
          </cell>
          <cell r="F577">
            <v>6</v>
          </cell>
          <cell r="H577" t="str">
            <v>Foreign - imported directly, no similar nat., Res.CAMEX</v>
          </cell>
        </row>
        <row r="578">
          <cell r="A578" t="str">
            <v>10005-00677000</v>
          </cell>
          <cell r="D578" t="str">
            <v>461E</v>
          </cell>
          <cell r="E578" t="str">
            <v>ZROH</v>
          </cell>
          <cell r="F578">
            <v>6</v>
          </cell>
          <cell r="H578" t="str">
            <v>Foreign - imported directly, no similar nat., Res.CAMEX</v>
          </cell>
        </row>
        <row r="579">
          <cell r="A579" t="str">
            <v>10005-00691000</v>
          </cell>
          <cell r="D579" t="str">
            <v>461E</v>
          </cell>
          <cell r="E579" t="str">
            <v>ZROH</v>
          </cell>
          <cell r="F579">
            <v>6</v>
          </cell>
          <cell r="H579" t="str">
            <v>Foreign - imported directly, no similar nat., Res.CAMEX</v>
          </cell>
        </row>
        <row r="580">
          <cell r="A580" t="str">
            <v>10005-00693000</v>
          </cell>
          <cell r="D580" t="str">
            <v>461E</v>
          </cell>
          <cell r="E580" t="str">
            <v>ZROH</v>
          </cell>
          <cell r="F580">
            <v>6</v>
          </cell>
          <cell r="H580" t="str">
            <v>Foreign - imported directly, no similar nat., Res.CAMEX</v>
          </cell>
        </row>
        <row r="581">
          <cell r="A581" t="str">
            <v>10005-00697000</v>
          </cell>
          <cell r="D581" t="str">
            <v>461E</v>
          </cell>
          <cell r="E581" t="str">
            <v>ZROH</v>
          </cell>
          <cell r="F581">
            <v>6</v>
          </cell>
          <cell r="H581" t="str">
            <v>Foreign - imported directly, no similar nat., Res.CAMEX</v>
          </cell>
        </row>
        <row r="582">
          <cell r="A582" t="str">
            <v>10005-00711000</v>
          </cell>
          <cell r="D582" t="str">
            <v>461E</v>
          </cell>
          <cell r="E582" t="str">
            <v>ZROH</v>
          </cell>
          <cell r="F582">
            <v>6</v>
          </cell>
          <cell r="H582" t="str">
            <v>Foreign - imported directly, no similar nat., Res.CAMEX</v>
          </cell>
        </row>
        <row r="583">
          <cell r="A583" t="str">
            <v>10005-00713000</v>
          </cell>
          <cell r="D583" t="str">
            <v>461E</v>
          </cell>
          <cell r="E583" t="str">
            <v>ZROH</v>
          </cell>
          <cell r="F583">
            <v>6</v>
          </cell>
          <cell r="H583" t="str">
            <v>Foreign - imported directly, no similar nat., Res.CAMEX</v>
          </cell>
        </row>
        <row r="584">
          <cell r="A584" t="str">
            <v>10005-00717000</v>
          </cell>
          <cell r="D584" t="str">
            <v>461E</v>
          </cell>
          <cell r="E584" t="str">
            <v>ZROH</v>
          </cell>
          <cell r="F584">
            <v>6</v>
          </cell>
          <cell r="H584" t="str">
            <v>Foreign - imported directly, no similar nat., Res.CAMEX</v>
          </cell>
        </row>
        <row r="585">
          <cell r="A585" t="str">
            <v>10005-00751000</v>
          </cell>
          <cell r="D585" t="str">
            <v>461E</v>
          </cell>
          <cell r="E585" t="str">
            <v>ZROH</v>
          </cell>
          <cell r="F585">
            <v>6</v>
          </cell>
          <cell r="H585" t="str">
            <v>Foreign - imported directly, no similar nat., Res.CAMEX</v>
          </cell>
        </row>
        <row r="586">
          <cell r="A586" t="str">
            <v>10005-00753000</v>
          </cell>
          <cell r="D586" t="str">
            <v>461E</v>
          </cell>
          <cell r="E586" t="str">
            <v>ZROH</v>
          </cell>
          <cell r="F586">
            <v>6</v>
          </cell>
          <cell r="H586" t="str">
            <v>Foreign - imported directly, no similar nat., Res.CAMEX</v>
          </cell>
        </row>
        <row r="587">
          <cell r="A587" t="str">
            <v>10005-00757000</v>
          </cell>
          <cell r="D587" t="str">
            <v>461E</v>
          </cell>
          <cell r="E587" t="str">
            <v>ZROH</v>
          </cell>
          <cell r="F587">
            <v>6</v>
          </cell>
          <cell r="H587" t="str">
            <v>Foreign - imported directly, no similar nat., Res.CAMEX</v>
          </cell>
        </row>
        <row r="588">
          <cell r="A588" t="str">
            <v>10005-00913000</v>
          </cell>
          <cell r="D588" t="str">
            <v>461E</v>
          </cell>
          <cell r="E588" t="str">
            <v>ZROH</v>
          </cell>
          <cell r="F588">
            <v>6</v>
          </cell>
          <cell r="H588" t="str">
            <v>Foreign - imported directly, no similar nat., Res.CAMEX</v>
          </cell>
        </row>
        <row r="589">
          <cell r="A589" t="str">
            <v>10005-00917000</v>
          </cell>
          <cell r="D589" t="str">
            <v>461E</v>
          </cell>
          <cell r="E589" t="str">
            <v>ZROH</v>
          </cell>
          <cell r="F589">
            <v>6</v>
          </cell>
          <cell r="H589" t="str">
            <v>Foreign - imported directly, no similar nat., Res.CAMEX</v>
          </cell>
        </row>
        <row r="590">
          <cell r="A590" t="str">
            <v>10005-00953000</v>
          </cell>
          <cell r="D590" t="str">
            <v>461E</v>
          </cell>
          <cell r="E590" t="str">
            <v>ZROH</v>
          </cell>
          <cell r="F590">
            <v>6</v>
          </cell>
          <cell r="H590" t="str">
            <v>Foreign - imported directly, no similar nat., Res.CAMEX</v>
          </cell>
        </row>
        <row r="591">
          <cell r="A591" t="str">
            <v>10005-00957000</v>
          </cell>
          <cell r="D591" t="str">
            <v>461E</v>
          </cell>
          <cell r="E591" t="str">
            <v>ZROH</v>
          </cell>
          <cell r="F591">
            <v>6</v>
          </cell>
          <cell r="H591" t="str">
            <v>Foreign - imported directly, no similar nat., Res.CAMEX</v>
          </cell>
        </row>
        <row r="592">
          <cell r="A592" t="str">
            <v>10005-01621000</v>
          </cell>
          <cell r="D592" t="str">
            <v>461E</v>
          </cell>
          <cell r="E592" t="str">
            <v>ZROH</v>
          </cell>
          <cell r="F592">
            <v>6</v>
          </cell>
          <cell r="H592" t="str">
            <v>Foreign - imported directly, no similar nat., Res.CAMEX</v>
          </cell>
        </row>
        <row r="593">
          <cell r="A593" t="str">
            <v>10005-01623000</v>
          </cell>
          <cell r="D593" t="str">
            <v>461E</v>
          </cell>
          <cell r="E593" t="str">
            <v>ZROH</v>
          </cell>
          <cell r="F593">
            <v>6</v>
          </cell>
          <cell r="H593" t="str">
            <v>Foreign - imported directly, no similar nat., Res.CAMEX</v>
          </cell>
        </row>
        <row r="594">
          <cell r="A594" t="str">
            <v>10005-01627000</v>
          </cell>
          <cell r="D594" t="str">
            <v>461E</v>
          </cell>
          <cell r="E594" t="str">
            <v>ZROH</v>
          </cell>
          <cell r="F594">
            <v>6</v>
          </cell>
          <cell r="H594" t="str">
            <v>Foreign - imported directly, no similar nat., Res.CAMEX</v>
          </cell>
        </row>
        <row r="595">
          <cell r="A595" t="str">
            <v>10005-01631000</v>
          </cell>
          <cell r="D595" t="str">
            <v>461E</v>
          </cell>
          <cell r="E595" t="str">
            <v>ZROH</v>
          </cell>
          <cell r="F595">
            <v>6</v>
          </cell>
          <cell r="H595" t="str">
            <v>Foreign - imported directly, no similar nat., Res.CAMEX</v>
          </cell>
        </row>
        <row r="596">
          <cell r="A596" t="str">
            <v>10005-01633000</v>
          </cell>
          <cell r="D596" t="str">
            <v>461E</v>
          </cell>
          <cell r="E596" t="str">
            <v>ZROH</v>
          </cell>
          <cell r="F596">
            <v>6</v>
          </cell>
          <cell r="H596" t="str">
            <v>Foreign - imported directly, no similar nat., Res.CAMEX</v>
          </cell>
        </row>
        <row r="597">
          <cell r="A597" t="str">
            <v>10005-01637000</v>
          </cell>
          <cell r="D597" t="str">
            <v>461E</v>
          </cell>
          <cell r="E597" t="str">
            <v>ZROH</v>
          </cell>
          <cell r="F597">
            <v>6</v>
          </cell>
          <cell r="H597" t="str">
            <v>Foreign - imported directly, no similar nat., Res.CAMEX</v>
          </cell>
        </row>
        <row r="598">
          <cell r="A598" t="str">
            <v>10005-01653000</v>
          </cell>
          <cell r="D598" t="str">
            <v>461E</v>
          </cell>
          <cell r="E598" t="str">
            <v>ZROH</v>
          </cell>
          <cell r="F598">
            <v>6</v>
          </cell>
          <cell r="H598" t="str">
            <v>Foreign - imported directly, no similar nat., Res.CAMEX</v>
          </cell>
        </row>
        <row r="599">
          <cell r="A599" t="str">
            <v>10005-01657000</v>
          </cell>
          <cell r="D599" t="str">
            <v>461E</v>
          </cell>
          <cell r="E599" t="str">
            <v>ZROH</v>
          </cell>
          <cell r="F599">
            <v>6</v>
          </cell>
          <cell r="H599" t="str">
            <v>Foreign - imported directly, no similar nat., Res.CAMEX</v>
          </cell>
        </row>
        <row r="600">
          <cell r="A600" t="str">
            <v>10005-02221000</v>
          </cell>
          <cell r="D600" t="str">
            <v>461E</v>
          </cell>
          <cell r="E600" t="str">
            <v>ZROH</v>
          </cell>
          <cell r="F600">
            <v>6</v>
          </cell>
          <cell r="H600" t="str">
            <v>Foreign - imported directly, no similar nat., Res.CAMEX</v>
          </cell>
        </row>
        <row r="601">
          <cell r="A601" t="str">
            <v>10005-02223000</v>
          </cell>
          <cell r="D601" t="str">
            <v>461E</v>
          </cell>
          <cell r="E601" t="str">
            <v>ZROH</v>
          </cell>
          <cell r="F601">
            <v>6</v>
          </cell>
          <cell r="H601" t="str">
            <v>Foreign - imported directly, no similar nat., Res.CAMEX</v>
          </cell>
        </row>
        <row r="602">
          <cell r="A602" t="str">
            <v>10005-02227000</v>
          </cell>
          <cell r="D602" t="str">
            <v>461E</v>
          </cell>
          <cell r="E602" t="str">
            <v>ZROH</v>
          </cell>
          <cell r="F602">
            <v>6</v>
          </cell>
          <cell r="H602" t="str">
            <v>Foreign - imported directly, no similar nat., Res.CAMEX</v>
          </cell>
        </row>
        <row r="603">
          <cell r="A603" t="str">
            <v>10005-02401000</v>
          </cell>
          <cell r="D603" t="str">
            <v>461E</v>
          </cell>
          <cell r="E603" t="str">
            <v>ZROH</v>
          </cell>
          <cell r="F603">
            <v>6</v>
          </cell>
          <cell r="H603" t="str">
            <v>Foreign - imported directly, no similar nat., Res.CAMEX</v>
          </cell>
        </row>
        <row r="604">
          <cell r="A604" t="str">
            <v>10102-00031000</v>
          </cell>
          <cell r="D604" t="str">
            <v>461E</v>
          </cell>
          <cell r="E604" t="str">
            <v>ZROH</v>
          </cell>
          <cell r="F604">
            <v>6</v>
          </cell>
          <cell r="H604" t="str">
            <v>Foreign - imported directly, no similar nat., Res.CAMEX</v>
          </cell>
        </row>
        <row r="605">
          <cell r="A605" t="str">
            <v>10102-00032000</v>
          </cell>
          <cell r="D605" t="str">
            <v>461E</v>
          </cell>
          <cell r="E605" t="str">
            <v>ZROH</v>
          </cell>
          <cell r="F605">
            <v>6</v>
          </cell>
          <cell r="H605" t="str">
            <v>Foreign - imported directly, no similar nat., Res.CAMEX</v>
          </cell>
        </row>
        <row r="606">
          <cell r="A606" t="str">
            <v>10102-00052000</v>
          </cell>
          <cell r="D606" t="str">
            <v>461E</v>
          </cell>
          <cell r="E606" t="str">
            <v>ZROH</v>
          </cell>
          <cell r="F606">
            <v>6</v>
          </cell>
          <cell r="H606" t="str">
            <v>Foreign - imported directly, no similar nat., Res.CAMEX</v>
          </cell>
        </row>
        <row r="607">
          <cell r="A607" t="str">
            <v>10102-00053000</v>
          </cell>
          <cell r="D607" t="str">
            <v>461E</v>
          </cell>
          <cell r="E607" t="str">
            <v>ZROH</v>
          </cell>
          <cell r="F607">
            <v>6</v>
          </cell>
          <cell r="H607" t="str">
            <v>Foreign - imported directly, no similar nat., Res.CAMEX</v>
          </cell>
        </row>
        <row r="608">
          <cell r="A608" t="str">
            <v>10102-00411000</v>
          </cell>
          <cell r="D608" t="str">
            <v>461E</v>
          </cell>
          <cell r="E608" t="str">
            <v>ZROH</v>
          </cell>
          <cell r="F608">
            <v>6</v>
          </cell>
          <cell r="H608" t="str">
            <v>Foreign - imported directly, no similar nat., Res.CAMEX</v>
          </cell>
        </row>
        <row r="609">
          <cell r="A609" t="str">
            <v>10102-00412000</v>
          </cell>
          <cell r="D609" t="str">
            <v>461E</v>
          </cell>
          <cell r="E609" t="str">
            <v>ZROH</v>
          </cell>
          <cell r="F609">
            <v>6</v>
          </cell>
          <cell r="H609" t="str">
            <v>Foreign - imported directly, no similar nat., Res.CAMEX</v>
          </cell>
        </row>
        <row r="610">
          <cell r="A610" t="str">
            <v>10102-00415000</v>
          </cell>
          <cell r="D610" t="str">
            <v>461E</v>
          </cell>
          <cell r="E610" t="str">
            <v>ZROH</v>
          </cell>
          <cell r="F610">
            <v>6</v>
          </cell>
          <cell r="H610" t="str">
            <v>Foreign - imported directly, no similar nat., Res.CAMEX</v>
          </cell>
        </row>
        <row r="611">
          <cell r="A611" t="str">
            <v>10102-03395000</v>
          </cell>
          <cell r="D611" t="str">
            <v>461E</v>
          </cell>
          <cell r="E611" t="str">
            <v>ZROH</v>
          </cell>
          <cell r="F611">
            <v>6</v>
          </cell>
          <cell r="H611" t="str">
            <v>Foreign - imported directly, no similar nat., Res.CAMEX</v>
          </cell>
        </row>
        <row r="612">
          <cell r="A612" t="str">
            <v>10102-04735000</v>
          </cell>
          <cell r="D612" t="str">
            <v>461E</v>
          </cell>
          <cell r="E612" t="str">
            <v>ZROH</v>
          </cell>
          <cell r="F612">
            <v>6</v>
          </cell>
          <cell r="H612" t="str">
            <v>Foreign - imported directly, no similar nat., Res.CAMEX</v>
          </cell>
        </row>
        <row r="613">
          <cell r="A613" t="str">
            <v>10108-00012000</v>
          </cell>
          <cell r="D613" t="str">
            <v>461E</v>
          </cell>
          <cell r="E613" t="str">
            <v>ZROH</v>
          </cell>
          <cell r="F613">
            <v>6</v>
          </cell>
          <cell r="H613" t="str">
            <v>Foreign - imported directly, no similar nat., Res.CAMEX</v>
          </cell>
        </row>
        <row r="614">
          <cell r="A614" t="str">
            <v>10108-00013000</v>
          </cell>
          <cell r="D614" t="str">
            <v>461E</v>
          </cell>
          <cell r="E614" t="str">
            <v>ZROH</v>
          </cell>
          <cell r="F614">
            <v>6</v>
          </cell>
          <cell r="H614" t="str">
            <v>Foreign - imported directly, no similar nat., Res.CAMEX</v>
          </cell>
        </row>
        <row r="615">
          <cell r="A615" t="str">
            <v>10108-00015000</v>
          </cell>
          <cell r="D615" t="str">
            <v>461E</v>
          </cell>
          <cell r="E615" t="str">
            <v>ZROH</v>
          </cell>
          <cell r="F615">
            <v>6</v>
          </cell>
          <cell r="H615" t="str">
            <v>Foreign - imported directly, no similar nat., Res.CAMEX</v>
          </cell>
        </row>
        <row r="616">
          <cell r="A616" t="str">
            <v>10108-00032000</v>
          </cell>
          <cell r="D616" t="str">
            <v>461E</v>
          </cell>
          <cell r="E616" t="str">
            <v>ZROH</v>
          </cell>
          <cell r="F616">
            <v>6</v>
          </cell>
          <cell r="H616" t="str">
            <v>Foreign - imported directly, no similar nat., Res.CAMEX</v>
          </cell>
        </row>
        <row r="617">
          <cell r="A617" t="str">
            <v>10108-00033000</v>
          </cell>
          <cell r="D617" t="str">
            <v>461E</v>
          </cell>
          <cell r="E617" t="str">
            <v>ZROH</v>
          </cell>
          <cell r="F617">
            <v>6</v>
          </cell>
          <cell r="H617" t="str">
            <v>Foreign - imported directly, no similar nat., Res.CAMEX</v>
          </cell>
        </row>
        <row r="618">
          <cell r="A618" t="str">
            <v>10108-00055000</v>
          </cell>
          <cell r="D618" t="str">
            <v>461E</v>
          </cell>
          <cell r="E618" t="str">
            <v>ZROH</v>
          </cell>
          <cell r="F618">
            <v>6</v>
          </cell>
          <cell r="H618" t="str">
            <v>Foreign - imported directly, no similar nat., Res.CAMEX</v>
          </cell>
        </row>
        <row r="619">
          <cell r="A619">
            <v>10126520100</v>
          </cell>
          <cell r="D619" t="str">
            <v>461E</v>
          </cell>
          <cell r="E619" t="str">
            <v>ZMIP</v>
          </cell>
          <cell r="F619">
            <v>0</v>
          </cell>
          <cell r="H619" t="str">
            <v>National - except indicated in codes 3, 4, 5 or 8.</v>
          </cell>
        </row>
        <row r="620">
          <cell r="A620">
            <v>102006000</v>
          </cell>
          <cell r="D620" t="str">
            <v>461E</v>
          </cell>
          <cell r="E620" t="str">
            <v>ZROH</v>
          </cell>
          <cell r="F620">
            <v>4</v>
          </cell>
          <cell r="H620" t="str">
            <v>National - production with tax incentive</v>
          </cell>
        </row>
        <row r="621">
          <cell r="A621">
            <v>10215601900</v>
          </cell>
          <cell r="D621" t="str">
            <v>461E</v>
          </cell>
          <cell r="E621" t="str">
            <v>ZMIP</v>
          </cell>
          <cell r="F621">
            <v>0</v>
          </cell>
          <cell r="H621" t="str">
            <v>National - except indicated in codes 3, 4, 5 or 8.</v>
          </cell>
        </row>
        <row r="622">
          <cell r="A622" t="str">
            <v>10302-00092000</v>
          </cell>
          <cell r="D622" t="str">
            <v>461E</v>
          </cell>
          <cell r="E622" t="str">
            <v>ZROH</v>
          </cell>
          <cell r="F622">
            <v>6</v>
          </cell>
          <cell r="H622" t="str">
            <v>Foreign - imported directly, no similar nat., Res.CAMEX</v>
          </cell>
        </row>
        <row r="623">
          <cell r="A623" t="str">
            <v>10302-00152000</v>
          </cell>
          <cell r="D623" t="str">
            <v>461E</v>
          </cell>
          <cell r="E623" t="str">
            <v>ZROH</v>
          </cell>
          <cell r="F623">
            <v>6</v>
          </cell>
          <cell r="H623" t="str">
            <v>Foreign - imported directly, no similar nat., Res.CAMEX</v>
          </cell>
        </row>
        <row r="624">
          <cell r="A624" t="str">
            <v>10302-00202000</v>
          </cell>
          <cell r="D624" t="str">
            <v>461E</v>
          </cell>
          <cell r="E624" t="str">
            <v>ZROH</v>
          </cell>
          <cell r="F624">
            <v>6</v>
          </cell>
          <cell r="H624" t="str">
            <v>Foreign - imported directly, no similar nat., Res.CAMEX</v>
          </cell>
        </row>
        <row r="625">
          <cell r="A625" t="str">
            <v>10302-00242000</v>
          </cell>
          <cell r="D625" t="str">
            <v>461E</v>
          </cell>
          <cell r="E625" t="str">
            <v>ZROH</v>
          </cell>
          <cell r="F625">
            <v>6</v>
          </cell>
          <cell r="H625" t="str">
            <v>Foreign - imported directly, no similar nat., Res.CAMEX</v>
          </cell>
        </row>
        <row r="626">
          <cell r="A626" t="str">
            <v>10302-00282000</v>
          </cell>
          <cell r="D626" t="str">
            <v>461E</v>
          </cell>
          <cell r="E626" t="str">
            <v>ZROH</v>
          </cell>
          <cell r="F626">
            <v>6</v>
          </cell>
          <cell r="H626" t="str">
            <v>Foreign - imported directly, no similar nat., Res.CAMEX</v>
          </cell>
        </row>
        <row r="627">
          <cell r="A627" t="str">
            <v>10302-00292000</v>
          </cell>
          <cell r="D627" t="str">
            <v>461E</v>
          </cell>
          <cell r="E627" t="str">
            <v>ZROH</v>
          </cell>
          <cell r="F627">
            <v>6</v>
          </cell>
          <cell r="H627" t="str">
            <v>Foreign - imported directly, no similar nat., Res.CAMEX</v>
          </cell>
        </row>
        <row r="628">
          <cell r="A628" t="str">
            <v>10302-00362000</v>
          </cell>
          <cell r="D628" t="str">
            <v>461E</v>
          </cell>
          <cell r="E628" t="str">
            <v>ZROH</v>
          </cell>
          <cell r="F628">
            <v>6</v>
          </cell>
          <cell r="H628" t="str">
            <v>Foreign - imported directly, no similar nat., Res.CAMEX</v>
          </cell>
        </row>
        <row r="629">
          <cell r="A629" t="str">
            <v>10302-00442000</v>
          </cell>
          <cell r="D629" t="str">
            <v>461E</v>
          </cell>
          <cell r="E629" t="str">
            <v>ZROH</v>
          </cell>
          <cell r="F629">
            <v>6</v>
          </cell>
          <cell r="H629" t="str">
            <v>Foreign - imported directly, no similar nat., Res.CAMEX</v>
          </cell>
        </row>
        <row r="630">
          <cell r="A630" t="str">
            <v>10302-00452000</v>
          </cell>
          <cell r="D630" t="str">
            <v>461E</v>
          </cell>
          <cell r="E630" t="str">
            <v>ZROH</v>
          </cell>
          <cell r="F630">
            <v>6</v>
          </cell>
          <cell r="H630" t="str">
            <v>Foreign - imported directly, no similar nat., Res.CAMEX</v>
          </cell>
        </row>
        <row r="631">
          <cell r="A631" t="str">
            <v>10302-00462000</v>
          </cell>
          <cell r="D631" t="str">
            <v>461E</v>
          </cell>
          <cell r="E631" t="str">
            <v>ZROH</v>
          </cell>
          <cell r="F631">
            <v>6</v>
          </cell>
          <cell r="H631" t="str">
            <v>Foreign - imported directly, no similar nat., Res.CAMEX</v>
          </cell>
        </row>
        <row r="632">
          <cell r="A632" t="str">
            <v>10302-00492000</v>
          </cell>
          <cell r="D632" t="str">
            <v>461E</v>
          </cell>
          <cell r="E632" t="str">
            <v>ZROH</v>
          </cell>
          <cell r="F632">
            <v>6</v>
          </cell>
          <cell r="H632" t="str">
            <v>Foreign - imported directly, no similar nat., Res.CAMEX</v>
          </cell>
        </row>
        <row r="633">
          <cell r="A633" t="str">
            <v>10F-00001-419</v>
          </cell>
          <cell r="D633" t="str">
            <v>461E</v>
          </cell>
          <cell r="E633" t="str">
            <v>ZMIP</v>
          </cell>
          <cell r="F633">
            <v>0</v>
          </cell>
          <cell r="H633" t="str">
            <v>National - except indicated in codes 3, 4, 5 or 8.</v>
          </cell>
        </row>
        <row r="634">
          <cell r="A634" t="str">
            <v>10F-00001-420</v>
          </cell>
          <cell r="D634" t="str">
            <v>461E</v>
          </cell>
          <cell r="E634" t="str">
            <v>ZMIP</v>
          </cell>
          <cell r="F634">
            <v>0</v>
          </cell>
          <cell r="H634" t="str">
            <v>National - except indicated in codes 3, 4, 5 or 8.</v>
          </cell>
        </row>
        <row r="635">
          <cell r="A635" t="str">
            <v>10F-00001-494</v>
          </cell>
          <cell r="D635" t="str">
            <v>461E</v>
          </cell>
          <cell r="E635" t="str">
            <v>ZROH</v>
          </cell>
          <cell r="F635">
            <v>1</v>
          </cell>
          <cell r="H635" t="str">
            <v>Foreign - imported directly</v>
          </cell>
        </row>
        <row r="636">
          <cell r="A636" t="str">
            <v>10F-00001-551</v>
          </cell>
          <cell r="D636" t="str">
            <v>461E</v>
          </cell>
          <cell r="E636" t="str">
            <v>ZMIP</v>
          </cell>
          <cell r="F636">
            <v>0</v>
          </cell>
          <cell r="H636" t="str">
            <v>National - except indicated in codes 3, 4, 5 or 8.</v>
          </cell>
        </row>
        <row r="637">
          <cell r="A637" t="str">
            <v>10F-00001-552</v>
          </cell>
          <cell r="D637" t="str">
            <v>461E</v>
          </cell>
          <cell r="E637" t="str">
            <v>ZMIP</v>
          </cell>
          <cell r="F637">
            <v>0</v>
          </cell>
          <cell r="H637" t="str">
            <v>National - except indicated in codes 3, 4, 5 or 8.</v>
          </cell>
        </row>
        <row r="638">
          <cell r="A638" t="str">
            <v>10F-00001-553</v>
          </cell>
          <cell r="D638" t="str">
            <v>461E</v>
          </cell>
          <cell r="E638" t="str">
            <v>ZMIP</v>
          </cell>
          <cell r="F638">
            <v>0</v>
          </cell>
          <cell r="H638" t="str">
            <v>National - except indicated in codes 3, 4, 5 or 8.</v>
          </cell>
        </row>
        <row r="639">
          <cell r="A639" t="str">
            <v>10F-00001-554</v>
          </cell>
          <cell r="D639" t="str">
            <v>461E</v>
          </cell>
          <cell r="E639" t="str">
            <v>ZMIP</v>
          </cell>
          <cell r="F639">
            <v>0</v>
          </cell>
          <cell r="H639" t="str">
            <v>National - except indicated in codes 3, 4, 5 or 8.</v>
          </cell>
        </row>
        <row r="640">
          <cell r="A640" t="str">
            <v>10F-00001-555</v>
          </cell>
          <cell r="D640" t="str">
            <v>461E</v>
          </cell>
          <cell r="E640" t="str">
            <v>ZMIP</v>
          </cell>
          <cell r="F640">
            <v>0</v>
          </cell>
          <cell r="H640" t="str">
            <v>National - except indicated in codes 3, 4, 5 or 8.</v>
          </cell>
        </row>
        <row r="641">
          <cell r="A641" t="str">
            <v>10F-00001-556</v>
          </cell>
          <cell r="D641" t="str">
            <v>461E</v>
          </cell>
          <cell r="E641" t="str">
            <v>ZMIP</v>
          </cell>
          <cell r="F641">
            <v>0</v>
          </cell>
          <cell r="H641" t="str">
            <v>National - except indicated in codes 3, 4, 5 or 8.</v>
          </cell>
        </row>
        <row r="642">
          <cell r="A642" t="str">
            <v>10F-00001-557</v>
          </cell>
          <cell r="D642" t="str">
            <v>461E</v>
          </cell>
          <cell r="E642" t="str">
            <v>ZMIP</v>
          </cell>
          <cell r="F642">
            <v>0</v>
          </cell>
          <cell r="H642" t="str">
            <v>National - except indicated in codes 3, 4, 5 or 8.</v>
          </cell>
        </row>
        <row r="643">
          <cell r="A643" t="str">
            <v>10F-00001-558</v>
          </cell>
          <cell r="D643" t="str">
            <v>461E</v>
          </cell>
          <cell r="E643" t="str">
            <v>ZMIP</v>
          </cell>
          <cell r="F643">
            <v>0</v>
          </cell>
          <cell r="H643" t="str">
            <v>National - except indicated in codes 3, 4, 5 or 8.</v>
          </cell>
        </row>
        <row r="644">
          <cell r="A644" t="str">
            <v>10F-00001-559</v>
          </cell>
          <cell r="D644" t="str">
            <v>461E</v>
          </cell>
          <cell r="E644" t="str">
            <v>ZMIP</v>
          </cell>
          <cell r="F644">
            <v>0</v>
          </cell>
          <cell r="H644" t="str">
            <v>National - except indicated in codes 3, 4, 5 or 8.</v>
          </cell>
        </row>
        <row r="645">
          <cell r="A645" t="str">
            <v>10F-00001-560</v>
          </cell>
          <cell r="D645" t="str">
            <v>461E</v>
          </cell>
          <cell r="E645" t="str">
            <v>ZMIP</v>
          </cell>
          <cell r="F645">
            <v>0</v>
          </cell>
          <cell r="H645" t="str">
            <v>National - except indicated in codes 3, 4, 5 or 8.</v>
          </cell>
        </row>
        <row r="646">
          <cell r="A646" t="str">
            <v>10F-00001-561</v>
          </cell>
          <cell r="D646" t="str">
            <v>461E</v>
          </cell>
          <cell r="E646" t="str">
            <v>ZMIP</v>
          </cell>
          <cell r="F646">
            <v>0</v>
          </cell>
          <cell r="H646" t="str">
            <v>National - except indicated in codes 3, 4, 5 or 8.</v>
          </cell>
        </row>
        <row r="647">
          <cell r="A647" t="str">
            <v>10F-00001-562</v>
          </cell>
          <cell r="D647" t="str">
            <v>461E</v>
          </cell>
          <cell r="E647" t="str">
            <v>ZMIP</v>
          </cell>
          <cell r="F647">
            <v>0</v>
          </cell>
          <cell r="H647" t="str">
            <v>National - except indicated in codes 3, 4, 5 or 8.</v>
          </cell>
        </row>
        <row r="648">
          <cell r="A648" t="str">
            <v>10F-00001-563</v>
          </cell>
          <cell r="D648" t="str">
            <v>461E</v>
          </cell>
          <cell r="E648" t="str">
            <v>ZMIP</v>
          </cell>
          <cell r="F648">
            <v>0</v>
          </cell>
          <cell r="H648" t="str">
            <v>National - except indicated in codes 3, 4, 5 or 8.</v>
          </cell>
        </row>
        <row r="649">
          <cell r="A649" t="str">
            <v>10F-00001-564</v>
          </cell>
          <cell r="D649" t="str">
            <v>461E</v>
          </cell>
          <cell r="E649" t="str">
            <v>ZMIP</v>
          </cell>
          <cell r="F649">
            <v>0</v>
          </cell>
          <cell r="H649" t="str">
            <v>National - except indicated in codes 3, 4, 5 or 8.</v>
          </cell>
        </row>
        <row r="650">
          <cell r="A650" t="str">
            <v>10F-00001-565</v>
          </cell>
          <cell r="D650" t="str">
            <v>461E</v>
          </cell>
          <cell r="E650" t="str">
            <v>ZMIP</v>
          </cell>
          <cell r="F650">
            <v>0</v>
          </cell>
          <cell r="H650" t="str">
            <v>National - except indicated in codes 3, 4, 5 or 8.</v>
          </cell>
        </row>
        <row r="651">
          <cell r="A651" t="str">
            <v>10F-00001-566</v>
          </cell>
          <cell r="D651" t="str">
            <v>461E</v>
          </cell>
          <cell r="E651" t="str">
            <v>ZMIP</v>
          </cell>
          <cell r="F651">
            <v>0</v>
          </cell>
          <cell r="H651" t="str">
            <v>National - except indicated in codes 3, 4, 5 or 8.</v>
          </cell>
        </row>
        <row r="652">
          <cell r="A652" t="str">
            <v>10F-00001-567</v>
          </cell>
          <cell r="D652" t="str">
            <v>461E</v>
          </cell>
          <cell r="E652" t="str">
            <v>ZMIP</v>
          </cell>
          <cell r="F652">
            <v>0</v>
          </cell>
          <cell r="H652" t="str">
            <v>National - except indicated in codes 3, 4, 5 or 8.</v>
          </cell>
        </row>
        <row r="653">
          <cell r="A653" t="str">
            <v>10F-00001-568</v>
          </cell>
          <cell r="D653" t="str">
            <v>461E</v>
          </cell>
          <cell r="E653" t="str">
            <v>ZMIP</v>
          </cell>
          <cell r="F653">
            <v>0</v>
          </cell>
          <cell r="H653" t="str">
            <v>National - except indicated in codes 3, 4, 5 or 8.</v>
          </cell>
        </row>
        <row r="654">
          <cell r="A654" t="str">
            <v>10F-00001-570</v>
          </cell>
          <cell r="D654" t="str">
            <v>461E</v>
          </cell>
          <cell r="E654" t="str">
            <v>ZMIP</v>
          </cell>
          <cell r="F654">
            <v>0</v>
          </cell>
          <cell r="H654" t="str">
            <v>National - except indicated in codes 3, 4, 5 or 8.</v>
          </cell>
        </row>
        <row r="655">
          <cell r="A655" t="str">
            <v>10F-00001-571</v>
          </cell>
          <cell r="D655" t="str">
            <v>461E</v>
          </cell>
          <cell r="E655" t="str">
            <v>ZMIP</v>
          </cell>
          <cell r="F655">
            <v>0</v>
          </cell>
          <cell r="H655" t="str">
            <v>National - except indicated in codes 3, 4, 5 or 8.</v>
          </cell>
        </row>
        <row r="656">
          <cell r="A656" t="str">
            <v>10F-00001-572</v>
          </cell>
          <cell r="D656" t="str">
            <v>461E</v>
          </cell>
          <cell r="E656" t="str">
            <v>ZMIP</v>
          </cell>
          <cell r="F656">
            <v>0</v>
          </cell>
          <cell r="H656" t="str">
            <v>National - except indicated in codes 3, 4, 5 or 8.</v>
          </cell>
        </row>
        <row r="657">
          <cell r="A657" t="str">
            <v>10F-00001-573</v>
          </cell>
          <cell r="D657" t="str">
            <v>461E</v>
          </cell>
          <cell r="E657" t="str">
            <v>ZMIP</v>
          </cell>
          <cell r="F657">
            <v>0</v>
          </cell>
          <cell r="H657" t="str">
            <v>National - except indicated in codes 3, 4, 5 or 8.</v>
          </cell>
        </row>
        <row r="658">
          <cell r="A658" t="str">
            <v>10F-00001-574</v>
          </cell>
          <cell r="D658" t="str">
            <v>461E</v>
          </cell>
          <cell r="E658" t="str">
            <v>ZMIP</v>
          </cell>
          <cell r="F658">
            <v>0</v>
          </cell>
          <cell r="H658" t="str">
            <v>National - except indicated in codes 3, 4, 5 or 8.</v>
          </cell>
        </row>
        <row r="659">
          <cell r="A659" t="str">
            <v>10F-00001-575</v>
          </cell>
          <cell r="D659" t="str">
            <v>461E</v>
          </cell>
          <cell r="E659" t="str">
            <v>ZMIP</v>
          </cell>
          <cell r="F659">
            <v>0</v>
          </cell>
          <cell r="H659" t="str">
            <v>National - except indicated in codes 3, 4, 5 or 8.</v>
          </cell>
        </row>
        <row r="660">
          <cell r="A660" t="str">
            <v>10F-00001-576</v>
          </cell>
          <cell r="D660" t="str">
            <v>461E</v>
          </cell>
          <cell r="E660" t="str">
            <v>ZMIP</v>
          </cell>
          <cell r="F660">
            <v>0</v>
          </cell>
          <cell r="H660" t="str">
            <v>National - except indicated in codes 3, 4, 5 or 8.</v>
          </cell>
        </row>
        <row r="661">
          <cell r="A661" t="str">
            <v>10F-00001-577</v>
          </cell>
          <cell r="D661" t="str">
            <v>461E</v>
          </cell>
          <cell r="E661" t="str">
            <v>ZMIP</v>
          </cell>
          <cell r="F661">
            <v>0</v>
          </cell>
          <cell r="H661" t="str">
            <v>National - except indicated in codes 3, 4, 5 or 8.</v>
          </cell>
        </row>
        <row r="662">
          <cell r="A662" t="str">
            <v>10F-00001-77</v>
          </cell>
          <cell r="D662" t="str">
            <v>461E</v>
          </cell>
          <cell r="E662" t="str">
            <v>ZMIP</v>
          </cell>
          <cell r="F662">
            <v>0</v>
          </cell>
          <cell r="H662" t="str">
            <v>National - except indicated in codes 3, 4, 5 or 8.</v>
          </cell>
        </row>
        <row r="663">
          <cell r="A663" t="str">
            <v>10G094111040</v>
          </cell>
          <cell r="D663" t="str">
            <v>461E</v>
          </cell>
          <cell r="E663" t="str">
            <v>ZROH</v>
          </cell>
          <cell r="F663">
            <v>6</v>
          </cell>
          <cell r="H663" t="str">
            <v>Foreign - imported directly, no similar nat., Res.CAMEX</v>
          </cell>
        </row>
        <row r="664">
          <cell r="A664" t="str">
            <v>10G094121032</v>
          </cell>
          <cell r="D664" t="str">
            <v>461E</v>
          </cell>
          <cell r="E664" t="str">
            <v>ZROH</v>
          </cell>
          <cell r="F664">
            <v>6</v>
          </cell>
          <cell r="H664" t="str">
            <v>Foreign - imported directly, no similar nat., Res.CAMEX</v>
          </cell>
        </row>
        <row r="665">
          <cell r="A665" t="str">
            <v>10G094121033</v>
          </cell>
          <cell r="D665" t="str">
            <v>461E</v>
          </cell>
          <cell r="E665" t="str">
            <v>ZROH</v>
          </cell>
          <cell r="F665">
            <v>6</v>
          </cell>
          <cell r="H665" t="str">
            <v>Foreign - imported directly, no similar nat., Res.CAMEX</v>
          </cell>
        </row>
        <row r="666">
          <cell r="A666" t="str">
            <v>10G0941B1030</v>
          </cell>
          <cell r="D666" t="str">
            <v>461E</v>
          </cell>
          <cell r="E666" t="str">
            <v>ZROH</v>
          </cell>
          <cell r="F666">
            <v>6</v>
          </cell>
          <cell r="H666" t="str">
            <v>Foreign - imported directly, no similar nat., Res.CAMEX</v>
          </cell>
        </row>
        <row r="667">
          <cell r="A667" t="str">
            <v>10G212000004010</v>
          </cell>
          <cell r="D667" t="str">
            <v>461E</v>
          </cell>
          <cell r="E667" t="str">
            <v>ZROH</v>
          </cell>
          <cell r="F667">
            <v>6</v>
          </cell>
          <cell r="H667" t="str">
            <v>Foreign - imported directly, no similar nat., Res.CAMEX</v>
          </cell>
        </row>
        <row r="668">
          <cell r="A668" t="str">
            <v>10G212000004020</v>
          </cell>
          <cell r="D668" t="str">
            <v>461E</v>
          </cell>
          <cell r="E668" t="str">
            <v>ZROH</v>
          </cell>
          <cell r="F668">
            <v>6</v>
          </cell>
          <cell r="H668" t="str">
            <v>Foreign - imported directly, no similar nat., Res.CAMEX</v>
          </cell>
        </row>
        <row r="669">
          <cell r="A669" t="str">
            <v>10G212000004030</v>
          </cell>
          <cell r="D669" t="str">
            <v>461E</v>
          </cell>
          <cell r="E669" t="str">
            <v>ZROH</v>
          </cell>
          <cell r="F669">
            <v>6</v>
          </cell>
          <cell r="H669" t="str">
            <v>Foreign - imported directly, no similar nat., Res.CAMEX</v>
          </cell>
        </row>
        <row r="670">
          <cell r="A670" t="str">
            <v>10G212000004050</v>
          </cell>
          <cell r="D670" t="str">
            <v>461E</v>
          </cell>
          <cell r="E670" t="str">
            <v>ZROH</v>
          </cell>
          <cell r="F670">
            <v>6</v>
          </cell>
          <cell r="H670" t="str">
            <v>Foreign - imported directly, no similar nat., Res.CAMEX</v>
          </cell>
        </row>
        <row r="671">
          <cell r="A671" t="str">
            <v>10G212100004010</v>
          </cell>
          <cell r="D671" t="str">
            <v>461E</v>
          </cell>
          <cell r="E671" t="str">
            <v>ZROH</v>
          </cell>
          <cell r="F671">
            <v>6</v>
          </cell>
          <cell r="H671" t="str">
            <v>Foreign - imported directly, no similar nat., Res.CAMEX</v>
          </cell>
        </row>
        <row r="672">
          <cell r="A672" t="str">
            <v>10G212100004020</v>
          </cell>
          <cell r="D672" t="str">
            <v>461E</v>
          </cell>
          <cell r="E672" t="str">
            <v>ZROH</v>
          </cell>
          <cell r="F672">
            <v>6</v>
          </cell>
          <cell r="H672" t="str">
            <v>Foreign - imported directly, no similar nat., Res.CAMEX</v>
          </cell>
        </row>
        <row r="673">
          <cell r="A673" t="str">
            <v>10G212100004031</v>
          </cell>
          <cell r="D673" t="str">
            <v>461E</v>
          </cell>
          <cell r="E673" t="str">
            <v>ZROH</v>
          </cell>
          <cell r="F673">
            <v>6</v>
          </cell>
          <cell r="H673" t="str">
            <v>Foreign - imported directly, no similar nat., Res.CAMEX</v>
          </cell>
        </row>
        <row r="674">
          <cell r="A674" t="str">
            <v>10G212100004050</v>
          </cell>
          <cell r="D674" t="str">
            <v>461E</v>
          </cell>
          <cell r="E674" t="str">
            <v>ZROH</v>
          </cell>
          <cell r="F674">
            <v>6</v>
          </cell>
          <cell r="H674" t="str">
            <v>Foreign - imported directly, no similar nat., Res.CAMEX</v>
          </cell>
        </row>
        <row r="675">
          <cell r="A675" t="str">
            <v>10G212100004070</v>
          </cell>
          <cell r="D675" t="str">
            <v>461E</v>
          </cell>
          <cell r="E675" t="str">
            <v>ZROH</v>
          </cell>
          <cell r="F675">
            <v>6</v>
          </cell>
          <cell r="H675" t="str">
            <v>Foreign - imported directly, no similar nat., Res.CAMEX</v>
          </cell>
        </row>
        <row r="676">
          <cell r="A676" t="str">
            <v>10G212100014010</v>
          </cell>
          <cell r="D676" t="str">
            <v>461E</v>
          </cell>
          <cell r="E676" t="str">
            <v>ZROH</v>
          </cell>
          <cell r="F676">
            <v>6</v>
          </cell>
          <cell r="H676" t="str">
            <v>Foreign - imported directly, no similar nat., Res.CAMEX</v>
          </cell>
        </row>
        <row r="677">
          <cell r="A677" t="str">
            <v>10G212100014020</v>
          </cell>
          <cell r="D677" t="str">
            <v>461E</v>
          </cell>
          <cell r="E677" t="str">
            <v>ZROH</v>
          </cell>
          <cell r="F677">
            <v>6</v>
          </cell>
          <cell r="H677" t="str">
            <v>Foreign - imported directly, no similar nat., Res.CAMEX</v>
          </cell>
        </row>
        <row r="678">
          <cell r="A678" t="str">
            <v>10G212100014031</v>
          </cell>
          <cell r="D678" t="str">
            <v>461E</v>
          </cell>
          <cell r="E678" t="str">
            <v>ZROH</v>
          </cell>
          <cell r="F678">
            <v>6</v>
          </cell>
          <cell r="H678" t="str">
            <v>Foreign - imported directly, no similar nat., Res.CAMEX</v>
          </cell>
        </row>
        <row r="679">
          <cell r="A679" t="str">
            <v>10G212100014050</v>
          </cell>
          <cell r="D679" t="str">
            <v>461E</v>
          </cell>
          <cell r="E679" t="str">
            <v>ZROH</v>
          </cell>
          <cell r="F679">
            <v>6</v>
          </cell>
          <cell r="H679" t="str">
            <v>Foreign - imported directly, no similar nat., Res.CAMEX</v>
          </cell>
        </row>
        <row r="680">
          <cell r="A680" t="str">
            <v>10G212100014070</v>
          </cell>
          <cell r="D680" t="str">
            <v>461E</v>
          </cell>
          <cell r="E680" t="str">
            <v>ZROH</v>
          </cell>
          <cell r="F680">
            <v>6</v>
          </cell>
          <cell r="H680" t="str">
            <v>Foreign - imported directly, no similar nat., Res.CAMEX</v>
          </cell>
        </row>
        <row r="681">
          <cell r="A681" t="str">
            <v>10G212100114010</v>
          </cell>
          <cell r="D681" t="str">
            <v>461E</v>
          </cell>
          <cell r="E681" t="str">
            <v>ZROH</v>
          </cell>
          <cell r="F681">
            <v>6</v>
          </cell>
          <cell r="H681" t="str">
            <v>Foreign - imported directly, no similar nat., Res.CAMEX</v>
          </cell>
        </row>
        <row r="682">
          <cell r="A682" t="str">
            <v>10G212100114020</v>
          </cell>
          <cell r="D682" t="str">
            <v>461E</v>
          </cell>
          <cell r="E682" t="str">
            <v>ZROH</v>
          </cell>
          <cell r="F682">
            <v>6</v>
          </cell>
          <cell r="H682" t="str">
            <v>Foreign - imported directly, no similar nat., Res.CAMEX</v>
          </cell>
        </row>
        <row r="683">
          <cell r="A683" t="str">
            <v>10G212100114030</v>
          </cell>
          <cell r="D683" t="str">
            <v>461E</v>
          </cell>
          <cell r="E683" t="str">
            <v>ZROH</v>
          </cell>
          <cell r="F683">
            <v>6</v>
          </cell>
          <cell r="H683" t="str">
            <v>Foreign - imported directly, no similar nat., Res.CAMEX</v>
          </cell>
        </row>
        <row r="684">
          <cell r="A684" t="str">
            <v>10G212100114050</v>
          </cell>
          <cell r="D684" t="str">
            <v>461E</v>
          </cell>
          <cell r="E684" t="str">
            <v>ZROH</v>
          </cell>
          <cell r="F684">
            <v>6</v>
          </cell>
          <cell r="H684" t="str">
            <v>Foreign - imported directly, no similar nat., Res.CAMEX</v>
          </cell>
        </row>
        <row r="685">
          <cell r="A685" t="str">
            <v>10G212100114070</v>
          </cell>
          <cell r="D685" t="str">
            <v>461E</v>
          </cell>
          <cell r="E685" t="str">
            <v>ZROH</v>
          </cell>
          <cell r="F685">
            <v>6</v>
          </cell>
          <cell r="H685" t="str">
            <v>Foreign - imported directly, no similar nat., Res.CAMEX</v>
          </cell>
        </row>
        <row r="686">
          <cell r="A686" t="str">
            <v>10G212100214010</v>
          </cell>
          <cell r="D686" t="str">
            <v>461E</v>
          </cell>
          <cell r="E686" t="str">
            <v>ZROH</v>
          </cell>
          <cell r="F686">
            <v>6</v>
          </cell>
          <cell r="H686" t="str">
            <v>Foreign - imported directly, no similar nat., Res.CAMEX</v>
          </cell>
        </row>
        <row r="687">
          <cell r="A687" t="str">
            <v>10G212100214020</v>
          </cell>
          <cell r="D687" t="str">
            <v>461E</v>
          </cell>
          <cell r="E687" t="str">
            <v>ZROH</v>
          </cell>
          <cell r="F687">
            <v>6</v>
          </cell>
          <cell r="H687" t="str">
            <v>Foreign - imported directly, no similar nat., Res.CAMEX</v>
          </cell>
        </row>
        <row r="688">
          <cell r="A688" t="str">
            <v>10G212100214030</v>
          </cell>
          <cell r="D688" t="str">
            <v>461E</v>
          </cell>
          <cell r="E688" t="str">
            <v>ZROH</v>
          </cell>
          <cell r="F688">
            <v>6</v>
          </cell>
          <cell r="H688" t="str">
            <v>Foreign - imported directly, no similar nat., Res.CAMEX</v>
          </cell>
        </row>
        <row r="689">
          <cell r="A689" t="str">
            <v>10G212100214050</v>
          </cell>
          <cell r="D689" t="str">
            <v>461E</v>
          </cell>
          <cell r="E689" t="str">
            <v>ZROH</v>
          </cell>
          <cell r="F689">
            <v>6</v>
          </cell>
          <cell r="H689" t="str">
            <v>Foreign - imported directly, no similar nat., Res.CAMEX</v>
          </cell>
        </row>
        <row r="690">
          <cell r="A690" t="str">
            <v>10G212100314010</v>
          </cell>
          <cell r="D690" t="str">
            <v>461E</v>
          </cell>
          <cell r="E690" t="str">
            <v>ZROH</v>
          </cell>
          <cell r="F690">
            <v>6</v>
          </cell>
          <cell r="H690" t="str">
            <v>Foreign - imported directly, no similar nat., Res.CAMEX</v>
          </cell>
        </row>
        <row r="691">
          <cell r="A691" t="str">
            <v>10G212100314020</v>
          </cell>
          <cell r="D691" t="str">
            <v>461E</v>
          </cell>
          <cell r="E691" t="str">
            <v>ZROH</v>
          </cell>
          <cell r="F691">
            <v>6</v>
          </cell>
          <cell r="H691" t="str">
            <v>Foreign - imported directly, no similar nat., Res.CAMEX</v>
          </cell>
        </row>
        <row r="692">
          <cell r="A692" t="str">
            <v>10G212100314030</v>
          </cell>
          <cell r="D692" t="str">
            <v>461E</v>
          </cell>
          <cell r="E692" t="str">
            <v>ZROH</v>
          </cell>
          <cell r="F692">
            <v>6</v>
          </cell>
          <cell r="H692" t="str">
            <v>Foreign - imported directly, no similar nat., Res.CAMEX</v>
          </cell>
        </row>
        <row r="693">
          <cell r="A693" t="str">
            <v>10G212100314050</v>
          </cell>
          <cell r="D693" t="str">
            <v>461E</v>
          </cell>
          <cell r="E693" t="str">
            <v>ZROH</v>
          </cell>
          <cell r="F693">
            <v>6</v>
          </cell>
          <cell r="H693" t="str">
            <v>Foreign - imported directly, no similar nat., Res.CAMEX</v>
          </cell>
        </row>
        <row r="694">
          <cell r="A694" t="str">
            <v>10G212100414010</v>
          </cell>
          <cell r="D694" t="str">
            <v>461E</v>
          </cell>
          <cell r="E694" t="str">
            <v>ZROH</v>
          </cell>
          <cell r="F694">
            <v>6</v>
          </cell>
          <cell r="H694" t="str">
            <v>Foreign - imported directly, no similar nat., Res.CAMEX</v>
          </cell>
        </row>
        <row r="695">
          <cell r="A695" t="str">
            <v>10G212100414020</v>
          </cell>
          <cell r="D695" t="str">
            <v>461E</v>
          </cell>
          <cell r="E695" t="str">
            <v>ZROH</v>
          </cell>
          <cell r="F695">
            <v>6</v>
          </cell>
          <cell r="H695" t="str">
            <v>Foreign - imported directly, no similar nat., Res.CAMEX</v>
          </cell>
        </row>
        <row r="696">
          <cell r="A696" t="str">
            <v>10G212100414030</v>
          </cell>
          <cell r="D696" t="str">
            <v>461E</v>
          </cell>
          <cell r="E696" t="str">
            <v>ZROH</v>
          </cell>
          <cell r="F696">
            <v>6</v>
          </cell>
          <cell r="H696" t="str">
            <v>Foreign - imported directly, no similar nat., Res.CAMEX</v>
          </cell>
        </row>
        <row r="697">
          <cell r="A697" t="str">
            <v>10G212100414050</v>
          </cell>
          <cell r="D697" t="str">
            <v>461E</v>
          </cell>
          <cell r="E697" t="str">
            <v>ZROH</v>
          </cell>
          <cell r="F697">
            <v>6</v>
          </cell>
          <cell r="H697" t="str">
            <v>Foreign - imported directly, no similar nat., Res.CAMEX</v>
          </cell>
        </row>
        <row r="698">
          <cell r="A698" t="str">
            <v>10G212100414070</v>
          </cell>
          <cell r="D698" t="str">
            <v>461E</v>
          </cell>
          <cell r="E698" t="str">
            <v>ZROH</v>
          </cell>
          <cell r="F698">
            <v>6</v>
          </cell>
          <cell r="H698" t="str">
            <v>Foreign - imported directly, no similar nat., Res.CAMEX</v>
          </cell>
        </row>
        <row r="699">
          <cell r="A699" t="str">
            <v>10G212100514010</v>
          </cell>
          <cell r="D699" t="str">
            <v>461E</v>
          </cell>
          <cell r="E699" t="str">
            <v>ZROH</v>
          </cell>
          <cell r="F699">
            <v>6</v>
          </cell>
          <cell r="H699" t="str">
            <v>Foreign - imported directly, no similar nat., Res.CAMEX</v>
          </cell>
        </row>
        <row r="700">
          <cell r="A700" t="str">
            <v>10G212100514020</v>
          </cell>
          <cell r="D700" t="str">
            <v>461E</v>
          </cell>
          <cell r="E700" t="str">
            <v>ZROH</v>
          </cell>
          <cell r="F700">
            <v>6</v>
          </cell>
          <cell r="H700" t="str">
            <v>Foreign - imported directly, no similar nat., Res.CAMEX</v>
          </cell>
        </row>
        <row r="701">
          <cell r="A701" t="str">
            <v>10G212100514050</v>
          </cell>
          <cell r="D701" t="str">
            <v>461E</v>
          </cell>
          <cell r="E701" t="str">
            <v>ZROH</v>
          </cell>
          <cell r="F701">
            <v>6</v>
          </cell>
          <cell r="H701" t="str">
            <v>Foreign - imported directly, no similar nat., Res.CAMEX</v>
          </cell>
        </row>
        <row r="702">
          <cell r="A702" t="str">
            <v>10G212101004020</v>
          </cell>
          <cell r="D702" t="str">
            <v>461E</v>
          </cell>
          <cell r="E702" t="str">
            <v>ZROH</v>
          </cell>
          <cell r="F702">
            <v>6</v>
          </cell>
          <cell r="H702" t="str">
            <v>Foreign - imported directly, no similar nat., Res.CAMEX</v>
          </cell>
        </row>
        <row r="703">
          <cell r="A703" t="str">
            <v>10G212101004030</v>
          </cell>
          <cell r="D703" t="str">
            <v>461E</v>
          </cell>
          <cell r="E703" t="str">
            <v>ZROH</v>
          </cell>
          <cell r="F703">
            <v>6</v>
          </cell>
          <cell r="H703" t="str">
            <v>Foreign - imported directly, no similar nat., Res.CAMEX</v>
          </cell>
        </row>
        <row r="704">
          <cell r="A704" t="str">
            <v>10G212101004050</v>
          </cell>
          <cell r="D704" t="str">
            <v>461E</v>
          </cell>
          <cell r="E704" t="str">
            <v>ZROH</v>
          </cell>
          <cell r="F704">
            <v>6</v>
          </cell>
          <cell r="H704" t="str">
            <v>Foreign - imported directly, no similar nat., Res.CAMEX</v>
          </cell>
        </row>
        <row r="705">
          <cell r="A705" t="str">
            <v>10G212102004010</v>
          </cell>
          <cell r="D705" t="str">
            <v>461E</v>
          </cell>
          <cell r="E705" t="str">
            <v>ZROH</v>
          </cell>
          <cell r="F705">
            <v>6</v>
          </cell>
          <cell r="H705" t="str">
            <v>Foreign - imported directly, no similar nat., Res.CAMEX</v>
          </cell>
        </row>
        <row r="706">
          <cell r="A706" t="str">
            <v>10G212102004020</v>
          </cell>
          <cell r="D706" t="str">
            <v>461E</v>
          </cell>
          <cell r="E706" t="str">
            <v>ZROH</v>
          </cell>
          <cell r="F706">
            <v>6</v>
          </cell>
          <cell r="H706" t="str">
            <v>Foreign - imported directly, no similar nat., Res.CAMEX</v>
          </cell>
        </row>
        <row r="707">
          <cell r="A707" t="str">
            <v>10G212102004031</v>
          </cell>
          <cell r="D707" t="str">
            <v>461E</v>
          </cell>
          <cell r="E707" t="str">
            <v>ZROH</v>
          </cell>
          <cell r="F707">
            <v>6</v>
          </cell>
          <cell r="H707" t="str">
            <v>Foreign - imported directly, no similar nat., Res.CAMEX</v>
          </cell>
        </row>
        <row r="708">
          <cell r="A708" t="str">
            <v>10G212102004050</v>
          </cell>
          <cell r="D708" t="str">
            <v>461E</v>
          </cell>
          <cell r="E708" t="str">
            <v>ZROH</v>
          </cell>
          <cell r="F708">
            <v>6</v>
          </cell>
          <cell r="H708" t="str">
            <v>Foreign - imported directly, no similar nat., Res.CAMEX</v>
          </cell>
        </row>
        <row r="709">
          <cell r="A709" t="str">
            <v>10G212103004010</v>
          </cell>
          <cell r="D709" t="str">
            <v>461E</v>
          </cell>
          <cell r="E709" t="str">
            <v>ZROH</v>
          </cell>
          <cell r="F709">
            <v>6</v>
          </cell>
          <cell r="H709" t="str">
            <v>Foreign - imported directly, no similar nat., Res.CAMEX</v>
          </cell>
        </row>
        <row r="710">
          <cell r="A710" t="str">
            <v>10G212103004020</v>
          </cell>
          <cell r="D710" t="str">
            <v>461E</v>
          </cell>
          <cell r="E710" t="str">
            <v>ZROH</v>
          </cell>
          <cell r="F710">
            <v>6</v>
          </cell>
          <cell r="H710" t="str">
            <v>Foreign - imported directly, no similar nat., Res.CAMEX</v>
          </cell>
        </row>
        <row r="711">
          <cell r="A711" t="str">
            <v>10G212103004030</v>
          </cell>
          <cell r="D711" t="str">
            <v>461E</v>
          </cell>
          <cell r="E711" t="str">
            <v>ZROH</v>
          </cell>
          <cell r="F711">
            <v>6</v>
          </cell>
          <cell r="H711" t="str">
            <v>Foreign - imported directly, no similar nat., Res.CAMEX</v>
          </cell>
        </row>
        <row r="712">
          <cell r="A712" t="str">
            <v>10G212103004050</v>
          </cell>
          <cell r="D712" t="str">
            <v>461E</v>
          </cell>
          <cell r="E712" t="str">
            <v>ZROH</v>
          </cell>
          <cell r="F712">
            <v>6</v>
          </cell>
          <cell r="H712" t="str">
            <v>Foreign - imported directly, no similar nat., Res.CAMEX</v>
          </cell>
        </row>
        <row r="713">
          <cell r="A713" t="str">
            <v>10G212104004010</v>
          </cell>
          <cell r="D713" t="str">
            <v>461E</v>
          </cell>
          <cell r="E713" t="str">
            <v>ZROH</v>
          </cell>
          <cell r="F713">
            <v>6</v>
          </cell>
          <cell r="H713" t="str">
            <v>Foreign - imported directly, no similar nat., Res.CAMEX</v>
          </cell>
        </row>
        <row r="714">
          <cell r="A714" t="str">
            <v>10G212104004020</v>
          </cell>
          <cell r="D714" t="str">
            <v>461E</v>
          </cell>
          <cell r="E714" t="str">
            <v>ZROH</v>
          </cell>
          <cell r="F714">
            <v>6</v>
          </cell>
          <cell r="H714" t="str">
            <v>Foreign - imported directly, no similar nat., Res.CAMEX</v>
          </cell>
        </row>
        <row r="715">
          <cell r="A715" t="str">
            <v>10G212104004030</v>
          </cell>
          <cell r="D715" t="str">
            <v>461E</v>
          </cell>
          <cell r="E715" t="str">
            <v>ZROH</v>
          </cell>
          <cell r="F715">
            <v>6</v>
          </cell>
          <cell r="H715" t="str">
            <v>Foreign - imported directly, no similar nat., Res.CAMEX</v>
          </cell>
        </row>
        <row r="716">
          <cell r="A716" t="str">
            <v>10G212104004050</v>
          </cell>
          <cell r="D716" t="str">
            <v>461E</v>
          </cell>
          <cell r="E716" t="str">
            <v>ZROH</v>
          </cell>
          <cell r="F716">
            <v>6</v>
          </cell>
          <cell r="H716" t="str">
            <v>Foreign - imported directly, no similar nat., Res.CAMEX</v>
          </cell>
        </row>
        <row r="717">
          <cell r="A717" t="str">
            <v>10G212105004010</v>
          </cell>
          <cell r="D717" t="str">
            <v>461E</v>
          </cell>
          <cell r="E717" t="str">
            <v>ZROH</v>
          </cell>
          <cell r="F717">
            <v>6</v>
          </cell>
          <cell r="H717" t="str">
            <v>Foreign - imported directly, no similar nat., Res.CAMEX</v>
          </cell>
        </row>
        <row r="718">
          <cell r="A718" t="str">
            <v>10G212105004020</v>
          </cell>
          <cell r="D718" t="str">
            <v>461E</v>
          </cell>
          <cell r="E718" t="str">
            <v>ZROH</v>
          </cell>
          <cell r="F718">
            <v>6</v>
          </cell>
          <cell r="H718" t="str">
            <v>Foreign - imported directly, no similar nat., Res.CAMEX</v>
          </cell>
        </row>
        <row r="719">
          <cell r="A719" t="str">
            <v>10G212105004031</v>
          </cell>
          <cell r="D719" t="str">
            <v>461E</v>
          </cell>
          <cell r="E719" t="str">
            <v>ZROH</v>
          </cell>
          <cell r="F719">
            <v>6</v>
          </cell>
          <cell r="H719" t="str">
            <v>Foreign - imported directly, no similar nat., Res.CAMEX</v>
          </cell>
        </row>
        <row r="720">
          <cell r="A720" t="str">
            <v>10G212105004050</v>
          </cell>
          <cell r="D720" t="str">
            <v>461E</v>
          </cell>
          <cell r="E720" t="str">
            <v>ZROH</v>
          </cell>
          <cell r="F720">
            <v>6</v>
          </cell>
          <cell r="H720" t="str">
            <v>Foreign - imported directly, no similar nat., Res.CAMEX</v>
          </cell>
        </row>
        <row r="721">
          <cell r="A721" t="str">
            <v>10G212105114010</v>
          </cell>
          <cell r="D721" t="str">
            <v>461E</v>
          </cell>
          <cell r="E721" t="str">
            <v>ZROH</v>
          </cell>
          <cell r="F721">
            <v>6</v>
          </cell>
          <cell r="H721" t="str">
            <v>Foreign - imported directly, no similar nat., Res.CAMEX</v>
          </cell>
        </row>
        <row r="722">
          <cell r="A722" t="str">
            <v>10G212105114020</v>
          </cell>
          <cell r="D722" t="str">
            <v>461E</v>
          </cell>
          <cell r="E722" t="str">
            <v>ZROH</v>
          </cell>
          <cell r="F722">
            <v>6</v>
          </cell>
          <cell r="H722" t="str">
            <v>Foreign - imported directly, no similar nat., Res.CAMEX</v>
          </cell>
        </row>
        <row r="723">
          <cell r="A723" t="str">
            <v>10G212105114031</v>
          </cell>
          <cell r="D723" t="str">
            <v>461E</v>
          </cell>
          <cell r="E723" t="str">
            <v>ZROH</v>
          </cell>
          <cell r="F723">
            <v>6</v>
          </cell>
          <cell r="H723" t="str">
            <v>Foreign - imported directly, no similar nat., Res.CAMEX</v>
          </cell>
        </row>
        <row r="724">
          <cell r="A724" t="str">
            <v>10G212105114050</v>
          </cell>
          <cell r="D724" t="str">
            <v>461E</v>
          </cell>
          <cell r="E724" t="str">
            <v>ZROH</v>
          </cell>
          <cell r="F724">
            <v>6</v>
          </cell>
          <cell r="H724" t="str">
            <v>Foreign - imported directly, no similar nat., Res.CAMEX</v>
          </cell>
        </row>
        <row r="725">
          <cell r="A725" t="str">
            <v>10G212105214010</v>
          </cell>
          <cell r="D725" t="str">
            <v>461E</v>
          </cell>
          <cell r="E725" t="str">
            <v>ZROH</v>
          </cell>
          <cell r="F725">
            <v>6</v>
          </cell>
          <cell r="H725" t="str">
            <v>Foreign - imported directly, no similar nat., Res.CAMEX</v>
          </cell>
        </row>
        <row r="726">
          <cell r="A726" t="str">
            <v>10G212105214020</v>
          </cell>
          <cell r="D726" t="str">
            <v>461E</v>
          </cell>
          <cell r="E726" t="str">
            <v>ZROH</v>
          </cell>
          <cell r="F726">
            <v>6</v>
          </cell>
          <cell r="H726" t="str">
            <v>Foreign - imported directly, no similar nat., Res.CAMEX</v>
          </cell>
        </row>
        <row r="727">
          <cell r="A727" t="str">
            <v>10G212105214030</v>
          </cell>
          <cell r="D727" t="str">
            <v>461E</v>
          </cell>
          <cell r="E727" t="str">
            <v>ZROH</v>
          </cell>
          <cell r="F727">
            <v>6</v>
          </cell>
          <cell r="H727" t="str">
            <v>Foreign - imported directly, no similar nat., Res.CAMEX</v>
          </cell>
        </row>
        <row r="728">
          <cell r="A728" t="str">
            <v>10G212105214050</v>
          </cell>
          <cell r="D728" t="str">
            <v>461E</v>
          </cell>
          <cell r="E728" t="str">
            <v>ZROH</v>
          </cell>
          <cell r="F728">
            <v>6</v>
          </cell>
          <cell r="H728" t="str">
            <v>Foreign - imported directly, no similar nat., Res.CAMEX</v>
          </cell>
        </row>
        <row r="729">
          <cell r="A729" t="str">
            <v>10G212105214070</v>
          </cell>
          <cell r="D729" t="str">
            <v>461E</v>
          </cell>
          <cell r="E729" t="str">
            <v>ZROH</v>
          </cell>
          <cell r="F729">
            <v>6</v>
          </cell>
          <cell r="H729" t="str">
            <v>Foreign - imported directly, no similar nat., Res.CAMEX</v>
          </cell>
        </row>
        <row r="730">
          <cell r="A730" t="str">
            <v>10G212107214010</v>
          </cell>
          <cell r="D730" t="str">
            <v>461E</v>
          </cell>
          <cell r="E730" t="str">
            <v>ZROH</v>
          </cell>
          <cell r="F730">
            <v>6</v>
          </cell>
          <cell r="H730" t="str">
            <v>Foreign - imported directly, no similar nat., Res.CAMEX</v>
          </cell>
        </row>
        <row r="731">
          <cell r="A731" t="str">
            <v>10G212107214020</v>
          </cell>
          <cell r="D731" t="str">
            <v>461E</v>
          </cell>
          <cell r="E731" t="str">
            <v>ZROH</v>
          </cell>
          <cell r="F731">
            <v>6</v>
          </cell>
          <cell r="H731" t="str">
            <v>Foreign - imported directly, no similar nat., Res.CAMEX</v>
          </cell>
        </row>
        <row r="732">
          <cell r="A732" t="str">
            <v>10G212107214050</v>
          </cell>
          <cell r="D732" t="str">
            <v>461E</v>
          </cell>
          <cell r="E732" t="str">
            <v>ZROH</v>
          </cell>
          <cell r="F732">
            <v>6</v>
          </cell>
          <cell r="H732" t="str">
            <v>Foreign - imported directly, no similar nat., Res.CAMEX</v>
          </cell>
        </row>
        <row r="733">
          <cell r="A733" t="str">
            <v>10G21210R014010</v>
          </cell>
          <cell r="D733" t="str">
            <v>461E</v>
          </cell>
          <cell r="E733" t="str">
            <v>ZROH</v>
          </cell>
          <cell r="F733">
            <v>6</v>
          </cell>
          <cell r="H733" t="str">
            <v>Foreign - imported directly, no similar nat., Res.CAMEX</v>
          </cell>
        </row>
        <row r="734">
          <cell r="A734" t="str">
            <v>10G21210R014020</v>
          </cell>
          <cell r="D734" t="str">
            <v>461E</v>
          </cell>
          <cell r="E734" t="str">
            <v>ZROH</v>
          </cell>
          <cell r="F734">
            <v>6</v>
          </cell>
          <cell r="H734" t="str">
            <v>Foreign - imported directly, no similar nat., Res.CAMEX</v>
          </cell>
        </row>
        <row r="735">
          <cell r="A735" t="str">
            <v>10G21210R014030</v>
          </cell>
          <cell r="D735" t="str">
            <v>461E</v>
          </cell>
          <cell r="E735" t="str">
            <v>ZROH</v>
          </cell>
          <cell r="F735">
            <v>6</v>
          </cell>
          <cell r="H735" t="str">
            <v>Foreign - imported directly, no similar nat., Res.CAMEX</v>
          </cell>
        </row>
        <row r="736">
          <cell r="A736" t="str">
            <v>10G21210R014050</v>
          </cell>
          <cell r="D736" t="str">
            <v>461E</v>
          </cell>
          <cell r="E736" t="str">
            <v>ZROH</v>
          </cell>
          <cell r="F736">
            <v>6</v>
          </cell>
          <cell r="H736" t="str">
            <v>Foreign - imported directly, no similar nat., Res.CAMEX</v>
          </cell>
        </row>
        <row r="737">
          <cell r="A737" t="str">
            <v>10G21210R014070</v>
          </cell>
          <cell r="D737" t="str">
            <v>461E</v>
          </cell>
          <cell r="E737" t="str">
            <v>ZROH</v>
          </cell>
          <cell r="F737">
            <v>6</v>
          </cell>
          <cell r="H737" t="str">
            <v>Foreign - imported directly, no similar nat., Res.CAMEX</v>
          </cell>
        </row>
        <row r="738">
          <cell r="A738" t="str">
            <v>10G212110014020</v>
          </cell>
          <cell r="D738" t="str">
            <v>461E</v>
          </cell>
          <cell r="E738" t="str">
            <v>ZROH</v>
          </cell>
          <cell r="F738">
            <v>6</v>
          </cell>
          <cell r="H738" t="str">
            <v>Foreign - imported directly, no similar nat., Res.CAMEX</v>
          </cell>
        </row>
        <row r="739">
          <cell r="A739" t="str">
            <v>10G212110014030</v>
          </cell>
          <cell r="D739" t="str">
            <v>461E</v>
          </cell>
          <cell r="E739" t="str">
            <v>ZROH</v>
          </cell>
          <cell r="F739">
            <v>6</v>
          </cell>
          <cell r="H739" t="str">
            <v>Foreign - imported directly, no similar nat., Res.CAMEX</v>
          </cell>
        </row>
        <row r="740">
          <cell r="A740" t="str">
            <v>10G212110014050</v>
          </cell>
          <cell r="D740" t="str">
            <v>461E</v>
          </cell>
          <cell r="E740" t="str">
            <v>ZROH</v>
          </cell>
          <cell r="F740">
            <v>6</v>
          </cell>
          <cell r="H740" t="str">
            <v>Foreign - imported directly, no similar nat., Res.CAMEX</v>
          </cell>
        </row>
        <row r="741">
          <cell r="A741" t="str">
            <v>10G212110114010</v>
          </cell>
          <cell r="D741" t="str">
            <v>461E</v>
          </cell>
          <cell r="E741" t="str">
            <v>ZROH</v>
          </cell>
          <cell r="F741">
            <v>6</v>
          </cell>
          <cell r="H741" t="str">
            <v>Foreign - imported directly, no similar nat., Res.CAMEX</v>
          </cell>
        </row>
        <row r="742">
          <cell r="A742" t="str">
            <v>10G212110114020</v>
          </cell>
          <cell r="D742" t="str">
            <v>461E</v>
          </cell>
          <cell r="E742" t="str">
            <v>ZROH</v>
          </cell>
          <cell r="F742">
            <v>6</v>
          </cell>
          <cell r="H742" t="str">
            <v>Foreign - imported directly, no similar nat., Res.CAMEX</v>
          </cell>
        </row>
        <row r="743">
          <cell r="A743" t="str">
            <v>10G212110114030</v>
          </cell>
          <cell r="D743" t="str">
            <v>461E</v>
          </cell>
          <cell r="E743" t="str">
            <v>ZROH</v>
          </cell>
          <cell r="F743">
            <v>6</v>
          </cell>
          <cell r="H743" t="str">
            <v>Foreign - imported directly, no similar nat., Res.CAMEX</v>
          </cell>
        </row>
        <row r="744">
          <cell r="A744" t="str">
            <v>10G212110114050</v>
          </cell>
          <cell r="D744" t="str">
            <v>461E</v>
          </cell>
          <cell r="E744" t="str">
            <v>ZROH</v>
          </cell>
          <cell r="F744">
            <v>6</v>
          </cell>
          <cell r="H744" t="str">
            <v>Foreign - imported directly, no similar nat., Res.CAMEX</v>
          </cell>
        </row>
        <row r="745">
          <cell r="A745" t="str">
            <v>10G212110214010</v>
          </cell>
          <cell r="D745" t="str">
            <v>461E</v>
          </cell>
          <cell r="E745" t="str">
            <v>ZROH</v>
          </cell>
          <cell r="F745">
            <v>6</v>
          </cell>
          <cell r="H745" t="str">
            <v>Foreign - imported directly, no similar nat., Res.CAMEX</v>
          </cell>
        </row>
        <row r="746">
          <cell r="A746" t="str">
            <v>10G212110214020</v>
          </cell>
          <cell r="D746" t="str">
            <v>461E</v>
          </cell>
          <cell r="E746" t="str">
            <v>ZROH</v>
          </cell>
          <cell r="F746">
            <v>6</v>
          </cell>
          <cell r="H746" t="str">
            <v>Foreign - imported directly, no similar nat., Res.CAMEX</v>
          </cell>
        </row>
        <row r="747">
          <cell r="A747" t="str">
            <v>10G212110214030</v>
          </cell>
          <cell r="D747" t="str">
            <v>461E</v>
          </cell>
          <cell r="E747" t="str">
            <v>ZROH</v>
          </cell>
          <cell r="F747">
            <v>6</v>
          </cell>
          <cell r="H747" t="str">
            <v>Foreign - imported directly, no similar nat., Res.CAMEX</v>
          </cell>
        </row>
        <row r="748">
          <cell r="A748" t="str">
            <v>10G212110214050</v>
          </cell>
          <cell r="D748" t="str">
            <v>461E</v>
          </cell>
          <cell r="E748" t="str">
            <v>ZROH</v>
          </cell>
          <cell r="F748">
            <v>6</v>
          </cell>
          <cell r="H748" t="str">
            <v>Foreign - imported directly, no similar nat., Res.CAMEX</v>
          </cell>
        </row>
        <row r="749">
          <cell r="A749" t="str">
            <v>10G212110314010</v>
          </cell>
          <cell r="D749" t="str">
            <v>461E</v>
          </cell>
          <cell r="E749" t="str">
            <v>ZROH</v>
          </cell>
          <cell r="F749">
            <v>6</v>
          </cell>
          <cell r="H749" t="str">
            <v>Foreign - imported directly, no similar nat., Res.CAMEX</v>
          </cell>
        </row>
        <row r="750">
          <cell r="A750" t="str">
            <v>10G212110314020</v>
          </cell>
          <cell r="D750" t="str">
            <v>461E</v>
          </cell>
          <cell r="E750" t="str">
            <v>ZROH</v>
          </cell>
          <cell r="F750">
            <v>6</v>
          </cell>
          <cell r="H750" t="str">
            <v>Foreign - imported directly, no similar nat., Res.CAMEX</v>
          </cell>
        </row>
        <row r="751">
          <cell r="A751" t="str">
            <v>10G212110314030</v>
          </cell>
          <cell r="D751" t="str">
            <v>461E</v>
          </cell>
          <cell r="E751" t="str">
            <v>ZROH</v>
          </cell>
          <cell r="F751">
            <v>6</v>
          </cell>
          <cell r="H751" t="str">
            <v>Foreign - imported directly, no similar nat., Res.CAMEX</v>
          </cell>
        </row>
        <row r="752">
          <cell r="A752" t="str">
            <v>10G212110314050</v>
          </cell>
          <cell r="D752" t="str">
            <v>461E</v>
          </cell>
          <cell r="E752" t="str">
            <v>ZROH</v>
          </cell>
          <cell r="F752">
            <v>6</v>
          </cell>
          <cell r="H752" t="str">
            <v>Foreign - imported directly, no similar nat., Res.CAMEX</v>
          </cell>
        </row>
        <row r="753">
          <cell r="A753" t="str">
            <v>10G212110314070</v>
          </cell>
          <cell r="D753" t="str">
            <v>461E</v>
          </cell>
          <cell r="E753" t="str">
            <v>ZROH</v>
          </cell>
          <cell r="F753">
            <v>6</v>
          </cell>
          <cell r="H753" t="str">
            <v>Foreign - imported directly, no similar nat., Res.CAMEX</v>
          </cell>
        </row>
        <row r="754">
          <cell r="A754" t="str">
            <v>10G212110314110</v>
          </cell>
          <cell r="D754" t="str">
            <v>461E</v>
          </cell>
          <cell r="E754" t="str">
            <v>ZROH</v>
          </cell>
          <cell r="F754">
            <v>6</v>
          </cell>
          <cell r="H754" t="str">
            <v>Foreign - imported directly, no similar nat., Res.CAMEX</v>
          </cell>
        </row>
        <row r="755">
          <cell r="A755" t="str">
            <v>10G212113014010</v>
          </cell>
          <cell r="D755" t="str">
            <v>461E</v>
          </cell>
          <cell r="E755" t="str">
            <v>ZROH</v>
          </cell>
          <cell r="F755">
            <v>6</v>
          </cell>
          <cell r="H755" t="str">
            <v>Foreign - imported directly, no similar nat., Res.CAMEX</v>
          </cell>
        </row>
        <row r="756">
          <cell r="A756" t="str">
            <v>10G212113014020</v>
          </cell>
          <cell r="D756" t="str">
            <v>461E</v>
          </cell>
          <cell r="E756" t="str">
            <v>ZROH</v>
          </cell>
          <cell r="F756">
            <v>6</v>
          </cell>
          <cell r="H756" t="str">
            <v>Foreign - imported directly, no similar nat., Res.CAMEX</v>
          </cell>
        </row>
        <row r="757">
          <cell r="A757" t="str">
            <v>10G212113014030</v>
          </cell>
          <cell r="D757" t="str">
            <v>461E</v>
          </cell>
          <cell r="E757" t="str">
            <v>ZROH</v>
          </cell>
          <cell r="F757">
            <v>6</v>
          </cell>
          <cell r="H757" t="str">
            <v>Foreign - imported directly, no similar nat., Res.CAMEX</v>
          </cell>
        </row>
        <row r="758">
          <cell r="A758" t="str">
            <v>10G212113014050</v>
          </cell>
          <cell r="D758" t="str">
            <v>461E</v>
          </cell>
          <cell r="E758" t="str">
            <v>ZROH</v>
          </cell>
          <cell r="F758">
            <v>6</v>
          </cell>
          <cell r="H758" t="str">
            <v>Foreign - imported directly, no similar nat., Res.CAMEX</v>
          </cell>
        </row>
        <row r="759">
          <cell r="A759" t="str">
            <v>10G212113014070</v>
          </cell>
          <cell r="D759" t="str">
            <v>461E</v>
          </cell>
          <cell r="E759" t="str">
            <v>ZROH</v>
          </cell>
          <cell r="F759">
            <v>6</v>
          </cell>
          <cell r="H759" t="str">
            <v>Foreign - imported directly, no similar nat., Res.CAMEX</v>
          </cell>
        </row>
        <row r="760">
          <cell r="A760" t="str">
            <v>10G212115214010</v>
          </cell>
          <cell r="D760" t="str">
            <v>461E</v>
          </cell>
          <cell r="E760" t="str">
            <v>ZROH</v>
          </cell>
          <cell r="F760">
            <v>6</v>
          </cell>
          <cell r="H760" t="str">
            <v>Foreign - imported directly, no similar nat., Res.CAMEX</v>
          </cell>
        </row>
        <row r="761">
          <cell r="A761" t="str">
            <v>10G212115214020</v>
          </cell>
          <cell r="D761" t="str">
            <v>461E</v>
          </cell>
          <cell r="E761" t="str">
            <v>ZROH</v>
          </cell>
          <cell r="F761">
            <v>6</v>
          </cell>
          <cell r="H761" t="str">
            <v>Foreign - imported directly, no similar nat., Res.CAMEX</v>
          </cell>
        </row>
        <row r="762">
          <cell r="A762" t="str">
            <v>10G212115214030</v>
          </cell>
          <cell r="D762" t="str">
            <v>461E</v>
          </cell>
          <cell r="E762" t="str">
            <v>ZROH</v>
          </cell>
          <cell r="F762">
            <v>6</v>
          </cell>
          <cell r="H762" t="str">
            <v>Foreign - imported directly, no similar nat., Res.CAMEX</v>
          </cell>
        </row>
        <row r="763">
          <cell r="A763" t="str">
            <v>10G212115214050</v>
          </cell>
          <cell r="D763" t="str">
            <v>461E</v>
          </cell>
          <cell r="E763" t="str">
            <v>ZROH</v>
          </cell>
          <cell r="F763">
            <v>6</v>
          </cell>
          <cell r="H763" t="str">
            <v>Foreign - imported directly, no similar nat., Res.CAMEX</v>
          </cell>
        </row>
        <row r="764">
          <cell r="A764" t="str">
            <v>10G212115314010</v>
          </cell>
          <cell r="D764" t="str">
            <v>461E</v>
          </cell>
          <cell r="E764" t="str">
            <v>ZROH</v>
          </cell>
          <cell r="F764">
            <v>6</v>
          </cell>
          <cell r="H764" t="str">
            <v>Foreign - imported directly, no similar nat., Res.CAMEX</v>
          </cell>
        </row>
        <row r="765">
          <cell r="A765" t="str">
            <v>10G212115314020</v>
          </cell>
          <cell r="D765" t="str">
            <v>461E</v>
          </cell>
          <cell r="E765" t="str">
            <v>ZROH</v>
          </cell>
          <cell r="F765">
            <v>6</v>
          </cell>
          <cell r="H765" t="str">
            <v>Foreign - imported directly, no similar nat., Res.CAMEX</v>
          </cell>
        </row>
        <row r="766">
          <cell r="A766" t="str">
            <v>10G212115314030</v>
          </cell>
          <cell r="D766" t="str">
            <v>461E</v>
          </cell>
          <cell r="E766" t="str">
            <v>ZROH</v>
          </cell>
          <cell r="F766">
            <v>6</v>
          </cell>
          <cell r="H766" t="str">
            <v>Foreign - imported directly, no similar nat., Res.CAMEX</v>
          </cell>
        </row>
        <row r="767">
          <cell r="A767" t="str">
            <v>10G212115314050</v>
          </cell>
          <cell r="D767" t="str">
            <v>461E</v>
          </cell>
          <cell r="E767" t="str">
            <v>ZROH</v>
          </cell>
          <cell r="F767">
            <v>6</v>
          </cell>
          <cell r="H767" t="str">
            <v>Foreign - imported directly, no similar nat., Res.CAMEX</v>
          </cell>
        </row>
        <row r="768">
          <cell r="A768" t="str">
            <v>10G212118214020</v>
          </cell>
          <cell r="D768" t="str">
            <v>461E</v>
          </cell>
          <cell r="E768" t="str">
            <v>ZROH</v>
          </cell>
          <cell r="F768">
            <v>6</v>
          </cell>
          <cell r="H768" t="str">
            <v>Foreign - imported directly, no similar nat., Res.CAMEX</v>
          </cell>
        </row>
        <row r="769">
          <cell r="A769" t="str">
            <v>10G212118214030</v>
          </cell>
          <cell r="D769" t="str">
            <v>461E</v>
          </cell>
          <cell r="E769" t="str">
            <v>ZROH</v>
          </cell>
          <cell r="F769">
            <v>6</v>
          </cell>
          <cell r="H769" t="str">
            <v>Foreign - imported directly, no similar nat., Res.CAMEX</v>
          </cell>
        </row>
        <row r="770">
          <cell r="A770" t="str">
            <v>10G212118214050</v>
          </cell>
          <cell r="D770" t="str">
            <v>461E</v>
          </cell>
          <cell r="E770" t="str">
            <v>ZROH</v>
          </cell>
          <cell r="F770">
            <v>6</v>
          </cell>
          <cell r="H770" t="str">
            <v>Foreign - imported directly, no similar nat., Res.CAMEX</v>
          </cell>
        </row>
        <row r="771">
          <cell r="A771" t="str">
            <v>10G212120214010</v>
          </cell>
          <cell r="D771" t="str">
            <v>461E</v>
          </cell>
          <cell r="E771" t="str">
            <v>ZROH</v>
          </cell>
          <cell r="F771">
            <v>6</v>
          </cell>
          <cell r="H771" t="str">
            <v>Foreign - imported directly, no similar nat., Res.CAMEX</v>
          </cell>
        </row>
        <row r="772">
          <cell r="A772" t="str">
            <v>10G212120214020</v>
          </cell>
          <cell r="D772" t="str">
            <v>461E</v>
          </cell>
          <cell r="E772" t="str">
            <v>ZROH</v>
          </cell>
          <cell r="F772">
            <v>6</v>
          </cell>
          <cell r="H772" t="str">
            <v>Foreign - imported directly, no similar nat., Res.CAMEX</v>
          </cell>
        </row>
        <row r="773">
          <cell r="A773" t="str">
            <v>10G212120214030</v>
          </cell>
          <cell r="D773" t="str">
            <v>461E</v>
          </cell>
          <cell r="E773" t="str">
            <v>ZROH</v>
          </cell>
          <cell r="F773">
            <v>6</v>
          </cell>
          <cell r="H773" t="str">
            <v>Foreign - imported directly, no similar nat., Res.CAMEX</v>
          </cell>
        </row>
        <row r="774">
          <cell r="A774" t="str">
            <v>10G212120214050</v>
          </cell>
          <cell r="D774" t="str">
            <v>461E</v>
          </cell>
          <cell r="E774" t="str">
            <v>ZROH</v>
          </cell>
          <cell r="F774">
            <v>6</v>
          </cell>
          <cell r="H774" t="str">
            <v>Foreign - imported directly, no similar nat., Res.CAMEX</v>
          </cell>
        </row>
        <row r="775">
          <cell r="A775" t="str">
            <v>10G212120214070</v>
          </cell>
          <cell r="D775" t="str">
            <v>461E</v>
          </cell>
          <cell r="E775" t="str">
            <v>ZROH</v>
          </cell>
          <cell r="F775">
            <v>6</v>
          </cell>
          <cell r="H775" t="str">
            <v>Foreign - imported directly, no similar nat., Res.CAMEX</v>
          </cell>
        </row>
        <row r="776">
          <cell r="A776" t="str">
            <v>10G212120314010</v>
          </cell>
          <cell r="D776" t="str">
            <v>461E</v>
          </cell>
          <cell r="E776" t="str">
            <v>ZROH</v>
          </cell>
          <cell r="F776">
            <v>6</v>
          </cell>
          <cell r="H776" t="str">
            <v>Foreign - imported directly, no similar nat., Res.CAMEX</v>
          </cell>
        </row>
        <row r="777">
          <cell r="A777" t="str">
            <v>10G212120314020</v>
          </cell>
          <cell r="D777" t="str">
            <v>461E</v>
          </cell>
          <cell r="E777" t="str">
            <v>ZROH</v>
          </cell>
          <cell r="F777">
            <v>6</v>
          </cell>
          <cell r="H777" t="str">
            <v>Foreign - imported directly, no similar nat., Res.CAMEX</v>
          </cell>
        </row>
        <row r="778">
          <cell r="A778" t="str">
            <v>10G212120314030</v>
          </cell>
          <cell r="D778" t="str">
            <v>461E</v>
          </cell>
          <cell r="E778" t="str">
            <v>ZROH</v>
          </cell>
          <cell r="F778">
            <v>6</v>
          </cell>
          <cell r="H778" t="str">
            <v>Foreign - imported directly, no similar nat., Res.CAMEX</v>
          </cell>
        </row>
        <row r="779">
          <cell r="A779" t="str">
            <v>10G212120314050</v>
          </cell>
          <cell r="D779" t="str">
            <v>461E</v>
          </cell>
          <cell r="E779" t="str">
            <v>ZROH</v>
          </cell>
          <cell r="F779">
            <v>6</v>
          </cell>
          <cell r="H779" t="str">
            <v>Foreign - imported directly, no similar nat., Res.CAMEX</v>
          </cell>
        </row>
        <row r="780">
          <cell r="A780" t="str">
            <v>10G212121214010</v>
          </cell>
          <cell r="D780" t="str">
            <v>461E</v>
          </cell>
          <cell r="E780" t="str">
            <v>ZROH</v>
          </cell>
          <cell r="F780">
            <v>6</v>
          </cell>
          <cell r="H780" t="str">
            <v>Foreign - imported directly, no similar nat., Res.CAMEX</v>
          </cell>
        </row>
        <row r="781">
          <cell r="A781" t="str">
            <v>10G212121214020</v>
          </cell>
          <cell r="D781" t="str">
            <v>461E</v>
          </cell>
          <cell r="E781" t="str">
            <v>ZROH</v>
          </cell>
          <cell r="F781">
            <v>6</v>
          </cell>
          <cell r="H781" t="str">
            <v>Foreign - imported directly, no similar nat., Res.CAMEX</v>
          </cell>
        </row>
        <row r="782">
          <cell r="A782" t="str">
            <v>10G212121214030</v>
          </cell>
          <cell r="D782" t="str">
            <v>461E</v>
          </cell>
          <cell r="E782" t="str">
            <v>ZROH</v>
          </cell>
          <cell r="F782">
            <v>6</v>
          </cell>
          <cell r="H782" t="str">
            <v>Foreign - imported directly, no similar nat., Res.CAMEX</v>
          </cell>
        </row>
        <row r="783">
          <cell r="A783" t="str">
            <v>10G212121214050</v>
          </cell>
          <cell r="D783" t="str">
            <v>461E</v>
          </cell>
          <cell r="E783" t="str">
            <v>ZROH</v>
          </cell>
          <cell r="F783">
            <v>6</v>
          </cell>
          <cell r="H783" t="str">
            <v>Foreign - imported directly, no similar nat., Res.CAMEX</v>
          </cell>
        </row>
        <row r="784">
          <cell r="A784" t="str">
            <v>10G212121314020</v>
          </cell>
          <cell r="D784" t="str">
            <v>461E</v>
          </cell>
          <cell r="E784" t="str">
            <v>ZROH</v>
          </cell>
          <cell r="F784">
            <v>6</v>
          </cell>
          <cell r="H784" t="str">
            <v>Foreign - imported directly, no similar nat., Res.CAMEX</v>
          </cell>
        </row>
        <row r="785">
          <cell r="A785" t="str">
            <v>10G212121314030</v>
          </cell>
          <cell r="D785" t="str">
            <v>461E</v>
          </cell>
          <cell r="E785" t="str">
            <v>ZROH</v>
          </cell>
          <cell r="F785">
            <v>6</v>
          </cell>
          <cell r="H785" t="str">
            <v>Foreign - imported directly, no similar nat., Res.CAMEX</v>
          </cell>
        </row>
        <row r="786">
          <cell r="A786" t="str">
            <v>10G212121314050</v>
          </cell>
          <cell r="D786" t="str">
            <v>461E</v>
          </cell>
          <cell r="E786" t="str">
            <v>ZROH</v>
          </cell>
          <cell r="F786">
            <v>6</v>
          </cell>
          <cell r="H786" t="str">
            <v>Foreign - imported directly, no similar nat., Res.CAMEX</v>
          </cell>
        </row>
        <row r="787">
          <cell r="A787" t="str">
            <v>10G212124214010</v>
          </cell>
          <cell r="D787" t="str">
            <v>461E</v>
          </cell>
          <cell r="E787" t="str">
            <v>ZROH</v>
          </cell>
          <cell r="F787">
            <v>6</v>
          </cell>
          <cell r="H787" t="str">
            <v>Foreign - imported directly, no similar nat., Res.CAMEX</v>
          </cell>
        </row>
        <row r="788">
          <cell r="A788" t="str">
            <v>10G212124214020</v>
          </cell>
          <cell r="D788" t="str">
            <v>461E</v>
          </cell>
          <cell r="E788" t="str">
            <v>ZROH</v>
          </cell>
          <cell r="F788">
            <v>6</v>
          </cell>
          <cell r="H788" t="str">
            <v>Foreign - imported directly, no similar nat., Res.CAMEX</v>
          </cell>
        </row>
        <row r="789">
          <cell r="A789" t="str">
            <v>10G212124214030</v>
          </cell>
          <cell r="D789" t="str">
            <v>461E</v>
          </cell>
          <cell r="E789" t="str">
            <v>ZROH</v>
          </cell>
          <cell r="F789">
            <v>6</v>
          </cell>
          <cell r="H789" t="str">
            <v>Foreign - imported directly, no similar nat., Res.CAMEX</v>
          </cell>
        </row>
        <row r="790">
          <cell r="A790" t="str">
            <v>10G212124214050</v>
          </cell>
          <cell r="D790" t="str">
            <v>461E</v>
          </cell>
          <cell r="E790" t="str">
            <v>ZROH</v>
          </cell>
          <cell r="F790">
            <v>6</v>
          </cell>
          <cell r="H790" t="str">
            <v>Foreign - imported directly, no similar nat., Res.CAMEX</v>
          </cell>
        </row>
        <row r="791">
          <cell r="A791" t="str">
            <v>10G212127114010</v>
          </cell>
          <cell r="D791" t="str">
            <v>461E</v>
          </cell>
          <cell r="E791" t="str">
            <v>ZROH</v>
          </cell>
          <cell r="F791">
            <v>6</v>
          </cell>
          <cell r="H791" t="str">
            <v>Foreign - imported directly, no similar nat., Res.CAMEX</v>
          </cell>
        </row>
        <row r="792">
          <cell r="A792" t="str">
            <v>10G212127114020</v>
          </cell>
          <cell r="D792" t="str">
            <v>461E</v>
          </cell>
          <cell r="E792" t="str">
            <v>ZROH</v>
          </cell>
          <cell r="F792">
            <v>6</v>
          </cell>
          <cell r="H792" t="str">
            <v>Foreign - imported directly, no similar nat., Res.CAMEX</v>
          </cell>
        </row>
        <row r="793">
          <cell r="A793" t="str">
            <v>10G212127114031</v>
          </cell>
          <cell r="D793" t="str">
            <v>461E</v>
          </cell>
          <cell r="E793" t="str">
            <v>ZROH</v>
          </cell>
          <cell r="F793">
            <v>6</v>
          </cell>
          <cell r="H793" t="str">
            <v>Foreign - imported directly, no similar nat., Res.CAMEX</v>
          </cell>
        </row>
        <row r="794">
          <cell r="A794" t="str">
            <v>10G212127114050</v>
          </cell>
          <cell r="D794" t="str">
            <v>461E</v>
          </cell>
          <cell r="E794" t="str">
            <v>ZROH</v>
          </cell>
          <cell r="F794">
            <v>6</v>
          </cell>
          <cell r="H794" t="str">
            <v>Foreign - imported directly, no similar nat., Res.CAMEX</v>
          </cell>
        </row>
        <row r="795">
          <cell r="A795" t="str">
            <v>10G212127114070</v>
          </cell>
          <cell r="D795" t="str">
            <v>461E</v>
          </cell>
          <cell r="E795" t="str">
            <v>ZROH</v>
          </cell>
          <cell r="F795">
            <v>6</v>
          </cell>
          <cell r="H795" t="str">
            <v>Foreign - imported directly, no similar nat., Res.CAMEX</v>
          </cell>
        </row>
        <row r="796">
          <cell r="A796" t="str">
            <v>10G212127214010</v>
          </cell>
          <cell r="D796" t="str">
            <v>461E</v>
          </cell>
          <cell r="E796" t="str">
            <v>ZROH</v>
          </cell>
          <cell r="F796">
            <v>6</v>
          </cell>
          <cell r="H796" t="str">
            <v>Foreign - imported directly, no similar nat., Res.CAMEX</v>
          </cell>
        </row>
        <row r="797">
          <cell r="A797" t="str">
            <v>10G212127214020</v>
          </cell>
          <cell r="D797" t="str">
            <v>461E</v>
          </cell>
          <cell r="E797" t="str">
            <v>ZROH</v>
          </cell>
          <cell r="F797">
            <v>6</v>
          </cell>
          <cell r="H797" t="str">
            <v>Foreign - imported directly, no similar nat., Res.CAMEX</v>
          </cell>
        </row>
        <row r="798">
          <cell r="A798" t="str">
            <v>10G212127214030</v>
          </cell>
          <cell r="D798" t="str">
            <v>461E</v>
          </cell>
          <cell r="E798" t="str">
            <v>ZROH</v>
          </cell>
          <cell r="F798">
            <v>6</v>
          </cell>
          <cell r="H798" t="str">
            <v>Foreign - imported directly, no similar nat., Res.CAMEX</v>
          </cell>
        </row>
        <row r="799">
          <cell r="A799" t="str">
            <v>10G212127214050</v>
          </cell>
          <cell r="D799" t="str">
            <v>461E</v>
          </cell>
          <cell r="E799" t="str">
            <v>ZROH</v>
          </cell>
          <cell r="F799">
            <v>6</v>
          </cell>
          <cell r="H799" t="str">
            <v>Foreign - imported directly, no similar nat., Res.CAMEX</v>
          </cell>
        </row>
        <row r="800">
          <cell r="A800" t="str">
            <v>10G212127314010</v>
          </cell>
          <cell r="D800" t="str">
            <v>461E</v>
          </cell>
          <cell r="E800" t="str">
            <v>ZROH</v>
          </cell>
          <cell r="F800">
            <v>6</v>
          </cell>
          <cell r="H800" t="str">
            <v>Foreign - imported directly, no similar nat., Res.CAMEX</v>
          </cell>
        </row>
        <row r="801">
          <cell r="A801" t="str">
            <v>10G212127314020</v>
          </cell>
          <cell r="D801" t="str">
            <v>461E</v>
          </cell>
          <cell r="E801" t="str">
            <v>ZROH</v>
          </cell>
          <cell r="F801">
            <v>6</v>
          </cell>
          <cell r="H801" t="str">
            <v>Foreign - imported directly, no similar nat., Res.CAMEX</v>
          </cell>
        </row>
        <row r="802">
          <cell r="A802" t="str">
            <v>10G212127314030</v>
          </cell>
          <cell r="D802" t="str">
            <v>461E</v>
          </cell>
          <cell r="E802" t="str">
            <v>ZROH</v>
          </cell>
          <cell r="F802">
            <v>6</v>
          </cell>
          <cell r="H802" t="str">
            <v>Foreign - imported directly, no similar nat., Res.CAMEX</v>
          </cell>
        </row>
        <row r="803">
          <cell r="A803" t="str">
            <v>10G212127314050</v>
          </cell>
          <cell r="D803" t="str">
            <v>461E</v>
          </cell>
          <cell r="E803" t="str">
            <v>ZROH</v>
          </cell>
          <cell r="F803">
            <v>6</v>
          </cell>
          <cell r="H803" t="str">
            <v>Foreign - imported directly, no similar nat., Res.CAMEX</v>
          </cell>
        </row>
        <row r="804">
          <cell r="A804" t="str">
            <v>10G212130114010</v>
          </cell>
          <cell r="D804" t="str">
            <v>461E</v>
          </cell>
          <cell r="E804" t="str">
            <v>ZROH</v>
          </cell>
          <cell r="F804">
            <v>6</v>
          </cell>
          <cell r="H804" t="str">
            <v>Foreign - imported directly, no similar nat., Res.CAMEX</v>
          </cell>
        </row>
        <row r="805">
          <cell r="A805" t="str">
            <v>10G212130114020</v>
          </cell>
          <cell r="D805" t="str">
            <v>461E</v>
          </cell>
          <cell r="E805" t="str">
            <v>ZROH</v>
          </cell>
          <cell r="F805">
            <v>6</v>
          </cell>
          <cell r="H805" t="str">
            <v>Foreign - imported directly, no similar nat., Res.CAMEX</v>
          </cell>
        </row>
        <row r="806">
          <cell r="A806" t="str">
            <v>10G212130114030</v>
          </cell>
          <cell r="D806" t="str">
            <v>461E</v>
          </cell>
          <cell r="E806" t="str">
            <v>ZROH</v>
          </cell>
          <cell r="F806">
            <v>6</v>
          </cell>
          <cell r="H806" t="str">
            <v>Foreign - imported directly, no similar nat., Res.CAMEX</v>
          </cell>
        </row>
        <row r="807">
          <cell r="A807" t="str">
            <v>10G212130114050</v>
          </cell>
          <cell r="D807" t="str">
            <v>461E</v>
          </cell>
          <cell r="E807" t="str">
            <v>ZROH</v>
          </cell>
          <cell r="F807">
            <v>6</v>
          </cell>
          <cell r="H807" t="str">
            <v>Foreign - imported directly, no similar nat., Res.CAMEX</v>
          </cell>
        </row>
        <row r="808">
          <cell r="A808" t="str">
            <v>10G212130214010</v>
          </cell>
          <cell r="D808" t="str">
            <v>461E</v>
          </cell>
          <cell r="E808" t="str">
            <v>ZROH</v>
          </cell>
          <cell r="F808">
            <v>6</v>
          </cell>
          <cell r="H808" t="str">
            <v>Foreign - imported directly, no similar nat., Res.CAMEX</v>
          </cell>
        </row>
        <row r="809">
          <cell r="A809" t="str">
            <v>10G212130214020</v>
          </cell>
          <cell r="D809" t="str">
            <v>461E</v>
          </cell>
          <cell r="E809" t="str">
            <v>ZROH</v>
          </cell>
          <cell r="F809">
            <v>6</v>
          </cell>
          <cell r="H809" t="str">
            <v>Foreign - imported directly, no similar nat., Res.CAMEX</v>
          </cell>
        </row>
        <row r="810">
          <cell r="A810" t="str">
            <v>10G212130214030</v>
          </cell>
          <cell r="D810" t="str">
            <v>461E</v>
          </cell>
          <cell r="E810" t="str">
            <v>ZROH</v>
          </cell>
          <cell r="F810">
            <v>6</v>
          </cell>
          <cell r="H810" t="str">
            <v>Foreign - imported directly, no similar nat., Res.CAMEX</v>
          </cell>
        </row>
        <row r="811">
          <cell r="A811" t="str">
            <v>10G212130214050</v>
          </cell>
          <cell r="D811" t="str">
            <v>461E</v>
          </cell>
          <cell r="E811" t="str">
            <v>ZROH</v>
          </cell>
          <cell r="F811">
            <v>6</v>
          </cell>
          <cell r="H811" t="str">
            <v>Foreign - imported directly, no similar nat., Res.CAMEX</v>
          </cell>
        </row>
        <row r="812">
          <cell r="A812" t="str">
            <v>10G212130214070</v>
          </cell>
          <cell r="D812" t="str">
            <v>461E</v>
          </cell>
          <cell r="E812" t="str">
            <v>ZROH</v>
          </cell>
          <cell r="F812">
            <v>6</v>
          </cell>
          <cell r="H812" t="str">
            <v>Foreign - imported directly, no similar nat., Res.CAMEX</v>
          </cell>
        </row>
        <row r="813">
          <cell r="A813" t="str">
            <v>10G212130314010</v>
          </cell>
          <cell r="D813" t="str">
            <v>461E</v>
          </cell>
          <cell r="E813" t="str">
            <v>ZROH</v>
          </cell>
          <cell r="F813">
            <v>6</v>
          </cell>
          <cell r="H813" t="str">
            <v>Foreign - imported directly, no similar nat., Res.CAMEX</v>
          </cell>
        </row>
        <row r="814">
          <cell r="A814" t="str">
            <v>10G212130314020</v>
          </cell>
          <cell r="D814" t="str">
            <v>461E</v>
          </cell>
          <cell r="E814" t="str">
            <v>ZROH</v>
          </cell>
          <cell r="F814">
            <v>6</v>
          </cell>
          <cell r="H814" t="str">
            <v>Foreign - imported directly, no similar nat., Res.CAMEX</v>
          </cell>
        </row>
        <row r="815">
          <cell r="A815" t="str">
            <v>10G212130314031</v>
          </cell>
          <cell r="D815" t="str">
            <v>461E</v>
          </cell>
          <cell r="E815" t="str">
            <v>ZROH</v>
          </cell>
          <cell r="F815">
            <v>6</v>
          </cell>
          <cell r="H815" t="str">
            <v>Foreign - imported directly, no similar nat., Res.CAMEX</v>
          </cell>
        </row>
        <row r="816">
          <cell r="A816" t="str">
            <v>10G212130314050</v>
          </cell>
          <cell r="D816" t="str">
            <v>461E</v>
          </cell>
          <cell r="E816" t="str">
            <v>ZROH</v>
          </cell>
          <cell r="F816">
            <v>6</v>
          </cell>
          <cell r="H816" t="str">
            <v>Foreign - imported directly, no similar nat., Res.CAMEX</v>
          </cell>
        </row>
        <row r="817">
          <cell r="A817" t="str">
            <v>10G212130314071</v>
          </cell>
          <cell r="D817" t="str">
            <v>461E</v>
          </cell>
          <cell r="E817" t="str">
            <v>ZROH</v>
          </cell>
          <cell r="F817">
            <v>6</v>
          </cell>
          <cell r="H817" t="str">
            <v>Foreign - imported directly, no similar nat., Res.CAMEX</v>
          </cell>
        </row>
        <row r="818">
          <cell r="A818" t="str">
            <v>10G212133214010</v>
          </cell>
          <cell r="D818" t="str">
            <v>461E</v>
          </cell>
          <cell r="E818" t="str">
            <v>ZROH</v>
          </cell>
          <cell r="F818">
            <v>6</v>
          </cell>
          <cell r="H818" t="str">
            <v>Foreign - imported directly, no similar nat., Res.CAMEX</v>
          </cell>
        </row>
        <row r="819">
          <cell r="A819" t="str">
            <v>10G212133214020</v>
          </cell>
          <cell r="D819" t="str">
            <v>461E</v>
          </cell>
          <cell r="E819" t="str">
            <v>ZROH</v>
          </cell>
          <cell r="F819">
            <v>6</v>
          </cell>
          <cell r="H819" t="str">
            <v>Foreign - imported directly, no similar nat., Res.CAMEX</v>
          </cell>
        </row>
        <row r="820">
          <cell r="A820" t="str">
            <v>10G212133214031</v>
          </cell>
          <cell r="D820" t="str">
            <v>461E</v>
          </cell>
          <cell r="E820" t="str">
            <v>ZROH</v>
          </cell>
          <cell r="F820">
            <v>6</v>
          </cell>
          <cell r="H820" t="str">
            <v>Foreign - imported directly, no similar nat., Res.CAMEX</v>
          </cell>
        </row>
        <row r="821">
          <cell r="A821" t="str">
            <v>10G212133314020</v>
          </cell>
          <cell r="D821" t="str">
            <v>461E</v>
          </cell>
          <cell r="E821" t="str">
            <v>ZROH</v>
          </cell>
          <cell r="F821">
            <v>6</v>
          </cell>
          <cell r="H821" t="str">
            <v>Foreign - imported directly, no similar nat., Res.CAMEX</v>
          </cell>
        </row>
        <row r="822">
          <cell r="A822" t="str">
            <v>10G212133314030</v>
          </cell>
          <cell r="D822" t="str">
            <v>461E</v>
          </cell>
          <cell r="E822" t="str">
            <v>ZROH</v>
          </cell>
          <cell r="F822">
            <v>6</v>
          </cell>
          <cell r="H822" t="str">
            <v>Foreign - imported directly, no similar nat., Res.CAMEX</v>
          </cell>
        </row>
        <row r="823">
          <cell r="A823" t="str">
            <v>10G212133314050</v>
          </cell>
          <cell r="D823" t="str">
            <v>461E</v>
          </cell>
          <cell r="E823" t="str">
            <v>ZROH</v>
          </cell>
          <cell r="F823">
            <v>6</v>
          </cell>
          <cell r="H823" t="str">
            <v>Foreign - imported directly, no similar nat., Res.CAMEX</v>
          </cell>
        </row>
        <row r="824">
          <cell r="A824" t="str">
            <v>10G212137114010</v>
          </cell>
          <cell r="D824" t="str">
            <v>461E</v>
          </cell>
          <cell r="E824" t="str">
            <v>ZROH</v>
          </cell>
          <cell r="F824">
            <v>6</v>
          </cell>
          <cell r="H824" t="str">
            <v>Foreign - imported directly, no similar nat., Res.CAMEX</v>
          </cell>
        </row>
        <row r="825">
          <cell r="A825" t="str">
            <v>10G212137114020</v>
          </cell>
          <cell r="D825" t="str">
            <v>461E</v>
          </cell>
          <cell r="E825" t="str">
            <v>ZROH</v>
          </cell>
          <cell r="F825">
            <v>6</v>
          </cell>
          <cell r="H825" t="str">
            <v>Foreign - imported directly, no similar nat., Res.CAMEX</v>
          </cell>
        </row>
        <row r="826">
          <cell r="A826" t="str">
            <v>10G212137114030</v>
          </cell>
          <cell r="D826" t="str">
            <v>461E</v>
          </cell>
          <cell r="E826" t="str">
            <v>ZROH</v>
          </cell>
          <cell r="F826">
            <v>6</v>
          </cell>
          <cell r="H826" t="str">
            <v>Foreign - imported directly, no similar nat., Res.CAMEX</v>
          </cell>
        </row>
        <row r="827">
          <cell r="A827" t="str">
            <v>10G212137114050</v>
          </cell>
          <cell r="D827" t="str">
            <v>461E</v>
          </cell>
          <cell r="E827" t="str">
            <v>ZROH</v>
          </cell>
          <cell r="F827">
            <v>6</v>
          </cell>
          <cell r="H827" t="str">
            <v>Foreign - imported directly, no similar nat., Res.CAMEX</v>
          </cell>
        </row>
        <row r="828">
          <cell r="A828" t="str">
            <v>10G212137114070</v>
          </cell>
          <cell r="D828" t="str">
            <v>461E</v>
          </cell>
          <cell r="E828" t="str">
            <v>ZROH</v>
          </cell>
          <cell r="F828">
            <v>6</v>
          </cell>
          <cell r="H828" t="str">
            <v>Foreign - imported directly, no similar nat., Res.CAMEX</v>
          </cell>
        </row>
        <row r="829">
          <cell r="A829" t="str">
            <v>10G212137214010</v>
          </cell>
          <cell r="D829" t="str">
            <v>461E</v>
          </cell>
          <cell r="E829" t="str">
            <v>ZROH</v>
          </cell>
          <cell r="F829">
            <v>6</v>
          </cell>
          <cell r="H829" t="str">
            <v>Foreign - imported directly, no similar nat., Res.CAMEX</v>
          </cell>
        </row>
        <row r="830">
          <cell r="A830" t="str">
            <v>10G212137214020</v>
          </cell>
          <cell r="D830" t="str">
            <v>461E</v>
          </cell>
          <cell r="E830" t="str">
            <v>ZROH</v>
          </cell>
          <cell r="F830">
            <v>6</v>
          </cell>
          <cell r="H830" t="str">
            <v>Foreign - imported directly, no similar nat., Res.CAMEX</v>
          </cell>
        </row>
        <row r="831">
          <cell r="A831" t="str">
            <v>10G212137214030</v>
          </cell>
          <cell r="D831" t="str">
            <v>461E</v>
          </cell>
          <cell r="E831" t="str">
            <v>ZROH</v>
          </cell>
          <cell r="F831">
            <v>6</v>
          </cell>
          <cell r="H831" t="str">
            <v>Foreign - imported directly, no similar nat., Res.CAMEX</v>
          </cell>
        </row>
        <row r="832">
          <cell r="A832" t="str">
            <v>10G212137214050</v>
          </cell>
          <cell r="D832" t="str">
            <v>461E</v>
          </cell>
          <cell r="E832" t="str">
            <v>ZROH</v>
          </cell>
          <cell r="F832">
            <v>6</v>
          </cell>
          <cell r="H832" t="str">
            <v>Foreign - imported directly, no similar nat., Res.CAMEX</v>
          </cell>
        </row>
        <row r="833">
          <cell r="A833" t="str">
            <v>10G212137214070</v>
          </cell>
          <cell r="D833" t="str">
            <v>461E</v>
          </cell>
          <cell r="E833" t="str">
            <v>ZROH</v>
          </cell>
          <cell r="F833">
            <v>6</v>
          </cell>
          <cell r="H833" t="str">
            <v>Foreign - imported directly, no similar nat., Res.CAMEX</v>
          </cell>
        </row>
        <row r="834">
          <cell r="A834" t="str">
            <v>10G212140114010</v>
          </cell>
          <cell r="D834" t="str">
            <v>461E</v>
          </cell>
          <cell r="E834" t="str">
            <v>ZROH</v>
          </cell>
          <cell r="F834">
            <v>6</v>
          </cell>
          <cell r="H834" t="str">
            <v>Foreign - imported directly, no similar nat., Res.CAMEX</v>
          </cell>
        </row>
        <row r="835">
          <cell r="A835" t="str">
            <v>10G212140114020</v>
          </cell>
          <cell r="D835" t="str">
            <v>461E</v>
          </cell>
          <cell r="E835" t="str">
            <v>ZROH</v>
          </cell>
          <cell r="F835">
            <v>6</v>
          </cell>
          <cell r="H835" t="str">
            <v>Foreign - imported directly, no similar nat., Res.CAMEX</v>
          </cell>
        </row>
        <row r="836">
          <cell r="A836" t="str">
            <v>10G212140114030</v>
          </cell>
          <cell r="D836" t="str">
            <v>461E</v>
          </cell>
          <cell r="E836" t="str">
            <v>ZROH</v>
          </cell>
          <cell r="F836">
            <v>6</v>
          </cell>
          <cell r="H836" t="str">
            <v>Foreign - imported directly, no similar nat., Res.CAMEX</v>
          </cell>
        </row>
        <row r="837">
          <cell r="A837" t="str">
            <v>10G212140214010</v>
          </cell>
          <cell r="D837" t="str">
            <v>461E</v>
          </cell>
          <cell r="E837" t="str">
            <v>ZROH</v>
          </cell>
          <cell r="F837">
            <v>6</v>
          </cell>
          <cell r="H837" t="str">
            <v>Foreign - imported directly, no similar nat., Res.CAMEX</v>
          </cell>
        </row>
        <row r="838">
          <cell r="A838" t="str">
            <v>10G212140214020</v>
          </cell>
          <cell r="D838" t="str">
            <v>461E</v>
          </cell>
          <cell r="E838" t="str">
            <v>ZROH</v>
          </cell>
          <cell r="F838">
            <v>6</v>
          </cell>
          <cell r="H838" t="str">
            <v>Foreign - imported directly, no similar nat., Res.CAMEX</v>
          </cell>
        </row>
        <row r="839">
          <cell r="A839" t="str">
            <v>10G212140214030</v>
          </cell>
          <cell r="D839" t="str">
            <v>461E</v>
          </cell>
          <cell r="E839" t="str">
            <v>ZROH</v>
          </cell>
          <cell r="F839">
            <v>6</v>
          </cell>
          <cell r="H839" t="str">
            <v>Foreign - imported directly, no similar nat., Res.CAMEX</v>
          </cell>
        </row>
        <row r="840">
          <cell r="A840" t="str">
            <v>10G212140214050</v>
          </cell>
          <cell r="D840" t="str">
            <v>461E</v>
          </cell>
          <cell r="E840" t="str">
            <v>ZROH</v>
          </cell>
          <cell r="F840">
            <v>6</v>
          </cell>
          <cell r="H840" t="str">
            <v>Foreign - imported directly, no similar nat., Res.CAMEX</v>
          </cell>
        </row>
        <row r="841">
          <cell r="A841" t="str">
            <v>10G212140314010</v>
          </cell>
          <cell r="D841" t="str">
            <v>461E</v>
          </cell>
          <cell r="E841" t="str">
            <v>ZROH</v>
          </cell>
          <cell r="F841">
            <v>6</v>
          </cell>
          <cell r="H841" t="str">
            <v>Foreign - imported directly, no similar nat., Res.CAMEX</v>
          </cell>
        </row>
        <row r="842">
          <cell r="A842" t="str">
            <v>10G212143114020</v>
          </cell>
          <cell r="D842" t="str">
            <v>461E</v>
          </cell>
          <cell r="E842" t="str">
            <v>ZROH</v>
          </cell>
          <cell r="F842">
            <v>6</v>
          </cell>
          <cell r="H842" t="str">
            <v>Foreign - imported directly, no similar nat., Res.CAMEX</v>
          </cell>
        </row>
        <row r="843">
          <cell r="A843" t="str">
            <v>10G212143114030</v>
          </cell>
          <cell r="D843" t="str">
            <v>461E</v>
          </cell>
          <cell r="E843" t="str">
            <v>ZROH</v>
          </cell>
          <cell r="F843">
            <v>6</v>
          </cell>
          <cell r="H843" t="str">
            <v>Foreign - imported directly, no similar nat., Res.CAMEX</v>
          </cell>
        </row>
        <row r="844">
          <cell r="A844" t="str">
            <v>10G212143114050</v>
          </cell>
          <cell r="D844" t="str">
            <v>461E</v>
          </cell>
          <cell r="E844" t="str">
            <v>ZROH</v>
          </cell>
          <cell r="F844">
            <v>6</v>
          </cell>
          <cell r="H844" t="str">
            <v>Foreign - imported directly, no similar nat., Res.CAMEX</v>
          </cell>
        </row>
        <row r="845">
          <cell r="A845" t="str">
            <v>10G212143214010</v>
          </cell>
          <cell r="D845" t="str">
            <v>461E</v>
          </cell>
          <cell r="E845" t="str">
            <v>ZROH</v>
          </cell>
          <cell r="F845">
            <v>6</v>
          </cell>
          <cell r="H845" t="str">
            <v>Foreign - imported directly, no similar nat., Res.CAMEX</v>
          </cell>
        </row>
        <row r="846">
          <cell r="A846" t="str">
            <v>10G212143214020</v>
          </cell>
          <cell r="D846" t="str">
            <v>461E</v>
          </cell>
          <cell r="E846" t="str">
            <v>ZROH</v>
          </cell>
          <cell r="F846">
            <v>6</v>
          </cell>
          <cell r="H846" t="str">
            <v>Foreign - imported directly, no similar nat., Res.CAMEX</v>
          </cell>
        </row>
        <row r="847">
          <cell r="A847" t="str">
            <v>10G212143214030</v>
          </cell>
          <cell r="D847" t="str">
            <v>461E</v>
          </cell>
          <cell r="E847" t="str">
            <v>ZROH</v>
          </cell>
          <cell r="F847">
            <v>6</v>
          </cell>
          <cell r="H847" t="str">
            <v>Foreign - imported directly, no similar nat., Res.CAMEX</v>
          </cell>
        </row>
        <row r="848">
          <cell r="A848" t="str">
            <v>10G212143214050</v>
          </cell>
          <cell r="D848" t="str">
            <v>461E</v>
          </cell>
          <cell r="E848" t="str">
            <v>ZROH</v>
          </cell>
          <cell r="F848">
            <v>6</v>
          </cell>
          <cell r="H848" t="str">
            <v>Foreign - imported directly, no similar nat., Res.CAMEX</v>
          </cell>
        </row>
        <row r="849">
          <cell r="A849" t="str">
            <v>10G212147114010</v>
          </cell>
          <cell r="D849" t="str">
            <v>461E</v>
          </cell>
          <cell r="E849" t="str">
            <v>ZROH</v>
          </cell>
          <cell r="F849">
            <v>6</v>
          </cell>
          <cell r="H849" t="str">
            <v>Foreign - imported directly, no similar nat., Res.CAMEX</v>
          </cell>
        </row>
        <row r="850">
          <cell r="A850" t="str">
            <v>10G212147114020</v>
          </cell>
          <cell r="D850" t="str">
            <v>461E</v>
          </cell>
          <cell r="E850" t="str">
            <v>ZROH</v>
          </cell>
          <cell r="F850">
            <v>6</v>
          </cell>
          <cell r="H850" t="str">
            <v>Foreign - imported directly, no similar nat., Res.CAMEX</v>
          </cell>
        </row>
        <row r="851">
          <cell r="A851" t="str">
            <v>10G212147114050</v>
          </cell>
          <cell r="D851" t="str">
            <v>461E</v>
          </cell>
          <cell r="E851" t="str">
            <v>ZROH</v>
          </cell>
          <cell r="F851">
            <v>6</v>
          </cell>
          <cell r="H851" t="str">
            <v>Foreign - imported directly, no similar nat., Res.CAMEX</v>
          </cell>
        </row>
        <row r="852">
          <cell r="A852" t="str">
            <v>10G212147314010</v>
          </cell>
          <cell r="D852" t="str">
            <v>461E</v>
          </cell>
          <cell r="E852" t="str">
            <v>ZROH</v>
          </cell>
          <cell r="F852">
            <v>6</v>
          </cell>
          <cell r="H852" t="str">
            <v>Foreign - imported directly, no similar nat., Res.CAMEX</v>
          </cell>
        </row>
        <row r="853">
          <cell r="A853" t="str">
            <v>10G212147314020</v>
          </cell>
          <cell r="D853" t="str">
            <v>461E</v>
          </cell>
          <cell r="E853" t="str">
            <v>ZROH</v>
          </cell>
          <cell r="F853">
            <v>6</v>
          </cell>
          <cell r="H853" t="str">
            <v>Foreign - imported directly, no similar nat., Res.CAMEX</v>
          </cell>
        </row>
        <row r="854">
          <cell r="A854" t="str">
            <v>10G212147314030</v>
          </cell>
          <cell r="D854" t="str">
            <v>461E</v>
          </cell>
          <cell r="E854" t="str">
            <v>ZROH</v>
          </cell>
          <cell r="F854">
            <v>6</v>
          </cell>
          <cell r="H854" t="str">
            <v>Foreign - imported directly, no similar nat., Res.CAMEX</v>
          </cell>
        </row>
        <row r="855">
          <cell r="A855" t="str">
            <v>10G212147314050</v>
          </cell>
          <cell r="D855" t="str">
            <v>461E</v>
          </cell>
          <cell r="E855" t="str">
            <v>ZROH</v>
          </cell>
          <cell r="F855">
            <v>6</v>
          </cell>
          <cell r="H855" t="str">
            <v>Foreign - imported directly, no similar nat., Res.CAMEX</v>
          </cell>
        </row>
        <row r="856">
          <cell r="A856" t="str">
            <v>10G212147314070</v>
          </cell>
          <cell r="D856" t="str">
            <v>461E</v>
          </cell>
          <cell r="E856" t="str">
            <v>ZROH</v>
          </cell>
          <cell r="F856">
            <v>6</v>
          </cell>
          <cell r="H856" t="str">
            <v>Foreign - imported directly, no similar nat., Res.CAMEX</v>
          </cell>
        </row>
        <row r="857">
          <cell r="A857" t="str">
            <v>10G212150004010</v>
          </cell>
          <cell r="D857" t="str">
            <v>461E</v>
          </cell>
          <cell r="E857" t="str">
            <v>ZROH</v>
          </cell>
          <cell r="F857">
            <v>6</v>
          </cell>
          <cell r="H857" t="str">
            <v>Foreign - imported directly, no similar nat., Res.CAMEX</v>
          </cell>
        </row>
        <row r="858">
          <cell r="A858" t="str">
            <v>10G212150004020</v>
          </cell>
          <cell r="D858" t="str">
            <v>461E</v>
          </cell>
          <cell r="E858" t="str">
            <v>ZROH</v>
          </cell>
          <cell r="F858">
            <v>6</v>
          </cell>
          <cell r="H858" t="str">
            <v>Foreign - imported directly, no similar nat., Res.CAMEX</v>
          </cell>
        </row>
        <row r="859">
          <cell r="A859" t="str">
            <v>10G212150004030</v>
          </cell>
          <cell r="D859" t="str">
            <v>461E</v>
          </cell>
          <cell r="E859" t="str">
            <v>ZROH</v>
          </cell>
          <cell r="F859">
            <v>6</v>
          </cell>
          <cell r="H859" t="str">
            <v>Foreign - imported directly, no similar nat., Res.CAMEX</v>
          </cell>
        </row>
        <row r="860">
          <cell r="A860" t="str">
            <v>10G212150004050</v>
          </cell>
          <cell r="D860" t="str">
            <v>461E</v>
          </cell>
          <cell r="E860" t="str">
            <v>ZROH</v>
          </cell>
          <cell r="F860">
            <v>6</v>
          </cell>
          <cell r="H860" t="str">
            <v>Foreign - imported directly, no similar nat., Res.CAMEX</v>
          </cell>
        </row>
        <row r="861">
          <cell r="A861" t="str">
            <v>10G212150004070</v>
          </cell>
          <cell r="D861" t="str">
            <v>461E</v>
          </cell>
          <cell r="E861" t="str">
            <v>ZROH</v>
          </cell>
          <cell r="F861">
            <v>6</v>
          </cell>
          <cell r="H861" t="str">
            <v>Foreign - imported directly, no similar nat., Res.CAMEX</v>
          </cell>
        </row>
        <row r="862">
          <cell r="A862" t="str">
            <v>10G212150004100</v>
          </cell>
          <cell r="D862" t="str">
            <v>461E</v>
          </cell>
          <cell r="E862" t="str">
            <v>ZROH</v>
          </cell>
          <cell r="F862">
            <v>6</v>
          </cell>
          <cell r="H862" t="str">
            <v>Foreign - imported directly, no similar nat., Res.CAMEX</v>
          </cell>
        </row>
        <row r="863">
          <cell r="A863" t="str">
            <v>10G212150014010</v>
          </cell>
          <cell r="D863" t="str">
            <v>461E</v>
          </cell>
          <cell r="E863" t="str">
            <v>ZROH</v>
          </cell>
          <cell r="F863">
            <v>6</v>
          </cell>
          <cell r="H863" t="str">
            <v>Foreign - imported directly, no similar nat., Res.CAMEX</v>
          </cell>
        </row>
        <row r="864">
          <cell r="A864" t="str">
            <v>10G212150014020</v>
          </cell>
          <cell r="D864" t="str">
            <v>461E</v>
          </cell>
          <cell r="E864" t="str">
            <v>ZROH</v>
          </cell>
          <cell r="F864">
            <v>6</v>
          </cell>
          <cell r="H864" t="str">
            <v>Foreign - imported directly, no similar nat., Res.CAMEX</v>
          </cell>
        </row>
        <row r="865">
          <cell r="A865" t="str">
            <v>10G212150014030</v>
          </cell>
          <cell r="D865" t="str">
            <v>461E</v>
          </cell>
          <cell r="E865" t="str">
            <v>ZROH</v>
          </cell>
          <cell r="F865">
            <v>6</v>
          </cell>
          <cell r="H865" t="str">
            <v>Foreign - imported directly, no similar nat., Res.CAMEX</v>
          </cell>
        </row>
        <row r="866">
          <cell r="A866" t="str">
            <v>10G212150014050</v>
          </cell>
          <cell r="D866" t="str">
            <v>461E</v>
          </cell>
          <cell r="E866" t="str">
            <v>ZROH</v>
          </cell>
          <cell r="F866">
            <v>6</v>
          </cell>
          <cell r="H866" t="str">
            <v>Foreign - imported directly, no similar nat., Res.CAMEX</v>
          </cell>
        </row>
        <row r="867">
          <cell r="A867" t="str">
            <v>10G212150114010</v>
          </cell>
          <cell r="D867" t="str">
            <v>461E</v>
          </cell>
          <cell r="E867" t="str">
            <v>ZROH</v>
          </cell>
          <cell r="F867">
            <v>6</v>
          </cell>
          <cell r="H867" t="str">
            <v>Foreign - imported directly, no similar nat., Res.CAMEX</v>
          </cell>
        </row>
        <row r="868">
          <cell r="A868" t="str">
            <v>10G212150114020</v>
          </cell>
          <cell r="D868" t="str">
            <v>461E</v>
          </cell>
          <cell r="E868" t="str">
            <v>ZROH</v>
          </cell>
          <cell r="F868">
            <v>6</v>
          </cell>
          <cell r="H868" t="str">
            <v>Foreign - imported directly, no similar nat., Res.CAMEX</v>
          </cell>
        </row>
        <row r="869">
          <cell r="A869" t="str">
            <v>10G212150114030</v>
          </cell>
          <cell r="D869" t="str">
            <v>461E</v>
          </cell>
          <cell r="E869" t="str">
            <v>ZROH</v>
          </cell>
          <cell r="F869">
            <v>6</v>
          </cell>
          <cell r="H869" t="str">
            <v>Foreign - imported directly, no similar nat., Res.CAMEX</v>
          </cell>
        </row>
        <row r="870">
          <cell r="A870" t="str">
            <v>10G212150114050</v>
          </cell>
          <cell r="D870" t="str">
            <v>461E</v>
          </cell>
          <cell r="E870" t="str">
            <v>ZROH</v>
          </cell>
          <cell r="F870">
            <v>6</v>
          </cell>
          <cell r="H870" t="str">
            <v>Foreign - imported directly, no similar nat., Res.CAMEX</v>
          </cell>
        </row>
        <row r="871">
          <cell r="A871" t="str">
            <v>10G212150114070</v>
          </cell>
          <cell r="D871" t="str">
            <v>461E</v>
          </cell>
          <cell r="E871" t="str">
            <v>ZROH</v>
          </cell>
          <cell r="F871">
            <v>6</v>
          </cell>
          <cell r="H871" t="str">
            <v>Foreign - imported directly, no similar nat., Res.CAMEX</v>
          </cell>
        </row>
        <row r="872">
          <cell r="A872" t="str">
            <v>10G212150214010</v>
          </cell>
          <cell r="D872" t="str">
            <v>461E</v>
          </cell>
          <cell r="E872" t="str">
            <v>ZROH</v>
          </cell>
          <cell r="F872">
            <v>6</v>
          </cell>
          <cell r="H872" t="str">
            <v>Foreign - imported directly, no similar nat., Res.CAMEX</v>
          </cell>
        </row>
        <row r="873">
          <cell r="A873" t="str">
            <v>10G212150214020</v>
          </cell>
          <cell r="D873" t="str">
            <v>461E</v>
          </cell>
          <cell r="E873" t="str">
            <v>ZROH</v>
          </cell>
          <cell r="F873">
            <v>6</v>
          </cell>
          <cell r="H873" t="str">
            <v>Foreign - imported directly, no similar nat., Res.CAMEX</v>
          </cell>
        </row>
        <row r="874">
          <cell r="A874" t="str">
            <v>10G212150214030</v>
          </cell>
          <cell r="D874" t="str">
            <v>461E</v>
          </cell>
          <cell r="E874" t="str">
            <v>ZROH</v>
          </cell>
          <cell r="F874">
            <v>6</v>
          </cell>
          <cell r="H874" t="str">
            <v>Foreign - imported directly, no similar nat., Res.CAMEX</v>
          </cell>
        </row>
        <row r="875">
          <cell r="A875" t="str">
            <v>10G212150214050</v>
          </cell>
          <cell r="D875" t="str">
            <v>461E</v>
          </cell>
          <cell r="E875" t="str">
            <v>ZROH</v>
          </cell>
          <cell r="F875">
            <v>6</v>
          </cell>
          <cell r="H875" t="str">
            <v>Foreign - imported directly, no similar nat., Res.CAMEX</v>
          </cell>
        </row>
        <row r="876">
          <cell r="A876" t="str">
            <v>10G212150214070</v>
          </cell>
          <cell r="D876" t="str">
            <v>461E</v>
          </cell>
          <cell r="E876" t="str">
            <v>ZROH</v>
          </cell>
          <cell r="F876">
            <v>6</v>
          </cell>
          <cell r="H876" t="str">
            <v>Foreign - imported directly, no similar nat., Res.CAMEX</v>
          </cell>
        </row>
        <row r="877">
          <cell r="A877" t="str">
            <v>10G212150314010</v>
          </cell>
          <cell r="D877" t="str">
            <v>461E</v>
          </cell>
          <cell r="E877" t="str">
            <v>ZROH</v>
          </cell>
          <cell r="F877">
            <v>6</v>
          </cell>
          <cell r="H877" t="str">
            <v>Foreign - imported directly, no similar nat., Res.CAMEX</v>
          </cell>
        </row>
        <row r="878">
          <cell r="A878" t="str">
            <v>10G212150314020</v>
          </cell>
          <cell r="D878" t="str">
            <v>461E</v>
          </cell>
          <cell r="E878" t="str">
            <v>ZROH</v>
          </cell>
          <cell r="F878">
            <v>6</v>
          </cell>
          <cell r="H878" t="str">
            <v>Foreign - imported directly, no similar nat., Res.CAMEX</v>
          </cell>
        </row>
        <row r="879">
          <cell r="A879" t="str">
            <v>10G212150314031</v>
          </cell>
          <cell r="D879" t="str">
            <v>461E</v>
          </cell>
          <cell r="E879" t="str">
            <v>ZROH</v>
          </cell>
          <cell r="F879">
            <v>6</v>
          </cell>
          <cell r="H879" t="str">
            <v>Foreign - imported directly, no similar nat., Res.CAMEX</v>
          </cell>
        </row>
        <row r="880">
          <cell r="A880" t="str">
            <v>10G212150314050</v>
          </cell>
          <cell r="D880" t="str">
            <v>461E</v>
          </cell>
          <cell r="E880" t="str">
            <v>ZROH</v>
          </cell>
          <cell r="F880">
            <v>6</v>
          </cell>
          <cell r="H880" t="str">
            <v>Foreign - imported directly, no similar nat., Res.CAMEX</v>
          </cell>
        </row>
        <row r="881">
          <cell r="A881" t="str">
            <v>10G212154114020</v>
          </cell>
          <cell r="D881" t="str">
            <v>461E</v>
          </cell>
          <cell r="E881" t="str">
            <v>ZROH</v>
          </cell>
          <cell r="F881">
            <v>6</v>
          </cell>
          <cell r="H881" t="str">
            <v>Foreign - imported directly, no similar nat., Res.CAMEX</v>
          </cell>
        </row>
        <row r="882">
          <cell r="A882" t="str">
            <v>10G212154114030</v>
          </cell>
          <cell r="D882" t="str">
            <v>461E</v>
          </cell>
          <cell r="E882" t="str">
            <v>ZROH</v>
          </cell>
          <cell r="F882">
            <v>6</v>
          </cell>
          <cell r="H882" t="str">
            <v>Foreign - imported directly, no similar nat., Res.CAMEX</v>
          </cell>
        </row>
        <row r="883">
          <cell r="A883" t="str">
            <v>10G212154114050</v>
          </cell>
          <cell r="D883" t="str">
            <v>461E</v>
          </cell>
          <cell r="E883" t="str">
            <v>ZROH</v>
          </cell>
          <cell r="F883">
            <v>6</v>
          </cell>
          <cell r="H883" t="str">
            <v>Foreign - imported directly, no similar nat., Res.CAMEX</v>
          </cell>
        </row>
        <row r="884">
          <cell r="A884" t="str">
            <v>10G212154214010</v>
          </cell>
          <cell r="D884" t="str">
            <v>461E</v>
          </cell>
          <cell r="E884" t="str">
            <v>ZROH</v>
          </cell>
          <cell r="F884">
            <v>6</v>
          </cell>
          <cell r="H884" t="str">
            <v>Foreign - imported directly, no similar nat., Res.CAMEX</v>
          </cell>
        </row>
        <row r="885">
          <cell r="A885" t="str">
            <v>10G212154214020</v>
          </cell>
          <cell r="D885" t="str">
            <v>461E</v>
          </cell>
          <cell r="E885" t="str">
            <v>ZROH</v>
          </cell>
          <cell r="F885">
            <v>6</v>
          </cell>
          <cell r="H885" t="str">
            <v>Foreign - imported directly, no similar nat., Res.CAMEX</v>
          </cell>
        </row>
        <row r="886">
          <cell r="A886" t="str">
            <v>10G21215R014010</v>
          </cell>
          <cell r="D886" t="str">
            <v>461E</v>
          </cell>
          <cell r="E886" t="str">
            <v>ZROH</v>
          </cell>
          <cell r="F886">
            <v>6</v>
          </cell>
          <cell r="H886" t="str">
            <v>Foreign - imported directly, no similar nat., Res.CAMEX</v>
          </cell>
        </row>
        <row r="887">
          <cell r="A887" t="str">
            <v>10G21215R014020</v>
          </cell>
          <cell r="D887" t="str">
            <v>461E</v>
          </cell>
          <cell r="E887" t="str">
            <v>ZROH</v>
          </cell>
          <cell r="F887">
            <v>6</v>
          </cell>
          <cell r="H887" t="str">
            <v>Foreign - imported directly, no similar nat., Res.CAMEX</v>
          </cell>
        </row>
        <row r="888">
          <cell r="A888" t="str">
            <v>10G21215R014031</v>
          </cell>
          <cell r="D888" t="str">
            <v>461E</v>
          </cell>
          <cell r="E888" t="str">
            <v>ZROH</v>
          </cell>
          <cell r="F888">
            <v>6</v>
          </cell>
          <cell r="H888" t="str">
            <v>Foreign - imported directly, no similar nat., Res.CAMEX</v>
          </cell>
        </row>
        <row r="889">
          <cell r="A889" t="str">
            <v>10G21215R014050</v>
          </cell>
          <cell r="D889" t="str">
            <v>461E</v>
          </cell>
          <cell r="E889" t="str">
            <v>ZROH</v>
          </cell>
          <cell r="F889">
            <v>6</v>
          </cell>
          <cell r="H889" t="str">
            <v>Foreign - imported directly, no similar nat., Res.CAMEX</v>
          </cell>
        </row>
        <row r="890">
          <cell r="A890" t="str">
            <v>10G21215R014070</v>
          </cell>
          <cell r="D890" t="str">
            <v>461E</v>
          </cell>
          <cell r="E890" t="str">
            <v>ZROH</v>
          </cell>
          <cell r="F890">
            <v>6</v>
          </cell>
          <cell r="H890" t="str">
            <v>Foreign - imported directly, no similar nat., Res.CAMEX</v>
          </cell>
        </row>
        <row r="891">
          <cell r="A891" t="str">
            <v>10G21215R014110</v>
          </cell>
          <cell r="D891" t="str">
            <v>461E</v>
          </cell>
          <cell r="E891" t="str">
            <v>ZROH</v>
          </cell>
          <cell r="F891">
            <v>6</v>
          </cell>
          <cell r="H891" t="str">
            <v>Foreign - imported directly, no similar nat., Res.CAMEX</v>
          </cell>
        </row>
        <row r="892">
          <cell r="A892" t="str">
            <v>10G212160014010</v>
          </cell>
          <cell r="D892" t="str">
            <v>461E</v>
          </cell>
          <cell r="E892" t="str">
            <v>ZROH</v>
          </cell>
          <cell r="F892">
            <v>6</v>
          </cell>
          <cell r="H892" t="str">
            <v>Foreign - imported directly, no similar nat., Res.CAMEX</v>
          </cell>
        </row>
        <row r="893">
          <cell r="A893" t="str">
            <v>10G212160014020</v>
          </cell>
          <cell r="D893" t="str">
            <v>461E</v>
          </cell>
          <cell r="E893" t="str">
            <v>ZROH</v>
          </cell>
          <cell r="F893">
            <v>6</v>
          </cell>
          <cell r="H893" t="str">
            <v>Foreign - imported directly, no similar nat., Res.CAMEX</v>
          </cell>
        </row>
        <row r="894">
          <cell r="A894" t="str">
            <v>10G212160014030</v>
          </cell>
          <cell r="D894" t="str">
            <v>461E</v>
          </cell>
          <cell r="E894" t="str">
            <v>ZROH</v>
          </cell>
          <cell r="F894">
            <v>6</v>
          </cell>
          <cell r="H894" t="str">
            <v>Foreign - imported directly, no similar nat., Res.CAMEX</v>
          </cell>
        </row>
        <row r="895">
          <cell r="A895" t="str">
            <v>10G212160014050</v>
          </cell>
          <cell r="D895" t="str">
            <v>461E</v>
          </cell>
          <cell r="E895" t="str">
            <v>ZROH</v>
          </cell>
          <cell r="F895">
            <v>6</v>
          </cell>
          <cell r="H895" t="str">
            <v>Foreign - imported directly, no similar nat., Res.CAMEX</v>
          </cell>
        </row>
        <row r="896">
          <cell r="A896" t="str">
            <v>10G212160114010</v>
          </cell>
          <cell r="D896" t="str">
            <v>461E</v>
          </cell>
          <cell r="E896" t="str">
            <v>ZROH</v>
          </cell>
          <cell r="F896">
            <v>6</v>
          </cell>
          <cell r="H896" t="str">
            <v>Foreign - imported directly, no similar nat., Res.CAMEX</v>
          </cell>
        </row>
        <row r="897">
          <cell r="A897" t="str">
            <v>10G212160114020</v>
          </cell>
          <cell r="D897" t="str">
            <v>461E</v>
          </cell>
          <cell r="E897" t="str">
            <v>ZROH</v>
          </cell>
          <cell r="F897">
            <v>6</v>
          </cell>
          <cell r="H897" t="str">
            <v>Foreign - imported directly, no similar nat., Res.CAMEX</v>
          </cell>
        </row>
        <row r="898">
          <cell r="A898" t="str">
            <v>10G212160114030</v>
          </cell>
          <cell r="D898" t="str">
            <v>461E</v>
          </cell>
          <cell r="E898" t="str">
            <v>ZROH</v>
          </cell>
          <cell r="F898">
            <v>6</v>
          </cell>
          <cell r="H898" t="str">
            <v>Foreign - imported directly, no similar nat., Res.CAMEX</v>
          </cell>
        </row>
        <row r="899">
          <cell r="A899" t="str">
            <v>10G212160114050</v>
          </cell>
          <cell r="D899" t="str">
            <v>461E</v>
          </cell>
          <cell r="E899" t="str">
            <v>ZROH</v>
          </cell>
          <cell r="F899">
            <v>6</v>
          </cell>
          <cell r="H899" t="str">
            <v>Foreign - imported directly, no similar nat., Res.CAMEX</v>
          </cell>
        </row>
        <row r="900">
          <cell r="A900" t="str">
            <v>10G212160214010</v>
          </cell>
          <cell r="D900" t="str">
            <v>461E</v>
          </cell>
          <cell r="E900" t="str">
            <v>ZROH</v>
          </cell>
          <cell r="F900">
            <v>6</v>
          </cell>
          <cell r="H900" t="str">
            <v>Foreign - imported directly, no similar nat., Res.CAMEX</v>
          </cell>
        </row>
        <row r="901">
          <cell r="A901" t="str">
            <v>10G212160214020</v>
          </cell>
          <cell r="D901" t="str">
            <v>461E</v>
          </cell>
          <cell r="E901" t="str">
            <v>ZROH</v>
          </cell>
          <cell r="F901">
            <v>6</v>
          </cell>
          <cell r="H901" t="str">
            <v>Foreign - imported directly, no similar nat., Res.CAMEX</v>
          </cell>
        </row>
        <row r="902">
          <cell r="A902" t="str">
            <v>10G212160214030</v>
          </cell>
          <cell r="D902" t="str">
            <v>461E</v>
          </cell>
          <cell r="E902" t="str">
            <v>ZROH</v>
          </cell>
          <cell r="F902">
            <v>6</v>
          </cell>
          <cell r="H902" t="str">
            <v>Foreign - imported directly, no similar nat., Res.CAMEX</v>
          </cell>
        </row>
        <row r="903">
          <cell r="A903" t="str">
            <v>10G212160214050</v>
          </cell>
          <cell r="D903" t="str">
            <v>461E</v>
          </cell>
          <cell r="E903" t="str">
            <v>ZROH</v>
          </cell>
          <cell r="F903">
            <v>6</v>
          </cell>
          <cell r="H903" t="str">
            <v>Foreign - imported directly, no similar nat., Res.CAMEX</v>
          </cell>
        </row>
        <row r="904">
          <cell r="A904" t="str">
            <v>10G212162214010</v>
          </cell>
          <cell r="D904" t="str">
            <v>461E</v>
          </cell>
          <cell r="E904" t="str">
            <v>ZROH</v>
          </cell>
          <cell r="F904">
            <v>6</v>
          </cell>
          <cell r="H904" t="str">
            <v>Foreign - imported directly, no similar nat., Res.CAMEX</v>
          </cell>
        </row>
        <row r="905">
          <cell r="A905" t="str">
            <v>10G212162214020</v>
          </cell>
          <cell r="D905" t="str">
            <v>461E</v>
          </cell>
          <cell r="E905" t="str">
            <v>ZROH</v>
          </cell>
          <cell r="F905">
            <v>6</v>
          </cell>
          <cell r="H905" t="str">
            <v>Foreign - imported directly, no similar nat., Res.CAMEX</v>
          </cell>
        </row>
        <row r="906">
          <cell r="A906" t="str">
            <v>10G212162214030</v>
          </cell>
          <cell r="D906" t="str">
            <v>461E</v>
          </cell>
          <cell r="E906" t="str">
            <v>ZROH</v>
          </cell>
          <cell r="F906">
            <v>6</v>
          </cell>
          <cell r="H906" t="str">
            <v>Foreign - imported directly, no similar nat., Res.CAMEX</v>
          </cell>
        </row>
        <row r="907">
          <cell r="A907" t="str">
            <v>10G212162214050</v>
          </cell>
          <cell r="D907" t="str">
            <v>461E</v>
          </cell>
          <cell r="E907" t="str">
            <v>ZROH</v>
          </cell>
          <cell r="F907">
            <v>6</v>
          </cell>
          <cell r="H907" t="str">
            <v>Foreign - imported directly, no similar nat., Res.CAMEX</v>
          </cell>
        </row>
        <row r="908">
          <cell r="A908" t="str">
            <v>10G212165114010</v>
          </cell>
          <cell r="D908" t="str">
            <v>461E</v>
          </cell>
          <cell r="E908" t="str">
            <v>ZROH</v>
          </cell>
          <cell r="F908">
            <v>6</v>
          </cell>
          <cell r="H908" t="str">
            <v>Foreign - imported directly, no similar nat., Res.CAMEX</v>
          </cell>
        </row>
        <row r="909">
          <cell r="A909" t="str">
            <v>10G212165114020</v>
          </cell>
          <cell r="D909" t="str">
            <v>461E</v>
          </cell>
          <cell r="E909" t="str">
            <v>ZROH</v>
          </cell>
          <cell r="F909">
            <v>6</v>
          </cell>
          <cell r="H909" t="str">
            <v>Foreign - imported directly, no similar nat., Res.CAMEX</v>
          </cell>
        </row>
        <row r="910">
          <cell r="A910" t="str">
            <v>10G212165114030</v>
          </cell>
          <cell r="D910" t="str">
            <v>461E</v>
          </cell>
          <cell r="E910" t="str">
            <v>ZROH</v>
          </cell>
          <cell r="F910">
            <v>6</v>
          </cell>
          <cell r="H910" t="str">
            <v>Foreign - imported directly, no similar nat., Res.CAMEX</v>
          </cell>
        </row>
        <row r="911">
          <cell r="A911" t="str">
            <v>10G212165114050</v>
          </cell>
          <cell r="D911" t="str">
            <v>461E</v>
          </cell>
          <cell r="E911" t="str">
            <v>ZROH</v>
          </cell>
          <cell r="F911">
            <v>6</v>
          </cell>
          <cell r="H911" t="str">
            <v>Foreign - imported directly, no similar nat., Res.CAMEX</v>
          </cell>
        </row>
        <row r="912">
          <cell r="A912" t="str">
            <v>10G212169214010</v>
          </cell>
          <cell r="D912" t="str">
            <v>461E</v>
          </cell>
          <cell r="E912" t="str">
            <v>ZROH</v>
          </cell>
          <cell r="F912">
            <v>6</v>
          </cell>
          <cell r="H912" t="str">
            <v>Foreign - imported directly, no similar nat., Res.CAMEX</v>
          </cell>
        </row>
        <row r="913">
          <cell r="A913" t="str">
            <v>10G212169214020</v>
          </cell>
          <cell r="D913" t="str">
            <v>461E</v>
          </cell>
          <cell r="E913" t="str">
            <v>ZROH</v>
          </cell>
          <cell r="F913">
            <v>6</v>
          </cell>
          <cell r="H913" t="str">
            <v>Foreign - imported directly, no similar nat., Res.CAMEX</v>
          </cell>
        </row>
        <row r="914">
          <cell r="A914" t="str">
            <v>10G212169214030</v>
          </cell>
          <cell r="D914" t="str">
            <v>461E</v>
          </cell>
          <cell r="E914" t="str">
            <v>ZROH</v>
          </cell>
          <cell r="F914">
            <v>6</v>
          </cell>
          <cell r="H914" t="str">
            <v>Foreign - imported directly, no similar nat., Res.CAMEX</v>
          </cell>
        </row>
        <row r="915">
          <cell r="A915" t="str">
            <v>10G212169214050</v>
          </cell>
          <cell r="D915" t="str">
            <v>461E</v>
          </cell>
          <cell r="E915" t="str">
            <v>ZROH</v>
          </cell>
          <cell r="F915">
            <v>6</v>
          </cell>
          <cell r="H915" t="str">
            <v>Foreign - imported directly, no similar nat., Res.CAMEX</v>
          </cell>
        </row>
        <row r="916">
          <cell r="A916" t="str">
            <v>10G212174114010</v>
          </cell>
          <cell r="D916" t="str">
            <v>461E</v>
          </cell>
          <cell r="E916" t="str">
            <v>ZROH</v>
          </cell>
          <cell r="F916">
            <v>6</v>
          </cell>
          <cell r="H916" t="str">
            <v>Foreign - imported directly, no similar nat., Res.CAMEX</v>
          </cell>
        </row>
        <row r="917">
          <cell r="A917" t="str">
            <v>10G212174114020</v>
          </cell>
          <cell r="D917" t="str">
            <v>461E</v>
          </cell>
          <cell r="E917" t="str">
            <v>ZROH</v>
          </cell>
          <cell r="F917">
            <v>6</v>
          </cell>
          <cell r="H917" t="str">
            <v>Foreign - imported directly, no similar nat., Res.CAMEX</v>
          </cell>
        </row>
        <row r="918">
          <cell r="A918" t="str">
            <v>10G212174114030</v>
          </cell>
          <cell r="D918" t="str">
            <v>461E</v>
          </cell>
          <cell r="E918" t="str">
            <v>ZROH</v>
          </cell>
          <cell r="F918">
            <v>6</v>
          </cell>
          <cell r="H918" t="str">
            <v>Foreign - imported directly, no similar nat., Res.CAMEX</v>
          </cell>
        </row>
        <row r="919">
          <cell r="A919" t="str">
            <v>10G212174114050</v>
          </cell>
          <cell r="D919" t="str">
            <v>461E</v>
          </cell>
          <cell r="E919" t="str">
            <v>ZROH</v>
          </cell>
          <cell r="F919">
            <v>6</v>
          </cell>
          <cell r="H919" t="str">
            <v>Foreign - imported directly, no similar nat., Res.CAMEX</v>
          </cell>
        </row>
        <row r="920">
          <cell r="A920" t="str">
            <v>10G212174214010</v>
          </cell>
          <cell r="D920" t="str">
            <v>461E</v>
          </cell>
          <cell r="E920" t="str">
            <v>ZROH</v>
          </cell>
          <cell r="F920">
            <v>6</v>
          </cell>
          <cell r="H920" t="str">
            <v>Foreign - imported directly, no similar nat., Res.CAMEX</v>
          </cell>
        </row>
        <row r="921">
          <cell r="A921" t="str">
            <v>10G212174214020</v>
          </cell>
          <cell r="D921" t="str">
            <v>461E</v>
          </cell>
          <cell r="E921" t="str">
            <v>ZROH</v>
          </cell>
          <cell r="F921">
            <v>6</v>
          </cell>
          <cell r="H921" t="str">
            <v>Foreign - imported directly, no similar nat., Res.CAMEX</v>
          </cell>
        </row>
        <row r="922">
          <cell r="A922" t="str">
            <v>10G212174214030</v>
          </cell>
          <cell r="D922" t="str">
            <v>461E</v>
          </cell>
          <cell r="E922" t="str">
            <v>ZROH</v>
          </cell>
          <cell r="F922">
            <v>6</v>
          </cell>
          <cell r="H922" t="str">
            <v>Foreign - imported directly, no similar nat., Res.CAMEX</v>
          </cell>
        </row>
        <row r="923">
          <cell r="A923" t="str">
            <v>10G212174214050</v>
          </cell>
          <cell r="D923" t="str">
            <v>461E</v>
          </cell>
          <cell r="E923" t="str">
            <v>ZROH</v>
          </cell>
          <cell r="F923">
            <v>6</v>
          </cell>
          <cell r="H923" t="str">
            <v>Foreign - imported directly, no similar nat., Res.CAMEX</v>
          </cell>
        </row>
        <row r="924">
          <cell r="A924" t="str">
            <v>10G212178214010</v>
          </cell>
          <cell r="D924" t="str">
            <v>461E</v>
          </cell>
          <cell r="E924" t="str">
            <v>ZROH</v>
          </cell>
          <cell r="F924">
            <v>6</v>
          </cell>
          <cell r="H924" t="str">
            <v>Foreign - imported directly, no similar nat., Res.CAMEX</v>
          </cell>
        </row>
        <row r="925">
          <cell r="A925" t="str">
            <v>10G212178214020</v>
          </cell>
          <cell r="D925" t="str">
            <v>461E</v>
          </cell>
          <cell r="E925" t="str">
            <v>ZROH</v>
          </cell>
          <cell r="F925">
            <v>6</v>
          </cell>
          <cell r="H925" t="str">
            <v>Foreign - imported directly, no similar nat., Res.CAMEX</v>
          </cell>
        </row>
        <row r="926">
          <cell r="A926" t="str">
            <v>10G212178214030</v>
          </cell>
          <cell r="D926" t="str">
            <v>461E</v>
          </cell>
          <cell r="E926" t="str">
            <v>ZROH</v>
          </cell>
          <cell r="F926">
            <v>6</v>
          </cell>
          <cell r="H926" t="str">
            <v>Foreign - imported directly, no similar nat., Res.CAMEX</v>
          </cell>
        </row>
        <row r="927">
          <cell r="A927" t="str">
            <v>10G212178214050</v>
          </cell>
          <cell r="D927" t="str">
            <v>461E</v>
          </cell>
          <cell r="E927" t="str">
            <v>ZROH</v>
          </cell>
          <cell r="F927">
            <v>6</v>
          </cell>
          <cell r="H927" t="str">
            <v>Foreign - imported directly, no similar nat., Res.CAMEX</v>
          </cell>
        </row>
        <row r="928">
          <cell r="A928" t="str">
            <v>10G212180114010</v>
          </cell>
          <cell r="D928" t="str">
            <v>461E</v>
          </cell>
          <cell r="E928" t="str">
            <v>ZROH</v>
          </cell>
          <cell r="F928">
            <v>6</v>
          </cell>
          <cell r="H928" t="str">
            <v>Foreign - imported directly, no similar nat., Res.CAMEX</v>
          </cell>
        </row>
        <row r="929">
          <cell r="A929" t="str">
            <v>10G212180114020</v>
          </cell>
          <cell r="D929" t="str">
            <v>461E</v>
          </cell>
          <cell r="E929" t="str">
            <v>ZROH</v>
          </cell>
          <cell r="F929">
            <v>6</v>
          </cell>
          <cell r="H929" t="str">
            <v>Foreign - imported directly, no similar nat., Res.CAMEX</v>
          </cell>
        </row>
        <row r="930">
          <cell r="A930" t="str">
            <v>10G212180114030</v>
          </cell>
          <cell r="D930" t="str">
            <v>461E</v>
          </cell>
          <cell r="E930" t="str">
            <v>ZROH</v>
          </cell>
          <cell r="F930">
            <v>6</v>
          </cell>
          <cell r="H930" t="str">
            <v>Foreign - imported directly, no similar nat., Res.CAMEX</v>
          </cell>
        </row>
        <row r="931">
          <cell r="A931" t="str">
            <v>10G212180114050</v>
          </cell>
          <cell r="D931" t="str">
            <v>461E</v>
          </cell>
          <cell r="E931" t="str">
            <v>ZROH</v>
          </cell>
          <cell r="F931">
            <v>6</v>
          </cell>
          <cell r="H931" t="str">
            <v>Foreign - imported directly, no similar nat., Res.CAMEX</v>
          </cell>
        </row>
        <row r="932">
          <cell r="A932" t="str">
            <v>10G212180114070</v>
          </cell>
          <cell r="D932" t="str">
            <v>461E</v>
          </cell>
          <cell r="E932" t="str">
            <v>ZROH</v>
          </cell>
          <cell r="F932">
            <v>6</v>
          </cell>
          <cell r="H932" t="str">
            <v>Foreign - imported directly, no similar nat., Res.CAMEX</v>
          </cell>
        </row>
        <row r="933">
          <cell r="A933" t="str">
            <v>10G212180214010</v>
          </cell>
          <cell r="D933" t="str">
            <v>461E</v>
          </cell>
          <cell r="E933" t="str">
            <v>ZROH</v>
          </cell>
          <cell r="F933">
            <v>6</v>
          </cell>
          <cell r="H933" t="str">
            <v>Foreign - imported directly, no similar nat., Res.CAMEX</v>
          </cell>
        </row>
        <row r="934">
          <cell r="A934" t="str">
            <v>10G212180214020</v>
          </cell>
          <cell r="D934" t="str">
            <v>461E</v>
          </cell>
          <cell r="E934" t="str">
            <v>ZROH</v>
          </cell>
          <cell r="F934">
            <v>6</v>
          </cell>
          <cell r="H934" t="str">
            <v>Foreign - imported directly, no similar nat., Res.CAMEX</v>
          </cell>
        </row>
        <row r="935">
          <cell r="A935" t="str">
            <v>10G212180214030</v>
          </cell>
          <cell r="D935" t="str">
            <v>461E</v>
          </cell>
          <cell r="E935" t="str">
            <v>ZROH</v>
          </cell>
          <cell r="F935">
            <v>6</v>
          </cell>
          <cell r="H935" t="str">
            <v>Foreign - imported directly, no similar nat., Res.CAMEX</v>
          </cell>
        </row>
        <row r="936">
          <cell r="A936" t="str">
            <v>10G212180214050</v>
          </cell>
          <cell r="D936" t="str">
            <v>461E</v>
          </cell>
          <cell r="E936" t="str">
            <v>ZROH</v>
          </cell>
          <cell r="F936">
            <v>6</v>
          </cell>
          <cell r="H936" t="str">
            <v>Foreign - imported directly, no similar nat., Res.CAMEX</v>
          </cell>
        </row>
        <row r="937">
          <cell r="A937" t="str">
            <v>10G212180314010</v>
          </cell>
          <cell r="D937" t="str">
            <v>461E</v>
          </cell>
          <cell r="E937" t="str">
            <v>ZROH</v>
          </cell>
          <cell r="F937">
            <v>6</v>
          </cell>
          <cell r="H937" t="str">
            <v>Foreign - imported directly, no similar nat., Res.CAMEX</v>
          </cell>
        </row>
        <row r="938">
          <cell r="A938" t="str">
            <v>10G212180314020</v>
          </cell>
          <cell r="D938" t="str">
            <v>461E</v>
          </cell>
          <cell r="E938" t="str">
            <v>ZROH</v>
          </cell>
          <cell r="F938">
            <v>6</v>
          </cell>
          <cell r="H938" t="str">
            <v>Foreign - imported directly, no similar nat., Res.CAMEX</v>
          </cell>
        </row>
        <row r="939">
          <cell r="A939" t="str">
            <v>10G212180314030</v>
          </cell>
          <cell r="D939" t="str">
            <v>461E</v>
          </cell>
          <cell r="E939" t="str">
            <v>ZROH</v>
          </cell>
          <cell r="F939">
            <v>6</v>
          </cell>
          <cell r="H939" t="str">
            <v>Foreign - imported directly, no similar nat., Res.CAMEX</v>
          </cell>
        </row>
        <row r="940">
          <cell r="A940" t="str">
            <v>10G212180314050</v>
          </cell>
          <cell r="D940" t="str">
            <v>461E</v>
          </cell>
          <cell r="E940" t="str">
            <v>ZROH</v>
          </cell>
          <cell r="F940">
            <v>6</v>
          </cell>
          <cell r="H940" t="str">
            <v>Foreign - imported directly, no similar nat., Res.CAMEX</v>
          </cell>
        </row>
        <row r="941">
          <cell r="A941" t="str">
            <v>10G212180314070</v>
          </cell>
          <cell r="D941" t="str">
            <v>461E</v>
          </cell>
          <cell r="E941" t="str">
            <v>ZROH</v>
          </cell>
          <cell r="F941">
            <v>6</v>
          </cell>
          <cell r="H941" t="str">
            <v>Foreign - imported directly, no similar nat., Res.CAMEX</v>
          </cell>
        </row>
        <row r="942">
          <cell r="A942" t="str">
            <v>10G212180314110</v>
          </cell>
          <cell r="D942" t="str">
            <v>461E</v>
          </cell>
          <cell r="E942" t="str">
            <v>ZROH</v>
          </cell>
          <cell r="F942">
            <v>6</v>
          </cell>
          <cell r="H942" t="str">
            <v>Foreign - imported directly, no similar nat., Res.CAMEX</v>
          </cell>
        </row>
        <row r="943">
          <cell r="A943" t="str">
            <v>10G212182214010</v>
          </cell>
          <cell r="D943" t="str">
            <v>461E</v>
          </cell>
          <cell r="E943" t="str">
            <v>ZROH</v>
          </cell>
          <cell r="F943">
            <v>6</v>
          </cell>
          <cell r="H943" t="str">
            <v>Foreign - imported directly, no similar nat., Res.CAMEX</v>
          </cell>
        </row>
        <row r="944">
          <cell r="A944" t="str">
            <v>10G212182214020</v>
          </cell>
          <cell r="D944" t="str">
            <v>461E</v>
          </cell>
          <cell r="E944" t="str">
            <v>ZROH</v>
          </cell>
          <cell r="F944">
            <v>6</v>
          </cell>
          <cell r="H944" t="str">
            <v>Foreign - imported directly, no similar nat., Res.CAMEX</v>
          </cell>
        </row>
        <row r="945">
          <cell r="A945" t="str">
            <v>10G212182214050</v>
          </cell>
          <cell r="D945" t="str">
            <v>461E</v>
          </cell>
          <cell r="E945" t="str">
            <v>ZROH</v>
          </cell>
          <cell r="F945">
            <v>6</v>
          </cell>
          <cell r="H945" t="str">
            <v>Foreign - imported directly, no similar nat., Res.CAMEX</v>
          </cell>
        </row>
        <row r="946">
          <cell r="A946" t="str">
            <v>10G212187114010</v>
          </cell>
          <cell r="D946" t="str">
            <v>461E</v>
          </cell>
          <cell r="E946" t="str">
            <v>ZROH</v>
          </cell>
          <cell r="F946">
            <v>6</v>
          </cell>
          <cell r="H946" t="str">
            <v>Foreign - imported directly, no similar nat., Res.CAMEX</v>
          </cell>
        </row>
        <row r="947">
          <cell r="A947" t="str">
            <v>10G212187114020</v>
          </cell>
          <cell r="D947" t="str">
            <v>461E</v>
          </cell>
          <cell r="E947" t="str">
            <v>ZROH</v>
          </cell>
          <cell r="F947">
            <v>6</v>
          </cell>
          <cell r="H947" t="str">
            <v>Foreign - imported directly, no similar nat., Res.CAMEX</v>
          </cell>
        </row>
        <row r="948">
          <cell r="A948" t="str">
            <v>10G212187114031</v>
          </cell>
          <cell r="D948" t="str">
            <v>461E</v>
          </cell>
          <cell r="E948" t="str">
            <v>ZROH</v>
          </cell>
          <cell r="F948">
            <v>6</v>
          </cell>
          <cell r="H948" t="str">
            <v>Foreign - imported directly, no similar nat., Res.CAMEX</v>
          </cell>
        </row>
        <row r="949">
          <cell r="A949" t="str">
            <v>10G212187114050</v>
          </cell>
          <cell r="D949" t="str">
            <v>461E</v>
          </cell>
          <cell r="E949" t="str">
            <v>ZROH</v>
          </cell>
          <cell r="F949">
            <v>6</v>
          </cell>
          <cell r="H949" t="str">
            <v>Foreign - imported directly, no similar nat., Res.CAMEX</v>
          </cell>
        </row>
        <row r="950">
          <cell r="A950" t="str">
            <v>10G212187214010</v>
          </cell>
          <cell r="D950" t="str">
            <v>461E</v>
          </cell>
          <cell r="E950" t="str">
            <v>ZROH</v>
          </cell>
          <cell r="F950">
            <v>6</v>
          </cell>
          <cell r="H950" t="str">
            <v>Foreign - imported directly, no similar nat., Res.CAMEX</v>
          </cell>
        </row>
        <row r="951">
          <cell r="A951" t="str">
            <v>10G212187214020</v>
          </cell>
          <cell r="D951" t="str">
            <v>461E</v>
          </cell>
          <cell r="E951" t="str">
            <v>ZROH</v>
          </cell>
          <cell r="F951">
            <v>6</v>
          </cell>
          <cell r="H951" t="str">
            <v>Foreign - imported directly, no similar nat., Res.CAMEX</v>
          </cell>
        </row>
        <row r="952">
          <cell r="A952" t="str">
            <v>10G212187214030</v>
          </cell>
          <cell r="D952" t="str">
            <v>461E</v>
          </cell>
          <cell r="E952" t="str">
            <v>ZROH</v>
          </cell>
          <cell r="F952">
            <v>6</v>
          </cell>
          <cell r="H952" t="str">
            <v>Foreign - imported directly, no similar nat., Res.CAMEX</v>
          </cell>
        </row>
        <row r="953">
          <cell r="A953" t="str">
            <v>10G212187214050</v>
          </cell>
          <cell r="D953" t="str">
            <v>461E</v>
          </cell>
          <cell r="E953" t="str">
            <v>ZROH</v>
          </cell>
          <cell r="F953">
            <v>6</v>
          </cell>
          <cell r="H953" t="str">
            <v>Foreign - imported directly, no similar nat., Res.CAMEX</v>
          </cell>
        </row>
        <row r="954">
          <cell r="A954" t="str">
            <v>10G212187214070</v>
          </cell>
          <cell r="D954" t="str">
            <v>461E</v>
          </cell>
          <cell r="E954" t="str">
            <v>ZROH</v>
          </cell>
          <cell r="F954">
            <v>6</v>
          </cell>
          <cell r="H954" t="str">
            <v>Foreign - imported directly, no similar nat., Res.CAMEX</v>
          </cell>
        </row>
        <row r="955">
          <cell r="A955" t="str">
            <v>10G212191214010</v>
          </cell>
          <cell r="D955" t="str">
            <v>461E</v>
          </cell>
          <cell r="E955" t="str">
            <v>ZROH</v>
          </cell>
          <cell r="F955">
            <v>6</v>
          </cell>
          <cell r="H955" t="str">
            <v>Foreign - imported directly, no similar nat., Res.CAMEX</v>
          </cell>
        </row>
        <row r="956">
          <cell r="A956" t="str">
            <v>10G212191214020</v>
          </cell>
          <cell r="D956" t="str">
            <v>461E</v>
          </cell>
          <cell r="E956" t="str">
            <v>ZROH</v>
          </cell>
          <cell r="F956">
            <v>6</v>
          </cell>
          <cell r="H956" t="str">
            <v>Foreign - imported directly, no similar nat., Res.CAMEX</v>
          </cell>
        </row>
        <row r="957">
          <cell r="A957" t="str">
            <v>10G212191214030</v>
          </cell>
          <cell r="D957" t="str">
            <v>461E</v>
          </cell>
          <cell r="E957" t="str">
            <v>ZROH</v>
          </cell>
          <cell r="F957">
            <v>6</v>
          </cell>
          <cell r="H957" t="str">
            <v>Foreign - imported directly, no similar nat., Res.CAMEX</v>
          </cell>
        </row>
        <row r="958">
          <cell r="A958" t="str">
            <v>10G212191214050</v>
          </cell>
          <cell r="D958" t="str">
            <v>461E</v>
          </cell>
          <cell r="E958" t="str">
            <v>ZROH</v>
          </cell>
          <cell r="F958">
            <v>6</v>
          </cell>
          <cell r="H958" t="str">
            <v>Foreign - imported directly, no similar nat., Res.CAMEX</v>
          </cell>
        </row>
        <row r="959">
          <cell r="A959" t="str">
            <v>10G212196014010</v>
          </cell>
          <cell r="D959" t="str">
            <v>461E</v>
          </cell>
          <cell r="E959" t="str">
            <v>ZROH</v>
          </cell>
          <cell r="F959">
            <v>6</v>
          </cell>
          <cell r="H959" t="str">
            <v>Foreign - imported directly, no similar nat., Res.CAMEX</v>
          </cell>
        </row>
        <row r="960">
          <cell r="A960" t="str">
            <v>10G212196014020</v>
          </cell>
          <cell r="D960" t="str">
            <v>461E</v>
          </cell>
          <cell r="E960" t="str">
            <v>ZROH</v>
          </cell>
          <cell r="F960">
            <v>6</v>
          </cell>
          <cell r="H960" t="str">
            <v>Foreign - imported directly, no similar nat., Res.CAMEX</v>
          </cell>
        </row>
        <row r="961">
          <cell r="A961" t="str">
            <v>10G212196014030</v>
          </cell>
          <cell r="D961" t="str">
            <v>461E</v>
          </cell>
          <cell r="E961" t="str">
            <v>ZROH</v>
          </cell>
          <cell r="F961">
            <v>6</v>
          </cell>
          <cell r="H961" t="str">
            <v>Foreign - imported directly, no similar nat., Res.CAMEX</v>
          </cell>
        </row>
        <row r="962">
          <cell r="A962" t="str">
            <v>10G212196014050</v>
          </cell>
          <cell r="D962" t="str">
            <v>461E</v>
          </cell>
          <cell r="E962" t="str">
            <v>ZROH</v>
          </cell>
          <cell r="F962">
            <v>6</v>
          </cell>
          <cell r="H962" t="str">
            <v>Foreign - imported directly, no similar nat., Res.CAMEX</v>
          </cell>
        </row>
        <row r="963">
          <cell r="A963" t="str">
            <v>10G212196114010</v>
          </cell>
          <cell r="D963" t="str">
            <v>461E</v>
          </cell>
          <cell r="E963" t="str">
            <v>ZROH</v>
          </cell>
          <cell r="F963">
            <v>6</v>
          </cell>
          <cell r="H963" t="str">
            <v>Foreign - imported directly, no similar nat., Res.CAMEX</v>
          </cell>
        </row>
        <row r="964">
          <cell r="A964" t="str">
            <v>10G212196114020</v>
          </cell>
          <cell r="D964" t="str">
            <v>461E</v>
          </cell>
          <cell r="E964" t="str">
            <v>ZROH</v>
          </cell>
          <cell r="F964">
            <v>6</v>
          </cell>
          <cell r="H964" t="str">
            <v>Foreign - imported directly, no similar nat., Res.CAMEX</v>
          </cell>
        </row>
        <row r="965">
          <cell r="A965" t="str">
            <v>10G212196114030</v>
          </cell>
          <cell r="D965" t="str">
            <v>461E</v>
          </cell>
          <cell r="E965" t="str">
            <v>ZROH</v>
          </cell>
          <cell r="F965">
            <v>6</v>
          </cell>
          <cell r="H965" t="str">
            <v>Foreign - imported directly, no similar nat., Res.CAMEX</v>
          </cell>
        </row>
        <row r="966">
          <cell r="A966" t="str">
            <v>10G212196114050</v>
          </cell>
          <cell r="D966" t="str">
            <v>461E</v>
          </cell>
          <cell r="E966" t="str">
            <v>ZROH</v>
          </cell>
          <cell r="F966">
            <v>6</v>
          </cell>
          <cell r="H966" t="str">
            <v>Foreign - imported directly, no similar nat., Res.CAMEX</v>
          </cell>
        </row>
        <row r="967">
          <cell r="A967" t="str">
            <v>10G212196114070</v>
          </cell>
          <cell r="D967" t="str">
            <v>461E</v>
          </cell>
          <cell r="E967" t="str">
            <v>ZROH</v>
          </cell>
          <cell r="F967">
            <v>6</v>
          </cell>
          <cell r="H967" t="str">
            <v>Foreign - imported directly, no similar nat., Res.CAMEX</v>
          </cell>
        </row>
        <row r="968">
          <cell r="A968" t="str">
            <v>10G212196314010</v>
          </cell>
          <cell r="D968" t="str">
            <v>461E</v>
          </cell>
          <cell r="E968" t="str">
            <v>ZROH</v>
          </cell>
          <cell r="F968">
            <v>6</v>
          </cell>
          <cell r="H968" t="str">
            <v>Foreign - imported directly, no similar nat., Res.CAMEX</v>
          </cell>
        </row>
        <row r="969">
          <cell r="A969" t="str">
            <v>10G212196314020</v>
          </cell>
          <cell r="D969" t="str">
            <v>461E</v>
          </cell>
          <cell r="E969" t="str">
            <v>ZROH</v>
          </cell>
          <cell r="F969">
            <v>6</v>
          </cell>
          <cell r="H969" t="str">
            <v>Foreign - imported directly, no similar nat., Res.CAMEX</v>
          </cell>
        </row>
        <row r="970">
          <cell r="A970" t="str">
            <v>10G212196314030</v>
          </cell>
          <cell r="D970" t="str">
            <v>461E</v>
          </cell>
          <cell r="E970" t="str">
            <v>ZROH</v>
          </cell>
          <cell r="F970">
            <v>6</v>
          </cell>
          <cell r="H970" t="str">
            <v>Foreign - imported directly, no similar nat., Res.CAMEX</v>
          </cell>
        </row>
        <row r="971">
          <cell r="A971" t="str">
            <v>10G212196314050</v>
          </cell>
          <cell r="D971" t="str">
            <v>461E</v>
          </cell>
          <cell r="E971" t="str">
            <v>ZROH</v>
          </cell>
          <cell r="F971">
            <v>6</v>
          </cell>
          <cell r="H971" t="str">
            <v>Foreign - imported directly, no similar nat., Res.CAMEX</v>
          </cell>
        </row>
        <row r="972">
          <cell r="A972" t="str">
            <v>10G2121R0014010</v>
          </cell>
          <cell r="D972" t="str">
            <v>461E</v>
          </cell>
          <cell r="E972" t="str">
            <v>ZROH</v>
          </cell>
          <cell r="F972">
            <v>6</v>
          </cell>
          <cell r="H972" t="str">
            <v>Foreign - imported directly, no similar nat., Res.CAMEX</v>
          </cell>
        </row>
        <row r="973">
          <cell r="A973" t="str">
            <v>10G2121R0014020</v>
          </cell>
          <cell r="D973" t="str">
            <v>461E</v>
          </cell>
          <cell r="E973" t="str">
            <v>ZROH</v>
          </cell>
          <cell r="F973">
            <v>6</v>
          </cell>
          <cell r="H973" t="str">
            <v>Foreign - imported directly, no similar nat., Res.CAMEX</v>
          </cell>
        </row>
        <row r="974">
          <cell r="A974" t="str">
            <v>10G2121R0014030</v>
          </cell>
          <cell r="D974" t="str">
            <v>461E</v>
          </cell>
          <cell r="E974" t="str">
            <v>ZROH</v>
          </cell>
          <cell r="F974">
            <v>6</v>
          </cell>
          <cell r="H974" t="str">
            <v>Foreign - imported directly, no similar nat., Res.CAMEX</v>
          </cell>
        </row>
        <row r="975">
          <cell r="A975" t="str">
            <v>10G2121R0014050</v>
          </cell>
          <cell r="D975" t="str">
            <v>461E</v>
          </cell>
          <cell r="E975" t="str">
            <v>ZROH</v>
          </cell>
          <cell r="F975">
            <v>6</v>
          </cell>
          <cell r="H975" t="str">
            <v>Foreign - imported directly, no similar nat., Res.CAMEX</v>
          </cell>
        </row>
        <row r="976">
          <cell r="A976" t="str">
            <v>10G212200014010</v>
          </cell>
          <cell r="D976" t="str">
            <v>461E</v>
          </cell>
          <cell r="E976" t="str">
            <v>ZROH</v>
          </cell>
          <cell r="F976">
            <v>6</v>
          </cell>
          <cell r="H976" t="str">
            <v>Foreign - imported directly, no similar nat., Res.CAMEX</v>
          </cell>
        </row>
        <row r="977">
          <cell r="A977" t="str">
            <v>10G212200014020</v>
          </cell>
          <cell r="D977" t="str">
            <v>461E</v>
          </cell>
          <cell r="E977" t="str">
            <v>ZROH</v>
          </cell>
          <cell r="F977">
            <v>6</v>
          </cell>
          <cell r="H977" t="str">
            <v>Foreign - imported directly, no similar nat., Res.CAMEX</v>
          </cell>
        </row>
        <row r="978">
          <cell r="A978" t="str">
            <v>10G212200014030</v>
          </cell>
          <cell r="D978" t="str">
            <v>461E</v>
          </cell>
          <cell r="E978" t="str">
            <v>ZROH</v>
          </cell>
          <cell r="F978">
            <v>6</v>
          </cell>
          <cell r="H978" t="str">
            <v>Foreign - imported directly, no similar nat., Res.CAMEX</v>
          </cell>
        </row>
        <row r="979">
          <cell r="A979" t="str">
            <v>10G212200014050</v>
          </cell>
          <cell r="D979" t="str">
            <v>461E</v>
          </cell>
          <cell r="E979" t="str">
            <v>ZROH</v>
          </cell>
          <cell r="F979">
            <v>6</v>
          </cell>
          <cell r="H979" t="str">
            <v>Foreign - imported directly, no similar nat., Res.CAMEX</v>
          </cell>
        </row>
        <row r="980">
          <cell r="A980" t="str">
            <v>10G212200014070</v>
          </cell>
          <cell r="D980" t="str">
            <v>461E</v>
          </cell>
          <cell r="E980" t="str">
            <v>ZROH</v>
          </cell>
          <cell r="F980">
            <v>6</v>
          </cell>
          <cell r="H980" t="str">
            <v>Foreign - imported directly, no similar nat., Res.CAMEX</v>
          </cell>
        </row>
        <row r="981">
          <cell r="A981" t="str">
            <v>10G212200114010</v>
          </cell>
          <cell r="D981" t="str">
            <v>461E</v>
          </cell>
          <cell r="E981" t="str">
            <v>ZROH</v>
          </cell>
          <cell r="F981">
            <v>6</v>
          </cell>
          <cell r="H981" t="str">
            <v>Foreign - imported directly, no similar nat., Res.CAMEX</v>
          </cell>
        </row>
        <row r="982">
          <cell r="A982" t="str">
            <v>10G212200114020</v>
          </cell>
          <cell r="D982" t="str">
            <v>461E</v>
          </cell>
          <cell r="E982" t="str">
            <v>ZROH</v>
          </cell>
          <cell r="F982">
            <v>6</v>
          </cell>
          <cell r="H982" t="str">
            <v>Foreign - imported directly, no similar nat., Res.CAMEX</v>
          </cell>
        </row>
        <row r="983">
          <cell r="A983" t="str">
            <v>10G212200114030</v>
          </cell>
          <cell r="D983" t="str">
            <v>461E</v>
          </cell>
          <cell r="E983" t="str">
            <v>ZROH</v>
          </cell>
          <cell r="F983">
            <v>6</v>
          </cell>
          <cell r="H983" t="str">
            <v>Foreign - imported directly, no similar nat., Res.CAMEX</v>
          </cell>
        </row>
        <row r="984">
          <cell r="A984" t="str">
            <v>10G212200114050</v>
          </cell>
          <cell r="D984" t="str">
            <v>461E</v>
          </cell>
          <cell r="E984" t="str">
            <v>ZROH</v>
          </cell>
          <cell r="F984">
            <v>6</v>
          </cell>
          <cell r="H984" t="str">
            <v>Foreign - imported directly, no similar nat., Res.CAMEX</v>
          </cell>
        </row>
        <row r="985">
          <cell r="A985" t="str">
            <v>10G212200114070</v>
          </cell>
          <cell r="D985" t="str">
            <v>461E</v>
          </cell>
          <cell r="E985" t="str">
            <v>ZROH</v>
          </cell>
          <cell r="F985">
            <v>6</v>
          </cell>
          <cell r="H985" t="str">
            <v>Foreign - imported directly, no similar nat., Res.CAMEX</v>
          </cell>
        </row>
        <row r="986">
          <cell r="A986" t="str">
            <v>10G212200214010</v>
          </cell>
          <cell r="D986" t="str">
            <v>461E</v>
          </cell>
          <cell r="E986" t="str">
            <v>ZROH</v>
          </cell>
          <cell r="F986">
            <v>6</v>
          </cell>
          <cell r="H986" t="str">
            <v>Foreign - imported directly, no similar nat., Res.CAMEX</v>
          </cell>
        </row>
        <row r="987">
          <cell r="A987" t="str">
            <v>10G212200214020</v>
          </cell>
          <cell r="D987" t="str">
            <v>461E</v>
          </cell>
          <cell r="E987" t="str">
            <v>ZROH</v>
          </cell>
          <cell r="F987">
            <v>6</v>
          </cell>
          <cell r="H987" t="str">
            <v>Foreign - imported directly, no similar nat., Res.CAMEX</v>
          </cell>
        </row>
        <row r="988">
          <cell r="A988" t="str">
            <v>10G212200214030</v>
          </cell>
          <cell r="D988" t="str">
            <v>461E</v>
          </cell>
          <cell r="E988" t="str">
            <v>ZROH</v>
          </cell>
          <cell r="F988">
            <v>6</v>
          </cell>
          <cell r="H988" t="str">
            <v>Foreign - imported directly, no similar nat., Res.CAMEX</v>
          </cell>
        </row>
        <row r="989">
          <cell r="A989" t="str">
            <v>10G212200214050</v>
          </cell>
          <cell r="D989" t="str">
            <v>461E</v>
          </cell>
          <cell r="E989" t="str">
            <v>ZROH</v>
          </cell>
          <cell r="F989">
            <v>6</v>
          </cell>
          <cell r="H989" t="str">
            <v>Foreign - imported directly, no similar nat., Res.CAMEX</v>
          </cell>
        </row>
        <row r="990">
          <cell r="A990" t="str">
            <v>10G212200214070</v>
          </cell>
          <cell r="D990" t="str">
            <v>461E</v>
          </cell>
          <cell r="E990" t="str">
            <v>ZROH</v>
          </cell>
          <cell r="F990">
            <v>6</v>
          </cell>
          <cell r="H990" t="str">
            <v>Foreign - imported directly, no similar nat., Res.CAMEX</v>
          </cell>
        </row>
        <row r="991">
          <cell r="A991" t="str">
            <v>10G212200314010</v>
          </cell>
          <cell r="D991" t="str">
            <v>461E</v>
          </cell>
          <cell r="E991" t="str">
            <v>ZROH</v>
          </cell>
          <cell r="F991">
            <v>6</v>
          </cell>
          <cell r="H991" t="str">
            <v>Foreign - imported directly, no similar nat., Res.CAMEX</v>
          </cell>
        </row>
        <row r="992">
          <cell r="A992" t="str">
            <v>10G212200314020</v>
          </cell>
          <cell r="D992" t="str">
            <v>461E</v>
          </cell>
          <cell r="E992" t="str">
            <v>ZROH</v>
          </cell>
          <cell r="F992">
            <v>6</v>
          </cell>
          <cell r="H992" t="str">
            <v>Foreign - imported directly, no similar nat., Res.CAMEX</v>
          </cell>
        </row>
        <row r="993">
          <cell r="A993" t="str">
            <v>10G212200314030</v>
          </cell>
          <cell r="D993" t="str">
            <v>461E</v>
          </cell>
          <cell r="E993" t="str">
            <v>ZROH</v>
          </cell>
          <cell r="F993">
            <v>6</v>
          </cell>
          <cell r="H993" t="str">
            <v>Foreign - imported directly, no similar nat., Res.CAMEX</v>
          </cell>
        </row>
        <row r="994">
          <cell r="A994" t="str">
            <v>10G212200314050</v>
          </cell>
          <cell r="D994" t="str">
            <v>461E</v>
          </cell>
          <cell r="E994" t="str">
            <v>ZROH</v>
          </cell>
          <cell r="F994">
            <v>6</v>
          </cell>
          <cell r="H994" t="str">
            <v>Foreign - imported directly, no similar nat., Res.CAMEX</v>
          </cell>
        </row>
        <row r="995">
          <cell r="A995" t="str">
            <v>10G212200414010</v>
          </cell>
          <cell r="D995" t="str">
            <v>461E</v>
          </cell>
          <cell r="E995" t="str">
            <v>ZROH</v>
          </cell>
          <cell r="F995">
            <v>6</v>
          </cell>
          <cell r="H995" t="str">
            <v>Foreign - imported directly, no similar nat., Res.CAMEX</v>
          </cell>
        </row>
        <row r="996">
          <cell r="A996" t="str">
            <v>10G212200414020</v>
          </cell>
          <cell r="D996" t="str">
            <v>461E</v>
          </cell>
          <cell r="E996" t="str">
            <v>ZROH</v>
          </cell>
          <cell r="F996">
            <v>6</v>
          </cell>
          <cell r="H996" t="str">
            <v>Foreign - imported directly, no similar nat., Res.CAMEX</v>
          </cell>
        </row>
        <row r="997">
          <cell r="A997" t="str">
            <v>10G212200414030</v>
          </cell>
          <cell r="D997" t="str">
            <v>461E</v>
          </cell>
          <cell r="E997" t="str">
            <v>ZROH</v>
          </cell>
          <cell r="F997">
            <v>6</v>
          </cell>
          <cell r="H997" t="str">
            <v>Foreign - imported directly, no similar nat., Res.CAMEX</v>
          </cell>
        </row>
        <row r="998">
          <cell r="A998" t="str">
            <v>10G212200414050</v>
          </cell>
          <cell r="D998" t="str">
            <v>461E</v>
          </cell>
          <cell r="E998" t="str">
            <v>ZROH</v>
          </cell>
          <cell r="F998">
            <v>6</v>
          </cell>
          <cell r="H998" t="str">
            <v>Foreign - imported directly, no similar nat., Res.CAMEX</v>
          </cell>
        </row>
        <row r="999">
          <cell r="A999" t="str">
            <v>10G212200414070</v>
          </cell>
          <cell r="D999" t="str">
            <v>461E</v>
          </cell>
          <cell r="E999" t="str">
            <v>ZROH</v>
          </cell>
          <cell r="F999">
            <v>6</v>
          </cell>
          <cell r="H999" t="str">
            <v>Foreign - imported directly, no similar nat., Res.CAMEX</v>
          </cell>
        </row>
        <row r="1000">
          <cell r="A1000" t="str">
            <v>10G212205014020</v>
          </cell>
          <cell r="D1000" t="str">
            <v>461E</v>
          </cell>
          <cell r="E1000" t="str">
            <v>ZROH</v>
          </cell>
          <cell r="F1000">
            <v>6</v>
          </cell>
          <cell r="H1000" t="str">
            <v>Foreign - imported directly, no similar nat., Res.CAMEX</v>
          </cell>
        </row>
        <row r="1001">
          <cell r="A1001" t="str">
            <v>10G212205014031</v>
          </cell>
          <cell r="D1001" t="str">
            <v>461E</v>
          </cell>
          <cell r="E1001" t="str">
            <v>ZROH</v>
          </cell>
          <cell r="F1001">
            <v>6</v>
          </cell>
          <cell r="H1001" t="str">
            <v>Foreign - imported directly, no similar nat., Res.CAMEX</v>
          </cell>
        </row>
        <row r="1002">
          <cell r="A1002" t="str">
            <v>10G212205014050</v>
          </cell>
          <cell r="D1002" t="str">
            <v>461E</v>
          </cell>
          <cell r="E1002" t="str">
            <v>ZROH</v>
          </cell>
          <cell r="F1002">
            <v>6</v>
          </cell>
          <cell r="H1002" t="str">
            <v>Foreign - imported directly, no similar nat., Res.CAMEX</v>
          </cell>
        </row>
        <row r="1003">
          <cell r="A1003" t="str">
            <v>10G212205214010</v>
          </cell>
          <cell r="D1003" t="str">
            <v>461E</v>
          </cell>
          <cell r="E1003" t="str">
            <v>ZROH</v>
          </cell>
          <cell r="F1003">
            <v>6</v>
          </cell>
          <cell r="H1003" t="str">
            <v>Foreign - imported directly, no similar nat., Res.CAMEX</v>
          </cell>
        </row>
        <row r="1004">
          <cell r="A1004" t="str">
            <v>10G212205214020</v>
          </cell>
          <cell r="D1004" t="str">
            <v>461E</v>
          </cell>
          <cell r="E1004" t="str">
            <v>ZROH</v>
          </cell>
          <cell r="F1004">
            <v>6</v>
          </cell>
          <cell r="H1004" t="str">
            <v>Foreign - imported directly, no similar nat., Res.CAMEX</v>
          </cell>
        </row>
        <row r="1005">
          <cell r="A1005" t="str">
            <v>10G212205214031</v>
          </cell>
          <cell r="D1005" t="str">
            <v>461E</v>
          </cell>
          <cell r="E1005" t="str">
            <v>ZROH</v>
          </cell>
          <cell r="F1005">
            <v>6</v>
          </cell>
          <cell r="H1005" t="str">
            <v>Foreign - imported directly, no similar nat., Res.CAMEX</v>
          </cell>
        </row>
        <row r="1006">
          <cell r="A1006" t="str">
            <v>10G21220R014010</v>
          </cell>
          <cell r="D1006" t="str">
            <v>461E</v>
          </cell>
          <cell r="E1006" t="str">
            <v>ZROH</v>
          </cell>
          <cell r="F1006">
            <v>6</v>
          </cell>
          <cell r="H1006" t="str">
            <v>Foreign - imported directly, no similar nat., Res.CAMEX</v>
          </cell>
        </row>
        <row r="1007">
          <cell r="A1007" t="str">
            <v>10G21220R014020</v>
          </cell>
          <cell r="D1007" t="str">
            <v>461E</v>
          </cell>
          <cell r="E1007" t="str">
            <v>ZROH</v>
          </cell>
          <cell r="F1007">
            <v>6</v>
          </cell>
          <cell r="H1007" t="str">
            <v>Foreign - imported directly, no similar nat., Res.CAMEX</v>
          </cell>
        </row>
        <row r="1008">
          <cell r="A1008" t="str">
            <v>10G21220R014030</v>
          </cell>
          <cell r="D1008" t="str">
            <v>461E</v>
          </cell>
          <cell r="E1008" t="str">
            <v>ZROH</v>
          </cell>
          <cell r="F1008">
            <v>6</v>
          </cell>
          <cell r="H1008" t="str">
            <v>Foreign - imported directly, no similar nat., Res.CAMEX</v>
          </cell>
        </row>
        <row r="1009">
          <cell r="A1009" t="str">
            <v>10G21220R014050</v>
          </cell>
          <cell r="D1009" t="str">
            <v>461E</v>
          </cell>
          <cell r="E1009" t="str">
            <v>ZROH</v>
          </cell>
          <cell r="F1009">
            <v>6</v>
          </cell>
          <cell r="H1009" t="str">
            <v>Foreign - imported directly, no similar nat., Res.CAMEX</v>
          </cell>
        </row>
        <row r="1010">
          <cell r="A1010" t="str">
            <v>10G21220R014070</v>
          </cell>
          <cell r="D1010" t="str">
            <v>461E</v>
          </cell>
          <cell r="E1010" t="str">
            <v>ZROH</v>
          </cell>
          <cell r="F1010">
            <v>6</v>
          </cell>
          <cell r="H1010" t="str">
            <v>Foreign - imported directly, no similar nat., Res.CAMEX</v>
          </cell>
        </row>
        <row r="1011">
          <cell r="A1011" t="str">
            <v>10G212210114010</v>
          </cell>
          <cell r="D1011" t="str">
            <v>461E</v>
          </cell>
          <cell r="E1011" t="str">
            <v>ZROH</v>
          </cell>
          <cell r="F1011">
            <v>6</v>
          </cell>
          <cell r="H1011" t="str">
            <v>Foreign - imported directly, no similar nat., Res.CAMEX</v>
          </cell>
        </row>
        <row r="1012">
          <cell r="A1012" t="str">
            <v>10G212210114020</v>
          </cell>
          <cell r="D1012" t="str">
            <v>461E</v>
          </cell>
          <cell r="E1012" t="str">
            <v>ZROH</v>
          </cell>
          <cell r="F1012">
            <v>6</v>
          </cell>
          <cell r="H1012" t="str">
            <v>Foreign - imported directly, no similar nat., Res.CAMEX</v>
          </cell>
        </row>
        <row r="1013">
          <cell r="A1013" t="str">
            <v>10G212210114030</v>
          </cell>
          <cell r="D1013" t="str">
            <v>461E</v>
          </cell>
          <cell r="E1013" t="str">
            <v>ZROH</v>
          </cell>
          <cell r="F1013">
            <v>6</v>
          </cell>
          <cell r="H1013" t="str">
            <v>Foreign - imported directly, no similar nat., Res.CAMEX</v>
          </cell>
        </row>
        <row r="1014">
          <cell r="A1014" t="str">
            <v>10G212210114050</v>
          </cell>
          <cell r="D1014" t="str">
            <v>461E</v>
          </cell>
          <cell r="E1014" t="str">
            <v>ZROH</v>
          </cell>
          <cell r="F1014">
            <v>6</v>
          </cell>
          <cell r="H1014" t="str">
            <v>Foreign - imported directly, no similar nat., Res.CAMEX</v>
          </cell>
        </row>
        <row r="1015">
          <cell r="A1015" t="str">
            <v>10G212210214010</v>
          </cell>
          <cell r="D1015" t="str">
            <v>461E</v>
          </cell>
          <cell r="E1015" t="str">
            <v>ZROH</v>
          </cell>
          <cell r="F1015">
            <v>6</v>
          </cell>
          <cell r="H1015" t="str">
            <v>Foreign - imported directly, no similar nat., Res.CAMEX</v>
          </cell>
        </row>
        <row r="1016">
          <cell r="A1016" t="str">
            <v>10G212210214020</v>
          </cell>
          <cell r="D1016" t="str">
            <v>461E</v>
          </cell>
          <cell r="E1016" t="str">
            <v>ZROH</v>
          </cell>
          <cell r="F1016">
            <v>6</v>
          </cell>
          <cell r="H1016" t="str">
            <v>Foreign - imported directly, no similar nat., Res.CAMEX</v>
          </cell>
        </row>
        <row r="1017">
          <cell r="A1017" t="str">
            <v>10G212210214030</v>
          </cell>
          <cell r="D1017" t="str">
            <v>461E</v>
          </cell>
          <cell r="E1017" t="str">
            <v>ZROH</v>
          </cell>
          <cell r="F1017">
            <v>6</v>
          </cell>
          <cell r="H1017" t="str">
            <v>Foreign - imported directly, no similar nat., Res.CAMEX</v>
          </cell>
        </row>
        <row r="1018">
          <cell r="A1018" t="str">
            <v>10G212210214050</v>
          </cell>
          <cell r="D1018" t="str">
            <v>461E</v>
          </cell>
          <cell r="E1018" t="str">
            <v>ZROH</v>
          </cell>
          <cell r="F1018">
            <v>6</v>
          </cell>
          <cell r="H1018" t="str">
            <v>Foreign - imported directly, no similar nat., Res.CAMEX</v>
          </cell>
        </row>
        <row r="1019">
          <cell r="A1019" t="str">
            <v>10G212215114010</v>
          </cell>
          <cell r="D1019" t="str">
            <v>461E</v>
          </cell>
          <cell r="E1019" t="str">
            <v>ZROH</v>
          </cell>
          <cell r="F1019">
            <v>6</v>
          </cell>
          <cell r="H1019" t="str">
            <v>Foreign - imported directly, no similar nat., Res.CAMEX</v>
          </cell>
        </row>
        <row r="1020">
          <cell r="A1020" t="str">
            <v>10G212215114020</v>
          </cell>
          <cell r="D1020" t="str">
            <v>461E</v>
          </cell>
          <cell r="E1020" t="str">
            <v>ZROH</v>
          </cell>
          <cell r="F1020">
            <v>6</v>
          </cell>
          <cell r="H1020" t="str">
            <v>Foreign - imported directly, no similar nat., Res.CAMEX</v>
          </cell>
        </row>
        <row r="1021">
          <cell r="A1021" t="str">
            <v>10G212215114030</v>
          </cell>
          <cell r="D1021" t="str">
            <v>461E</v>
          </cell>
          <cell r="E1021" t="str">
            <v>ZROH</v>
          </cell>
          <cell r="F1021">
            <v>6</v>
          </cell>
          <cell r="H1021" t="str">
            <v>Foreign - imported directly, no similar nat., Res.CAMEX</v>
          </cell>
        </row>
        <row r="1022">
          <cell r="A1022" t="str">
            <v>10G212215114050</v>
          </cell>
          <cell r="D1022" t="str">
            <v>461E</v>
          </cell>
          <cell r="E1022" t="str">
            <v>ZROH</v>
          </cell>
          <cell r="F1022">
            <v>6</v>
          </cell>
          <cell r="H1022" t="str">
            <v>Foreign - imported directly, no similar nat., Res.CAMEX</v>
          </cell>
        </row>
        <row r="1023">
          <cell r="A1023" t="str">
            <v>10G212215114070</v>
          </cell>
          <cell r="D1023" t="str">
            <v>461E</v>
          </cell>
          <cell r="E1023" t="str">
            <v>ZROH</v>
          </cell>
          <cell r="F1023">
            <v>6</v>
          </cell>
          <cell r="H1023" t="str">
            <v>Foreign - imported directly, no similar nat., Res.CAMEX</v>
          </cell>
        </row>
        <row r="1024">
          <cell r="A1024" t="str">
            <v>10G212215214010</v>
          </cell>
          <cell r="D1024" t="str">
            <v>461E</v>
          </cell>
          <cell r="E1024" t="str">
            <v>ZROH</v>
          </cell>
          <cell r="F1024">
            <v>6</v>
          </cell>
          <cell r="H1024" t="str">
            <v>Foreign - imported directly, no similar nat., Res.CAMEX</v>
          </cell>
        </row>
        <row r="1025">
          <cell r="A1025" t="str">
            <v>10G212215214020</v>
          </cell>
          <cell r="D1025" t="str">
            <v>461E</v>
          </cell>
          <cell r="E1025" t="str">
            <v>ZROH</v>
          </cell>
          <cell r="F1025">
            <v>6</v>
          </cell>
          <cell r="H1025" t="str">
            <v>Foreign - imported directly, no similar nat., Res.CAMEX</v>
          </cell>
        </row>
        <row r="1026">
          <cell r="A1026" t="str">
            <v>10G212215214030</v>
          </cell>
          <cell r="D1026" t="str">
            <v>461E</v>
          </cell>
          <cell r="E1026" t="str">
            <v>ZROH</v>
          </cell>
          <cell r="F1026">
            <v>6</v>
          </cell>
          <cell r="H1026" t="str">
            <v>Foreign - imported directly, no similar nat., Res.CAMEX</v>
          </cell>
        </row>
        <row r="1027">
          <cell r="A1027" t="str">
            <v>10G212215214050</v>
          </cell>
          <cell r="D1027" t="str">
            <v>461E</v>
          </cell>
          <cell r="E1027" t="str">
            <v>ZROH</v>
          </cell>
          <cell r="F1027">
            <v>6</v>
          </cell>
          <cell r="H1027" t="str">
            <v>Foreign - imported directly, no similar nat., Res.CAMEX</v>
          </cell>
        </row>
        <row r="1028">
          <cell r="A1028" t="str">
            <v>10G212220004010</v>
          </cell>
          <cell r="D1028" t="str">
            <v>461E</v>
          </cell>
          <cell r="E1028" t="str">
            <v>ZROH</v>
          </cell>
          <cell r="F1028">
            <v>6</v>
          </cell>
          <cell r="H1028" t="str">
            <v>Foreign - imported directly, no similar nat., Res.CAMEX</v>
          </cell>
        </row>
        <row r="1029">
          <cell r="A1029" t="str">
            <v>10G212220004020</v>
          </cell>
          <cell r="D1029" t="str">
            <v>461E</v>
          </cell>
          <cell r="E1029" t="str">
            <v>ZROH</v>
          </cell>
          <cell r="F1029">
            <v>6</v>
          </cell>
          <cell r="H1029" t="str">
            <v>Foreign - imported directly, no similar nat., Res.CAMEX</v>
          </cell>
        </row>
        <row r="1030">
          <cell r="A1030" t="str">
            <v>10G212220004031</v>
          </cell>
          <cell r="D1030" t="str">
            <v>461E</v>
          </cell>
          <cell r="E1030" t="str">
            <v>ZROH</v>
          </cell>
          <cell r="F1030">
            <v>6</v>
          </cell>
          <cell r="H1030" t="str">
            <v>Foreign - imported directly, no similar nat., Res.CAMEX</v>
          </cell>
        </row>
        <row r="1031">
          <cell r="A1031" t="str">
            <v>10G212220004050</v>
          </cell>
          <cell r="D1031" t="str">
            <v>461E</v>
          </cell>
          <cell r="E1031" t="str">
            <v>ZROH</v>
          </cell>
          <cell r="F1031">
            <v>6</v>
          </cell>
          <cell r="H1031" t="str">
            <v>Foreign - imported directly, no similar nat., Res.CAMEX</v>
          </cell>
        </row>
        <row r="1032">
          <cell r="A1032" t="str">
            <v>10G212220014010</v>
          </cell>
          <cell r="D1032" t="str">
            <v>461E</v>
          </cell>
          <cell r="E1032" t="str">
            <v>ZROH</v>
          </cell>
          <cell r="F1032">
            <v>6</v>
          </cell>
          <cell r="H1032" t="str">
            <v>Foreign - imported directly, no similar nat., Res.CAMEX</v>
          </cell>
        </row>
        <row r="1033">
          <cell r="A1033" t="str">
            <v>10G212220014020</v>
          </cell>
          <cell r="D1033" t="str">
            <v>461E</v>
          </cell>
          <cell r="E1033" t="str">
            <v>ZROH</v>
          </cell>
          <cell r="F1033">
            <v>6</v>
          </cell>
          <cell r="H1033" t="str">
            <v>Foreign - imported directly, no similar nat., Res.CAMEX</v>
          </cell>
        </row>
        <row r="1034">
          <cell r="A1034" t="str">
            <v>10G212220014030</v>
          </cell>
          <cell r="D1034" t="str">
            <v>461E</v>
          </cell>
          <cell r="E1034" t="str">
            <v>ZROH</v>
          </cell>
          <cell r="F1034">
            <v>6</v>
          </cell>
          <cell r="H1034" t="str">
            <v>Foreign - imported directly, no similar nat., Res.CAMEX</v>
          </cell>
        </row>
        <row r="1035">
          <cell r="A1035" t="str">
            <v>10G212220014050</v>
          </cell>
          <cell r="D1035" t="str">
            <v>461E</v>
          </cell>
          <cell r="E1035" t="str">
            <v>ZROH</v>
          </cell>
          <cell r="F1035">
            <v>6</v>
          </cell>
          <cell r="H1035" t="str">
            <v>Foreign - imported directly, no similar nat., Res.CAMEX</v>
          </cell>
        </row>
        <row r="1036">
          <cell r="A1036" t="str">
            <v>10G212220114010</v>
          </cell>
          <cell r="D1036" t="str">
            <v>461E</v>
          </cell>
          <cell r="E1036" t="str">
            <v>ZROH</v>
          </cell>
          <cell r="F1036">
            <v>6</v>
          </cell>
          <cell r="H1036" t="str">
            <v>Foreign - imported directly, no similar nat., Res.CAMEX</v>
          </cell>
        </row>
        <row r="1037">
          <cell r="A1037" t="str">
            <v>10G212220114020</v>
          </cell>
          <cell r="D1037" t="str">
            <v>461E</v>
          </cell>
          <cell r="E1037" t="str">
            <v>ZROH</v>
          </cell>
          <cell r="F1037">
            <v>6</v>
          </cell>
          <cell r="H1037" t="str">
            <v>Foreign - imported directly, no similar nat., Res.CAMEX</v>
          </cell>
        </row>
        <row r="1038">
          <cell r="A1038" t="str">
            <v>10G212220114030</v>
          </cell>
          <cell r="D1038" t="str">
            <v>461E</v>
          </cell>
          <cell r="E1038" t="str">
            <v>ZROH</v>
          </cell>
          <cell r="F1038">
            <v>6</v>
          </cell>
          <cell r="H1038" t="str">
            <v>Foreign - imported directly, no similar nat., Res.CAMEX</v>
          </cell>
        </row>
        <row r="1039">
          <cell r="A1039" t="str">
            <v>10G212220114050</v>
          </cell>
          <cell r="D1039" t="str">
            <v>461E</v>
          </cell>
          <cell r="E1039" t="str">
            <v>ZROH</v>
          </cell>
          <cell r="F1039">
            <v>6</v>
          </cell>
          <cell r="H1039" t="str">
            <v>Foreign - imported directly, no similar nat., Res.CAMEX</v>
          </cell>
        </row>
        <row r="1040">
          <cell r="A1040" t="str">
            <v>10G212220214010</v>
          </cell>
          <cell r="D1040" t="str">
            <v>461E</v>
          </cell>
          <cell r="E1040" t="str">
            <v>ZROH</v>
          </cell>
          <cell r="F1040">
            <v>6</v>
          </cell>
          <cell r="H1040" t="str">
            <v>Foreign - imported directly, no similar nat., Res.CAMEX</v>
          </cell>
        </row>
        <row r="1041">
          <cell r="A1041" t="str">
            <v>10G212220214020</v>
          </cell>
          <cell r="D1041" t="str">
            <v>461E</v>
          </cell>
          <cell r="E1041" t="str">
            <v>ZROH</v>
          </cell>
          <cell r="F1041">
            <v>6</v>
          </cell>
          <cell r="H1041" t="str">
            <v>Foreign - imported directly, no similar nat., Res.CAMEX</v>
          </cell>
        </row>
        <row r="1042">
          <cell r="A1042" t="str">
            <v>10G212220214030</v>
          </cell>
          <cell r="D1042" t="str">
            <v>461E</v>
          </cell>
          <cell r="E1042" t="str">
            <v>ZROH</v>
          </cell>
          <cell r="F1042">
            <v>6</v>
          </cell>
          <cell r="H1042" t="str">
            <v>Foreign - imported directly, no similar nat., Res.CAMEX</v>
          </cell>
        </row>
        <row r="1043">
          <cell r="A1043" t="str">
            <v>10G212220214050</v>
          </cell>
          <cell r="D1043" t="str">
            <v>461E</v>
          </cell>
          <cell r="E1043" t="str">
            <v>ZROH</v>
          </cell>
          <cell r="F1043">
            <v>6</v>
          </cell>
          <cell r="H1043" t="str">
            <v>Foreign - imported directly, no similar nat., Res.CAMEX</v>
          </cell>
        </row>
        <row r="1044">
          <cell r="A1044" t="str">
            <v>10G212220214070</v>
          </cell>
          <cell r="D1044" t="str">
            <v>461E</v>
          </cell>
          <cell r="E1044" t="str">
            <v>ZROH</v>
          </cell>
          <cell r="F1044">
            <v>6</v>
          </cell>
          <cell r="H1044" t="str">
            <v>Foreign - imported directly, no similar nat., Res.CAMEX</v>
          </cell>
        </row>
        <row r="1045">
          <cell r="A1045" t="str">
            <v>10G212220314010</v>
          </cell>
          <cell r="D1045" t="str">
            <v>461E</v>
          </cell>
          <cell r="E1045" t="str">
            <v>ZROH</v>
          </cell>
          <cell r="F1045">
            <v>6</v>
          </cell>
          <cell r="H1045" t="str">
            <v>Foreign - imported directly, no similar nat., Res.CAMEX</v>
          </cell>
        </row>
        <row r="1046">
          <cell r="A1046" t="str">
            <v>10G212220314020</v>
          </cell>
          <cell r="D1046" t="str">
            <v>461E</v>
          </cell>
          <cell r="E1046" t="str">
            <v>ZROH</v>
          </cell>
          <cell r="F1046">
            <v>6</v>
          </cell>
          <cell r="H1046" t="str">
            <v>Foreign - imported directly, no similar nat., Res.CAMEX</v>
          </cell>
        </row>
        <row r="1047">
          <cell r="A1047" t="str">
            <v>10G212220314030</v>
          </cell>
          <cell r="D1047" t="str">
            <v>461E</v>
          </cell>
          <cell r="E1047" t="str">
            <v>ZROH</v>
          </cell>
          <cell r="F1047">
            <v>6</v>
          </cell>
          <cell r="H1047" t="str">
            <v>Foreign - imported directly, no similar nat., Res.CAMEX</v>
          </cell>
        </row>
        <row r="1048">
          <cell r="A1048" t="str">
            <v>10G212220314050</v>
          </cell>
          <cell r="D1048" t="str">
            <v>461E</v>
          </cell>
          <cell r="E1048" t="str">
            <v>ZROH</v>
          </cell>
          <cell r="F1048">
            <v>6</v>
          </cell>
          <cell r="H1048" t="str">
            <v>Foreign - imported directly, no similar nat., Res.CAMEX</v>
          </cell>
        </row>
        <row r="1049">
          <cell r="A1049" t="str">
            <v>10G212221004010</v>
          </cell>
          <cell r="D1049" t="str">
            <v>461E</v>
          </cell>
          <cell r="E1049" t="str">
            <v>ZROH</v>
          </cell>
          <cell r="F1049">
            <v>6</v>
          </cell>
          <cell r="H1049" t="str">
            <v>Foreign - imported directly, no similar nat., Res.CAMEX</v>
          </cell>
        </row>
        <row r="1050">
          <cell r="A1050" t="str">
            <v>10G212221004020</v>
          </cell>
          <cell r="D1050" t="str">
            <v>461E</v>
          </cell>
          <cell r="E1050" t="str">
            <v>ZROH</v>
          </cell>
          <cell r="F1050">
            <v>6</v>
          </cell>
          <cell r="H1050" t="str">
            <v>Foreign - imported directly, no similar nat., Res.CAMEX</v>
          </cell>
        </row>
        <row r="1051">
          <cell r="A1051" t="str">
            <v>10G212221004031</v>
          </cell>
          <cell r="D1051" t="str">
            <v>461E</v>
          </cell>
          <cell r="E1051" t="str">
            <v>ZROH</v>
          </cell>
          <cell r="F1051">
            <v>6</v>
          </cell>
          <cell r="H1051" t="str">
            <v>Foreign - imported directly, no similar nat., Res.CAMEX</v>
          </cell>
        </row>
        <row r="1052">
          <cell r="A1052" t="str">
            <v>10G212221004050</v>
          </cell>
          <cell r="D1052" t="str">
            <v>461E</v>
          </cell>
          <cell r="E1052" t="str">
            <v>ZROH</v>
          </cell>
          <cell r="F1052">
            <v>6</v>
          </cell>
          <cell r="H1052" t="str">
            <v>Foreign - imported directly, no similar nat., Res.CAMEX</v>
          </cell>
        </row>
        <row r="1053">
          <cell r="A1053" t="str">
            <v>10G212221004070</v>
          </cell>
          <cell r="D1053" t="str">
            <v>461E</v>
          </cell>
          <cell r="E1053" t="str">
            <v>ZROH</v>
          </cell>
          <cell r="F1053">
            <v>6</v>
          </cell>
          <cell r="H1053" t="str">
            <v>Foreign - imported directly, no similar nat., Res.CAMEX</v>
          </cell>
        </row>
        <row r="1054">
          <cell r="A1054" t="str">
            <v>10G212221004111</v>
          </cell>
          <cell r="D1054" t="str">
            <v>461E</v>
          </cell>
          <cell r="E1054" t="str">
            <v>ZROH</v>
          </cell>
          <cell r="F1054">
            <v>6</v>
          </cell>
          <cell r="H1054" t="str">
            <v>Foreign - imported directly, no similar nat., Res.CAMEX</v>
          </cell>
        </row>
        <row r="1055">
          <cell r="A1055" t="str">
            <v>10G212221214010</v>
          </cell>
          <cell r="D1055" t="str">
            <v>461E</v>
          </cell>
          <cell r="E1055" t="str">
            <v>ZROH</v>
          </cell>
          <cell r="F1055">
            <v>6</v>
          </cell>
          <cell r="H1055" t="str">
            <v>Foreign - imported directly, no similar nat., Res.CAMEX</v>
          </cell>
        </row>
        <row r="1056">
          <cell r="A1056" t="str">
            <v>10G212221214020</v>
          </cell>
          <cell r="D1056" t="str">
            <v>461E</v>
          </cell>
          <cell r="E1056" t="str">
            <v>ZROH</v>
          </cell>
          <cell r="F1056">
            <v>6</v>
          </cell>
          <cell r="H1056" t="str">
            <v>Foreign - imported directly, no similar nat., Res.CAMEX</v>
          </cell>
        </row>
        <row r="1057">
          <cell r="A1057" t="str">
            <v>10G212221214030</v>
          </cell>
          <cell r="D1057" t="str">
            <v>461E</v>
          </cell>
          <cell r="E1057" t="str">
            <v>ZROH</v>
          </cell>
          <cell r="F1057">
            <v>6</v>
          </cell>
          <cell r="H1057" t="str">
            <v>Foreign - imported directly, no similar nat., Res.CAMEX</v>
          </cell>
        </row>
        <row r="1058">
          <cell r="A1058" t="str">
            <v>10G212221214050</v>
          </cell>
          <cell r="D1058" t="str">
            <v>461E</v>
          </cell>
          <cell r="E1058" t="str">
            <v>ZROH</v>
          </cell>
          <cell r="F1058">
            <v>6</v>
          </cell>
          <cell r="H1058" t="str">
            <v>Foreign - imported directly, no similar nat., Res.CAMEX</v>
          </cell>
        </row>
        <row r="1059">
          <cell r="A1059" t="str">
            <v>10G212226114010</v>
          </cell>
          <cell r="D1059" t="str">
            <v>461E</v>
          </cell>
          <cell r="E1059" t="str">
            <v>ZROH</v>
          </cell>
          <cell r="F1059">
            <v>6</v>
          </cell>
          <cell r="H1059" t="str">
            <v>Foreign - imported directly, no similar nat., Res.CAMEX</v>
          </cell>
        </row>
        <row r="1060">
          <cell r="A1060" t="str">
            <v>10G212226114020</v>
          </cell>
          <cell r="D1060" t="str">
            <v>461E</v>
          </cell>
          <cell r="E1060" t="str">
            <v>ZROH</v>
          </cell>
          <cell r="F1060">
            <v>6</v>
          </cell>
          <cell r="H1060" t="str">
            <v>Foreign - imported directly, no similar nat., Res.CAMEX</v>
          </cell>
        </row>
        <row r="1061">
          <cell r="A1061" t="str">
            <v>10G212226114030</v>
          </cell>
          <cell r="D1061" t="str">
            <v>461E</v>
          </cell>
          <cell r="E1061" t="str">
            <v>ZROH</v>
          </cell>
          <cell r="F1061">
            <v>6</v>
          </cell>
          <cell r="H1061" t="str">
            <v>Foreign - imported directly, no similar nat., Res.CAMEX</v>
          </cell>
        </row>
        <row r="1062">
          <cell r="A1062" t="str">
            <v>10G212226114050</v>
          </cell>
          <cell r="D1062" t="str">
            <v>461E</v>
          </cell>
          <cell r="E1062" t="str">
            <v>ZROH</v>
          </cell>
          <cell r="F1062">
            <v>6</v>
          </cell>
          <cell r="H1062" t="str">
            <v>Foreign - imported directly, no similar nat., Res.CAMEX</v>
          </cell>
        </row>
        <row r="1063">
          <cell r="A1063" t="str">
            <v>10G212226214010</v>
          </cell>
          <cell r="D1063" t="str">
            <v>461E</v>
          </cell>
          <cell r="E1063" t="str">
            <v>ZROH</v>
          </cell>
          <cell r="F1063">
            <v>6</v>
          </cell>
          <cell r="H1063" t="str">
            <v>Foreign - imported directly, no similar nat., Res.CAMEX</v>
          </cell>
        </row>
        <row r="1064">
          <cell r="A1064" t="str">
            <v>10G212226214020</v>
          </cell>
          <cell r="D1064" t="str">
            <v>461E</v>
          </cell>
          <cell r="E1064" t="str">
            <v>ZROH</v>
          </cell>
          <cell r="F1064">
            <v>6</v>
          </cell>
          <cell r="H1064" t="str">
            <v>Foreign - imported directly, no similar nat., Res.CAMEX</v>
          </cell>
        </row>
        <row r="1065">
          <cell r="A1065" t="str">
            <v>10G212226214030</v>
          </cell>
          <cell r="D1065" t="str">
            <v>461E</v>
          </cell>
          <cell r="E1065" t="str">
            <v>ZROH</v>
          </cell>
          <cell r="F1065">
            <v>6</v>
          </cell>
          <cell r="H1065" t="str">
            <v>Foreign - imported directly, no similar nat., Res.CAMEX</v>
          </cell>
        </row>
        <row r="1066">
          <cell r="A1066" t="str">
            <v>10G212226214050</v>
          </cell>
          <cell r="D1066" t="str">
            <v>461E</v>
          </cell>
          <cell r="E1066" t="str">
            <v>ZROH</v>
          </cell>
          <cell r="F1066">
            <v>6</v>
          </cell>
          <cell r="H1066" t="str">
            <v>Foreign - imported directly, no similar nat., Res.CAMEX</v>
          </cell>
        </row>
        <row r="1067">
          <cell r="A1067" t="str">
            <v>10G21222R014010</v>
          </cell>
          <cell r="D1067" t="str">
            <v>461E</v>
          </cell>
          <cell r="E1067" t="str">
            <v>ZROH</v>
          </cell>
          <cell r="F1067">
            <v>6</v>
          </cell>
          <cell r="H1067" t="str">
            <v>Foreign - imported directly, no similar nat., Res.CAMEX</v>
          </cell>
        </row>
        <row r="1068">
          <cell r="A1068" t="str">
            <v>10G21222R014020</v>
          </cell>
          <cell r="D1068" t="str">
            <v>461E</v>
          </cell>
          <cell r="E1068" t="str">
            <v>ZROH</v>
          </cell>
          <cell r="F1068">
            <v>6</v>
          </cell>
          <cell r="H1068" t="str">
            <v>Foreign - imported directly, no similar nat., Res.CAMEX</v>
          </cell>
        </row>
        <row r="1069">
          <cell r="A1069" t="str">
            <v>10G21222R014030</v>
          </cell>
          <cell r="D1069" t="str">
            <v>461E</v>
          </cell>
          <cell r="E1069" t="str">
            <v>ZROH</v>
          </cell>
          <cell r="F1069">
            <v>6</v>
          </cell>
          <cell r="H1069" t="str">
            <v>Foreign - imported directly, no similar nat., Res.CAMEX</v>
          </cell>
        </row>
        <row r="1070">
          <cell r="A1070" t="str">
            <v>10G21222R014050</v>
          </cell>
          <cell r="D1070" t="str">
            <v>461E</v>
          </cell>
          <cell r="E1070" t="str">
            <v>ZROH</v>
          </cell>
          <cell r="F1070">
            <v>6</v>
          </cell>
          <cell r="H1070" t="str">
            <v>Foreign - imported directly, no similar nat., Res.CAMEX</v>
          </cell>
        </row>
        <row r="1071">
          <cell r="A1071" t="str">
            <v>10G21222R014070</v>
          </cell>
          <cell r="D1071" t="str">
            <v>461E</v>
          </cell>
          <cell r="E1071" t="str">
            <v>ZROH</v>
          </cell>
          <cell r="F1071">
            <v>6</v>
          </cell>
          <cell r="H1071" t="str">
            <v>Foreign - imported directly, no similar nat., Res.CAMEX</v>
          </cell>
        </row>
        <row r="1072">
          <cell r="A1072" t="str">
            <v>10G212232114010</v>
          </cell>
          <cell r="D1072" t="str">
            <v>461E</v>
          </cell>
          <cell r="E1072" t="str">
            <v>ZROH</v>
          </cell>
          <cell r="F1072">
            <v>6</v>
          </cell>
          <cell r="H1072" t="str">
            <v>Foreign - imported directly, no similar nat., Res.CAMEX</v>
          </cell>
        </row>
        <row r="1073">
          <cell r="A1073" t="str">
            <v>10G212232114020</v>
          </cell>
          <cell r="D1073" t="str">
            <v>461E</v>
          </cell>
          <cell r="E1073" t="str">
            <v>ZROH</v>
          </cell>
          <cell r="F1073">
            <v>6</v>
          </cell>
          <cell r="H1073" t="str">
            <v>Foreign - imported directly, no similar nat., Res.CAMEX</v>
          </cell>
        </row>
        <row r="1074">
          <cell r="A1074" t="str">
            <v>10G212232114030</v>
          </cell>
          <cell r="D1074" t="str">
            <v>461E</v>
          </cell>
          <cell r="E1074" t="str">
            <v>ZROH</v>
          </cell>
          <cell r="F1074">
            <v>6</v>
          </cell>
          <cell r="H1074" t="str">
            <v>Foreign - imported directly, no similar nat., Res.CAMEX</v>
          </cell>
        </row>
        <row r="1075">
          <cell r="A1075" t="str">
            <v>10G212232214010</v>
          </cell>
          <cell r="D1075" t="str">
            <v>461E</v>
          </cell>
          <cell r="E1075" t="str">
            <v>ZROH</v>
          </cell>
          <cell r="F1075">
            <v>6</v>
          </cell>
          <cell r="H1075" t="str">
            <v>Foreign - imported directly, no similar nat., Res.CAMEX</v>
          </cell>
        </row>
        <row r="1076">
          <cell r="A1076" t="str">
            <v>10G212232214020</v>
          </cell>
          <cell r="D1076" t="str">
            <v>461E</v>
          </cell>
          <cell r="E1076" t="str">
            <v>ZROH</v>
          </cell>
          <cell r="F1076">
            <v>6</v>
          </cell>
          <cell r="H1076" t="str">
            <v>Foreign - imported directly, no similar nat., Res.CAMEX</v>
          </cell>
        </row>
        <row r="1077">
          <cell r="A1077" t="str">
            <v>10G212232214050</v>
          </cell>
          <cell r="D1077" t="str">
            <v>461E</v>
          </cell>
          <cell r="E1077" t="str">
            <v>ZROH</v>
          </cell>
          <cell r="F1077">
            <v>6</v>
          </cell>
          <cell r="H1077" t="str">
            <v>Foreign - imported directly, no similar nat., Res.CAMEX</v>
          </cell>
        </row>
        <row r="1078">
          <cell r="A1078" t="str">
            <v>10G212237114010</v>
          </cell>
          <cell r="D1078" t="str">
            <v>461E</v>
          </cell>
          <cell r="E1078" t="str">
            <v>ZROH</v>
          </cell>
          <cell r="F1078">
            <v>6</v>
          </cell>
          <cell r="H1078" t="str">
            <v>Foreign - imported directly, no similar nat., Res.CAMEX</v>
          </cell>
        </row>
        <row r="1079">
          <cell r="A1079" t="str">
            <v>10G212237114020</v>
          </cell>
          <cell r="D1079" t="str">
            <v>461E</v>
          </cell>
          <cell r="E1079" t="str">
            <v>ZROH</v>
          </cell>
          <cell r="F1079">
            <v>6</v>
          </cell>
          <cell r="H1079" t="str">
            <v>Foreign - imported directly, no similar nat., Res.CAMEX</v>
          </cell>
        </row>
        <row r="1080">
          <cell r="A1080" t="str">
            <v>10G212237114030</v>
          </cell>
          <cell r="D1080" t="str">
            <v>461E</v>
          </cell>
          <cell r="E1080" t="str">
            <v>ZROH</v>
          </cell>
          <cell r="F1080">
            <v>6</v>
          </cell>
          <cell r="H1080" t="str">
            <v>Foreign - imported directly, no similar nat., Res.CAMEX</v>
          </cell>
        </row>
        <row r="1081">
          <cell r="A1081" t="str">
            <v>10G212237114050</v>
          </cell>
          <cell r="D1081" t="str">
            <v>461E</v>
          </cell>
          <cell r="E1081" t="str">
            <v>ZROH</v>
          </cell>
          <cell r="F1081">
            <v>6</v>
          </cell>
          <cell r="H1081" t="str">
            <v>Foreign - imported directly, no similar nat., Res.CAMEX</v>
          </cell>
        </row>
        <row r="1082">
          <cell r="A1082" t="str">
            <v>10G212240014020</v>
          </cell>
          <cell r="D1082" t="str">
            <v>461E</v>
          </cell>
          <cell r="E1082" t="str">
            <v>ZROH</v>
          </cell>
          <cell r="F1082">
            <v>6</v>
          </cell>
          <cell r="H1082" t="str">
            <v>Foreign - imported directly, no similar nat., Res.CAMEX</v>
          </cell>
        </row>
        <row r="1083">
          <cell r="A1083" t="str">
            <v>10G212240014030</v>
          </cell>
          <cell r="D1083" t="str">
            <v>461E</v>
          </cell>
          <cell r="E1083" t="str">
            <v>ZROH</v>
          </cell>
          <cell r="F1083">
            <v>6</v>
          </cell>
          <cell r="H1083" t="str">
            <v>Foreign - imported directly, no similar nat., Res.CAMEX</v>
          </cell>
        </row>
        <row r="1084">
          <cell r="A1084" t="str">
            <v>10G212240014050</v>
          </cell>
          <cell r="D1084" t="str">
            <v>461E</v>
          </cell>
          <cell r="E1084" t="str">
            <v>ZROH</v>
          </cell>
          <cell r="F1084">
            <v>6</v>
          </cell>
          <cell r="H1084" t="str">
            <v>Foreign - imported directly, no similar nat., Res.CAMEX</v>
          </cell>
        </row>
        <row r="1085">
          <cell r="A1085" t="str">
            <v>10G212240214010</v>
          </cell>
          <cell r="D1085" t="str">
            <v>461E</v>
          </cell>
          <cell r="E1085" t="str">
            <v>ZROH</v>
          </cell>
          <cell r="F1085">
            <v>6</v>
          </cell>
          <cell r="H1085" t="str">
            <v>Foreign - imported directly, no similar nat., Res.CAMEX</v>
          </cell>
        </row>
        <row r="1086">
          <cell r="A1086" t="str">
            <v>10G212240214020</v>
          </cell>
          <cell r="D1086" t="str">
            <v>461E</v>
          </cell>
          <cell r="E1086" t="str">
            <v>ZROH</v>
          </cell>
          <cell r="F1086">
            <v>6</v>
          </cell>
          <cell r="H1086" t="str">
            <v>Foreign - imported directly, no similar nat., Res.CAMEX</v>
          </cell>
        </row>
        <row r="1087">
          <cell r="A1087" t="str">
            <v>10G212240214030</v>
          </cell>
          <cell r="D1087" t="str">
            <v>461E</v>
          </cell>
          <cell r="E1087" t="str">
            <v>ZROH</v>
          </cell>
          <cell r="F1087">
            <v>6</v>
          </cell>
          <cell r="H1087" t="str">
            <v>Foreign - imported directly, no similar nat., Res.CAMEX</v>
          </cell>
        </row>
        <row r="1088">
          <cell r="A1088" t="str">
            <v>10G212240214050</v>
          </cell>
          <cell r="D1088" t="str">
            <v>461E</v>
          </cell>
          <cell r="E1088" t="str">
            <v>ZROH</v>
          </cell>
          <cell r="F1088">
            <v>6</v>
          </cell>
          <cell r="H1088" t="str">
            <v>Foreign - imported directly, no similar nat., Res.CAMEX</v>
          </cell>
        </row>
        <row r="1089">
          <cell r="A1089" t="str">
            <v>10G212240314010</v>
          </cell>
          <cell r="D1089" t="str">
            <v>461E</v>
          </cell>
          <cell r="E1089" t="str">
            <v>ZROH</v>
          </cell>
          <cell r="F1089">
            <v>6</v>
          </cell>
          <cell r="H1089" t="str">
            <v>Foreign - imported directly, no similar nat., Res.CAMEX</v>
          </cell>
        </row>
        <row r="1090">
          <cell r="A1090" t="str">
            <v>10G212240314020</v>
          </cell>
          <cell r="D1090" t="str">
            <v>461E</v>
          </cell>
          <cell r="E1090" t="str">
            <v>ZROH</v>
          </cell>
          <cell r="F1090">
            <v>6</v>
          </cell>
          <cell r="H1090" t="str">
            <v>Foreign - imported directly, no similar nat., Res.CAMEX</v>
          </cell>
        </row>
        <row r="1091">
          <cell r="A1091" t="str">
            <v>10G212240314030</v>
          </cell>
          <cell r="D1091" t="str">
            <v>461E</v>
          </cell>
          <cell r="E1091" t="str">
            <v>ZROH</v>
          </cell>
          <cell r="F1091">
            <v>6</v>
          </cell>
          <cell r="H1091" t="str">
            <v>Foreign - imported directly, no similar nat., Res.CAMEX</v>
          </cell>
        </row>
        <row r="1092">
          <cell r="A1092" t="str">
            <v>10G212240314050</v>
          </cell>
          <cell r="D1092" t="str">
            <v>461E</v>
          </cell>
          <cell r="E1092" t="str">
            <v>ZROH</v>
          </cell>
          <cell r="F1092">
            <v>6</v>
          </cell>
          <cell r="H1092" t="str">
            <v>Foreign - imported directly, no similar nat., Res.CAMEX</v>
          </cell>
        </row>
        <row r="1093">
          <cell r="A1093" t="str">
            <v>10G212240314070</v>
          </cell>
          <cell r="D1093" t="str">
            <v>461E</v>
          </cell>
          <cell r="E1093" t="str">
            <v>ZROH</v>
          </cell>
          <cell r="F1093">
            <v>6</v>
          </cell>
          <cell r="H1093" t="str">
            <v>Foreign - imported directly, no similar nat., Res.CAMEX</v>
          </cell>
        </row>
        <row r="1094">
          <cell r="A1094" t="str">
            <v>10G212243114010</v>
          </cell>
          <cell r="D1094" t="str">
            <v>461E</v>
          </cell>
          <cell r="E1094" t="str">
            <v>ZROH</v>
          </cell>
          <cell r="F1094">
            <v>6</v>
          </cell>
          <cell r="H1094" t="str">
            <v>Foreign - imported directly, no similar nat., Res.CAMEX</v>
          </cell>
        </row>
        <row r="1095">
          <cell r="A1095" t="str">
            <v>10G212243114020</v>
          </cell>
          <cell r="D1095" t="str">
            <v>461E</v>
          </cell>
          <cell r="E1095" t="str">
            <v>ZROH</v>
          </cell>
          <cell r="F1095">
            <v>6</v>
          </cell>
          <cell r="H1095" t="str">
            <v>Foreign - imported directly, no similar nat., Res.CAMEX</v>
          </cell>
        </row>
        <row r="1096">
          <cell r="A1096" t="str">
            <v>10G212243114030</v>
          </cell>
          <cell r="D1096" t="str">
            <v>461E</v>
          </cell>
          <cell r="E1096" t="str">
            <v>ZROH</v>
          </cell>
          <cell r="F1096">
            <v>6</v>
          </cell>
          <cell r="H1096" t="str">
            <v>Foreign - imported directly, no similar nat., Res.CAMEX</v>
          </cell>
        </row>
        <row r="1097">
          <cell r="A1097" t="str">
            <v>10G212243114050</v>
          </cell>
          <cell r="D1097" t="str">
            <v>461E</v>
          </cell>
          <cell r="E1097" t="str">
            <v>ZROH</v>
          </cell>
          <cell r="F1097">
            <v>6</v>
          </cell>
          <cell r="H1097" t="str">
            <v>Foreign - imported directly, no similar nat., Res.CAMEX</v>
          </cell>
        </row>
        <row r="1098">
          <cell r="A1098" t="str">
            <v>10G212243114070</v>
          </cell>
          <cell r="D1098" t="str">
            <v>461E</v>
          </cell>
          <cell r="E1098" t="str">
            <v>ZROH</v>
          </cell>
          <cell r="F1098">
            <v>6</v>
          </cell>
          <cell r="H1098" t="str">
            <v>Foreign - imported directly, no similar nat., Res.CAMEX</v>
          </cell>
        </row>
        <row r="1099">
          <cell r="A1099" t="str">
            <v>10G212243214010</v>
          </cell>
          <cell r="D1099" t="str">
            <v>461E</v>
          </cell>
          <cell r="E1099" t="str">
            <v>ZROH</v>
          </cell>
          <cell r="F1099">
            <v>6</v>
          </cell>
          <cell r="H1099" t="str">
            <v>Foreign - imported directly, no similar nat., Res.CAMEX</v>
          </cell>
        </row>
        <row r="1100">
          <cell r="A1100" t="str">
            <v>10G212243214020</v>
          </cell>
          <cell r="D1100" t="str">
            <v>461E</v>
          </cell>
          <cell r="E1100" t="str">
            <v>ZROH</v>
          </cell>
          <cell r="F1100">
            <v>6</v>
          </cell>
          <cell r="H1100" t="str">
            <v>Foreign - imported directly, no similar nat., Res.CAMEX</v>
          </cell>
        </row>
        <row r="1101">
          <cell r="A1101" t="str">
            <v>10G212243214030</v>
          </cell>
          <cell r="D1101" t="str">
            <v>461E</v>
          </cell>
          <cell r="E1101" t="str">
            <v>ZROH</v>
          </cell>
          <cell r="F1101">
            <v>6</v>
          </cell>
          <cell r="H1101" t="str">
            <v>Foreign - imported directly, no similar nat., Res.CAMEX</v>
          </cell>
        </row>
        <row r="1102">
          <cell r="A1102" t="str">
            <v>10G212243214050</v>
          </cell>
          <cell r="D1102" t="str">
            <v>461E</v>
          </cell>
          <cell r="E1102" t="str">
            <v>ZROH</v>
          </cell>
          <cell r="F1102">
            <v>6</v>
          </cell>
          <cell r="H1102" t="str">
            <v>Foreign - imported directly, no similar nat., Res.CAMEX</v>
          </cell>
        </row>
        <row r="1103">
          <cell r="A1103" t="str">
            <v>10G212249014010</v>
          </cell>
          <cell r="D1103" t="str">
            <v>461E</v>
          </cell>
          <cell r="E1103" t="str">
            <v>ZROH</v>
          </cell>
          <cell r="F1103">
            <v>6</v>
          </cell>
          <cell r="H1103" t="str">
            <v>Foreign - imported directly, no similar nat., Res.CAMEX</v>
          </cell>
        </row>
        <row r="1104">
          <cell r="A1104" t="str">
            <v>10G212249014020</v>
          </cell>
          <cell r="D1104" t="str">
            <v>461E</v>
          </cell>
          <cell r="E1104" t="str">
            <v>ZROH</v>
          </cell>
          <cell r="F1104">
            <v>6</v>
          </cell>
          <cell r="H1104" t="str">
            <v>Foreign - imported directly, no similar nat., Res.CAMEX</v>
          </cell>
        </row>
        <row r="1105">
          <cell r="A1105" t="str">
            <v>10G212249014030</v>
          </cell>
          <cell r="D1105" t="str">
            <v>461E</v>
          </cell>
          <cell r="E1105" t="str">
            <v>ZROH</v>
          </cell>
          <cell r="F1105">
            <v>6</v>
          </cell>
          <cell r="H1105" t="str">
            <v>Foreign - imported directly, no similar nat., Res.CAMEX</v>
          </cell>
        </row>
        <row r="1106">
          <cell r="A1106" t="str">
            <v>10G212249014050</v>
          </cell>
          <cell r="D1106" t="str">
            <v>461E</v>
          </cell>
          <cell r="E1106" t="str">
            <v>ZROH</v>
          </cell>
          <cell r="F1106">
            <v>6</v>
          </cell>
          <cell r="H1106" t="str">
            <v>Foreign - imported directly, no similar nat., Res.CAMEX</v>
          </cell>
        </row>
        <row r="1107">
          <cell r="A1107" t="str">
            <v>10G212249114010</v>
          </cell>
          <cell r="D1107" t="str">
            <v>461E</v>
          </cell>
          <cell r="E1107" t="str">
            <v>ZROH</v>
          </cell>
          <cell r="F1107">
            <v>6</v>
          </cell>
          <cell r="H1107" t="str">
            <v>Foreign - imported directly, no similar nat., Res.CAMEX</v>
          </cell>
        </row>
        <row r="1108">
          <cell r="A1108" t="str">
            <v>10G212249114020</v>
          </cell>
          <cell r="D1108" t="str">
            <v>461E</v>
          </cell>
          <cell r="E1108" t="str">
            <v>ZROH</v>
          </cell>
          <cell r="F1108">
            <v>6</v>
          </cell>
          <cell r="H1108" t="str">
            <v>Foreign - imported directly, no similar nat., Res.CAMEX</v>
          </cell>
        </row>
        <row r="1109">
          <cell r="A1109" t="str">
            <v>10G212249114030</v>
          </cell>
          <cell r="D1109" t="str">
            <v>461E</v>
          </cell>
          <cell r="E1109" t="str">
            <v>ZROH</v>
          </cell>
          <cell r="F1109">
            <v>6</v>
          </cell>
          <cell r="H1109" t="str">
            <v>Foreign - imported directly, no similar nat., Res.CAMEX</v>
          </cell>
        </row>
        <row r="1110">
          <cell r="A1110" t="str">
            <v>10G212249114050</v>
          </cell>
          <cell r="D1110" t="str">
            <v>461E</v>
          </cell>
          <cell r="E1110" t="str">
            <v>ZROH</v>
          </cell>
          <cell r="F1110">
            <v>6</v>
          </cell>
          <cell r="H1110" t="str">
            <v>Foreign - imported directly, no similar nat., Res.CAMEX</v>
          </cell>
        </row>
        <row r="1111">
          <cell r="A1111" t="str">
            <v>10G212249114070</v>
          </cell>
          <cell r="D1111" t="str">
            <v>461E</v>
          </cell>
          <cell r="E1111" t="str">
            <v>ZROH</v>
          </cell>
          <cell r="F1111">
            <v>6</v>
          </cell>
          <cell r="H1111" t="str">
            <v>Foreign - imported directly, no similar nat., Res.CAMEX</v>
          </cell>
        </row>
        <row r="1112">
          <cell r="A1112" t="str">
            <v>10G212249214010</v>
          </cell>
          <cell r="D1112" t="str">
            <v>461E</v>
          </cell>
          <cell r="E1112" t="str">
            <v>ZROH</v>
          </cell>
          <cell r="F1112">
            <v>6</v>
          </cell>
          <cell r="H1112" t="str">
            <v>Foreign - imported directly, no similar nat., Res.CAMEX</v>
          </cell>
        </row>
        <row r="1113">
          <cell r="A1113" t="str">
            <v>10G212249214020</v>
          </cell>
          <cell r="D1113" t="str">
            <v>461E</v>
          </cell>
          <cell r="E1113" t="str">
            <v>ZROH</v>
          </cell>
          <cell r="F1113">
            <v>6</v>
          </cell>
          <cell r="H1113" t="str">
            <v>Foreign - imported directly, no similar nat., Res.CAMEX</v>
          </cell>
        </row>
        <row r="1114">
          <cell r="A1114" t="str">
            <v>10G212249214030</v>
          </cell>
          <cell r="D1114" t="str">
            <v>461E</v>
          </cell>
          <cell r="E1114" t="str">
            <v>ZROH</v>
          </cell>
          <cell r="F1114">
            <v>6</v>
          </cell>
          <cell r="H1114" t="str">
            <v>Foreign - imported directly, no similar nat., Res.CAMEX</v>
          </cell>
        </row>
        <row r="1115">
          <cell r="A1115" t="str">
            <v>10G212249214050</v>
          </cell>
          <cell r="D1115" t="str">
            <v>461E</v>
          </cell>
          <cell r="E1115" t="str">
            <v>ZROH</v>
          </cell>
          <cell r="F1115">
            <v>6</v>
          </cell>
          <cell r="H1115" t="str">
            <v>Foreign - imported directly, no similar nat., Res.CAMEX</v>
          </cell>
        </row>
        <row r="1116">
          <cell r="A1116" t="str">
            <v>10G212249214070</v>
          </cell>
          <cell r="D1116" t="str">
            <v>461E</v>
          </cell>
          <cell r="E1116" t="str">
            <v>ZROH</v>
          </cell>
          <cell r="F1116">
            <v>6</v>
          </cell>
          <cell r="H1116" t="str">
            <v>Foreign - imported directly, no similar nat., Res.CAMEX</v>
          </cell>
        </row>
        <row r="1117">
          <cell r="A1117" t="str">
            <v>10G212249314010</v>
          </cell>
          <cell r="D1117" t="str">
            <v>461E</v>
          </cell>
          <cell r="E1117" t="str">
            <v>ZROH</v>
          </cell>
          <cell r="F1117">
            <v>6</v>
          </cell>
          <cell r="H1117" t="str">
            <v>Foreign - imported directly, no similar nat., Res.CAMEX</v>
          </cell>
        </row>
        <row r="1118">
          <cell r="A1118" t="str">
            <v>10G212249314020</v>
          </cell>
          <cell r="D1118" t="str">
            <v>461E</v>
          </cell>
          <cell r="E1118" t="str">
            <v>ZROH</v>
          </cell>
          <cell r="F1118">
            <v>6</v>
          </cell>
          <cell r="H1118" t="str">
            <v>Foreign - imported directly, no similar nat., Res.CAMEX</v>
          </cell>
        </row>
        <row r="1119">
          <cell r="A1119" t="str">
            <v>10G212249314030</v>
          </cell>
          <cell r="D1119" t="str">
            <v>461E</v>
          </cell>
          <cell r="E1119" t="str">
            <v>ZROH</v>
          </cell>
          <cell r="F1119">
            <v>6</v>
          </cell>
          <cell r="H1119" t="str">
            <v>Foreign - imported directly, no similar nat., Res.CAMEX</v>
          </cell>
        </row>
        <row r="1120">
          <cell r="A1120" t="str">
            <v>10G212249314050</v>
          </cell>
          <cell r="D1120" t="str">
            <v>461E</v>
          </cell>
          <cell r="E1120" t="str">
            <v>ZROH</v>
          </cell>
          <cell r="F1120">
            <v>6</v>
          </cell>
          <cell r="H1120" t="str">
            <v>Foreign - imported directly, no similar nat., Res.CAMEX</v>
          </cell>
        </row>
        <row r="1121">
          <cell r="A1121" t="str">
            <v>10G212249314070</v>
          </cell>
          <cell r="D1121" t="str">
            <v>461E</v>
          </cell>
          <cell r="E1121" t="str">
            <v>ZROH</v>
          </cell>
          <cell r="F1121">
            <v>6</v>
          </cell>
          <cell r="H1121" t="str">
            <v>Foreign - imported directly, no similar nat., Res.CAMEX</v>
          </cell>
        </row>
        <row r="1122">
          <cell r="A1122" t="str">
            <v>10G21224R014010</v>
          </cell>
          <cell r="D1122" t="str">
            <v>461E</v>
          </cell>
          <cell r="E1122" t="str">
            <v>ZROH</v>
          </cell>
          <cell r="F1122">
            <v>6</v>
          </cell>
          <cell r="H1122" t="str">
            <v>Foreign - imported directly, no similar nat., Res.CAMEX</v>
          </cell>
        </row>
        <row r="1123">
          <cell r="A1123" t="str">
            <v>10G21224R014020</v>
          </cell>
          <cell r="D1123" t="str">
            <v>461E</v>
          </cell>
          <cell r="E1123" t="str">
            <v>ZROH</v>
          </cell>
          <cell r="F1123">
            <v>6</v>
          </cell>
          <cell r="H1123" t="str">
            <v>Foreign - imported directly, no similar nat., Res.CAMEX</v>
          </cell>
        </row>
        <row r="1124">
          <cell r="A1124" t="str">
            <v>10G21224R014030</v>
          </cell>
          <cell r="D1124" t="str">
            <v>461E</v>
          </cell>
          <cell r="E1124" t="str">
            <v>ZROH</v>
          </cell>
          <cell r="F1124">
            <v>6</v>
          </cell>
          <cell r="H1124" t="str">
            <v>Foreign - imported directly, no similar nat., Res.CAMEX</v>
          </cell>
        </row>
        <row r="1125">
          <cell r="A1125" t="str">
            <v>10G21224R014050</v>
          </cell>
          <cell r="D1125" t="str">
            <v>461E</v>
          </cell>
          <cell r="E1125" t="str">
            <v>ZROH</v>
          </cell>
          <cell r="F1125">
            <v>6</v>
          </cell>
          <cell r="H1125" t="str">
            <v>Foreign - imported directly, no similar nat., Res.CAMEX</v>
          </cell>
        </row>
        <row r="1126">
          <cell r="A1126" t="str">
            <v>10G21224R914010</v>
          </cell>
          <cell r="D1126" t="str">
            <v>461E</v>
          </cell>
          <cell r="E1126" t="str">
            <v>ZROH</v>
          </cell>
          <cell r="F1126">
            <v>6</v>
          </cell>
          <cell r="H1126" t="str">
            <v>Foreign - imported directly, no similar nat., Res.CAMEX</v>
          </cell>
        </row>
        <row r="1127">
          <cell r="A1127" t="str">
            <v>10G21224R914020</v>
          </cell>
          <cell r="D1127" t="str">
            <v>461E</v>
          </cell>
          <cell r="E1127" t="str">
            <v>ZROH</v>
          </cell>
          <cell r="F1127">
            <v>6</v>
          </cell>
          <cell r="H1127" t="str">
            <v>Foreign - imported directly, no similar nat., Res.CAMEX</v>
          </cell>
        </row>
        <row r="1128">
          <cell r="A1128" t="str">
            <v>10G21224R914030</v>
          </cell>
          <cell r="D1128" t="str">
            <v>461E</v>
          </cell>
          <cell r="E1128" t="str">
            <v>ZROH</v>
          </cell>
          <cell r="F1128">
            <v>6</v>
          </cell>
          <cell r="H1128" t="str">
            <v>Foreign - imported directly, no similar nat., Res.CAMEX</v>
          </cell>
        </row>
        <row r="1129">
          <cell r="A1129" t="str">
            <v>10G21224R914050</v>
          </cell>
          <cell r="D1129" t="str">
            <v>461E</v>
          </cell>
          <cell r="E1129" t="str">
            <v>ZROH</v>
          </cell>
          <cell r="F1129">
            <v>6</v>
          </cell>
          <cell r="H1129" t="str">
            <v>Foreign - imported directly, no similar nat., Res.CAMEX</v>
          </cell>
        </row>
        <row r="1130">
          <cell r="A1130" t="str">
            <v>10G21224R914070</v>
          </cell>
          <cell r="D1130" t="str">
            <v>461E</v>
          </cell>
          <cell r="E1130" t="str">
            <v>ZROH</v>
          </cell>
          <cell r="F1130">
            <v>6</v>
          </cell>
          <cell r="H1130" t="str">
            <v>Foreign - imported directly, no similar nat., Res.CAMEX</v>
          </cell>
        </row>
        <row r="1131">
          <cell r="A1131" t="str">
            <v>10G212255014010</v>
          </cell>
          <cell r="D1131" t="str">
            <v>461E</v>
          </cell>
          <cell r="E1131" t="str">
            <v>ZROH</v>
          </cell>
          <cell r="F1131">
            <v>6</v>
          </cell>
          <cell r="H1131" t="str">
            <v>Foreign - imported directly, no similar nat., Res.CAMEX</v>
          </cell>
        </row>
        <row r="1132">
          <cell r="A1132" t="str">
            <v>10G212255014020</v>
          </cell>
          <cell r="D1132" t="str">
            <v>461E</v>
          </cell>
          <cell r="E1132" t="str">
            <v>ZROH</v>
          </cell>
          <cell r="F1132">
            <v>6</v>
          </cell>
          <cell r="H1132" t="str">
            <v>Foreign - imported directly, no similar nat., Res.CAMEX</v>
          </cell>
        </row>
        <row r="1133">
          <cell r="A1133" t="str">
            <v>10G212255014030</v>
          </cell>
          <cell r="D1133" t="str">
            <v>461E</v>
          </cell>
          <cell r="E1133" t="str">
            <v>ZROH</v>
          </cell>
          <cell r="F1133">
            <v>6</v>
          </cell>
          <cell r="H1133" t="str">
            <v>Foreign - imported directly, no similar nat., Res.CAMEX</v>
          </cell>
        </row>
        <row r="1134">
          <cell r="A1134" t="str">
            <v>10G212255014050</v>
          </cell>
          <cell r="D1134" t="str">
            <v>461E</v>
          </cell>
          <cell r="E1134" t="str">
            <v>ZROH</v>
          </cell>
          <cell r="F1134">
            <v>6</v>
          </cell>
          <cell r="H1134" t="str">
            <v>Foreign - imported directly, no similar nat., Res.CAMEX</v>
          </cell>
        </row>
        <row r="1135">
          <cell r="A1135" t="str">
            <v>10G212255014070</v>
          </cell>
          <cell r="D1135" t="str">
            <v>461E</v>
          </cell>
          <cell r="E1135" t="str">
            <v>ZROH</v>
          </cell>
          <cell r="F1135">
            <v>6</v>
          </cell>
          <cell r="H1135" t="str">
            <v>Foreign - imported directly, no similar nat., Res.CAMEX</v>
          </cell>
        </row>
        <row r="1136">
          <cell r="A1136" t="str">
            <v>10G212255114010</v>
          </cell>
          <cell r="D1136" t="str">
            <v>461E</v>
          </cell>
          <cell r="E1136" t="str">
            <v>ZROH</v>
          </cell>
          <cell r="F1136">
            <v>6</v>
          </cell>
          <cell r="H1136" t="str">
            <v>Foreign - imported directly, no similar nat., Res.CAMEX</v>
          </cell>
        </row>
        <row r="1137">
          <cell r="A1137" t="str">
            <v>10G212255114020</v>
          </cell>
          <cell r="D1137" t="str">
            <v>461E</v>
          </cell>
          <cell r="E1137" t="str">
            <v>ZROH</v>
          </cell>
          <cell r="F1137">
            <v>6</v>
          </cell>
          <cell r="H1137" t="str">
            <v>Foreign - imported directly, no similar nat., Res.CAMEX</v>
          </cell>
        </row>
        <row r="1138">
          <cell r="A1138" t="str">
            <v>10G212255114030</v>
          </cell>
          <cell r="D1138" t="str">
            <v>461E</v>
          </cell>
          <cell r="E1138" t="str">
            <v>ZROH</v>
          </cell>
          <cell r="F1138">
            <v>6</v>
          </cell>
          <cell r="H1138" t="str">
            <v>Foreign - imported directly, no similar nat., Res.CAMEX</v>
          </cell>
        </row>
        <row r="1139">
          <cell r="A1139" t="str">
            <v>10G212255114050</v>
          </cell>
          <cell r="D1139" t="str">
            <v>461E</v>
          </cell>
          <cell r="E1139" t="str">
            <v>ZROH</v>
          </cell>
          <cell r="F1139">
            <v>6</v>
          </cell>
          <cell r="H1139" t="str">
            <v>Foreign - imported directly, no similar nat., Res.CAMEX</v>
          </cell>
        </row>
        <row r="1140">
          <cell r="A1140" t="str">
            <v>10G212255214010</v>
          </cell>
          <cell r="D1140" t="str">
            <v>461E</v>
          </cell>
          <cell r="E1140" t="str">
            <v>ZROH</v>
          </cell>
          <cell r="F1140">
            <v>6</v>
          </cell>
          <cell r="H1140" t="str">
            <v>Foreign - imported directly, no similar nat., Res.CAMEX</v>
          </cell>
        </row>
        <row r="1141">
          <cell r="A1141" t="str">
            <v>10G212255214020</v>
          </cell>
          <cell r="D1141" t="str">
            <v>461E</v>
          </cell>
          <cell r="E1141" t="str">
            <v>ZROH</v>
          </cell>
          <cell r="F1141">
            <v>6</v>
          </cell>
          <cell r="H1141" t="str">
            <v>Foreign - imported directly, no similar nat., Res.CAMEX</v>
          </cell>
        </row>
        <row r="1142">
          <cell r="A1142" t="str">
            <v>10G212255214031</v>
          </cell>
          <cell r="D1142" t="str">
            <v>461E</v>
          </cell>
          <cell r="E1142" t="str">
            <v>ZROH</v>
          </cell>
          <cell r="F1142">
            <v>6</v>
          </cell>
          <cell r="H1142" t="str">
            <v>Foreign - imported directly, no similar nat., Res.CAMEX</v>
          </cell>
        </row>
        <row r="1143">
          <cell r="A1143" t="str">
            <v>10G212255214050</v>
          </cell>
          <cell r="D1143" t="str">
            <v>461E</v>
          </cell>
          <cell r="E1143" t="str">
            <v>ZROH</v>
          </cell>
          <cell r="F1143">
            <v>6</v>
          </cell>
          <cell r="H1143" t="str">
            <v>Foreign - imported directly, no similar nat., Res.CAMEX</v>
          </cell>
        </row>
        <row r="1144">
          <cell r="A1144" t="str">
            <v>10G212255314010</v>
          </cell>
          <cell r="D1144" t="str">
            <v>461E</v>
          </cell>
          <cell r="E1144" t="str">
            <v>ZROH</v>
          </cell>
          <cell r="F1144">
            <v>6</v>
          </cell>
          <cell r="H1144" t="str">
            <v>Foreign - imported directly, no similar nat., Res.CAMEX</v>
          </cell>
        </row>
        <row r="1145">
          <cell r="A1145" t="str">
            <v>10G212255314020</v>
          </cell>
          <cell r="D1145" t="str">
            <v>461E</v>
          </cell>
          <cell r="E1145" t="str">
            <v>ZROH</v>
          </cell>
          <cell r="F1145">
            <v>6</v>
          </cell>
          <cell r="H1145" t="str">
            <v>Foreign - imported directly, no similar nat., Res.CAMEX</v>
          </cell>
        </row>
        <row r="1146">
          <cell r="A1146" t="str">
            <v>10G212255314030</v>
          </cell>
          <cell r="D1146" t="str">
            <v>461E</v>
          </cell>
          <cell r="E1146" t="str">
            <v>ZROH</v>
          </cell>
          <cell r="F1146">
            <v>6</v>
          </cell>
          <cell r="H1146" t="str">
            <v>Foreign - imported directly, no similar nat., Res.CAMEX</v>
          </cell>
        </row>
        <row r="1147">
          <cell r="A1147" t="str">
            <v>10G212261114010</v>
          </cell>
          <cell r="D1147" t="str">
            <v>461E</v>
          </cell>
          <cell r="E1147" t="str">
            <v>ZROH</v>
          </cell>
          <cell r="F1147">
            <v>6</v>
          </cell>
          <cell r="H1147" t="str">
            <v>Foreign - imported directly, no similar nat., Res.CAMEX</v>
          </cell>
        </row>
        <row r="1148">
          <cell r="A1148" t="str">
            <v>10G212261114020</v>
          </cell>
          <cell r="D1148" t="str">
            <v>461E</v>
          </cell>
          <cell r="E1148" t="str">
            <v>ZROH</v>
          </cell>
          <cell r="F1148">
            <v>6</v>
          </cell>
          <cell r="H1148" t="str">
            <v>Foreign - imported directly, no similar nat., Res.CAMEX</v>
          </cell>
        </row>
        <row r="1149">
          <cell r="A1149" t="str">
            <v>10G212261114031</v>
          </cell>
          <cell r="D1149" t="str">
            <v>461E</v>
          </cell>
          <cell r="E1149" t="str">
            <v>ZROH</v>
          </cell>
          <cell r="F1149">
            <v>6</v>
          </cell>
          <cell r="H1149" t="str">
            <v>Foreign - imported directly, no similar nat., Res.CAMEX</v>
          </cell>
        </row>
        <row r="1150">
          <cell r="A1150" t="str">
            <v>10G212261114050</v>
          </cell>
          <cell r="D1150" t="str">
            <v>461E</v>
          </cell>
          <cell r="E1150" t="str">
            <v>ZROH</v>
          </cell>
          <cell r="F1150">
            <v>6</v>
          </cell>
          <cell r="H1150" t="str">
            <v>Foreign - imported directly, no similar nat., Res.CAMEX</v>
          </cell>
        </row>
        <row r="1151">
          <cell r="A1151" t="str">
            <v>10G212261114070</v>
          </cell>
          <cell r="D1151" t="str">
            <v>461E</v>
          </cell>
          <cell r="E1151" t="str">
            <v>ZROH</v>
          </cell>
          <cell r="F1151">
            <v>6</v>
          </cell>
          <cell r="H1151" t="str">
            <v>Foreign - imported directly, no similar nat., Res.CAMEX</v>
          </cell>
        </row>
        <row r="1152">
          <cell r="A1152" t="str">
            <v>10G212261214010</v>
          </cell>
          <cell r="D1152" t="str">
            <v>461E</v>
          </cell>
          <cell r="E1152" t="str">
            <v>ZROH</v>
          </cell>
          <cell r="F1152">
            <v>6</v>
          </cell>
          <cell r="H1152" t="str">
            <v>Foreign - imported directly, no similar nat., Res.CAMEX</v>
          </cell>
        </row>
        <row r="1153">
          <cell r="A1153" t="str">
            <v>10G212261214020</v>
          </cell>
          <cell r="D1153" t="str">
            <v>461E</v>
          </cell>
          <cell r="E1153" t="str">
            <v>ZROH</v>
          </cell>
          <cell r="F1153">
            <v>6</v>
          </cell>
          <cell r="H1153" t="str">
            <v>Foreign - imported directly, no similar nat., Res.CAMEX</v>
          </cell>
        </row>
        <row r="1154">
          <cell r="A1154" t="str">
            <v>10G212261214030</v>
          </cell>
          <cell r="D1154" t="str">
            <v>461E</v>
          </cell>
          <cell r="E1154" t="str">
            <v>ZROH</v>
          </cell>
          <cell r="F1154">
            <v>6</v>
          </cell>
          <cell r="H1154" t="str">
            <v>Foreign - imported directly, no similar nat., Res.CAMEX</v>
          </cell>
        </row>
        <row r="1155">
          <cell r="A1155" t="str">
            <v>10G212261214050</v>
          </cell>
          <cell r="D1155" t="str">
            <v>461E</v>
          </cell>
          <cell r="E1155" t="str">
            <v>ZROH</v>
          </cell>
          <cell r="F1155">
            <v>6</v>
          </cell>
          <cell r="H1155" t="str">
            <v>Foreign - imported directly, no similar nat., Res.CAMEX</v>
          </cell>
        </row>
        <row r="1156">
          <cell r="A1156" t="str">
            <v>10G212261214070</v>
          </cell>
          <cell r="D1156" t="str">
            <v>461E</v>
          </cell>
          <cell r="E1156" t="str">
            <v>ZROH</v>
          </cell>
          <cell r="F1156">
            <v>6</v>
          </cell>
          <cell r="H1156" t="str">
            <v>Foreign - imported directly, no similar nat., Res.CAMEX</v>
          </cell>
        </row>
        <row r="1157">
          <cell r="A1157" t="str">
            <v>10G212267214010</v>
          </cell>
          <cell r="D1157" t="str">
            <v>461E</v>
          </cell>
          <cell r="E1157" t="str">
            <v>ZROH</v>
          </cell>
          <cell r="F1157">
            <v>6</v>
          </cell>
          <cell r="H1157" t="str">
            <v>Foreign - imported directly, no similar nat., Res.CAMEX</v>
          </cell>
        </row>
        <row r="1158">
          <cell r="A1158" t="str">
            <v>10G212267214020</v>
          </cell>
          <cell r="D1158" t="str">
            <v>461E</v>
          </cell>
          <cell r="E1158" t="str">
            <v>ZROH</v>
          </cell>
          <cell r="F1158">
            <v>6</v>
          </cell>
          <cell r="H1158" t="str">
            <v>Foreign - imported directly, no similar nat., Res.CAMEX</v>
          </cell>
        </row>
        <row r="1159">
          <cell r="A1159" t="str">
            <v>10G212267214031</v>
          </cell>
          <cell r="D1159" t="str">
            <v>461E</v>
          </cell>
          <cell r="E1159" t="str">
            <v>ZROH</v>
          </cell>
          <cell r="F1159">
            <v>6</v>
          </cell>
          <cell r="H1159" t="str">
            <v>Foreign - imported directly, no similar nat., Res.CAMEX</v>
          </cell>
        </row>
        <row r="1160">
          <cell r="A1160" t="str">
            <v>10G212267214050</v>
          </cell>
          <cell r="D1160" t="str">
            <v>461E</v>
          </cell>
          <cell r="E1160" t="str">
            <v>ZROH</v>
          </cell>
          <cell r="F1160">
            <v>6</v>
          </cell>
          <cell r="H1160" t="str">
            <v>Foreign - imported directly, no similar nat., Res.CAMEX</v>
          </cell>
        </row>
        <row r="1161">
          <cell r="A1161" t="str">
            <v>10G212270114010</v>
          </cell>
          <cell r="D1161" t="str">
            <v>461E</v>
          </cell>
          <cell r="E1161" t="str">
            <v>ZROH</v>
          </cell>
          <cell r="F1161">
            <v>6</v>
          </cell>
          <cell r="H1161" t="str">
            <v>Foreign - imported directly, no similar nat., Res.CAMEX</v>
          </cell>
        </row>
        <row r="1162">
          <cell r="A1162" t="str">
            <v>10G212270114020</v>
          </cell>
          <cell r="D1162" t="str">
            <v>461E</v>
          </cell>
          <cell r="E1162" t="str">
            <v>ZROH</v>
          </cell>
          <cell r="F1162">
            <v>6</v>
          </cell>
          <cell r="H1162" t="str">
            <v>Foreign - imported directly, no similar nat., Res.CAMEX</v>
          </cell>
        </row>
        <row r="1163">
          <cell r="A1163" t="str">
            <v>10G212270114030</v>
          </cell>
          <cell r="D1163" t="str">
            <v>461E</v>
          </cell>
          <cell r="E1163" t="str">
            <v>ZROH</v>
          </cell>
          <cell r="F1163">
            <v>6</v>
          </cell>
          <cell r="H1163" t="str">
            <v>Foreign - imported directly, no similar nat., Res.CAMEX</v>
          </cell>
        </row>
        <row r="1164">
          <cell r="A1164" t="str">
            <v>10G212270114050</v>
          </cell>
          <cell r="D1164" t="str">
            <v>461E</v>
          </cell>
          <cell r="E1164" t="str">
            <v>ZROH</v>
          </cell>
          <cell r="F1164">
            <v>6</v>
          </cell>
          <cell r="H1164" t="str">
            <v>Foreign - imported directly, no similar nat., Res.CAMEX</v>
          </cell>
        </row>
        <row r="1165">
          <cell r="A1165" t="str">
            <v>10G212270114070</v>
          </cell>
          <cell r="D1165" t="str">
            <v>461E</v>
          </cell>
          <cell r="E1165" t="str">
            <v>ZROH</v>
          </cell>
          <cell r="F1165">
            <v>6</v>
          </cell>
          <cell r="H1165" t="str">
            <v>Foreign - imported directly, no similar nat., Res.CAMEX</v>
          </cell>
        </row>
        <row r="1166">
          <cell r="A1166" t="str">
            <v>10G212270214010</v>
          </cell>
          <cell r="D1166" t="str">
            <v>461E</v>
          </cell>
          <cell r="E1166" t="str">
            <v>ZROH</v>
          </cell>
          <cell r="F1166">
            <v>6</v>
          </cell>
          <cell r="H1166" t="str">
            <v>Foreign - imported directly, no similar nat., Res.CAMEX</v>
          </cell>
        </row>
        <row r="1167">
          <cell r="A1167" t="str">
            <v>10G212270214020</v>
          </cell>
          <cell r="D1167" t="str">
            <v>461E</v>
          </cell>
          <cell r="E1167" t="str">
            <v>ZROH</v>
          </cell>
          <cell r="F1167">
            <v>6</v>
          </cell>
          <cell r="H1167" t="str">
            <v>Foreign - imported directly, no similar nat., Res.CAMEX</v>
          </cell>
        </row>
        <row r="1168">
          <cell r="A1168" t="str">
            <v>10G212270214030</v>
          </cell>
          <cell r="D1168" t="str">
            <v>461E</v>
          </cell>
          <cell r="E1168" t="str">
            <v>ZROH</v>
          </cell>
          <cell r="F1168">
            <v>6</v>
          </cell>
          <cell r="H1168" t="str">
            <v>Foreign - imported directly, no similar nat., Res.CAMEX</v>
          </cell>
        </row>
        <row r="1169">
          <cell r="A1169" t="str">
            <v>10G212270214050</v>
          </cell>
          <cell r="D1169" t="str">
            <v>461E</v>
          </cell>
          <cell r="E1169" t="str">
            <v>ZROH</v>
          </cell>
          <cell r="F1169">
            <v>6</v>
          </cell>
          <cell r="H1169" t="str">
            <v>Foreign - imported directly, no similar nat., Res.CAMEX</v>
          </cell>
        </row>
        <row r="1170">
          <cell r="A1170" t="str">
            <v>10G212270314010</v>
          </cell>
          <cell r="D1170" t="str">
            <v>461E</v>
          </cell>
          <cell r="E1170" t="str">
            <v>ZROH</v>
          </cell>
          <cell r="F1170">
            <v>6</v>
          </cell>
          <cell r="H1170" t="str">
            <v>Foreign - imported directly, no similar nat., Res.CAMEX</v>
          </cell>
        </row>
        <row r="1171">
          <cell r="A1171" t="str">
            <v>10G212270314020</v>
          </cell>
          <cell r="D1171" t="str">
            <v>461E</v>
          </cell>
          <cell r="E1171" t="str">
            <v>ZROH</v>
          </cell>
          <cell r="F1171">
            <v>6</v>
          </cell>
          <cell r="H1171" t="str">
            <v>Foreign - imported directly, no similar nat., Res.CAMEX</v>
          </cell>
        </row>
        <row r="1172">
          <cell r="A1172" t="str">
            <v>10G212270314030</v>
          </cell>
          <cell r="D1172" t="str">
            <v>461E</v>
          </cell>
          <cell r="E1172" t="str">
            <v>ZROH</v>
          </cell>
          <cell r="F1172">
            <v>6</v>
          </cell>
          <cell r="H1172" t="str">
            <v>Foreign - imported directly, no similar nat., Res.CAMEX</v>
          </cell>
        </row>
        <row r="1173">
          <cell r="A1173" t="str">
            <v>10G212270314050</v>
          </cell>
          <cell r="D1173" t="str">
            <v>461E</v>
          </cell>
          <cell r="E1173" t="str">
            <v>ZROH</v>
          </cell>
          <cell r="F1173">
            <v>6</v>
          </cell>
          <cell r="H1173" t="str">
            <v>Foreign - imported directly, no similar nat., Res.CAMEX</v>
          </cell>
        </row>
        <row r="1174">
          <cell r="A1174" t="str">
            <v>10G212272004010</v>
          </cell>
          <cell r="D1174" t="str">
            <v>461E</v>
          </cell>
          <cell r="E1174" t="str">
            <v>ZROH</v>
          </cell>
          <cell r="F1174">
            <v>6</v>
          </cell>
          <cell r="H1174" t="str">
            <v>Foreign - imported directly, no similar nat., Res.CAMEX</v>
          </cell>
        </row>
        <row r="1175">
          <cell r="A1175" t="str">
            <v>10G212272004020</v>
          </cell>
          <cell r="D1175" t="str">
            <v>461E</v>
          </cell>
          <cell r="E1175" t="str">
            <v>ZROH</v>
          </cell>
          <cell r="F1175">
            <v>6</v>
          </cell>
          <cell r="H1175" t="str">
            <v>Foreign - imported directly, no similar nat., Res.CAMEX</v>
          </cell>
        </row>
        <row r="1176">
          <cell r="A1176" t="str">
            <v>10G212272004030</v>
          </cell>
          <cell r="D1176" t="str">
            <v>461E</v>
          </cell>
          <cell r="E1176" t="str">
            <v>ZROH</v>
          </cell>
          <cell r="F1176">
            <v>6</v>
          </cell>
          <cell r="H1176" t="str">
            <v>Foreign - imported directly, no similar nat., Res.CAMEX</v>
          </cell>
        </row>
        <row r="1177">
          <cell r="A1177" t="str">
            <v>10G212272004050</v>
          </cell>
          <cell r="D1177" t="str">
            <v>461E</v>
          </cell>
          <cell r="E1177" t="str">
            <v>ZROH</v>
          </cell>
          <cell r="F1177">
            <v>6</v>
          </cell>
          <cell r="H1177" t="str">
            <v>Foreign - imported directly, no similar nat., Res.CAMEX</v>
          </cell>
        </row>
        <row r="1178">
          <cell r="A1178" t="str">
            <v>10G212274114010</v>
          </cell>
          <cell r="D1178" t="str">
            <v>461E</v>
          </cell>
          <cell r="E1178" t="str">
            <v>ZROH</v>
          </cell>
          <cell r="F1178">
            <v>6</v>
          </cell>
          <cell r="H1178" t="str">
            <v>Foreign - imported directly, no similar nat., Res.CAMEX</v>
          </cell>
        </row>
        <row r="1179">
          <cell r="A1179" t="str">
            <v>10G212274114020</v>
          </cell>
          <cell r="D1179" t="str">
            <v>461E</v>
          </cell>
          <cell r="E1179" t="str">
            <v>ZROH</v>
          </cell>
          <cell r="F1179">
            <v>6</v>
          </cell>
          <cell r="H1179" t="str">
            <v>Foreign - imported directly, no similar nat., Res.CAMEX</v>
          </cell>
        </row>
        <row r="1180">
          <cell r="A1180" t="str">
            <v>10G212274114050</v>
          </cell>
          <cell r="D1180" t="str">
            <v>461E</v>
          </cell>
          <cell r="E1180" t="str">
            <v>ZROH</v>
          </cell>
          <cell r="F1180">
            <v>6</v>
          </cell>
          <cell r="H1180" t="str">
            <v>Foreign - imported directly, no similar nat., Res.CAMEX</v>
          </cell>
        </row>
        <row r="1181">
          <cell r="A1181" t="str">
            <v>10G212274214010</v>
          </cell>
          <cell r="D1181" t="str">
            <v>461E</v>
          </cell>
          <cell r="E1181" t="str">
            <v>ZROH</v>
          </cell>
          <cell r="F1181">
            <v>6</v>
          </cell>
          <cell r="H1181" t="str">
            <v>Foreign - imported directly, no similar nat., Res.CAMEX</v>
          </cell>
        </row>
        <row r="1182">
          <cell r="A1182" t="str">
            <v>10G212274214020</v>
          </cell>
          <cell r="D1182" t="str">
            <v>461E</v>
          </cell>
          <cell r="E1182" t="str">
            <v>ZROH</v>
          </cell>
          <cell r="F1182">
            <v>6</v>
          </cell>
          <cell r="H1182" t="str">
            <v>Foreign - imported directly, no similar nat., Res.CAMEX</v>
          </cell>
        </row>
        <row r="1183">
          <cell r="A1183" t="str">
            <v>10G212274214050</v>
          </cell>
          <cell r="D1183" t="str">
            <v>461E</v>
          </cell>
          <cell r="E1183" t="str">
            <v>ZROH</v>
          </cell>
          <cell r="F1183">
            <v>6</v>
          </cell>
          <cell r="H1183" t="str">
            <v>Foreign - imported directly, no similar nat., Res.CAMEX</v>
          </cell>
        </row>
        <row r="1184">
          <cell r="A1184" t="str">
            <v>10G212280114010</v>
          </cell>
          <cell r="D1184" t="str">
            <v>461E</v>
          </cell>
          <cell r="E1184" t="str">
            <v>ZROH</v>
          </cell>
          <cell r="F1184">
            <v>6</v>
          </cell>
          <cell r="H1184" t="str">
            <v>Foreign - imported directly, no similar nat., Res.CAMEX</v>
          </cell>
        </row>
        <row r="1185">
          <cell r="A1185" t="str">
            <v>10G212280114020</v>
          </cell>
          <cell r="D1185" t="str">
            <v>461E</v>
          </cell>
          <cell r="E1185" t="str">
            <v>ZROH</v>
          </cell>
          <cell r="F1185">
            <v>6</v>
          </cell>
          <cell r="H1185" t="str">
            <v>Foreign - imported directly, no similar nat., Res.CAMEX</v>
          </cell>
        </row>
        <row r="1186">
          <cell r="A1186" t="str">
            <v>10G212280114030</v>
          </cell>
          <cell r="D1186" t="str">
            <v>461E</v>
          </cell>
          <cell r="E1186" t="str">
            <v>ZROH</v>
          </cell>
          <cell r="F1186">
            <v>6</v>
          </cell>
          <cell r="H1186" t="str">
            <v>Foreign - imported directly, no similar nat., Res.CAMEX</v>
          </cell>
        </row>
        <row r="1187">
          <cell r="A1187" t="str">
            <v>10G212280114050</v>
          </cell>
          <cell r="D1187" t="str">
            <v>461E</v>
          </cell>
          <cell r="E1187" t="str">
            <v>ZROH</v>
          </cell>
          <cell r="F1187">
            <v>6</v>
          </cell>
          <cell r="H1187" t="str">
            <v>Foreign - imported directly, no similar nat., Res.CAMEX</v>
          </cell>
        </row>
        <row r="1188">
          <cell r="A1188" t="str">
            <v>10G212280214010</v>
          </cell>
          <cell r="D1188" t="str">
            <v>461E</v>
          </cell>
          <cell r="E1188" t="str">
            <v>ZROH</v>
          </cell>
          <cell r="F1188">
            <v>6</v>
          </cell>
          <cell r="H1188" t="str">
            <v>Foreign - imported directly, no similar nat., Res.CAMEX</v>
          </cell>
        </row>
        <row r="1189">
          <cell r="A1189" t="str">
            <v>10G212280214020</v>
          </cell>
          <cell r="D1189" t="str">
            <v>461E</v>
          </cell>
          <cell r="E1189" t="str">
            <v>ZROH</v>
          </cell>
          <cell r="F1189">
            <v>6</v>
          </cell>
          <cell r="H1189" t="str">
            <v>Foreign - imported directly, no similar nat., Res.CAMEX</v>
          </cell>
        </row>
        <row r="1190">
          <cell r="A1190" t="str">
            <v>10G212280214031</v>
          </cell>
          <cell r="D1190" t="str">
            <v>461E</v>
          </cell>
          <cell r="E1190" t="str">
            <v>ZROH</v>
          </cell>
          <cell r="F1190">
            <v>6</v>
          </cell>
          <cell r="H1190" t="str">
            <v>Foreign - imported directly, no similar nat., Res.CAMEX</v>
          </cell>
        </row>
        <row r="1191">
          <cell r="A1191" t="str">
            <v>10G212280214050</v>
          </cell>
          <cell r="D1191" t="str">
            <v>461E</v>
          </cell>
          <cell r="E1191" t="str">
            <v>ZROH</v>
          </cell>
          <cell r="F1191">
            <v>6</v>
          </cell>
          <cell r="H1191" t="str">
            <v>Foreign - imported directly, no similar nat., Res.CAMEX</v>
          </cell>
        </row>
        <row r="1192">
          <cell r="A1192" t="str">
            <v>10G212287114010</v>
          </cell>
          <cell r="D1192" t="str">
            <v>461E</v>
          </cell>
          <cell r="E1192" t="str">
            <v>ZROH</v>
          </cell>
          <cell r="F1192">
            <v>6</v>
          </cell>
          <cell r="H1192" t="str">
            <v>Foreign - imported directly, no similar nat., Res.CAMEX</v>
          </cell>
        </row>
        <row r="1193">
          <cell r="A1193" t="str">
            <v>10G212287114020</v>
          </cell>
          <cell r="D1193" t="str">
            <v>461E</v>
          </cell>
          <cell r="E1193" t="str">
            <v>ZROH</v>
          </cell>
          <cell r="F1193">
            <v>6</v>
          </cell>
          <cell r="H1193" t="str">
            <v>Foreign - imported directly, no similar nat., Res.CAMEX</v>
          </cell>
        </row>
        <row r="1194">
          <cell r="A1194" t="str">
            <v>10G212287114030</v>
          </cell>
          <cell r="D1194" t="str">
            <v>461E</v>
          </cell>
          <cell r="E1194" t="str">
            <v>ZROH</v>
          </cell>
          <cell r="F1194">
            <v>6</v>
          </cell>
          <cell r="H1194" t="str">
            <v>Foreign - imported directly, no similar nat., Res.CAMEX</v>
          </cell>
        </row>
        <row r="1195">
          <cell r="A1195" t="str">
            <v>10G212287114050</v>
          </cell>
          <cell r="D1195" t="str">
            <v>461E</v>
          </cell>
          <cell r="E1195" t="str">
            <v>ZROH</v>
          </cell>
          <cell r="F1195">
            <v>6</v>
          </cell>
          <cell r="H1195" t="str">
            <v>Foreign - imported directly, no similar nat., Res.CAMEX</v>
          </cell>
        </row>
        <row r="1196">
          <cell r="A1196" t="str">
            <v>10G212294114010</v>
          </cell>
          <cell r="D1196" t="str">
            <v>461E</v>
          </cell>
          <cell r="E1196" t="str">
            <v>ZROH</v>
          </cell>
          <cell r="F1196">
            <v>6</v>
          </cell>
          <cell r="H1196" t="str">
            <v>Foreign - imported directly, no similar nat., Res.CAMEX</v>
          </cell>
        </row>
        <row r="1197">
          <cell r="A1197" t="str">
            <v>10G212294114020</v>
          </cell>
          <cell r="D1197" t="str">
            <v>461E</v>
          </cell>
          <cell r="E1197" t="str">
            <v>ZROH</v>
          </cell>
          <cell r="F1197">
            <v>6</v>
          </cell>
          <cell r="H1197" t="str">
            <v>Foreign - imported directly, no similar nat., Res.CAMEX</v>
          </cell>
        </row>
        <row r="1198">
          <cell r="A1198" t="str">
            <v>10G212294114030</v>
          </cell>
          <cell r="D1198" t="str">
            <v>461E</v>
          </cell>
          <cell r="E1198" t="str">
            <v>ZROH</v>
          </cell>
          <cell r="F1198">
            <v>6</v>
          </cell>
          <cell r="H1198" t="str">
            <v>Foreign - imported directly, no similar nat., Res.CAMEX</v>
          </cell>
        </row>
        <row r="1199">
          <cell r="A1199" t="str">
            <v>10G212294114050</v>
          </cell>
          <cell r="D1199" t="str">
            <v>461E</v>
          </cell>
          <cell r="E1199" t="str">
            <v>ZROH</v>
          </cell>
          <cell r="F1199">
            <v>6</v>
          </cell>
          <cell r="H1199" t="str">
            <v>Foreign - imported directly, no similar nat., Res.CAMEX</v>
          </cell>
        </row>
        <row r="1200">
          <cell r="A1200" t="str">
            <v>10G212294114070</v>
          </cell>
          <cell r="D1200" t="str">
            <v>461E</v>
          </cell>
          <cell r="E1200" t="str">
            <v>ZROH</v>
          </cell>
          <cell r="F1200">
            <v>6</v>
          </cell>
          <cell r="H1200" t="str">
            <v>Foreign - imported directly, no similar nat., Res.CAMEX</v>
          </cell>
        </row>
        <row r="1201">
          <cell r="A1201" t="str">
            <v>10G212294314020</v>
          </cell>
          <cell r="D1201" t="str">
            <v>461E</v>
          </cell>
          <cell r="E1201" t="str">
            <v>ZROH</v>
          </cell>
          <cell r="F1201">
            <v>6</v>
          </cell>
          <cell r="H1201" t="str">
            <v>Foreign - imported directly, no similar nat., Res.CAMEX</v>
          </cell>
        </row>
        <row r="1202">
          <cell r="A1202" t="str">
            <v>10G212294314030</v>
          </cell>
          <cell r="D1202" t="str">
            <v>461E</v>
          </cell>
          <cell r="E1202" t="str">
            <v>ZROH</v>
          </cell>
          <cell r="F1202">
            <v>6</v>
          </cell>
          <cell r="H1202" t="str">
            <v>Foreign - imported directly, no similar nat., Res.CAMEX</v>
          </cell>
        </row>
        <row r="1203">
          <cell r="A1203" t="str">
            <v>10G212294314050</v>
          </cell>
          <cell r="D1203" t="str">
            <v>461E</v>
          </cell>
          <cell r="E1203" t="str">
            <v>ZROH</v>
          </cell>
          <cell r="F1203">
            <v>6</v>
          </cell>
          <cell r="H1203" t="str">
            <v>Foreign - imported directly, no similar nat., Res.CAMEX</v>
          </cell>
        </row>
        <row r="1204">
          <cell r="A1204" t="str">
            <v>10G2122R0014010</v>
          </cell>
          <cell r="D1204" t="str">
            <v>461E</v>
          </cell>
          <cell r="E1204" t="str">
            <v>ZROH</v>
          </cell>
          <cell r="F1204">
            <v>6</v>
          </cell>
          <cell r="H1204" t="str">
            <v>Foreign - imported directly, no similar nat., Res.CAMEX</v>
          </cell>
        </row>
        <row r="1205">
          <cell r="A1205" t="str">
            <v>10G2122R0014020</v>
          </cell>
          <cell r="D1205" t="str">
            <v>461E</v>
          </cell>
          <cell r="E1205" t="str">
            <v>ZROH</v>
          </cell>
          <cell r="F1205">
            <v>6</v>
          </cell>
          <cell r="H1205" t="str">
            <v>Foreign - imported directly, no similar nat., Res.CAMEX</v>
          </cell>
        </row>
        <row r="1206">
          <cell r="A1206" t="str">
            <v>10G2122R0014030</v>
          </cell>
          <cell r="D1206" t="str">
            <v>461E</v>
          </cell>
          <cell r="E1206" t="str">
            <v>ZROH</v>
          </cell>
          <cell r="F1206">
            <v>6</v>
          </cell>
          <cell r="H1206" t="str">
            <v>Foreign - imported directly, no similar nat., Res.CAMEX</v>
          </cell>
        </row>
        <row r="1207">
          <cell r="A1207" t="str">
            <v>10G2122R0014050</v>
          </cell>
          <cell r="D1207" t="str">
            <v>461E</v>
          </cell>
          <cell r="E1207" t="str">
            <v>ZROH</v>
          </cell>
          <cell r="F1207">
            <v>6</v>
          </cell>
          <cell r="H1207" t="str">
            <v>Foreign - imported directly, no similar nat., Res.CAMEX</v>
          </cell>
        </row>
        <row r="1208">
          <cell r="A1208" t="str">
            <v>10G2122R0014070</v>
          </cell>
          <cell r="D1208" t="str">
            <v>461E</v>
          </cell>
          <cell r="E1208" t="str">
            <v>ZROH</v>
          </cell>
          <cell r="F1208">
            <v>6</v>
          </cell>
          <cell r="H1208" t="str">
            <v>Foreign - imported directly, no similar nat., Res.CAMEX</v>
          </cell>
        </row>
        <row r="1209">
          <cell r="A1209" t="str">
            <v>10G2122R2004010</v>
          </cell>
          <cell r="D1209" t="str">
            <v>461E</v>
          </cell>
          <cell r="E1209" t="str">
            <v>ZROH</v>
          </cell>
          <cell r="F1209">
            <v>6</v>
          </cell>
          <cell r="H1209" t="str">
            <v>Foreign - imported directly, no similar nat., Res.CAMEX</v>
          </cell>
        </row>
        <row r="1210">
          <cell r="A1210" t="str">
            <v>10G2122R2004020</v>
          </cell>
          <cell r="D1210" t="str">
            <v>461E</v>
          </cell>
          <cell r="E1210" t="str">
            <v>ZROH</v>
          </cell>
          <cell r="F1210">
            <v>6</v>
          </cell>
          <cell r="H1210" t="str">
            <v>Foreign - imported directly, no similar nat., Res.CAMEX</v>
          </cell>
        </row>
        <row r="1211">
          <cell r="A1211" t="str">
            <v>10G2122R2004030</v>
          </cell>
          <cell r="D1211" t="str">
            <v>461E</v>
          </cell>
          <cell r="E1211" t="str">
            <v>ZROH</v>
          </cell>
          <cell r="F1211">
            <v>6</v>
          </cell>
          <cell r="H1211" t="str">
            <v>Foreign - imported directly, no similar nat., Res.CAMEX</v>
          </cell>
        </row>
        <row r="1212">
          <cell r="A1212" t="str">
            <v>10G2122R2004050</v>
          </cell>
          <cell r="D1212" t="str">
            <v>461E</v>
          </cell>
          <cell r="E1212" t="str">
            <v>ZROH</v>
          </cell>
          <cell r="F1212">
            <v>6</v>
          </cell>
          <cell r="H1212" t="str">
            <v>Foreign - imported directly, no similar nat., Res.CAMEX</v>
          </cell>
        </row>
        <row r="1213">
          <cell r="A1213" t="str">
            <v>10G212300014010</v>
          </cell>
          <cell r="D1213" t="str">
            <v>461E</v>
          </cell>
          <cell r="E1213" t="str">
            <v>ZROH</v>
          </cell>
          <cell r="F1213">
            <v>6</v>
          </cell>
          <cell r="H1213" t="str">
            <v>Foreign - imported directly, no similar nat., Res.CAMEX</v>
          </cell>
        </row>
        <row r="1214">
          <cell r="A1214" t="str">
            <v>10G212300014020</v>
          </cell>
          <cell r="D1214" t="str">
            <v>461E</v>
          </cell>
          <cell r="E1214" t="str">
            <v>ZROH</v>
          </cell>
          <cell r="F1214">
            <v>6</v>
          </cell>
          <cell r="H1214" t="str">
            <v>Foreign - imported directly, no similar nat., Res.CAMEX</v>
          </cell>
        </row>
        <row r="1215">
          <cell r="A1215" t="str">
            <v>10G212300014030</v>
          </cell>
          <cell r="D1215" t="str">
            <v>461E</v>
          </cell>
          <cell r="E1215" t="str">
            <v>ZROH</v>
          </cell>
          <cell r="F1215">
            <v>6</v>
          </cell>
          <cell r="H1215" t="str">
            <v>Foreign - imported directly, no similar nat., Res.CAMEX</v>
          </cell>
        </row>
        <row r="1216">
          <cell r="A1216" t="str">
            <v>10G212300014050</v>
          </cell>
          <cell r="D1216" t="str">
            <v>461E</v>
          </cell>
          <cell r="E1216" t="str">
            <v>ZROH</v>
          </cell>
          <cell r="F1216">
            <v>6</v>
          </cell>
          <cell r="H1216" t="str">
            <v>Foreign - imported directly, no similar nat., Res.CAMEX</v>
          </cell>
        </row>
        <row r="1217">
          <cell r="A1217" t="str">
            <v>10G212300014070</v>
          </cell>
          <cell r="D1217" t="str">
            <v>461E</v>
          </cell>
          <cell r="E1217" t="str">
            <v>ZROH</v>
          </cell>
          <cell r="F1217">
            <v>6</v>
          </cell>
          <cell r="H1217" t="str">
            <v>Foreign - imported directly, no similar nat., Res.CAMEX</v>
          </cell>
        </row>
        <row r="1218">
          <cell r="A1218" t="str">
            <v>10G212300114010</v>
          </cell>
          <cell r="D1218" t="str">
            <v>461E</v>
          </cell>
          <cell r="E1218" t="str">
            <v>ZROH</v>
          </cell>
          <cell r="F1218">
            <v>6</v>
          </cell>
          <cell r="H1218" t="str">
            <v>Foreign - imported directly, no similar nat., Res.CAMEX</v>
          </cell>
        </row>
        <row r="1219">
          <cell r="A1219" t="str">
            <v>10G212300114020</v>
          </cell>
          <cell r="D1219" t="str">
            <v>461E</v>
          </cell>
          <cell r="E1219" t="str">
            <v>ZROH</v>
          </cell>
          <cell r="F1219">
            <v>6</v>
          </cell>
          <cell r="H1219" t="str">
            <v>Foreign - imported directly, no similar nat., Res.CAMEX</v>
          </cell>
        </row>
        <row r="1220">
          <cell r="A1220" t="str">
            <v>10G212300114030</v>
          </cell>
          <cell r="D1220" t="str">
            <v>461E</v>
          </cell>
          <cell r="E1220" t="str">
            <v>ZROH</v>
          </cell>
          <cell r="F1220">
            <v>6</v>
          </cell>
          <cell r="H1220" t="str">
            <v>Foreign - imported directly, no similar nat., Res.CAMEX</v>
          </cell>
        </row>
        <row r="1221">
          <cell r="A1221" t="str">
            <v>10G212300114050</v>
          </cell>
          <cell r="D1221" t="str">
            <v>461E</v>
          </cell>
          <cell r="E1221" t="str">
            <v>ZROH</v>
          </cell>
          <cell r="F1221">
            <v>6</v>
          </cell>
          <cell r="H1221" t="str">
            <v>Foreign - imported directly, no similar nat., Res.CAMEX</v>
          </cell>
        </row>
        <row r="1222">
          <cell r="A1222" t="str">
            <v>10G212300114070</v>
          </cell>
          <cell r="D1222" t="str">
            <v>461E</v>
          </cell>
          <cell r="E1222" t="str">
            <v>ZROH</v>
          </cell>
          <cell r="F1222">
            <v>6</v>
          </cell>
          <cell r="H1222" t="str">
            <v>Foreign - imported directly, no similar nat., Res.CAMEX</v>
          </cell>
        </row>
        <row r="1223">
          <cell r="A1223" t="str">
            <v>10G212300214010</v>
          </cell>
          <cell r="D1223" t="str">
            <v>461E</v>
          </cell>
          <cell r="E1223" t="str">
            <v>ZROH</v>
          </cell>
          <cell r="F1223">
            <v>6</v>
          </cell>
          <cell r="H1223" t="str">
            <v>Foreign - imported directly, no similar nat., Res.CAMEX</v>
          </cell>
        </row>
        <row r="1224">
          <cell r="A1224" t="str">
            <v>10G212300214020</v>
          </cell>
          <cell r="D1224" t="str">
            <v>461E</v>
          </cell>
          <cell r="E1224" t="str">
            <v>ZROH</v>
          </cell>
          <cell r="F1224">
            <v>6</v>
          </cell>
          <cell r="H1224" t="str">
            <v>Foreign - imported directly, no similar nat., Res.CAMEX</v>
          </cell>
        </row>
        <row r="1225">
          <cell r="A1225" t="str">
            <v>10G212300214030</v>
          </cell>
          <cell r="D1225" t="str">
            <v>461E</v>
          </cell>
          <cell r="E1225" t="str">
            <v>ZROH</v>
          </cell>
          <cell r="F1225">
            <v>6</v>
          </cell>
          <cell r="H1225" t="str">
            <v>Foreign - imported directly, no similar nat., Res.CAMEX</v>
          </cell>
        </row>
        <row r="1226">
          <cell r="A1226" t="str">
            <v>10G212300214050</v>
          </cell>
          <cell r="D1226" t="str">
            <v>461E</v>
          </cell>
          <cell r="E1226" t="str">
            <v>ZROH</v>
          </cell>
          <cell r="F1226">
            <v>6</v>
          </cell>
          <cell r="H1226" t="str">
            <v>Foreign - imported directly, no similar nat., Res.CAMEX</v>
          </cell>
        </row>
        <row r="1227">
          <cell r="A1227" t="str">
            <v>10G212300314010</v>
          </cell>
          <cell r="D1227" t="str">
            <v>461E</v>
          </cell>
          <cell r="E1227" t="str">
            <v>ZROH</v>
          </cell>
          <cell r="F1227">
            <v>6</v>
          </cell>
          <cell r="H1227" t="str">
            <v>Foreign - imported directly, no similar nat., Res.CAMEX</v>
          </cell>
        </row>
        <row r="1228">
          <cell r="A1228" t="str">
            <v>10G212300314020</v>
          </cell>
          <cell r="D1228" t="str">
            <v>461E</v>
          </cell>
          <cell r="E1228" t="str">
            <v>ZROH</v>
          </cell>
          <cell r="F1228">
            <v>6</v>
          </cell>
          <cell r="H1228" t="str">
            <v>Foreign - imported directly, no similar nat., Res.CAMEX</v>
          </cell>
        </row>
        <row r="1229">
          <cell r="A1229" t="str">
            <v>10G212300314030</v>
          </cell>
          <cell r="D1229" t="str">
            <v>461E</v>
          </cell>
          <cell r="E1229" t="str">
            <v>ZROH</v>
          </cell>
          <cell r="F1229">
            <v>6</v>
          </cell>
          <cell r="H1229" t="str">
            <v>Foreign - imported directly, no similar nat., Res.CAMEX</v>
          </cell>
        </row>
        <row r="1230">
          <cell r="A1230" t="str">
            <v>10G212300314050</v>
          </cell>
          <cell r="D1230" t="str">
            <v>461E</v>
          </cell>
          <cell r="E1230" t="str">
            <v>ZROH</v>
          </cell>
          <cell r="F1230">
            <v>6</v>
          </cell>
          <cell r="H1230" t="str">
            <v>Foreign - imported directly, no similar nat., Res.CAMEX</v>
          </cell>
        </row>
        <row r="1231">
          <cell r="A1231" t="str">
            <v>10G212300314070</v>
          </cell>
          <cell r="D1231" t="str">
            <v>461E</v>
          </cell>
          <cell r="E1231" t="str">
            <v>ZROH</v>
          </cell>
          <cell r="F1231">
            <v>6</v>
          </cell>
          <cell r="H1231" t="str">
            <v>Foreign - imported directly, no similar nat., Res.CAMEX</v>
          </cell>
        </row>
        <row r="1232">
          <cell r="A1232" t="str">
            <v>10G212301004010</v>
          </cell>
          <cell r="D1232" t="str">
            <v>461E</v>
          </cell>
          <cell r="E1232" t="str">
            <v>ZROH</v>
          </cell>
          <cell r="F1232">
            <v>6</v>
          </cell>
          <cell r="H1232" t="str">
            <v>Foreign - imported directly, no similar nat., Res.CAMEX</v>
          </cell>
        </row>
        <row r="1233">
          <cell r="A1233" t="str">
            <v>10G212301004020</v>
          </cell>
          <cell r="D1233" t="str">
            <v>461E</v>
          </cell>
          <cell r="E1233" t="str">
            <v>ZROH</v>
          </cell>
          <cell r="F1233">
            <v>6</v>
          </cell>
          <cell r="H1233" t="str">
            <v>Foreign - imported directly, no similar nat., Res.CAMEX</v>
          </cell>
        </row>
        <row r="1234">
          <cell r="A1234" t="str">
            <v>10G212301004030</v>
          </cell>
          <cell r="D1234" t="str">
            <v>461E</v>
          </cell>
          <cell r="E1234" t="str">
            <v>ZROH</v>
          </cell>
          <cell r="F1234">
            <v>6</v>
          </cell>
          <cell r="H1234" t="str">
            <v>Foreign - imported directly, no similar nat., Res.CAMEX</v>
          </cell>
        </row>
        <row r="1235">
          <cell r="A1235" t="str">
            <v>10G212301004050</v>
          </cell>
          <cell r="D1235" t="str">
            <v>461E</v>
          </cell>
          <cell r="E1235" t="str">
            <v>ZROH</v>
          </cell>
          <cell r="F1235">
            <v>6</v>
          </cell>
          <cell r="H1235" t="str">
            <v>Foreign - imported directly, no similar nat., Res.CAMEX</v>
          </cell>
        </row>
        <row r="1236">
          <cell r="A1236" t="str">
            <v>10G212301114010</v>
          </cell>
          <cell r="D1236" t="str">
            <v>461E</v>
          </cell>
          <cell r="E1236" t="str">
            <v>ZROH</v>
          </cell>
          <cell r="F1236">
            <v>6</v>
          </cell>
          <cell r="H1236" t="str">
            <v>Foreign - imported directly, no similar nat., Res.CAMEX</v>
          </cell>
        </row>
        <row r="1237">
          <cell r="A1237" t="str">
            <v>10G212301114020</v>
          </cell>
          <cell r="D1237" t="str">
            <v>461E</v>
          </cell>
          <cell r="E1237" t="str">
            <v>ZROH</v>
          </cell>
          <cell r="F1237">
            <v>6</v>
          </cell>
          <cell r="H1237" t="str">
            <v>Foreign - imported directly, no similar nat., Res.CAMEX</v>
          </cell>
        </row>
        <row r="1238">
          <cell r="A1238" t="str">
            <v>10G212301114030</v>
          </cell>
          <cell r="D1238" t="str">
            <v>461E</v>
          </cell>
          <cell r="E1238" t="str">
            <v>ZROH</v>
          </cell>
          <cell r="F1238">
            <v>6</v>
          </cell>
          <cell r="H1238" t="str">
            <v>Foreign - imported directly, no similar nat., Res.CAMEX</v>
          </cell>
        </row>
        <row r="1239">
          <cell r="A1239" t="str">
            <v>10G212301114050</v>
          </cell>
          <cell r="D1239" t="str">
            <v>461E</v>
          </cell>
          <cell r="E1239" t="str">
            <v>ZROH</v>
          </cell>
          <cell r="F1239">
            <v>6</v>
          </cell>
          <cell r="H1239" t="str">
            <v>Foreign - imported directly, no similar nat., Res.CAMEX</v>
          </cell>
        </row>
        <row r="1240">
          <cell r="A1240" t="str">
            <v>10G212309214010</v>
          </cell>
          <cell r="D1240" t="str">
            <v>461E</v>
          </cell>
          <cell r="E1240" t="str">
            <v>ZROH</v>
          </cell>
          <cell r="F1240">
            <v>6</v>
          </cell>
          <cell r="H1240" t="str">
            <v>Foreign - imported directly, no similar nat., Res.CAMEX</v>
          </cell>
        </row>
        <row r="1241">
          <cell r="A1241" t="str">
            <v>10G212309214020</v>
          </cell>
          <cell r="D1241" t="str">
            <v>461E</v>
          </cell>
          <cell r="E1241" t="str">
            <v>ZROH</v>
          </cell>
          <cell r="F1241">
            <v>6</v>
          </cell>
          <cell r="H1241" t="str">
            <v>Foreign - imported directly, no similar nat., Res.CAMEX</v>
          </cell>
        </row>
        <row r="1242">
          <cell r="A1242" t="str">
            <v>10G212309214031</v>
          </cell>
          <cell r="D1242" t="str">
            <v>461E</v>
          </cell>
          <cell r="E1242" t="str">
            <v>ZROH</v>
          </cell>
          <cell r="F1242">
            <v>6</v>
          </cell>
          <cell r="H1242" t="str">
            <v>Foreign - imported directly, no similar nat., Res.CAMEX</v>
          </cell>
        </row>
        <row r="1243">
          <cell r="A1243" t="str">
            <v>10G212309214050</v>
          </cell>
          <cell r="D1243" t="str">
            <v>461E</v>
          </cell>
          <cell r="E1243" t="str">
            <v>ZROH</v>
          </cell>
          <cell r="F1243">
            <v>6</v>
          </cell>
          <cell r="H1243" t="str">
            <v>Foreign - imported directly, no similar nat., Res.CAMEX</v>
          </cell>
        </row>
        <row r="1244">
          <cell r="A1244" t="str">
            <v>10G21230R014010</v>
          </cell>
          <cell r="D1244" t="str">
            <v>461E</v>
          </cell>
          <cell r="E1244" t="str">
            <v>ZROH</v>
          </cell>
          <cell r="F1244">
            <v>6</v>
          </cell>
          <cell r="H1244" t="str">
            <v>Foreign - imported directly, no similar nat., Res.CAMEX</v>
          </cell>
        </row>
        <row r="1245">
          <cell r="A1245" t="str">
            <v>10G21230R014020</v>
          </cell>
          <cell r="D1245" t="str">
            <v>461E</v>
          </cell>
          <cell r="E1245" t="str">
            <v>ZROH</v>
          </cell>
          <cell r="F1245">
            <v>6</v>
          </cell>
          <cell r="H1245" t="str">
            <v>Foreign - imported directly, no similar nat., Res.CAMEX</v>
          </cell>
        </row>
        <row r="1246">
          <cell r="A1246" t="str">
            <v>10G21230R014030</v>
          </cell>
          <cell r="D1246" t="str">
            <v>461E</v>
          </cell>
          <cell r="E1246" t="str">
            <v>ZROH</v>
          </cell>
          <cell r="F1246">
            <v>6</v>
          </cell>
          <cell r="H1246" t="str">
            <v>Foreign - imported directly, no similar nat., Res.CAMEX</v>
          </cell>
        </row>
        <row r="1247">
          <cell r="A1247" t="str">
            <v>10G21230R014070</v>
          </cell>
          <cell r="D1247" t="str">
            <v>461E</v>
          </cell>
          <cell r="E1247" t="str">
            <v>ZROH</v>
          </cell>
          <cell r="F1247">
            <v>6</v>
          </cell>
          <cell r="H1247" t="str">
            <v>Foreign - imported directly, no similar nat., Res.CAMEX</v>
          </cell>
        </row>
        <row r="1248">
          <cell r="A1248" t="str">
            <v>10G212316014010</v>
          </cell>
          <cell r="D1248" t="str">
            <v>461E</v>
          </cell>
          <cell r="E1248" t="str">
            <v>ZROH</v>
          </cell>
          <cell r="F1248">
            <v>6</v>
          </cell>
          <cell r="H1248" t="str">
            <v>Foreign - imported directly, no similar nat., Res.CAMEX</v>
          </cell>
        </row>
        <row r="1249">
          <cell r="A1249" t="str">
            <v>10G212316014020</v>
          </cell>
          <cell r="D1249" t="str">
            <v>461E</v>
          </cell>
          <cell r="E1249" t="str">
            <v>ZROH</v>
          </cell>
          <cell r="F1249">
            <v>6</v>
          </cell>
          <cell r="H1249" t="str">
            <v>Foreign - imported directly, no similar nat., Res.CAMEX</v>
          </cell>
        </row>
        <row r="1250">
          <cell r="A1250" t="str">
            <v>10G212316014030</v>
          </cell>
          <cell r="D1250" t="str">
            <v>461E</v>
          </cell>
          <cell r="E1250" t="str">
            <v>ZROH</v>
          </cell>
          <cell r="F1250">
            <v>6</v>
          </cell>
          <cell r="H1250" t="str">
            <v>Foreign - imported directly, no similar nat., Res.CAMEX</v>
          </cell>
        </row>
        <row r="1251">
          <cell r="A1251" t="str">
            <v>10G212316014050</v>
          </cell>
          <cell r="D1251" t="str">
            <v>461E</v>
          </cell>
          <cell r="E1251" t="str">
            <v>ZROH</v>
          </cell>
          <cell r="F1251">
            <v>6</v>
          </cell>
          <cell r="H1251" t="str">
            <v>Foreign - imported directly, no similar nat., Res.CAMEX</v>
          </cell>
        </row>
        <row r="1252">
          <cell r="A1252" t="str">
            <v>10G212316114010</v>
          </cell>
          <cell r="D1252" t="str">
            <v>461E</v>
          </cell>
          <cell r="E1252" t="str">
            <v>ZROH</v>
          </cell>
          <cell r="F1252">
            <v>6</v>
          </cell>
          <cell r="H1252" t="str">
            <v>Foreign - imported directly, no similar nat., Res.CAMEX</v>
          </cell>
        </row>
        <row r="1253">
          <cell r="A1253" t="str">
            <v>10G212316114020</v>
          </cell>
          <cell r="D1253" t="str">
            <v>461E</v>
          </cell>
          <cell r="E1253" t="str">
            <v>ZROH</v>
          </cell>
          <cell r="F1253">
            <v>6</v>
          </cell>
          <cell r="H1253" t="str">
            <v>Foreign - imported directly, no similar nat., Res.CAMEX</v>
          </cell>
        </row>
        <row r="1254">
          <cell r="A1254" t="str">
            <v>10G212316114030</v>
          </cell>
          <cell r="D1254" t="str">
            <v>461E</v>
          </cell>
          <cell r="E1254" t="str">
            <v>ZROH</v>
          </cell>
          <cell r="F1254">
            <v>6</v>
          </cell>
          <cell r="H1254" t="str">
            <v>Foreign - imported directly, no similar nat., Res.CAMEX</v>
          </cell>
        </row>
        <row r="1255">
          <cell r="A1255" t="str">
            <v>10G212316114050</v>
          </cell>
          <cell r="D1255" t="str">
            <v>461E</v>
          </cell>
          <cell r="E1255" t="str">
            <v>ZROH</v>
          </cell>
          <cell r="F1255">
            <v>6</v>
          </cell>
          <cell r="H1255" t="str">
            <v>Foreign - imported directly, no similar nat., Res.CAMEX</v>
          </cell>
        </row>
        <row r="1256">
          <cell r="A1256" t="str">
            <v>10G212316214010</v>
          </cell>
          <cell r="D1256" t="str">
            <v>461E</v>
          </cell>
          <cell r="E1256" t="str">
            <v>ZROH</v>
          </cell>
          <cell r="F1256">
            <v>6</v>
          </cell>
          <cell r="H1256" t="str">
            <v>Foreign - imported directly, no similar nat., Res.CAMEX</v>
          </cell>
        </row>
        <row r="1257">
          <cell r="A1257" t="str">
            <v>10G212316214020</v>
          </cell>
          <cell r="D1257" t="str">
            <v>461E</v>
          </cell>
          <cell r="E1257" t="str">
            <v>ZROH</v>
          </cell>
          <cell r="F1257">
            <v>6</v>
          </cell>
          <cell r="H1257" t="str">
            <v>Foreign - imported directly, no similar nat., Res.CAMEX</v>
          </cell>
        </row>
        <row r="1258">
          <cell r="A1258" t="str">
            <v>10G212316214030</v>
          </cell>
          <cell r="D1258" t="str">
            <v>461E</v>
          </cell>
          <cell r="E1258" t="str">
            <v>ZROH</v>
          </cell>
          <cell r="F1258">
            <v>6</v>
          </cell>
          <cell r="H1258" t="str">
            <v>Foreign - imported directly, no similar nat., Res.CAMEX</v>
          </cell>
        </row>
        <row r="1259">
          <cell r="A1259" t="str">
            <v>10G212316214050</v>
          </cell>
          <cell r="D1259" t="str">
            <v>461E</v>
          </cell>
          <cell r="E1259" t="str">
            <v>ZROH</v>
          </cell>
          <cell r="F1259">
            <v>6</v>
          </cell>
          <cell r="H1259" t="str">
            <v>Foreign - imported directly, no similar nat., Res.CAMEX</v>
          </cell>
        </row>
        <row r="1260">
          <cell r="A1260" t="str">
            <v>10G212316314010</v>
          </cell>
          <cell r="D1260" t="str">
            <v>461E</v>
          </cell>
          <cell r="E1260" t="str">
            <v>ZROH</v>
          </cell>
          <cell r="F1260">
            <v>6</v>
          </cell>
          <cell r="H1260" t="str">
            <v>Foreign - imported directly, no similar nat., Res.CAMEX</v>
          </cell>
        </row>
        <row r="1261">
          <cell r="A1261" t="str">
            <v>10G212316314020</v>
          </cell>
          <cell r="D1261" t="str">
            <v>461E</v>
          </cell>
          <cell r="E1261" t="str">
            <v>ZROH</v>
          </cell>
          <cell r="F1261">
            <v>6</v>
          </cell>
          <cell r="H1261" t="str">
            <v>Foreign - imported directly, no similar nat., Res.CAMEX</v>
          </cell>
        </row>
        <row r="1262">
          <cell r="A1262" t="str">
            <v>10G212316314030</v>
          </cell>
          <cell r="D1262" t="str">
            <v>461E</v>
          </cell>
          <cell r="E1262" t="str">
            <v>ZROH</v>
          </cell>
          <cell r="F1262">
            <v>6</v>
          </cell>
          <cell r="H1262" t="str">
            <v>Foreign - imported directly, no similar nat., Res.CAMEX</v>
          </cell>
        </row>
        <row r="1263">
          <cell r="A1263" t="str">
            <v>10G212324114010</v>
          </cell>
          <cell r="D1263" t="str">
            <v>461E</v>
          </cell>
          <cell r="E1263" t="str">
            <v>ZROH</v>
          </cell>
          <cell r="F1263">
            <v>6</v>
          </cell>
          <cell r="H1263" t="str">
            <v>Foreign - imported directly, no similar nat., Res.CAMEX</v>
          </cell>
        </row>
        <row r="1264">
          <cell r="A1264" t="str">
            <v>10G212324114020</v>
          </cell>
          <cell r="D1264" t="str">
            <v>461E</v>
          </cell>
          <cell r="E1264" t="str">
            <v>ZROH</v>
          </cell>
          <cell r="F1264">
            <v>6</v>
          </cell>
          <cell r="H1264" t="str">
            <v>Foreign - imported directly, no similar nat., Res.CAMEX</v>
          </cell>
        </row>
        <row r="1265">
          <cell r="A1265" t="str">
            <v>10G212324214010</v>
          </cell>
          <cell r="D1265" t="str">
            <v>461E</v>
          </cell>
          <cell r="E1265" t="str">
            <v>ZROH</v>
          </cell>
          <cell r="F1265">
            <v>6</v>
          </cell>
          <cell r="H1265" t="str">
            <v>Foreign - imported directly, no similar nat., Res.CAMEX</v>
          </cell>
        </row>
        <row r="1266">
          <cell r="A1266" t="str">
            <v>10G212324214020</v>
          </cell>
          <cell r="D1266" t="str">
            <v>461E</v>
          </cell>
          <cell r="E1266" t="str">
            <v>ZROH</v>
          </cell>
          <cell r="F1266">
            <v>6</v>
          </cell>
          <cell r="H1266" t="str">
            <v>Foreign - imported directly, no similar nat., Res.CAMEX</v>
          </cell>
        </row>
        <row r="1267">
          <cell r="A1267" t="str">
            <v>10G212324214030</v>
          </cell>
          <cell r="D1267" t="str">
            <v>461E</v>
          </cell>
          <cell r="E1267" t="str">
            <v>ZROH</v>
          </cell>
          <cell r="F1267">
            <v>6</v>
          </cell>
          <cell r="H1267" t="str">
            <v>Foreign - imported directly, no similar nat., Res.CAMEX</v>
          </cell>
        </row>
        <row r="1268">
          <cell r="A1268" t="str">
            <v>10G212324214050</v>
          </cell>
          <cell r="D1268" t="str">
            <v>461E</v>
          </cell>
          <cell r="E1268" t="str">
            <v>ZROH</v>
          </cell>
          <cell r="F1268">
            <v>6</v>
          </cell>
          <cell r="H1268" t="str">
            <v>Foreign - imported directly, no similar nat., Res.CAMEX</v>
          </cell>
        </row>
        <row r="1269">
          <cell r="A1269" t="str">
            <v>10G212324214070</v>
          </cell>
          <cell r="D1269" t="str">
            <v>461E</v>
          </cell>
          <cell r="E1269" t="str">
            <v>ZROH</v>
          </cell>
          <cell r="F1269">
            <v>6</v>
          </cell>
          <cell r="H1269" t="str">
            <v>Foreign - imported directly, no similar nat., Res.CAMEX</v>
          </cell>
        </row>
        <row r="1270">
          <cell r="A1270" t="str">
            <v>10G212330004020</v>
          </cell>
          <cell r="D1270" t="str">
            <v>461E</v>
          </cell>
          <cell r="E1270" t="str">
            <v>ZROH</v>
          </cell>
          <cell r="F1270">
            <v>6</v>
          </cell>
          <cell r="H1270" t="str">
            <v>Foreign - imported directly, no similar nat., Res.CAMEX</v>
          </cell>
        </row>
        <row r="1271">
          <cell r="A1271" t="str">
            <v>10G212330004031</v>
          </cell>
          <cell r="D1271" t="str">
            <v>461E</v>
          </cell>
          <cell r="E1271" t="str">
            <v>ZROH</v>
          </cell>
          <cell r="F1271">
            <v>6</v>
          </cell>
          <cell r="H1271" t="str">
            <v>Foreign - imported directly, no similar nat., Res.CAMEX</v>
          </cell>
        </row>
        <row r="1272">
          <cell r="A1272" t="str">
            <v>10G212330004050</v>
          </cell>
          <cell r="D1272" t="str">
            <v>461E</v>
          </cell>
          <cell r="E1272" t="str">
            <v>ZROH</v>
          </cell>
          <cell r="F1272">
            <v>6</v>
          </cell>
          <cell r="H1272" t="str">
            <v>Foreign - imported directly, no similar nat., Res.CAMEX</v>
          </cell>
        </row>
        <row r="1273">
          <cell r="A1273" t="str">
            <v>10G212330014010</v>
          </cell>
          <cell r="D1273" t="str">
            <v>461E</v>
          </cell>
          <cell r="E1273" t="str">
            <v>ZROH</v>
          </cell>
          <cell r="F1273">
            <v>6</v>
          </cell>
          <cell r="H1273" t="str">
            <v>Foreign - imported directly, no similar nat., Res.CAMEX</v>
          </cell>
        </row>
        <row r="1274">
          <cell r="A1274" t="str">
            <v>10G212330014020</v>
          </cell>
          <cell r="D1274" t="str">
            <v>461E</v>
          </cell>
          <cell r="E1274" t="str">
            <v>ZROH</v>
          </cell>
          <cell r="F1274">
            <v>6</v>
          </cell>
          <cell r="H1274" t="str">
            <v>Foreign - imported directly, no similar nat., Res.CAMEX</v>
          </cell>
        </row>
        <row r="1275">
          <cell r="A1275" t="str">
            <v>10G212330014030</v>
          </cell>
          <cell r="D1275" t="str">
            <v>461E</v>
          </cell>
          <cell r="E1275" t="str">
            <v>ZROH</v>
          </cell>
          <cell r="F1275">
            <v>6</v>
          </cell>
          <cell r="H1275" t="str">
            <v>Foreign - imported directly, no similar nat., Res.CAMEX</v>
          </cell>
        </row>
        <row r="1276">
          <cell r="A1276" t="str">
            <v>10G212330014050</v>
          </cell>
          <cell r="D1276" t="str">
            <v>461E</v>
          </cell>
          <cell r="E1276" t="str">
            <v>ZROH</v>
          </cell>
          <cell r="F1276">
            <v>6</v>
          </cell>
          <cell r="H1276" t="str">
            <v>Foreign - imported directly, no similar nat., Res.CAMEX</v>
          </cell>
        </row>
        <row r="1277">
          <cell r="A1277" t="str">
            <v>10G212330214010</v>
          </cell>
          <cell r="D1277" t="str">
            <v>461E</v>
          </cell>
          <cell r="E1277" t="str">
            <v>ZROH</v>
          </cell>
          <cell r="F1277">
            <v>6</v>
          </cell>
          <cell r="H1277" t="str">
            <v>Foreign - imported directly, no similar nat., Res.CAMEX</v>
          </cell>
        </row>
        <row r="1278">
          <cell r="A1278" t="str">
            <v>10G212330214020</v>
          </cell>
          <cell r="D1278" t="str">
            <v>461E</v>
          </cell>
          <cell r="E1278" t="str">
            <v>ZROH</v>
          </cell>
          <cell r="F1278">
            <v>6</v>
          </cell>
          <cell r="H1278" t="str">
            <v>Foreign - imported directly, no similar nat., Res.CAMEX</v>
          </cell>
        </row>
        <row r="1279">
          <cell r="A1279" t="str">
            <v>10G212330214030</v>
          </cell>
          <cell r="D1279" t="str">
            <v>461E</v>
          </cell>
          <cell r="E1279" t="str">
            <v>ZROH</v>
          </cell>
          <cell r="F1279">
            <v>6</v>
          </cell>
          <cell r="H1279" t="str">
            <v>Foreign - imported directly, no similar nat., Res.CAMEX</v>
          </cell>
        </row>
        <row r="1280">
          <cell r="A1280" t="str">
            <v>10G212330214050</v>
          </cell>
          <cell r="D1280" t="str">
            <v>461E</v>
          </cell>
          <cell r="E1280" t="str">
            <v>ZROH</v>
          </cell>
          <cell r="F1280">
            <v>6</v>
          </cell>
          <cell r="H1280" t="str">
            <v>Foreign - imported directly, no similar nat., Res.CAMEX</v>
          </cell>
        </row>
        <row r="1281">
          <cell r="A1281" t="str">
            <v>10G212330314010</v>
          </cell>
          <cell r="D1281" t="str">
            <v>461E</v>
          </cell>
          <cell r="E1281" t="str">
            <v>ZROH</v>
          </cell>
          <cell r="F1281">
            <v>6</v>
          </cell>
          <cell r="H1281" t="str">
            <v>Foreign - imported directly, no similar nat., Res.CAMEX</v>
          </cell>
        </row>
        <row r="1282">
          <cell r="A1282" t="str">
            <v>10G212330314020</v>
          </cell>
          <cell r="D1282" t="str">
            <v>461E</v>
          </cell>
          <cell r="E1282" t="str">
            <v>ZROH</v>
          </cell>
          <cell r="F1282">
            <v>6</v>
          </cell>
          <cell r="H1282" t="str">
            <v>Foreign - imported directly, no similar nat., Res.CAMEX</v>
          </cell>
        </row>
        <row r="1283">
          <cell r="A1283" t="str">
            <v>10G212330314030</v>
          </cell>
          <cell r="D1283" t="str">
            <v>461E</v>
          </cell>
          <cell r="E1283" t="str">
            <v>ZROH</v>
          </cell>
          <cell r="F1283">
            <v>6</v>
          </cell>
          <cell r="H1283" t="str">
            <v>Foreign - imported directly, no similar nat., Res.CAMEX</v>
          </cell>
        </row>
        <row r="1284">
          <cell r="A1284" t="str">
            <v>10G212330314050</v>
          </cell>
          <cell r="D1284" t="str">
            <v>461E</v>
          </cell>
          <cell r="E1284" t="str">
            <v>ZROH</v>
          </cell>
          <cell r="F1284">
            <v>6</v>
          </cell>
          <cell r="H1284" t="str">
            <v>Foreign - imported directly, no similar nat., Res.CAMEX</v>
          </cell>
        </row>
        <row r="1285">
          <cell r="A1285" t="str">
            <v>10G212332004010</v>
          </cell>
          <cell r="D1285" t="str">
            <v>461E</v>
          </cell>
          <cell r="E1285" t="str">
            <v>ZROH</v>
          </cell>
          <cell r="F1285">
            <v>6</v>
          </cell>
          <cell r="H1285" t="str">
            <v>Foreign - imported directly, no similar nat., Res.CAMEX</v>
          </cell>
        </row>
        <row r="1286">
          <cell r="A1286" t="str">
            <v>10G212332004021</v>
          </cell>
          <cell r="D1286" t="str">
            <v>461E</v>
          </cell>
          <cell r="E1286" t="str">
            <v>ZROH</v>
          </cell>
          <cell r="F1286">
            <v>6</v>
          </cell>
          <cell r="H1286" t="str">
            <v>Foreign - imported directly, no similar nat., Res.CAMEX</v>
          </cell>
        </row>
        <row r="1287">
          <cell r="A1287" t="str">
            <v>10G212332004031</v>
          </cell>
          <cell r="D1287" t="str">
            <v>461E</v>
          </cell>
          <cell r="E1287" t="str">
            <v>ZROH</v>
          </cell>
          <cell r="F1287">
            <v>6</v>
          </cell>
          <cell r="H1287" t="str">
            <v>Foreign - imported directly, no similar nat., Res.CAMEX</v>
          </cell>
        </row>
        <row r="1288">
          <cell r="A1288" t="str">
            <v>10G212332004050</v>
          </cell>
          <cell r="D1288" t="str">
            <v>461E</v>
          </cell>
          <cell r="E1288" t="str">
            <v>ZROH</v>
          </cell>
          <cell r="F1288">
            <v>6</v>
          </cell>
          <cell r="H1288" t="str">
            <v>Foreign - imported directly, no similar nat., Res.CAMEX</v>
          </cell>
        </row>
        <row r="1289">
          <cell r="A1289" t="str">
            <v>10G212332114020</v>
          </cell>
          <cell r="D1289" t="str">
            <v>461E</v>
          </cell>
          <cell r="E1289" t="str">
            <v>ZROH</v>
          </cell>
          <cell r="F1289">
            <v>6</v>
          </cell>
          <cell r="H1289" t="str">
            <v>Foreign - imported directly, no similar nat., Res.CAMEX</v>
          </cell>
        </row>
        <row r="1290">
          <cell r="A1290" t="str">
            <v>10G212332114030</v>
          </cell>
          <cell r="D1290" t="str">
            <v>461E</v>
          </cell>
          <cell r="E1290" t="str">
            <v>ZROH</v>
          </cell>
          <cell r="F1290">
            <v>6</v>
          </cell>
          <cell r="H1290" t="str">
            <v>Foreign - imported directly, no similar nat., Res.CAMEX</v>
          </cell>
        </row>
        <row r="1291">
          <cell r="A1291" t="str">
            <v>10G212332114050</v>
          </cell>
          <cell r="D1291" t="str">
            <v>461E</v>
          </cell>
          <cell r="E1291" t="str">
            <v>ZROH</v>
          </cell>
          <cell r="F1291">
            <v>6</v>
          </cell>
          <cell r="H1291" t="str">
            <v>Foreign - imported directly, no similar nat., Res.CAMEX</v>
          </cell>
        </row>
        <row r="1292">
          <cell r="A1292" t="str">
            <v>10G21233R014010</v>
          </cell>
          <cell r="D1292" t="str">
            <v>461E</v>
          </cell>
          <cell r="E1292" t="str">
            <v>ZROH</v>
          </cell>
          <cell r="F1292">
            <v>6</v>
          </cell>
          <cell r="H1292" t="str">
            <v>Foreign - imported directly, no similar nat., Res.CAMEX</v>
          </cell>
        </row>
        <row r="1293">
          <cell r="A1293" t="str">
            <v>10G21233R014020</v>
          </cell>
          <cell r="D1293" t="str">
            <v>461E</v>
          </cell>
          <cell r="E1293" t="str">
            <v>ZROH</v>
          </cell>
          <cell r="F1293">
            <v>6</v>
          </cell>
          <cell r="H1293" t="str">
            <v>Foreign - imported directly, no similar nat., Res.CAMEX</v>
          </cell>
        </row>
        <row r="1294">
          <cell r="A1294" t="str">
            <v>10G21233R014030</v>
          </cell>
          <cell r="D1294" t="str">
            <v>461E</v>
          </cell>
          <cell r="E1294" t="str">
            <v>ZROH</v>
          </cell>
          <cell r="F1294">
            <v>6</v>
          </cell>
          <cell r="H1294" t="str">
            <v>Foreign - imported directly, no similar nat., Res.CAMEX</v>
          </cell>
        </row>
        <row r="1295">
          <cell r="A1295" t="str">
            <v>10G21233R014050</v>
          </cell>
          <cell r="D1295" t="str">
            <v>461E</v>
          </cell>
          <cell r="E1295" t="str">
            <v>ZROH</v>
          </cell>
          <cell r="F1295">
            <v>6</v>
          </cell>
          <cell r="H1295" t="str">
            <v>Foreign - imported directly, no similar nat., Res.CAMEX</v>
          </cell>
        </row>
        <row r="1296">
          <cell r="A1296" t="str">
            <v>10G21233R014070</v>
          </cell>
          <cell r="D1296" t="str">
            <v>461E</v>
          </cell>
          <cell r="E1296" t="str">
            <v>ZROH</v>
          </cell>
          <cell r="F1296">
            <v>6</v>
          </cell>
          <cell r="H1296" t="str">
            <v>Foreign - imported directly, no similar nat., Res.CAMEX</v>
          </cell>
        </row>
        <row r="1297">
          <cell r="A1297" t="str">
            <v>10G212340114010</v>
          </cell>
          <cell r="D1297" t="str">
            <v>461E</v>
          </cell>
          <cell r="E1297" t="str">
            <v>ZROH</v>
          </cell>
          <cell r="F1297">
            <v>6</v>
          </cell>
          <cell r="H1297" t="str">
            <v>Foreign - imported directly, no similar nat., Res.CAMEX</v>
          </cell>
        </row>
        <row r="1298">
          <cell r="A1298" t="str">
            <v>10G212340114020</v>
          </cell>
          <cell r="D1298" t="str">
            <v>461E</v>
          </cell>
          <cell r="E1298" t="str">
            <v>ZROH</v>
          </cell>
          <cell r="F1298">
            <v>6</v>
          </cell>
          <cell r="H1298" t="str">
            <v>Foreign - imported directly, no similar nat., Res.CAMEX</v>
          </cell>
        </row>
        <row r="1299">
          <cell r="A1299" t="str">
            <v>10G212340114030</v>
          </cell>
          <cell r="D1299" t="str">
            <v>461E</v>
          </cell>
          <cell r="E1299" t="str">
            <v>ZROH</v>
          </cell>
          <cell r="F1299">
            <v>6</v>
          </cell>
          <cell r="H1299" t="str">
            <v>Foreign - imported directly, no similar nat., Res.CAMEX</v>
          </cell>
        </row>
        <row r="1300">
          <cell r="A1300" t="str">
            <v>10G212340114050</v>
          </cell>
          <cell r="D1300" t="str">
            <v>461E</v>
          </cell>
          <cell r="E1300" t="str">
            <v>ZROH</v>
          </cell>
          <cell r="F1300">
            <v>6</v>
          </cell>
          <cell r="H1300" t="str">
            <v>Foreign - imported directly, no similar nat., Res.CAMEX</v>
          </cell>
        </row>
        <row r="1301">
          <cell r="A1301" t="str">
            <v>10G212348214010</v>
          </cell>
          <cell r="D1301" t="str">
            <v>461E</v>
          </cell>
          <cell r="E1301" t="str">
            <v>ZROH</v>
          </cell>
          <cell r="F1301">
            <v>6</v>
          </cell>
          <cell r="H1301" t="str">
            <v>Foreign - imported directly, no similar nat., Res.CAMEX</v>
          </cell>
        </row>
        <row r="1302">
          <cell r="A1302" t="str">
            <v>10G212348214020</v>
          </cell>
          <cell r="D1302" t="str">
            <v>461E</v>
          </cell>
          <cell r="E1302" t="str">
            <v>ZROH</v>
          </cell>
          <cell r="F1302">
            <v>6</v>
          </cell>
          <cell r="H1302" t="str">
            <v>Foreign - imported directly, no similar nat., Res.CAMEX</v>
          </cell>
        </row>
        <row r="1303">
          <cell r="A1303" t="str">
            <v>10G212348214030</v>
          </cell>
          <cell r="D1303" t="str">
            <v>461E</v>
          </cell>
          <cell r="E1303" t="str">
            <v>ZROH</v>
          </cell>
          <cell r="F1303">
            <v>6</v>
          </cell>
          <cell r="H1303" t="str">
            <v>Foreign - imported directly, no similar nat., Res.CAMEX</v>
          </cell>
        </row>
        <row r="1304">
          <cell r="A1304" t="str">
            <v>10G212348214050</v>
          </cell>
          <cell r="D1304" t="str">
            <v>461E</v>
          </cell>
          <cell r="E1304" t="str">
            <v>ZROH</v>
          </cell>
          <cell r="F1304">
            <v>6</v>
          </cell>
          <cell r="H1304" t="str">
            <v>Foreign - imported directly, no similar nat., Res.CAMEX</v>
          </cell>
        </row>
        <row r="1305">
          <cell r="A1305" t="str">
            <v>10G212357214010</v>
          </cell>
          <cell r="D1305" t="str">
            <v>461E</v>
          </cell>
          <cell r="E1305" t="str">
            <v>ZROH</v>
          </cell>
          <cell r="F1305">
            <v>6</v>
          </cell>
          <cell r="H1305" t="str">
            <v>Foreign - imported directly, no similar nat., Res.CAMEX</v>
          </cell>
        </row>
        <row r="1306">
          <cell r="A1306" t="str">
            <v>10G212357214020</v>
          </cell>
          <cell r="D1306" t="str">
            <v>461E</v>
          </cell>
          <cell r="E1306" t="str">
            <v>ZROH</v>
          </cell>
          <cell r="F1306">
            <v>6</v>
          </cell>
          <cell r="H1306" t="str">
            <v>Foreign - imported directly, no similar nat., Res.CAMEX</v>
          </cell>
        </row>
        <row r="1307">
          <cell r="A1307" t="str">
            <v>10G212357214050</v>
          </cell>
          <cell r="D1307" t="str">
            <v>461E</v>
          </cell>
          <cell r="E1307" t="str">
            <v>ZROH</v>
          </cell>
          <cell r="F1307">
            <v>6</v>
          </cell>
          <cell r="H1307" t="str">
            <v>Foreign - imported directly, no similar nat., Res.CAMEX</v>
          </cell>
        </row>
        <row r="1308">
          <cell r="A1308" t="str">
            <v>10G212357314010</v>
          </cell>
          <cell r="D1308" t="str">
            <v>461E</v>
          </cell>
          <cell r="E1308" t="str">
            <v>ZROH</v>
          </cell>
          <cell r="F1308">
            <v>6</v>
          </cell>
          <cell r="H1308" t="str">
            <v>Foreign - imported directly, no similar nat., Res.CAMEX</v>
          </cell>
        </row>
        <row r="1309">
          <cell r="A1309" t="str">
            <v>10G212357314020</v>
          </cell>
          <cell r="D1309" t="str">
            <v>461E</v>
          </cell>
          <cell r="E1309" t="str">
            <v>ZROH</v>
          </cell>
          <cell r="F1309">
            <v>6</v>
          </cell>
          <cell r="H1309" t="str">
            <v>Foreign - imported directly, no similar nat., Res.CAMEX</v>
          </cell>
        </row>
        <row r="1310">
          <cell r="A1310" t="str">
            <v>10G212357314030</v>
          </cell>
          <cell r="D1310" t="str">
            <v>461E</v>
          </cell>
          <cell r="E1310" t="str">
            <v>ZROH</v>
          </cell>
          <cell r="F1310">
            <v>6</v>
          </cell>
          <cell r="H1310" t="str">
            <v>Foreign - imported directly, no similar nat., Res.CAMEX</v>
          </cell>
        </row>
        <row r="1311">
          <cell r="A1311" t="str">
            <v>10G212357314050</v>
          </cell>
          <cell r="D1311" t="str">
            <v>461E</v>
          </cell>
          <cell r="E1311" t="str">
            <v>ZROH</v>
          </cell>
          <cell r="F1311">
            <v>6</v>
          </cell>
          <cell r="H1311" t="str">
            <v>Foreign - imported directly, no similar nat., Res.CAMEX</v>
          </cell>
        </row>
        <row r="1312">
          <cell r="A1312" t="str">
            <v>10G212360014010</v>
          </cell>
          <cell r="D1312" t="str">
            <v>461E</v>
          </cell>
          <cell r="E1312" t="str">
            <v>ZROH</v>
          </cell>
          <cell r="F1312">
            <v>6</v>
          </cell>
          <cell r="H1312" t="str">
            <v>Foreign - imported directly, no similar nat., Res.CAMEX</v>
          </cell>
        </row>
        <row r="1313">
          <cell r="A1313" t="str">
            <v>10G212360014020</v>
          </cell>
          <cell r="D1313" t="str">
            <v>461E</v>
          </cell>
          <cell r="E1313" t="str">
            <v>ZROH</v>
          </cell>
          <cell r="F1313">
            <v>6</v>
          </cell>
          <cell r="H1313" t="str">
            <v>Foreign - imported directly, no similar nat., Res.CAMEX</v>
          </cell>
        </row>
        <row r="1314">
          <cell r="A1314" t="str">
            <v>10G212360014030</v>
          </cell>
          <cell r="D1314" t="str">
            <v>461E</v>
          </cell>
          <cell r="E1314" t="str">
            <v>ZROH</v>
          </cell>
          <cell r="F1314">
            <v>6</v>
          </cell>
          <cell r="H1314" t="str">
            <v>Foreign - imported directly, no similar nat., Res.CAMEX</v>
          </cell>
        </row>
        <row r="1315">
          <cell r="A1315" t="str">
            <v>10G212360014050</v>
          </cell>
          <cell r="D1315" t="str">
            <v>461E</v>
          </cell>
          <cell r="E1315" t="str">
            <v>ZROH</v>
          </cell>
          <cell r="F1315">
            <v>6</v>
          </cell>
          <cell r="H1315" t="str">
            <v>Foreign - imported directly, no similar nat., Res.CAMEX</v>
          </cell>
        </row>
        <row r="1316">
          <cell r="A1316" t="str">
            <v>10G212360114010</v>
          </cell>
          <cell r="D1316" t="str">
            <v>461E</v>
          </cell>
          <cell r="E1316" t="str">
            <v>ZROH</v>
          </cell>
          <cell r="F1316">
            <v>6</v>
          </cell>
          <cell r="H1316" t="str">
            <v>Foreign - imported directly, no similar nat., Res.CAMEX</v>
          </cell>
        </row>
        <row r="1317">
          <cell r="A1317" t="str">
            <v>10G212360114020</v>
          </cell>
          <cell r="D1317" t="str">
            <v>461E</v>
          </cell>
          <cell r="E1317" t="str">
            <v>ZROH</v>
          </cell>
          <cell r="F1317">
            <v>6</v>
          </cell>
          <cell r="H1317" t="str">
            <v>Foreign - imported directly, no similar nat., Res.CAMEX</v>
          </cell>
        </row>
        <row r="1318">
          <cell r="A1318" t="str">
            <v>10G212360114030</v>
          </cell>
          <cell r="D1318" t="str">
            <v>461E</v>
          </cell>
          <cell r="E1318" t="str">
            <v>ZROH</v>
          </cell>
          <cell r="F1318">
            <v>6</v>
          </cell>
          <cell r="H1318" t="str">
            <v>Foreign - imported directly, no similar nat., Res.CAMEX</v>
          </cell>
        </row>
        <row r="1319">
          <cell r="A1319" t="str">
            <v>10G212360114050</v>
          </cell>
          <cell r="D1319" t="str">
            <v>461E</v>
          </cell>
          <cell r="E1319" t="str">
            <v>ZROH</v>
          </cell>
          <cell r="F1319">
            <v>6</v>
          </cell>
          <cell r="H1319" t="str">
            <v>Foreign - imported directly, no similar nat., Res.CAMEX</v>
          </cell>
        </row>
        <row r="1320">
          <cell r="A1320" t="str">
            <v>10G212360214010</v>
          </cell>
          <cell r="D1320" t="str">
            <v>461E</v>
          </cell>
          <cell r="E1320" t="str">
            <v>ZROH</v>
          </cell>
          <cell r="F1320">
            <v>6</v>
          </cell>
          <cell r="H1320" t="str">
            <v>Foreign - imported directly, no similar nat., Res.CAMEX</v>
          </cell>
        </row>
        <row r="1321">
          <cell r="A1321" t="str">
            <v>10G212360214020</v>
          </cell>
          <cell r="D1321" t="str">
            <v>461E</v>
          </cell>
          <cell r="E1321" t="str">
            <v>ZROH</v>
          </cell>
          <cell r="F1321">
            <v>6</v>
          </cell>
          <cell r="H1321" t="str">
            <v>Foreign - imported directly, no similar nat., Res.CAMEX</v>
          </cell>
        </row>
        <row r="1322">
          <cell r="A1322" t="str">
            <v>10G212360214030</v>
          </cell>
          <cell r="D1322" t="str">
            <v>461E</v>
          </cell>
          <cell r="E1322" t="str">
            <v>ZROH</v>
          </cell>
          <cell r="F1322">
            <v>6</v>
          </cell>
          <cell r="H1322" t="str">
            <v>Foreign - imported directly, no similar nat., Res.CAMEX</v>
          </cell>
        </row>
        <row r="1323">
          <cell r="A1323" t="str">
            <v>10G212360214050</v>
          </cell>
          <cell r="D1323" t="str">
            <v>461E</v>
          </cell>
          <cell r="E1323" t="str">
            <v>ZROH</v>
          </cell>
          <cell r="F1323">
            <v>6</v>
          </cell>
          <cell r="H1323" t="str">
            <v>Foreign - imported directly, no similar nat., Res.CAMEX</v>
          </cell>
        </row>
        <row r="1324">
          <cell r="A1324" t="str">
            <v>10G212365114010</v>
          </cell>
          <cell r="D1324" t="str">
            <v>461E</v>
          </cell>
          <cell r="E1324" t="str">
            <v>ZROH</v>
          </cell>
          <cell r="F1324">
            <v>6</v>
          </cell>
          <cell r="H1324" t="str">
            <v>Foreign - imported directly, no similar nat., Res.CAMEX</v>
          </cell>
        </row>
        <row r="1325">
          <cell r="A1325" t="str">
            <v>10G212365114020</v>
          </cell>
          <cell r="D1325" t="str">
            <v>461E</v>
          </cell>
          <cell r="E1325" t="str">
            <v>ZROH</v>
          </cell>
          <cell r="F1325">
            <v>6</v>
          </cell>
          <cell r="H1325" t="str">
            <v>Foreign - imported directly, no similar nat., Res.CAMEX</v>
          </cell>
        </row>
        <row r="1326">
          <cell r="A1326" t="str">
            <v>10G212365114030</v>
          </cell>
          <cell r="D1326" t="str">
            <v>461E</v>
          </cell>
          <cell r="E1326" t="str">
            <v>ZROH</v>
          </cell>
          <cell r="F1326">
            <v>6</v>
          </cell>
          <cell r="H1326" t="str">
            <v>Foreign - imported directly, no similar nat., Res.CAMEX</v>
          </cell>
        </row>
        <row r="1327">
          <cell r="A1327" t="str">
            <v>10G212365114050</v>
          </cell>
          <cell r="D1327" t="str">
            <v>461E</v>
          </cell>
          <cell r="E1327" t="str">
            <v>ZROH</v>
          </cell>
          <cell r="F1327">
            <v>6</v>
          </cell>
          <cell r="H1327" t="str">
            <v>Foreign - imported directly, no similar nat., Res.CAMEX</v>
          </cell>
        </row>
        <row r="1328">
          <cell r="A1328" t="str">
            <v>10G212365214010</v>
          </cell>
          <cell r="D1328" t="str">
            <v>461E</v>
          </cell>
          <cell r="E1328" t="str">
            <v>ZROH</v>
          </cell>
          <cell r="F1328">
            <v>6</v>
          </cell>
          <cell r="H1328" t="str">
            <v>Foreign - imported directly, no similar nat., Res.CAMEX</v>
          </cell>
        </row>
        <row r="1329">
          <cell r="A1329" t="str">
            <v>10G212365214020</v>
          </cell>
          <cell r="D1329" t="str">
            <v>461E</v>
          </cell>
          <cell r="E1329" t="str">
            <v>ZROH</v>
          </cell>
          <cell r="F1329">
            <v>6</v>
          </cell>
          <cell r="H1329" t="str">
            <v>Foreign - imported directly, no similar nat., Res.CAMEX</v>
          </cell>
        </row>
        <row r="1330">
          <cell r="A1330" t="str">
            <v>10G212365214030</v>
          </cell>
          <cell r="D1330" t="str">
            <v>461E</v>
          </cell>
          <cell r="E1330" t="str">
            <v>ZROH</v>
          </cell>
          <cell r="F1330">
            <v>6</v>
          </cell>
          <cell r="H1330" t="str">
            <v>Foreign - imported directly, no similar nat., Res.CAMEX</v>
          </cell>
        </row>
        <row r="1331">
          <cell r="A1331" t="str">
            <v>10G212365214050</v>
          </cell>
          <cell r="D1331" t="str">
            <v>461E</v>
          </cell>
          <cell r="E1331" t="str">
            <v>ZROH</v>
          </cell>
          <cell r="F1331">
            <v>6</v>
          </cell>
          <cell r="H1331" t="str">
            <v>Foreign - imported directly, no similar nat., Res.CAMEX</v>
          </cell>
        </row>
        <row r="1332">
          <cell r="A1332" t="str">
            <v>10G212374114010</v>
          </cell>
          <cell r="D1332" t="str">
            <v>461E</v>
          </cell>
          <cell r="E1332" t="str">
            <v>ZROH</v>
          </cell>
          <cell r="F1332">
            <v>6</v>
          </cell>
          <cell r="H1332" t="str">
            <v>Foreign - imported directly, no similar nat., Res.CAMEX</v>
          </cell>
        </row>
        <row r="1333">
          <cell r="A1333" t="str">
            <v>10G212374114020</v>
          </cell>
          <cell r="D1333" t="str">
            <v>461E</v>
          </cell>
          <cell r="E1333" t="str">
            <v>ZROH</v>
          </cell>
          <cell r="F1333">
            <v>6</v>
          </cell>
          <cell r="H1333" t="str">
            <v>Foreign - imported directly, no similar nat., Res.CAMEX</v>
          </cell>
        </row>
        <row r="1334">
          <cell r="A1334" t="str">
            <v>10G212374114050</v>
          </cell>
          <cell r="D1334" t="str">
            <v>461E</v>
          </cell>
          <cell r="E1334" t="str">
            <v>ZROH</v>
          </cell>
          <cell r="F1334">
            <v>6</v>
          </cell>
          <cell r="H1334" t="str">
            <v>Foreign - imported directly, no similar nat., Res.CAMEX</v>
          </cell>
        </row>
        <row r="1335">
          <cell r="A1335" t="str">
            <v>10G212374214010</v>
          </cell>
          <cell r="D1335" t="str">
            <v>461E</v>
          </cell>
          <cell r="E1335" t="str">
            <v>ZROH</v>
          </cell>
          <cell r="F1335">
            <v>6</v>
          </cell>
          <cell r="H1335" t="str">
            <v>Foreign - imported directly, no similar nat., Res.CAMEX</v>
          </cell>
        </row>
        <row r="1336">
          <cell r="A1336" t="str">
            <v>10G212374214020</v>
          </cell>
          <cell r="D1336" t="str">
            <v>461E</v>
          </cell>
          <cell r="E1336" t="str">
            <v>ZROH</v>
          </cell>
          <cell r="F1336">
            <v>6</v>
          </cell>
          <cell r="H1336" t="str">
            <v>Foreign - imported directly, no similar nat., Res.CAMEX</v>
          </cell>
        </row>
        <row r="1337">
          <cell r="A1337" t="str">
            <v>10G212374214031</v>
          </cell>
          <cell r="D1337" t="str">
            <v>461E</v>
          </cell>
          <cell r="E1337" t="str">
            <v>ZROH</v>
          </cell>
          <cell r="F1337">
            <v>6</v>
          </cell>
          <cell r="H1337" t="str">
            <v>Foreign - imported directly, no similar nat., Res.CAMEX</v>
          </cell>
        </row>
        <row r="1338">
          <cell r="A1338" t="str">
            <v>10G212374214050</v>
          </cell>
          <cell r="D1338" t="str">
            <v>461E</v>
          </cell>
          <cell r="E1338" t="str">
            <v>ZROH</v>
          </cell>
          <cell r="F1338">
            <v>6</v>
          </cell>
          <cell r="H1338" t="str">
            <v>Foreign - imported directly, no similar nat., Res.CAMEX</v>
          </cell>
        </row>
        <row r="1339">
          <cell r="A1339" t="str">
            <v>10G212374214071</v>
          </cell>
          <cell r="D1339" t="str">
            <v>461E</v>
          </cell>
          <cell r="E1339" t="str">
            <v>ZROH</v>
          </cell>
          <cell r="F1339">
            <v>6</v>
          </cell>
          <cell r="H1339" t="str">
            <v>Foreign - imported directly, no similar nat., Res.CAMEX</v>
          </cell>
        </row>
        <row r="1340">
          <cell r="A1340" t="str">
            <v>10G212383114010</v>
          </cell>
          <cell r="D1340" t="str">
            <v>461E</v>
          </cell>
          <cell r="E1340" t="str">
            <v>ZROH</v>
          </cell>
          <cell r="F1340">
            <v>6</v>
          </cell>
          <cell r="H1340" t="str">
            <v>Foreign - imported directly, no similar nat., Res.CAMEX</v>
          </cell>
        </row>
        <row r="1341">
          <cell r="A1341" t="str">
            <v>10G212383114020</v>
          </cell>
          <cell r="D1341" t="str">
            <v>461E</v>
          </cell>
          <cell r="E1341" t="str">
            <v>ZROH</v>
          </cell>
          <cell r="F1341">
            <v>6</v>
          </cell>
          <cell r="H1341" t="str">
            <v>Foreign - imported directly, no similar nat., Res.CAMEX</v>
          </cell>
        </row>
        <row r="1342">
          <cell r="A1342" t="str">
            <v>10G212383114030</v>
          </cell>
          <cell r="D1342" t="str">
            <v>461E</v>
          </cell>
          <cell r="E1342" t="str">
            <v>ZROH</v>
          </cell>
          <cell r="F1342">
            <v>6</v>
          </cell>
          <cell r="H1342" t="str">
            <v>Foreign - imported directly, no similar nat., Res.CAMEX</v>
          </cell>
        </row>
        <row r="1343">
          <cell r="A1343" t="str">
            <v>10G212383114050</v>
          </cell>
          <cell r="D1343" t="str">
            <v>461E</v>
          </cell>
          <cell r="E1343" t="str">
            <v>ZROH</v>
          </cell>
          <cell r="F1343">
            <v>6</v>
          </cell>
          <cell r="H1343" t="str">
            <v>Foreign - imported directly, no similar nat., Res.CAMEX</v>
          </cell>
        </row>
        <row r="1344">
          <cell r="A1344" t="str">
            <v>10G212390014010</v>
          </cell>
          <cell r="D1344" t="str">
            <v>461E</v>
          </cell>
          <cell r="E1344" t="str">
            <v>ZROH</v>
          </cell>
          <cell r="F1344">
            <v>6</v>
          </cell>
          <cell r="H1344" t="str">
            <v>Foreign - imported directly, no similar nat., Res.CAMEX</v>
          </cell>
        </row>
        <row r="1345">
          <cell r="A1345" t="str">
            <v>10G212390014020</v>
          </cell>
          <cell r="D1345" t="str">
            <v>461E</v>
          </cell>
          <cell r="E1345" t="str">
            <v>ZROH</v>
          </cell>
          <cell r="F1345">
            <v>6</v>
          </cell>
          <cell r="H1345" t="str">
            <v>Foreign - imported directly, no similar nat., Res.CAMEX</v>
          </cell>
        </row>
        <row r="1346">
          <cell r="A1346" t="str">
            <v>10G212390014030</v>
          </cell>
          <cell r="D1346" t="str">
            <v>461E</v>
          </cell>
          <cell r="E1346" t="str">
            <v>ZROH</v>
          </cell>
          <cell r="F1346">
            <v>6</v>
          </cell>
          <cell r="H1346" t="str">
            <v>Foreign - imported directly, no similar nat., Res.CAMEX</v>
          </cell>
        </row>
        <row r="1347">
          <cell r="A1347" t="str">
            <v>10G212390014050</v>
          </cell>
          <cell r="D1347" t="str">
            <v>461E</v>
          </cell>
          <cell r="E1347" t="str">
            <v>ZROH</v>
          </cell>
          <cell r="F1347">
            <v>6</v>
          </cell>
          <cell r="H1347" t="str">
            <v>Foreign - imported directly, no similar nat., Res.CAMEX</v>
          </cell>
        </row>
        <row r="1348">
          <cell r="A1348" t="str">
            <v>10G212390114010</v>
          </cell>
          <cell r="D1348" t="str">
            <v>461E</v>
          </cell>
          <cell r="E1348" t="str">
            <v>ZROH</v>
          </cell>
          <cell r="F1348">
            <v>6</v>
          </cell>
          <cell r="H1348" t="str">
            <v>Foreign - imported directly, no similar nat., Res.CAMEX</v>
          </cell>
        </row>
        <row r="1349">
          <cell r="A1349" t="str">
            <v>10G212390114020</v>
          </cell>
          <cell r="D1349" t="str">
            <v>461E</v>
          </cell>
          <cell r="E1349" t="str">
            <v>ZROH</v>
          </cell>
          <cell r="F1349">
            <v>6</v>
          </cell>
          <cell r="H1349" t="str">
            <v>Foreign - imported directly, no similar nat., Res.CAMEX</v>
          </cell>
        </row>
        <row r="1350">
          <cell r="A1350" t="str">
            <v>10G212390114030</v>
          </cell>
          <cell r="D1350" t="str">
            <v>461E</v>
          </cell>
          <cell r="E1350" t="str">
            <v>ZROH</v>
          </cell>
          <cell r="F1350">
            <v>6</v>
          </cell>
          <cell r="H1350" t="str">
            <v>Foreign - imported directly, no similar nat., Res.CAMEX</v>
          </cell>
        </row>
        <row r="1351">
          <cell r="A1351" t="str">
            <v>10G212390114050</v>
          </cell>
          <cell r="D1351" t="str">
            <v>461E</v>
          </cell>
          <cell r="E1351" t="str">
            <v>ZROH</v>
          </cell>
          <cell r="F1351">
            <v>6</v>
          </cell>
          <cell r="H1351" t="str">
            <v>Foreign - imported directly, no similar nat., Res.CAMEX</v>
          </cell>
        </row>
        <row r="1352">
          <cell r="A1352" t="str">
            <v>10G212390114070</v>
          </cell>
          <cell r="D1352" t="str">
            <v>461E</v>
          </cell>
          <cell r="E1352" t="str">
            <v>ZROH</v>
          </cell>
          <cell r="F1352">
            <v>6</v>
          </cell>
          <cell r="H1352" t="str">
            <v>Foreign - imported directly, no similar nat., Res.CAMEX</v>
          </cell>
        </row>
        <row r="1353">
          <cell r="A1353" t="str">
            <v>10G212392214010</v>
          </cell>
          <cell r="D1353" t="str">
            <v>461E</v>
          </cell>
          <cell r="E1353" t="str">
            <v>ZROH</v>
          </cell>
          <cell r="F1353">
            <v>6</v>
          </cell>
          <cell r="H1353" t="str">
            <v>Foreign - imported directly, no similar nat., Res.CAMEX</v>
          </cell>
        </row>
        <row r="1354">
          <cell r="A1354" t="str">
            <v>10G212392214020</v>
          </cell>
          <cell r="D1354" t="str">
            <v>461E</v>
          </cell>
          <cell r="E1354" t="str">
            <v>ZROH</v>
          </cell>
          <cell r="F1354">
            <v>6</v>
          </cell>
          <cell r="H1354" t="str">
            <v>Foreign - imported directly, no similar nat., Res.CAMEX</v>
          </cell>
        </row>
        <row r="1355">
          <cell r="A1355" t="str">
            <v>10G212392214031</v>
          </cell>
          <cell r="D1355" t="str">
            <v>461E</v>
          </cell>
          <cell r="E1355" t="str">
            <v>ZROH</v>
          </cell>
          <cell r="F1355">
            <v>6</v>
          </cell>
          <cell r="H1355" t="str">
            <v>Foreign - imported directly, no similar nat., Res.CAMEX</v>
          </cell>
        </row>
        <row r="1356">
          <cell r="A1356" t="str">
            <v>10G212392214050</v>
          </cell>
          <cell r="D1356" t="str">
            <v>461E</v>
          </cell>
          <cell r="E1356" t="str">
            <v>ZROH</v>
          </cell>
          <cell r="F1356">
            <v>6</v>
          </cell>
          <cell r="H1356" t="str">
            <v>Foreign - imported directly, no similar nat., Res.CAMEX</v>
          </cell>
        </row>
        <row r="1357">
          <cell r="A1357" t="str">
            <v>10G212392214070</v>
          </cell>
          <cell r="D1357" t="str">
            <v>461E</v>
          </cell>
          <cell r="E1357" t="str">
            <v>ZROH</v>
          </cell>
          <cell r="F1357">
            <v>6</v>
          </cell>
          <cell r="H1357" t="str">
            <v>Foreign - imported directly, no similar nat., Res.CAMEX</v>
          </cell>
        </row>
        <row r="1358">
          <cell r="A1358" t="str">
            <v>10G21239R014010</v>
          </cell>
          <cell r="D1358" t="str">
            <v>461E</v>
          </cell>
          <cell r="E1358" t="str">
            <v>ZROH</v>
          </cell>
          <cell r="F1358">
            <v>6</v>
          </cell>
          <cell r="H1358" t="str">
            <v>Foreign - imported directly, no similar nat., Res.CAMEX</v>
          </cell>
        </row>
        <row r="1359">
          <cell r="A1359" t="str">
            <v>10G21239R014020</v>
          </cell>
          <cell r="D1359" t="str">
            <v>461E</v>
          </cell>
          <cell r="E1359" t="str">
            <v>ZROH</v>
          </cell>
          <cell r="F1359">
            <v>6</v>
          </cell>
          <cell r="H1359" t="str">
            <v>Foreign - imported directly, no similar nat., Res.CAMEX</v>
          </cell>
        </row>
        <row r="1360">
          <cell r="A1360" t="str">
            <v>10G21239R014030</v>
          </cell>
          <cell r="D1360" t="str">
            <v>461E</v>
          </cell>
          <cell r="E1360" t="str">
            <v>ZROH</v>
          </cell>
          <cell r="F1360">
            <v>6</v>
          </cell>
          <cell r="H1360" t="str">
            <v>Foreign - imported directly, no similar nat., Res.CAMEX</v>
          </cell>
        </row>
        <row r="1361">
          <cell r="A1361" t="str">
            <v>10G21239R014050</v>
          </cell>
          <cell r="D1361" t="str">
            <v>461E</v>
          </cell>
          <cell r="E1361" t="str">
            <v>ZROH</v>
          </cell>
          <cell r="F1361">
            <v>6</v>
          </cell>
          <cell r="H1361" t="str">
            <v>Foreign - imported directly, no similar nat., Res.CAMEX</v>
          </cell>
        </row>
        <row r="1362">
          <cell r="A1362" t="str">
            <v>10G21239R214020</v>
          </cell>
          <cell r="D1362" t="str">
            <v>461E</v>
          </cell>
          <cell r="E1362" t="str">
            <v>ZROH</v>
          </cell>
          <cell r="F1362">
            <v>6</v>
          </cell>
          <cell r="H1362" t="str">
            <v>Foreign - imported directly, no similar nat., Res.CAMEX</v>
          </cell>
        </row>
        <row r="1363">
          <cell r="A1363" t="str">
            <v>10G21239R214030</v>
          </cell>
          <cell r="D1363" t="str">
            <v>461E</v>
          </cell>
          <cell r="E1363" t="str">
            <v>ZROH</v>
          </cell>
          <cell r="F1363">
            <v>6</v>
          </cell>
          <cell r="H1363" t="str">
            <v>Foreign - imported directly, no similar nat., Res.CAMEX</v>
          </cell>
        </row>
        <row r="1364">
          <cell r="A1364" t="str">
            <v>10G21239R214050</v>
          </cell>
          <cell r="D1364" t="str">
            <v>461E</v>
          </cell>
          <cell r="E1364" t="str">
            <v>ZROH</v>
          </cell>
          <cell r="F1364">
            <v>6</v>
          </cell>
          <cell r="H1364" t="str">
            <v>Foreign - imported directly, no similar nat., Res.CAMEX</v>
          </cell>
        </row>
        <row r="1365">
          <cell r="A1365" t="str">
            <v>10G2123R9004010</v>
          </cell>
          <cell r="D1365" t="str">
            <v>461E</v>
          </cell>
          <cell r="E1365" t="str">
            <v>ZROH</v>
          </cell>
          <cell r="F1365">
            <v>6</v>
          </cell>
          <cell r="H1365" t="str">
            <v>Foreign - imported directly, no similar nat., Res.CAMEX</v>
          </cell>
        </row>
        <row r="1366">
          <cell r="A1366" t="str">
            <v>10G2123R9004020</v>
          </cell>
          <cell r="D1366" t="str">
            <v>461E</v>
          </cell>
          <cell r="E1366" t="str">
            <v>ZROH</v>
          </cell>
          <cell r="F1366">
            <v>6</v>
          </cell>
          <cell r="H1366" t="str">
            <v>Foreign - imported directly, no similar nat., Res.CAMEX</v>
          </cell>
        </row>
        <row r="1367">
          <cell r="A1367" t="str">
            <v>10G2123R9004030</v>
          </cell>
          <cell r="D1367" t="str">
            <v>461E</v>
          </cell>
          <cell r="E1367" t="str">
            <v>ZROH</v>
          </cell>
          <cell r="F1367">
            <v>6</v>
          </cell>
          <cell r="H1367" t="str">
            <v>Foreign - imported directly, no similar nat., Res.CAMEX</v>
          </cell>
        </row>
        <row r="1368">
          <cell r="A1368" t="str">
            <v>10G212402014010</v>
          </cell>
          <cell r="D1368" t="str">
            <v>461E</v>
          </cell>
          <cell r="E1368" t="str">
            <v>ZROH</v>
          </cell>
          <cell r="F1368">
            <v>6</v>
          </cell>
          <cell r="H1368" t="str">
            <v>Foreign - imported directly, no similar nat., Res.CAMEX</v>
          </cell>
        </row>
        <row r="1369">
          <cell r="A1369" t="str">
            <v>10G212402014020</v>
          </cell>
          <cell r="D1369" t="str">
            <v>461E</v>
          </cell>
          <cell r="E1369" t="str">
            <v>ZROH</v>
          </cell>
          <cell r="F1369">
            <v>6</v>
          </cell>
          <cell r="H1369" t="str">
            <v>Foreign - imported directly, no similar nat., Res.CAMEX</v>
          </cell>
        </row>
        <row r="1370">
          <cell r="A1370" t="str">
            <v>10G212402014030</v>
          </cell>
          <cell r="D1370" t="str">
            <v>461E</v>
          </cell>
          <cell r="E1370" t="str">
            <v>ZROH</v>
          </cell>
          <cell r="F1370">
            <v>6</v>
          </cell>
          <cell r="H1370" t="str">
            <v>Foreign - imported directly, no similar nat., Res.CAMEX</v>
          </cell>
        </row>
        <row r="1371">
          <cell r="A1371" t="str">
            <v>10G212402014050</v>
          </cell>
          <cell r="D1371" t="str">
            <v>461E</v>
          </cell>
          <cell r="E1371" t="str">
            <v>ZROH</v>
          </cell>
          <cell r="F1371">
            <v>6</v>
          </cell>
          <cell r="H1371" t="str">
            <v>Foreign - imported directly, no similar nat., Res.CAMEX</v>
          </cell>
        </row>
        <row r="1372">
          <cell r="A1372" t="str">
            <v>10G212402014070</v>
          </cell>
          <cell r="D1372" t="str">
            <v>461E</v>
          </cell>
          <cell r="E1372" t="str">
            <v>ZROH</v>
          </cell>
          <cell r="F1372">
            <v>6</v>
          </cell>
          <cell r="H1372" t="str">
            <v>Foreign - imported directly, no similar nat., Res.CAMEX</v>
          </cell>
        </row>
        <row r="1373">
          <cell r="A1373" t="str">
            <v>10G212402114010</v>
          </cell>
          <cell r="D1373" t="str">
            <v>461E</v>
          </cell>
          <cell r="E1373" t="str">
            <v>ZROH</v>
          </cell>
          <cell r="F1373">
            <v>6</v>
          </cell>
          <cell r="H1373" t="str">
            <v>Foreign - imported directly, no similar nat., Res.CAMEX</v>
          </cell>
        </row>
        <row r="1374">
          <cell r="A1374" t="str">
            <v>10G212402114020</v>
          </cell>
          <cell r="D1374" t="str">
            <v>461E</v>
          </cell>
          <cell r="E1374" t="str">
            <v>ZROH</v>
          </cell>
          <cell r="F1374">
            <v>6</v>
          </cell>
          <cell r="H1374" t="str">
            <v>Foreign - imported directly, no similar nat., Res.CAMEX</v>
          </cell>
        </row>
        <row r="1375">
          <cell r="A1375" t="str">
            <v>10G212402114030</v>
          </cell>
          <cell r="D1375" t="str">
            <v>461E</v>
          </cell>
          <cell r="E1375" t="str">
            <v>ZROH</v>
          </cell>
          <cell r="F1375">
            <v>6</v>
          </cell>
          <cell r="H1375" t="str">
            <v>Foreign - imported directly, no similar nat., Res.CAMEX</v>
          </cell>
        </row>
        <row r="1376">
          <cell r="A1376" t="str">
            <v>10G212402114050</v>
          </cell>
          <cell r="D1376" t="str">
            <v>461E</v>
          </cell>
          <cell r="E1376" t="str">
            <v>ZROH</v>
          </cell>
          <cell r="F1376">
            <v>6</v>
          </cell>
          <cell r="H1376" t="str">
            <v>Foreign - imported directly, no similar nat., Res.CAMEX</v>
          </cell>
        </row>
        <row r="1377">
          <cell r="A1377" t="str">
            <v>10G212402114070</v>
          </cell>
          <cell r="D1377" t="str">
            <v>461E</v>
          </cell>
          <cell r="E1377" t="str">
            <v>ZROH</v>
          </cell>
          <cell r="F1377">
            <v>6</v>
          </cell>
          <cell r="H1377" t="str">
            <v>Foreign - imported directly, no similar nat., Res.CAMEX</v>
          </cell>
        </row>
        <row r="1378">
          <cell r="A1378" t="str">
            <v>10G212402214010</v>
          </cell>
          <cell r="D1378" t="str">
            <v>461E</v>
          </cell>
          <cell r="E1378" t="str">
            <v>ZROH</v>
          </cell>
          <cell r="F1378">
            <v>6</v>
          </cell>
          <cell r="H1378" t="str">
            <v>Foreign - imported directly, no similar nat., Res.CAMEX</v>
          </cell>
        </row>
        <row r="1379">
          <cell r="A1379" t="str">
            <v>10G212402214020</v>
          </cell>
          <cell r="D1379" t="str">
            <v>461E</v>
          </cell>
          <cell r="E1379" t="str">
            <v>ZROH</v>
          </cell>
          <cell r="F1379">
            <v>6</v>
          </cell>
          <cell r="H1379" t="str">
            <v>Foreign - imported directly, no similar nat., Res.CAMEX</v>
          </cell>
        </row>
        <row r="1380">
          <cell r="A1380" t="str">
            <v>10G212402214030</v>
          </cell>
          <cell r="D1380" t="str">
            <v>461E</v>
          </cell>
          <cell r="E1380" t="str">
            <v>ZROH</v>
          </cell>
          <cell r="F1380">
            <v>6</v>
          </cell>
          <cell r="H1380" t="str">
            <v>Foreign - imported directly, no similar nat., Res.CAMEX</v>
          </cell>
        </row>
        <row r="1381">
          <cell r="A1381" t="str">
            <v>10G212402214050</v>
          </cell>
          <cell r="D1381" t="str">
            <v>461E</v>
          </cell>
          <cell r="E1381" t="str">
            <v>ZROH</v>
          </cell>
          <cell r="F1381">
            <v>6</v>
          </cell>
          <cell r="H1381" t="str">
            <v>Foreign - imported directly, no similar nat., Res.CAMEX</v>
          </cell>
        </row>
        <row r="1382">
          <cell r="A1382" t="str">
            <v>10G212402214070</v>
          </cell>
          <cell r="D1382" t="str">
            <v>461E</v>
          </cell>
          <cell r="E1382" t="str">
            <v>ZROH</v>
          </cell>
          <cell r="F1382">
            <v>6</v>
          </cell>
          <cell r="H1382" t="str">
            <v>Foreign - imported directly, no similar nat., Res.CAMEX</v>
          </cell>
        </row>
        <row r="1383">
          <cell r="A1383" t="str">
            <v>10G212422114010</v>
          </cell>
          <cell r="D1383" t="str">
            <v>461E</v>
          </cell>
          <cell r="E1383" t="str">
            <v>ZROH</v>
          </cell>
          <cell r="F1383">
            <v>6</v>
          </cell>
          <cell r="H1383" t="str">
            <v>Foreign - imported directly, no similar nat., Res.CAMEX</v>
          </cell>
        </row>
        <row r="1384">
          <cell r="A1384" t="str">
            <v>10G212422114020</v>
          </cell>
          <cell r="D1384" t="str">
            <v>461E</v>
          </cell>
          <cell r="E1384" t="str">
            <v>ZROH</v>
          </cell>
          <cell r="F1384">
            <v>6</v>
          </cell>
          <cell r="H1384" t="str">
            <v>Foreign - imported directly, no similar nat., Res.CAMEX</v>
          </cell>
        </row>
        <row r="1385">
          <cell r="A1385" t="str">
            <v>10G212422114050</v>
          </cell>
          <cell r="D1385" t="str">
            <v>461E</v>
          </cell>
          <cell r="E1385" t="str">
            <v>ZROH</v>
          </cell>
          <cell r="F1385">
            <v>6</v>
          </cell>
          <cell r="H1385" t="str">
            <v>Foreign - imported directly, no similar nat., Res.CAMEX</v>
          </cell>
        </row>
        <row r="1386">
          <cell r="A1386" t="str">
            <v>10G212430114010</v>
          </cell>
          <cell r="D1386" t="str">
            <v>461E</v>
          </cell>
          <cell r="E1386" t="str">
            <v>ZROH</v>
          </cell>
          <cell r="F1386">
            <v>6</v>
          </cell>
          <cell r="H1386" t="str">
            <v>Foreign - imported directly, no similar nat., Res.CAMEX</v>
          </cell>
        </row>
        <row r="1387">
          <cell r="A1387" t="str">
            <v>10G212430114020</v>
          </cell>
          <cell r="D1387" t="str">
            <v>461E</v>
          </cell>
          <cell r="E1387" t="str">
            <v>ZROH</v>
          </cell>
          <cell r="F1387">
            <v>6</v>
          </cell>
          <cell r="H1387" t="str">
            <v>Foreign - imported directly, no similar nat., Res.CAMEX</v>
          </cell>
        </row>
        <row r="1388">
          <cell r="A1388" t="str">
            <v>10G212430114030</v>
          </cell>
          <cell r="D1388" t="str">
            <v>461E</v>
          </cell>
          <cell r="E1388" t="str">
            <v>ZROH</v>
          </cell>
          <cell r="F1388">
            <v>6</v>
          </cell>
          <cell r="H1388" t="str">
            <v>Foreign - imported directly, no similar nat., Res.CAMEX</v>
          </cell>
        </row>
        <row r="1389">
          <cell r="A1389" t="str">
            <v>10G212430114050</v>
          </cell>
          <cell r="D1389" t="str">
            <v>461E</v>
          </cell>
          <cell r="E1389" t="str">
            <v>ZROH</v>
          </cell>
          <cell r="F1389">
            <v>6</v>
          </cell>
          <cell r="H1389" t="str">
            <v>Foreign - imported directly, no similar nat., Res.CAMEX</v>
          </cell>
        </row>
        <row r="1390">
          <cell r="A1390" t="str">
            <v>10G212432114010</v>
          </cell>
          <cell r="D1390" t="str">
            <v>461E</v>
          </cell>
          <cell r="E1390" t="str">
            <v>ZROH</v>
          </cell>
          <cell r="F1390">
            <v>6</v>
          </cell>
          <cell r="H1390" t="str">
            <v>Foreign - imported directly, no similar nat., Res.CAMEX</v>
          </cell>
        </row>
        <row r="1391">
          <cell r="A1391" t="str">
            <v>10G212432114020</v>
          </cell>
          <cell r="D1391" t="str">
            <v>461E</v>
          </cell>
          <cell r="E1391" t="str">
            <v>ZROH</v>
          </cell>
          <cell r="F1391">
            <v>6</v>
          </cell>
          <cell r="H1391" t="str">
            <v>Foreign - imported directly, no similar nat., Res.CAMEX</v>
          </cell>
        </row>
        <row r="1392">
          <cell r="A1392" t="str">
            <v>10G212432114030</v>
          </cell>
          <cell r="D1392" t="str">
            <v>461E</v>
          </cell>
          <cell r="E1392" t="str">
            <v>ZROH</v>
          </cell>
          <cell r="F1392">
            <v>6</v>
          </cell>
          <cell r="H1392" t="str">
            <v>Foreign - imported directly, no similar nat., Res.CAMEX</v>
          </cell>
        </row>
        <row r="1393">
          <cell r="A1393" t="str">
            <v>10G212432114050</v>
          </cell>
          <cell r="D1393" t="str">
            <v>461E</v>
          </cell>
          <cell r="E1393" t="str">
            <v>ZROH</v>
          </cell>
          <cell r="F1393">
            <v>6</v>
          </cell>
          <cell r="H1393" t="str">
            <v>Foreign - imported directly, no similar nat., Res.CAMEX</v>
          </cell>
        </row>
        <row r="1394">
          <cell r="A1394" t="str">
            <v>10G212442114010</v>
          </cell>
          <cell r="D1394" t="str">
            <v>461E</v>
          </cell>
          <cell r="E1394" t="str">
            <v>ZROH</v>
          </cell>
          <cell r="F1394">
            <v>6</v>
          </cell>
          <cell r="H1394" t="str">
            <v>Foreign - imported directly, no similar nat., Res.CAMEX</v>
          </cell>
        </row>
        <row r="1395">
          <cell r="A1395" t="str">
            <v>10G212442114020</v>
          </cell>
          <cell r="D1395" t="str">
            <v>461E</v>
          </cell>
          <cell r="E1395" t="str">
            <v>ZROH</v>
          </cell>
          <cell r="F1395">
            <v>6</v>
          </cell>
          <cell r="H1395" t="str">
            <v>Foreign - imported directly, no similar nat., Res.CAMEX</v>
          </cell>
        </row>
        <row r="1396">
          <cell r="A1396" t="str">
            <v>10G212442114030</v>
          </cell>
          <cell r="D1396" t="str">
            <v>461E</v>
          </cell>
          <cell r="E1396" t="str">
            <v>ZROH</v>
          </cell>
          <cell r="F1396">
            <v>6</v>
          </cell>
          <cell r="H1396" t="str">
            <v>Foreign - imported directly, no similar nat., Res.CAMEX</v>
          </cell>
        </row>
        <row r="1397">
          <cell r="A1397" t="str">
            <v>10G212442114050</v>
          </cell>
          <cell r="D1397" t="str">
            <v>461E</v>
          </cell>
          <cell r="E1397" t="str">
            <v>ZROH</v>
          </cell>
          <cell r="F1397">
            <v>6</v>
          </cell>
          <cell r="H1397" t="str">
            <v>Foreign - imported directly, no similar nat., Res.CAMEX</v>
          </cell>
        </row>
        <row r="1398">
          <cell r="A1398" t="str">
            <v>10G212442114070</v>
          </cell>
          <cell r="D1398" t="str">
            <v>461E</v>
          </cell>
          <cell r="E1398" t="str">
            <v>ZROH</v>
          </cell>
          <cell r="F1398">
            <v>6</v>
          </cell>
          <cell r="H1398" t="str">
            <v>Foreign - imported directly, no similar nat., Res.CAMEX</v>
          </cell>
        </row>
        <row r="1399">
          <cell r="A1399" t="str">
            <v>10G212442214010</v>
          </cell>
          <cell r="D1399" t="str">
            <v>461E</v>
          </cell>
          <cell r="E1399" t="str">
            <v>ZROH</v>
          </cell>
          <cell r="F1399">
            <v>6</v>
          </cell>
          <cell r="H1399" t="str">
            <v>Foreign - imported directly, no similar nat., Res.CAMEX</v>
          </cell>
        </row>
        <row r="1400">
          <cell r="A1400" t="str">
            <v>10G212442214020</v>
          </cell>
          <cell r="D1400" t="str">
            <v>461E</v>
          </cell>
          <cell r="E1400" t="str">
            <v>ZROH</v>
          </cell>
          <cell r="F1400">
            <v>6</v>
          </cell>
          <cell r="H1400" t="str">
            <v>Foreign - imported directly, no similar nat., Res.CAMEX</v>
          </cell>
        </row>
        <row r="1401">
          <cell r="A1401" t="str">
            <v>10G212442214030</v>
          </cell>
          <cell r="D1401" t="str">
            <v>461E</v>
          </cell>
          <cell r="E1401" t="str">
            <v>ZROH</v>
          </cell>
          <cell r="F1401">
            <v>6</v>
          </cell>
          <cell r="H1401" t="str">
            <v>Foreign - imported directly, no similar nat., Res.CAMEX</v>
          </cell>
        </row>
        <row r="1402">
          <cell r="A1402" t="str">
            <v>10G212442214050</v>
          </cell>
          <cell r="D1402" t="str">
            <v>461E</v>
          </cell>
          <cell r="E1402" t="str">
            <v>ZROH</v>
          </cell>
          <cell r="F1402">
            <v>6</v>
          </cell>
          <cell r="H1402" t="str">
            <v>Foreign - imported directly, no similar nat., Res.CAMEX</v>
          </cell>
        </row>
        <row r="1403">
          <cell r="A1403" t="str">
            <v>10G212442214070</v>
          </cell>
          <cell r="D1403" t="str">
            <v>461E</v>
          </cell>
          <cell r="E1403" t="str">
            <v>ZROH</v>
          </cell>
          <cell r="F1403">
            <v>6</v>
          </cell>
          <cell r="H1403" t="str">
            <v>Foreign - imported directly, no similar nat., Res.CAMEX</v>
          </cell>
        </row>
        <row r="1404">
          <cell r="A1404" t="str">
            <v>10G212453114010</v>
          </cell>
          <cell r="D1404" t="str">
            <v>461E</v>
          </cell>
          <cell r="E1404" t="str">
            <v>ZROH</v>
          </cell>
          <cell r="F1404">
            <v>6</v>
          </cell>
          <cell r="H1404" t="str">
            <v>Foreign - imported directly, no similar nat., Res.CAMEX</v>
          </cell>
        </row>
        <row r="1405">
          <cell r="A1405" t="str">
            <v>10G212453114020</v>
          </cell>
          <cell r="D1405" t="str">
            <v>461E</v>
          </cell>
          <cell r="E1405" t="str">
            <v>ZROH</v>
          </cell>
          <cell r="F1405">
            <v>6</v>
          </cell>
          <cell r="H1405" t="str">
            <v>Foreign - imported directly, no similar nat., Res.CAMEX</v>
          </cell>
        </row>
        <row r="1406">
          <cell r="A1406" t="str">
            <v>10G212453114030</v>
          </cell>
          <cell r="D1406" t="str">
            <v>461E</v>
          </cell>
          <cell r="E1406" t="str">
            <v>ZROH</v>
          </cell>
          <cell r="F1406">
            <v>6</v>
          </cell>
          <cell r="H1406" t="str">
            <v>Foreign - imported directly, no similar nat., Res.CAMEX</v>
          </cell>
        </row>
        <row r="1407">
          <cell r="A1407" t="str">
            <v>10G212453114050</v>
          </cell>
          <cell r="D1407" t="str">
            <v>461E</v>
          </cell>
          <cell r="E1407" t="str">
            <v>ZROH</v>
          </cell>
          <cell r="F1407">
            <v>6</v>
          </cell>
          <cell r="H1407" t="str">
            <v>Foreign - imported directly, no similar nat., Res.CAMEX</v>
          </cell>
        </row>
        <row r="1408">
          <cell r="A1408" t="str">
            <v>10G212453114070</v>
          </cell>
          <cell r="D1408" t="str">
            <v>461E</v>
          </cell>
          <cell r="E1408" t="str">
            <v>ZROH</v>
          </cell>
          <cell r="F1408">
            <v>6</v>
          </cell>
          <cell r="H1408" t="str">
            <v>Foreign - imported directly, no similar nat., Res.CAMEX</v>
          </cell>
        </row>
        <row r="1409">
          <cell r="A1409" t="str">
            <v>10G212453214010</v>
          </cell>
          <cell r="D1409" t="str">
            <v>461E</v>
          </cell>
          <cell r="E1409" t="str">
            <v>ZROH</v>
          </cell>
          <cell r="F1409">
            <v>6</v>
          </cell>
          <cell r="H1409" t="str">
            <v>Foreign - imported directly, no similar nat., Res.CAMEX</v>
          </cell>
        </row>
        <row r="1410">
          <cell r="A1410" t="str">
            <v>10G212453214020</v>
          </cell>
          <cell r="D1410" t="str">
            <v>461E</v>
          </cell>
          <cell r="E1410" t="str">
            <v>ZROH</v>
          </cell>
          <cell r="F1410">
            <v>6</v>
          </cell>
          <cell r="H1410" t="str">
            <v>Foreign - imported directly, no similar nat., Res.CAMEX</v>
          </cell>
        </row>
        <row r="1411">
          <cell r="A1411" t="str">
            <v>10G212453214030</v>
          </cell>
          <cell r="D1411" t="str">
            <v>461E</v>
          </cell>
          <cell r="E1411" t="str">
            <v>ZROH</v>
          </cell>
          <cell r="F1411">
            <v>6</v>
          </cell>
          <cell r="H1411" t="str">
            <v>Foreign - imported directly, no similar nat., Res.CAMEX</v>
          </cell>
        </row>
        <row r="1412">
          <cell r="A1412" t="str">
            <v>10G212453214050</v>
          </cell>
          <cell r="D1412" t="str">
            <v>461E</v>
          </cell>
          <cell r="E1412" t="str">
            <v>ZROH</v>
          </cell>
          <cell r="F1412">
            <v>6</v>
          </cell>
          <cell r="H1412" t="str">
            <v>Foreign - imported directly, no similar nat., Res.CAMEX</v>
          </cell>
        </row>
        <row r="1413">
          <cell r="A1413" t="str">
            <v>10G21245R314010</v>
          </cell>
          <cell r="D1413" t="str">
            <v>461E</v>
          </cell>
          <cell r="E1413" t="str">
            <v>ZROH</v>
          </cell>
          <cell r="F1413">
            <v>6</v>
          </cell>
          <cell r="H1413" t="str">
            <v>Foreign - imported directly, no similar nat., Res.CAMEX</v>
          </cell>
        </row>
        <row r="1414">
          <cell r="A1414" t="str">
            <v>10G21245R314020</v>
          </cell>
          <cell r="D1414" t="str">
            <v>461E</v>
          </cell>
          <cell r="E1414" t="str">
            <v>ZROH</v>
          </cell>
          <cell r="F1414">
            <v>6</v>
          </cell>
          <cell r="H1414" t="str">
            <v>Foreign - imported directly, no similar nat., Res.CAMEX</v>
          </cell>
        </row>
        <row r="1415">
          <cell r="A1415" t="str">
            <v>10G21245R314031</v>
          </cell>
          <cell r="D1415" t="str">
            <v>461E</v>
          </cell>
          <cell r="E1415" t="str">
            <v>ZROH</v>
          </cell>
          <cell r="F1415">
            <v>6</v>
          </cell>
          <cell r="H1415" t="str">
            <v>Foreign - imported directly, no similar nat., Res.CAMEX</v>
          </cell>
        </row>
        <row r="1416">
          <cell r="A1416" t="str">
            <v>10G21245R314050</v>
          </cell>
          <cell r="D1416" t="str">
            <v>461E</v>
          </cell>
          <cell r="E1416" t="str">
            <v>ZROH</v>
          </cell>
          <cell r="F1416">
            <v>6</v>
          </cell>
          <cell r="H1416" t="str">
            <v>Foreign - imported directly, no similar nat., Res.CAMEX</v>
          </cell>
        </row>
        <row r="1417">
          <cell r="A1417" t="str">
            <v>10G21245R314070</v>
          </cell>
          <cell r="D1417" t="str">
            <v>461E</v>
          </cell>
          <cell r="E1417" t="str">
            <v>ZROH</v>
          </cell>
          <cell r="F1417">
            <v>6</v>
          </cell>
          <cell r="H1417" t="str">
            <v>Foreign - imported directly, no similar nat., Res.CAMEX</v>
          </cell>
        </row>
        <row r="1418">
          <cell r="A1418" t="str">
            <v>10G212470014010</v>
          </cell>
          <cell r="D1418" t="str">
            <v>461E</v>
          </cell>
          <cell r="E1418" t="str">
            <v>ZROH</v>
          </cell>
          <cell r="F1418">
            <v>6</v>
          </cell>
          <cell r="H1418" t="str">
            <v>Foreign - imported directly, no similar nat., Res.CAMEX</v>
          </cell>
        </row>
        <row r="1419">
          <cell r="A1419" t="str">
            <v>10G212470014020</v>
          </cell>
          <cell r="D1419" t="str">
            <v>461E</v>
          </cell>
          <cell r="E1419" t="str">
            <v>ZROH</v>
          </cell>
          <cell r="F1419">
            <v>6</v>
          </cell>
          <cell r="H1419" t="str">
            <v>Foreign - imported directly, no similar nat., Res.CAMEX</v>
          </cell>
        </row>
        <row r="1420">
          <cell r="A1420" t="str">
            <v>10G212470014030</v>
          </cell>
          <cell r="D1420" t="str">
            <v>461E</v>
          </cell>
          <cell r="E1420" t="str">
            <v>ZROH</v>
          </cell>
          <cell r="F1420">
            <v>6</v>
          </cell>
          <cell r="H1420" t="str">
            <v>Foreign - imported directly, no similar nat., Res.CAMEX</v>
          </cell>
        </row>
        <row r="1421">
          <cell r="A1421" t="str">
            <v>10G212470014050</v>
          </cell>
          <cell r="D1421" t="str">
            <v>461E</v>
          </cell>
          <cell r="E1421" t="str">
            <v>ZROH</v>
          </cell>
          <cell r="F1421">
            <v>6</v>
          </cell>
          <cell r="H1421" t="str">
            <v>Foreign - imported directly, no similar nat., Res.CAMEX</v>
          </cell>
        </row>
        <row r="1422">
          <cell r="A1422" t="str">
            <v>10G212470014070</v>
          </cell>
          <cell r="D1422" t="str">
            <v>461E</v>
          </cell>
          <cell r="E1422" t="str">
            <v>ZROH</v>
          </cell>
          <cell r="F1422">
            <v>6</v>
          </cell>
          <cell r="H1422" t="str">
            <v>Foreign - imported directly, no similar nat., Res.CAMEX</v>
          </cell>
        </row>
        <row r="1423">
          <cell r="A1423" t="str">
            <v>10G212470114010</v>
          </cell>
          <cell r="D1423" t="str">
            <v>461E</v>
          </cell>
          <cell r="E1423" t="str">
            <v>ZROH</v>
          </cell>
          <cell r="F1423">
            <v>6</v>
          </cell>
          <cell r="H1423" t="str">
            <v>Foreign - imported directly, no similar nat., Res.CAMEX</v>
          </cell>
        </row>
        <row r="1424">
          <cell r="A1424" t="str">
            <v>10G212470114020</v>
          </cell>
          <cell r="D1424" t="str">
            <v>461E</v>
          </cell>
          <cell r="E1424" t="str">
            <v>ZROH</v>
          </cell>
          <cell r="F1424">
            <v>6</v>
          </cell>
          <cell r="H1424" t="str">
            <v>Foreign - imported directly, no similar nat., Res.CAMEX</v>
          </cell>
        </row>
        <row r="1425">
          <cell r="A1425" t="str">
            <v>10G212470114030</v>
          </cell>
          <cell r="D1425" t="str">
            <v>461E</v>
          </cell>
          <cell r="E1425" t="str">
            <v>ZROH</v>
          </cell>
          <cell r="F1425">
            <v>6</v>
          </cell>
          <cell r="H1425" t="str">
            <v>Foreign - imported directly, no similar nat., Res.CAMEX</v>
          </cell>
        </row>
        <row r="1426">
          <cell r="A1426" t="str">
            <v>10G212470114050</v>
          </cell>
          <cell r="D1426" t="str">
            <v>461E</v>
          </cell>
          <cell r="E1426" t="str">
            <v>ZROH</v>
          </cell>
          <cell r="F1426">
            <v>6</v>
          </cell>
          <cell r="H1426" t="str">
            <v>Foreign - imported directly, no similar nat., Res.CAMEX</v>
          </cell>
        </row>
        <row r="1427">
          <cell r="A1427" t="str">
            <v>10G212470214010</v>
          </cell>
          <cell r="D1427" t="str">
            <v>461E</v>
          </cell>
          <cell r="E1427" t="str">
            <v>ZROH</v>
          </cell>
          <cell r="F1427">
            <v>6</v>
          </cell>
          <cell r="H1427" t="str">
            <v>Foreign - imported directly, no similar nat., Res.CAMEX</v>
          </cell>
        </row>
        <row r="1428">
          <cell r="A1428" t="str">
            <v>10G212470214020</v>
          </cell>
          <cell r="D1428" t="str">
            <v>461E</v>
          </cell>
          <cell r="E1428" t="str">
            <v>ZROH</v>
          </cell>
          <cell r="F1428">
            <v>6</v>
          </cell>
          <cell r="H1428" t="str">
            <v>Foreign - imported directly, no similar nat., Res.CAMEX</v>
          </cell>
        </row>
        <row r="1429">
          <cell r="A1429" t="str">
            <v>10G212470214030</v>
          </cell>
          <cell r="D1429" t="str">
            <v>461E</v>
          </cell>
          <cell r="E1429" t="str">
            <v>ZROH</v>
          </cell>
          <cell r="F1429">
            <v>6</v>
          </cell>
          <cell r="H1429" t="str">
            <v>Foreign - imported directly, no similar nat., Res.CAMEX</v>
          </cell>
        </row>
        <row r="1430">
          <cell r="A1430" t="str">
            <v>10G212470214050</v>
          </cell>
          <cell r="D1430" t="str">
            <v>461E</v>
          </cell>
          <cell r="E1430" t="str">
            <v>ZROH</v>
          </cell>
          <cell r="F1430">
            <v>6</v>
          </cell>
          <cell r="H1430" t="str">
            <v>Foreign - imported directly, no similar nat., Res.CAMEX</v>
          </cell>
        </row>
        <row r="1431">
          <cell r="A1431" t="str">
            <v>10G212471004010</v>
          </cell>
          <cell r="D1431" t="str">
            <v>461E</v>
          </cell>
          <cell r="E1431" t="str">
            <v>ZROH</v>
          </cell>
          <cell r="F1431">
            <v>6</v>
          </cell>
          <cell r="H1431" t="str">
            <v>Foreign - imported directly, no similar nat., Res.CAMEX</v>
          </cell>
        </row>
        <row r="1432">
          <cell r="A1432" t="str">
            <v>10G212471004020</v>
          </cell>
          <cell r="D1432" t="str">
            <v>461E</v>
          </cell>
          <cell r="E1432" t="str">
            <v>ZROH</v>
          </cell>
          <cell r="F1432">
            <v>6</v>
          </cell>
          <cell r="H1432" t="str">
            <v>Foreign - imported directly, no similar nat., Res.CAMEX</v>
          </cell>
        </row>
        <row r="1433">
          <cell r="A1433" t="str">
            <v>10G212471004031</v>
          </cell>
          <cell r="D1433" t="str">
            <v>461E</v>
          </cell>
          <cell r="E1433" t="str">
            <v>ZROH</v>
          </cell>
          <cell r="F1433">
            <v>6</v>
          </cell>
          <cell r="H1433" t="str">
            <v>Foreign - imported directly, no similar nat., Res.CAMEX</v>
          </cell>
        </row>
        <row r="1434">
          <cell r="A1434" t="str">
            <v>10G212471004050</v>
          </cell>
          <cell r="D1434" t="str">
            <v>461E</v>
          </cell>
          <cell r="E1434" t="str">
            <v>ZROH</v>
          </cell>
          <cell r="F1434">
            <v>6</v>
          </cell>
          <cell r="H1434" t="str">
            <v>Foreign - imported directly, no similar nat., Res.CAMEX</v>
          </cell>
        </row>
        <row r="1435">
          <cell r="A1435" t="str">
            <v>10G212472004010</v>
          </cell>
          <cell r="D1435" t="str">
            <v>461E</v>
          </cell>
          <cell r="E1435" t="str">
            <v>ZROH</v>
          </cell>
          <cell r="F1435">
            <v>6</v>
          </cell>
          <cell r="H1435" t="str">
            <v>Foreign - imported directly, no similar nat., Res.CAMEX</v>
          </cell>
        </row>
        <row r="1436">
          <cell r="A1436" t="str">
            <v>10G212472004020</v>
          </cell>
          <cell r="D1436" t="str">
            <v>461E</v>
          </cell>
          <cell r="E1436" t="str">
            <v>ZROH</v>
          </cell>
          <cell r="F1436">
            <v>6</v>
          </cell>
          <cell r="H1436" t="str">
            <v>Foreign - imported directly, no similar nat., Res.CAMEX</v>
          </cell>
        </row>
        <row r="1437">
          <cell r="A1437" t="str">
            <v>10G212472004030</v>
          </cell>
          <cell r="D1437" t="str">
            <v>461E</v>
          </cell>
          <cell r="E1437" t="str">
            <v>ZROH</v>
          </cell>
          <cell r="F1437">
            <v>6</v>
          </cell>
          <cell r="H1437" t="str">
            <v>Foreign - imported directly, no similar nat., Res.CAMEX</v>
          </cell>
        </row>
        <row r="1438">
          <cell r="A1438" t="str">
            <v>10G212472004050</v>
          </cell>
          <cell r="D1438" t="str">
            <v>461E</v>
          </cell>
          <cell r="E1438" t="str">
            <v>ZROH</v>
          </cell>
          <cell r="F1438">
            <v>6</v>
          </cell>
          <cell r="H1438" t="str">
            <v>Foreign - imported directly, no similar nat., Res.CAMEX</v>
          </cell>
        </row>
        <row r="1439">
          <cell r="A1439" t="str">
            <v>10G21247R014010</v>
          </cell>
          <cell r="D1439" t="str">
            <v>461E</v>
          </cell>
          <cell r="E1439" t="str">
            <v>ZROH</v>
          </cell>
          <cell r="F1439">
            <v>6</v>
          </cell>
          <cell r="H1439" t="str">
            <v>Foreign - imported directly, no similar nat., Res.CAMEX</v>
          </cell>
        </row>
        <row r="1440">
          <cell r="A1440" t="str">
            <v>10G21247R014020</v>
          </cell>
          <cell r="D1440" t="str">
            <v>461E</v>
          </cell>
          <cell r="E1440" t="str">
            <v>ZROH</v>
          </cell>
          <cell r="F1440">
            <v>6</v>
          </cell>
          <cell r="H1440" t="str">
            <v>Foreign - imported directly, no similar nat., Res.CAMEX</v>
          </cell>
        </row>
        <row r="1441">
          <cell r="A1441" t="str">
            <v>10G21247R014030</v>
          </cell>
          <cell r="D1441" t="str">
            <v>461E</v>
          </cell>
          <cell r="E1441" t="str">
            <v>ZROH</v>
          </cell>
          <cell r="F1441">
            <v>6</v>
          </cell>
          <cell r="H1441" t="str">
            <v>Foreign - imported directly, no similar nat., Res.CAMEX</v>
          </cell>
        </row>
        <row r="1442">
          <cell r="A1442" t="str">
            <v>10G21247R014050</v>
          </cell>
          <cell r="D1442" t="str">
            <v>461E</v>
          </cell>
          <cell r="E1442" t="str">
            <v>ZROH</v>
          </cell>
          <cell r="F1442">
            <v>6</v>
          </cell>
          <cell r="H1442" t="str">
            <v>Foreign - imported directly, no similar nat., Res.CAMEX</v>
          </cell>
        </row>
        <row r="1443">
          <cell r="A1443" t="str">
            <v>10G21247R014070</v>
          </cell>
          <cell r="D1443" t="str">
            <v>461E</v>
          </cell>
          <cell r="E1443" t="str">
            <v>ZROH</v>
          </cell>
          <cell r="F1443">
            <v>6</v>
          </cell>
          <cell r="H1443" t="str">
            <v>Foreign - imported directly, no similar nat., Res.CAMEX</v>
          </cell>
        </row>
        <row r="1444">
          <cell r="A1444" t="str">
            <v>10G21247R014110</v>
          </cell>
          <cell r="D1444" t="str">
            <v>461E</v>
          </cell>
          <cell r="E1444" t="str">
            <v>ZROH</v>
          </cell>
          <cell r="F1444">
            <v>6</v>
          </cell>
          <cell r="H1444" t="str">
            <v>Foreign - imported directly, no similar nat., Res.CAMEX</v>
          </cell>
        </row>
        <row r="1445">
          <cell r="A1445" t="str">
            <v>10G212499014010</v>
          </cell>
          <cell r="D1445" t="str">
            <v>461E</v>
          </cell>
          <cell r="E1445" t="str">
            <v>ZROH</v>
          </cell>
          <cell r="F1445">
            <v>6</v>
          </cell>
          <cell r="H1445" t="str">
            <v>Foreign - imported directly, no similar nat., Res.CAMEX</v>
          </cell>
        </row>
        <row r="1446">
          <cell r="A1446" t="str">
            <v>10G212499014020</v>
          </cell>
          <cell r="D1446" t="str">
            <v>461E</v>
          </cell>
          <cell r="E1446" t="str">
            <v>ZROH</v>
          </cell>
          <cell r="F1446">
            <v>6</v>
          </cell>
          <cell r="H1446" t="str">
            <v>Foreign - imported directly, no similar nat., Res.CAMEX</v>
          </cell>
        </row>
        <row r="1447">
          <cell r="A1447" t="str">
            <v>10G212499014030</v>
          </cell>
          <cell r="D1447" t="str">
            <v>461E</v>
          </cell>
          <cell r="E1447" t="str">
            <v>ZROH</v>
          </cell>
          <cell r="F1447">
            <v>6</v>
          </cell>
          <cell r="H1447" t="str">
            <v>Foreign - imported directly, no similar nat., Res.CAMEX</v>
          </cell>
        </row>
        <row r="1448">
          <cell r="A1448" t="str">
            <v>10G212499014050</v>
          </cell>
          <cell r="D1448" t="str">
            <v>461E</v>
          </cell>
          <cell r="E1448" t="str">
            <v>ZROH</v>
          </cell>
          <cell r="F1448">
            <v>6</v>
          </cell>
          <cell r="H1448" t="str">
            <v>Foreign - imported directly, no similar nat., Res.CAMEX</v>
          </cell>
        </row>
        <row r="1449">
          <cell r="A1449" t="str">
            <v>10G212499014070</v>
          </cell>
          <cell r="D1449" t="str">
            <v>461E</v>
          </cell>
          <cell r="E1449" t="str">
            <v>ZROH</v>
          </cell>
          <cell r="F1449">
            <v>6</v>
          </cell>
          <cell r="H1449" t="str">
            <v>Foreign - imported directly, no similar nat., Res.CAMEX</v>
          </cell>
        </row>
        <row r="1450">
          <cell r="A1450" t="str">
            <v>10G212499114010</v>
          </cell>
          <cell r="D1450" t="str">
            <v>461E</v>
          </cell>
          <cell r="E1450" t="str">
            <v>ZROH</v>
          </cell>
          <cell r="F1450">
            <v>6</v>
          </cell>
          <cell r="H1450" t="str">
            <v>Foreign - imported directly, no similar nat., Res.CAMEX</v>
          </cell>
        </row>
        <row r="1451">
          <cell r="A1451" t="str">
            <v>10G212499114020</v>
          </cell>
          <cell r="D1451" t="str">
            <v>461E</v>
          </cell>
          <cell r="E1451" t="str">
            <v>ZROH</v>
          </cell>
          <cell r="F1451">
            <v>6</v>
          </cell>
          <cell r="H1451" t="str">
            <v>Foreign - imported directly, no similar nat., Res.CAMEX</v>
          </cell>
        </row>
        <row r="1452">
          <cell r="A1452" t="str">
            <v>10G212499114030</v>
          </cell>
          <cell r="D1452" t="str">
            <v>461E</v>
          </cell>
          <cell r="E1452" t="str">
            <v>ZROH</v>
          </cell>
          <cell r="F1452">
            <v>6</v>
          </cell>
          <cell r="H1452" t="str">
            <v>Foreign - imported directly, no similar nat., Res.CAMEX</v>
          </cell>
        </row>
        <row r="1453">
          <cell r="A1453" t="str">
            <v>10G212499114050</v>
          </cell>
          <cell r="D1453" t="str">
            <v>461E</v>
          </cell>
          <cell r="E1453" t="str">
            <v>ZROH</v>
          </cell>
          <cell r="F1453">
            <v>6</v>
          </cell>
          <cell r="H1453" t="str">
            <v>Foreign - imported directly, no similar nat., Res.CAMEX</v>
          </cell>
        </row>
        <row r="1454">
          <cell r="A1454" t="str">
            <v>10G212499214010</v>
          </cell>
          <cell r="D1454" t="str">
            <v>461E</v>
          </cell>
          <cell r="E1454" t="str">
            <v>ZROH</v>
          </cell>
          <cell r="F1454">
            <v>6</v>
          </cell>
          <cell r="H1454" t="str">
            <v>Foreign - imported directly, no similar nat., Res.CAMEX</v>
          </cell>
        </row>
        <row r="1455">
          <cell r="A1455" t="str">
            <v>10G212499214020</v>
          </cell>
          <cell r="D1455" t="str">
            <v>461E</v>
          </cell>
          <cell r="E1455" t="str">
            <v>ZROH</v>
          </cell>
          <cell r="F1455">
            <v>6</v>
          </cell>
          <cell r="H1455" t="str">
            <v>Foreign - imported directly, no similar nat., Res.CAMEX</v>
          </cell>
        </row>
        <row r="1456">
          <cell r="A1456" t="str">
            <v>10G212499214030</v>
          </cell>
          <cell r="D1456" t="str">
            <v>461E</v>
          </cell>
          <cell r="E1456" t="str">
            <v>ZROH</v>
          </cell>
          <cell r="F1456">
            <v>6</v>
          </cell>
          <cell r="H1456" t="str">
            <v>Foreign - imported directly, no similar nat., Res.CAMEX</v>
          </cell>
        </row>
        <row r="1457">
          <cell r="A1457" t="str">
            <v>10G212499214050</v>
          </cell>
          <cell r="D1457" t="str">
            <v>461E</v>
          </cell>
          <cell r="E1457" t="str">
            <v>ZROH</v>
          </cell>
          <cell r="F1457">
            <v>6</v>
          </cell>
          <cell r="H1457" t="str">
            <v>Foreign - imported directly, no similar nat., Res.CAMEX</v>
          </cell>
        </row>
        <row r="1458">
          <cell r="A1458" t="str">
            <v>10G212499214070</v>
          </cell>
          <cell r="D1458" t="str">
            <v>461E</v>
          </cell>
          <cell r="E1458" t="str">
            <v>ZROH</v>
          </cell>
          <cell r="F1458">
            <v>6</v>
          </cell>
          <cell r="H1458" t="str">
            <v>Foreign - imported directly, no similar nat., Res.CAMEX</v>
          </cell>
        </row>
        <row r="1459">
          <cell r="A1459" t="str">
            <v>10G21249R914010</v>
          </cell>
          <cell r="D1459" t="str">
            <v>461E</v>
          </cell>
          <cell r="E1459" t="str">
            <v>ZROH</v>
          </cell>
          <cell r="F1459">
            <v>6</v>
          </cell>
          <cell r="H1459" t="str">
            <v>Foreign - imported directly, no similar nat., Res.CAMEX</v>
          </cell>
        </row>
        <row r="1460">
          <cell r="A1460" t="str">
            <v>10G21249R914020</v>
          </cell>
          <cell r="D1460" t="str">
            <v>461E</v>
          </cell>
          <cell r="E1460" t="str">
            <v>ZROH</v>
          </cell>
          <cell r="F1460">
            <v>6</v>
          </cell>
          <cell r="H1460" t="str">
            <v>Foreign - imported directly, no similar nat., Res.CAMEX</v>
          </cell>
        </row>
        <row r="1461">
          <cell r="A1461" t="str">
            <v>10G21249R914030</v>
          </cell>
          <cell r="D1461" t="str">
            <v>461E</v>
          </cell>
          <cell r="E1461" t="str">
            <v>ZROH</v>
          </cell>
          <cell r="F1461">
            <v>6</v>
          </cell>
          <cell r="H1461" t="str">
            <v>Foreign - imported directly, no similar nat., Res.CAMEX</v>
          </cell>
        </row>
        <row r="1462">
          <cell r="A1462" t="str">
            <v>10G21249R914050</v>
          </cell>
          <cell r="D1462" t="str">
            <v>461E</v>
          </cell>
          <cell r="E1462" t="str">
            <v>ZROH</v>
          </cell>
          <cell r="F1462">
            <v>6</v>
          </cell>
          <cell r="H1462" t="str">
            <v>Foreign - imported directly, no similar nat., Res.CAMEX</v>
          </cell>
        </row>
        <row r="1463">
          <cell r="A1463" t="str">
            <v>10G21249R914070</v>
          </cell>
          <cell r="D1463" t="str">
            <v>461E</v>
          </cell>
          <cell r="E1463" t="str">
            <v>ZROH</v>
          </cell>
          <cell r="F1463">
            <v>6</v>
          </cell>
          <cell r="H1463" t="str">
            <v>Foreign - imported directly, no similar nat., Res.CAMEX</v>
          </cell>
        </row>
        <row r="1464">
          <cell r="A1464" t="str">
            <v>10G2124R3004010</v>
          </cell>
          <cell r="D1464" t="str">
            <v>461E</v>
          </cell>
          <cell r="E1464" t="str">
            <v>ZROH</v>
          </cell>
          <cell r="F1464">
            <v>6</v>
          </cell>
          <cell r="H1464" t="str">
            <v>Foreign - imported directly, no similar nat., Res.CAMEX</v>
          </cell>
        </row>
        <row r="1465">
          <cell r="A1465" t="str">
            <v>10G2124R3004020</v>
          </cell>
          <cell r="D1465" t="str">
            <v>461E</v>
          </cell>
          <cell r="E1465" t="str">
            <v>ZROH</v>
          </cell>
          <cell r="F1465">
            <v>6</v>
          </cell>
          <cell r="H1465" t="str">
            <v>Foreign - imported directly, no similar nat., Res.CAMEX</v>
          </cell>
        </row>
        <row r="1466">
          <cell r="A1466" t="str">
            <v>10G2124R3004030</v>
          </cell>
          <cell r="D1466" t="str">
            <v>461E</v>
          </cell>
          <cell r="E1466" t="str">
            <v>ZROH</v>
          </cell>
          <cell r="F1466">
            <v>6</v>
          </cell>
          <cell r="H1466" t="str">
            <v>Foreign - imported directly, no similar nat., Res.CAMEX</v>
          </cell>
        </row>
        <row r="1467">
          <cell r="A1467" t="str">
            <v>10G2124R3004050</v>
          </cell>
          <cell r="D1467" t="str">
            <v>461E</v>
          </cell>
          <cell r="E1467" t="str">
            <v>ZROH</v>
          </cell>
          <cell r="F1467">
            <v>6</v>
          </cell>
          <cell r="H1467" t="str">
            <v>Foreign - imported directly, no similar nat., Res.CAMEX</v>
          </cell>
        </row>
        <row r="1468">
          <cell r="A1468" t="str">
            <v>10G212510114010</v>
          </cell>
          <cell r="D1468" t="str">
            <v>461E</v>
          </cell>
          <cell r="E1468" t="str">
            <v>ZROH</v>
          </cell>
          <cell r="F1468">
            <v>6</v>
          </cell>
          <cell r="H1468" t="str">
            <v>Foreign - imported directly, no similar nat., Res.CAMEX</v>
          </cell>
        </row>
        <row r="1469">
          <cell r="A1469" t="str">
            <v>10G212510114020</v>
          </cell>
          <cell r="D1469" t="str">
            <v>461E</v>
          </cell>
          <cell r="E1469" t="str">
            <v>ZROH</v>
          </cell>
          <cell r="F1469">
            <v>6</v>
          </cell>
          <cell r="H1469" t="str">
            <v>Foreign - imported directly, no similar nat., Res.CAMEX</v>
          </cell>
        </row>
        <row r="1470">
          <cell r="A1470" t="str">
            <v>10G212510114030</v>
          </cell>
          <cell r="D1470" t="str">
            <v>461E</v>
          </cell>
          <cell r="E1470" t="str">
            <v>ZROH</v>
          </cell>
          <cell r="F1470">
            <v>6</v>
          </cell>
          <cell r="H1470" t="str">
            <v>Foreign - imported directly, no similar nat., Res.CAMEX</v>
          </cell>
        </row>
        <row r="1471">
          <cell r="A1471" t="str">
            <v>10G212510114050</v>
          </cell>
          <cell r="D1471" t="str">
            <v>461E</v>
          </cell>
          <cell r="E1471" t="str">
            <v>ZROH</v>
          </cell>
          <cell r="F1471">
            <v>6</v>
          </cell>
          <cell r="H1471" t="str">
            <v>Foreign - imported directly, no similar nat., Res.CAMEX</v>
          </cell>
        </row>
        <row r="1472">
          <cell r="A1472" t="str">
            <v>10G212510214010</v>
          </cell>
          <cell r="D1472" t="str">
            <v>461E</v>
          </cell>
          <cell r="E1472" t="str">
            <v>ZROH</v>
          </cell>
          <cell r="F1472">
            <v>6</v>
          </cell>
          <cell r="H1472" t="str">
            <v>Foreign - imported directly, no similar nat., Res.CAMEX</v>
          </cell>
        </row>
        <row r="1473">
          <cell r="A1473" t="str">
            <v>10G212510214020</v>
          </cell>
          <cell r="D1473" t="str">
            <v>461E</v>
          </cell>
          <cell r="E1473" t="str">
            <v>ZROH</v>
          </cell>
          <cell r="F1473">
            <v>6</v>
          </cell>
          <cell r="H1473" t="str">
            <v>Foreign - imported directly, no similar nat., Res.CAMEX</v>
          </cell>
        </row>
        <row r="1474">
          <cell r="A1474" t="str">
            <v>10G212510214030</v>
          </cell>
          <cell r="D1474" t="str">
            <v>461E</v>
          </cell>
          <cell r="E1474" t="str">
            <v>ZROH</v>
          </cell>
          <cell r="F1474">
            <v>6</v>
          </cell>
          <cell r="H1474" t="str">
            <v>Foreign - imported directly, no similar nat., Res.CAMEX</v>
          </cell>
        </row>
        <row r="1475">
          <cell r="A1475" t="str">
            <v>10G212510214050</v>
          </cell>
          <cell r="D1475" t="str">
            <v>461E</v>
          </cell>
          <cell r="E1475" t="str">
            <v>ZROH</v>
          </cell>
          <cell r="F1475">
            <v>6</v>
          </cell>
          <cell r="H1475" t="str">
            <v>Foreign - imported directly, no similar nat., Res.CAMEX</v>
          </cell>
        </row>
        <row r="1476">
          <cell r="A1476" t="str">
            <v>10G212515004010</v>
          </cell>
          <cell r="D1476" t="str">
            <v>461E</v>
          </cell>
          <cell r="E1476" t="str">
            <v>ZROH</v>
          </cell>
          <cell r="F1476">
            <v>6</v>
          </cell>
          <cell r="H1476" t="str">
            <v>Foreign - imported directly, no similar nat., Res.CAMEX</v>
          </cell>
        </row>
        <row r="1477">
          <cell r="A1477" t="str">
            <v>10G212515004020</v>
          </cell>
          <cell r="D1477" t="str">
            <v>461E</v>
          </cell>
          <cell r="E1477" t="str">
            <v>ZROH</v>
          </cell>
          <cell r="F1477">
            <v>6</v>
          </cell>
          <cell r="H1477" t="str">
            <v>Foreign - imported directly, no similar nat., Res.CAMEX</v>
          </cell>
        </row>
        <row r="1478">
          <cell r="A1478" t="str">
            <v>10G212515004030</v>
          </cell>
          <cell r="D1478" t="str">
            <v>461E</v>
          </cell>
          <cell r="E1478" t="str">
            <v>ZROH</v>
          </cell>
          <cell r="F1478">
            <v>6</v>
          </cell>
          <cell r="H1478" t="str">
            <v>Foreign - imported directly, no similar nat., Res.CAMEX</v>
          </cell>
        </row>
        <row r="1479">
          <cell r="A1479" t="str">
            <v>10G212536114010</v>
          </cell>
          <cell r="D1479" t="str">
            <v>461E</v>
          </cell>
          <cell r="E1479" t="str">
            <v>ZROH</v>
          </cell>
          <cell r="F1479">
            <v>6</v>
          </cell>
          <cell r="H1479" t="str">
            <v>Foreign - imported directly, no similar nat., Res.CAMEX</v>
          </cell>
        </row>
        <row r="1480">
          <cell r="A1480" t="str">
            <v>10G212536114020</v>
          </cell>
          <cell r="D1480" t="str">
            <v>461E</v>
          </cell>
          <cell r="E1480" t="str">
            <v>ZROH</v>
          </cell>
          <cell r="F1480">
            <v>6</v>
          </cell>
          <cell r="H1480" t="str">
            <v>Foreign - imported directly, no similar nat., Res.CAMEX</v>
          </cell>
        </row>
        <row r="1481">
          <cell r="A1481" t="str">
            <v>10G212536114030</v>
          </cell>
          <cell r="D1481" t="str">
            <v>461E</v>
          </cell>
          <cell r="E1481" t="str">
            <v>ZROH</v>
          </cell>
          <cell r="F1481">
            <v>6</v>
          </cell>
          <cell r="H1481" t="str">
            <v>Foreign - imported directly, no similar nat., Res.CAMEX</v>
          </cell>
        </row>
        <row r="1482">
          <cell r="A1482" t="str">
            <v>10G212536114050</v>
          </cell>
          <cell r="D1482" t="str">
            <v>461E</v>
          </cell>
          <cell r="E1482" t="str">
            <v>ZROH</v>
          </cell>
          <cell r="F1482">
            <v>6</v>
          </cell>
          <cell r="H1482" t="str">
            <v>Foreign - imported directly, no similar nat., Res.CAMEX</v>
          </cell>
        </row>
        <row r="1483">
          <cell r="A1483" t="str">
            <v>10G212536214010</v>
          </cell>
          <cell r="D1483" t="str">
            <v>461E</v>
          </cell>
          <cell r="E1483" t="str">
            <v>ZROH</v>
          </cell>
          <cell r="F1483">
            <v>6</v>
          </cell>
          <cell r="H1483" t="str">
            <v>Foreign - imported directly, no similar nat., Res.CAMEX</v>
          </cell>
        </row>
        <row r="1484">
          <cell r="A1484" t="str">
            <v>10G212536214020</v>
          </cell>
          <cell r="D1484" t="str">
            <v>461E</v>
          </cell>
          <cell r="E1484" t="str">
            <v>ZROH</v>
          </cell>
          <cell r="F1484">
            <v>6</v>
          </cell>
          <cell r="H1484" t="str">
            <v>Foreign - imported directly, no similar nat., Res.CAMEX</v>
          </cell>
        </row>
        <row r="1485">
          <cell r="A1485" t="str">
            <v>10G212536214050</v>
          </cell>
          <cell r="D1485" t="str">
            <v>461E</v>
          </cell>
          <cell r="E1485" t="str">
            <v>ZROH</v>
          </cell>
          <cell r="F1485">
            <v>6</v>
          </cell>
          <cell r="H1485" t="str">
            <v>Foreign - imported directly, no similar nat., Res.CAMEX</v>
          </cell>
        </row>
        <row r="1486">
          <cell r="A1486" t="str">
            <v>10G212549214010</v>
          </cell>
          <cell r="D1486" t="str">
            <v>461E</v>
          </cell>
          <cell r="E1486" t="str">
            <v>ZROH</v>
          </cell>
          <cell r="F1486">
            <v>6</v>
          </cell>
          <cell r="H1486" t="str">
            <v>Foreign - imported directly, no similar nat., Res.CAMEX</v>
          </cell>
        </row>
        <row r="1487">
          <cell r="A1487" t="str">
            <v>10G212549214020</v>
          </cell>
          <cell r="D1487" t="str">
            <v>461E</v>
          </cell>
          <cell r="E1487" t="str">
            <v>ZROH</v>
          </cell>
          <cell r="F1487">
            <v>6</v>
          </cell>
          <cell r="H1487" t="str">
            <v>Foreign - imported directly, no similar nat., Res.CAMEX</v>
          </cell>
        </row>
        <row r="1488">
          <cell r="A1488" t="str">
            <v>10G212549214030</v>
          </cell>
          <cell r="D1488" t="str">
            <v>461E</v>
          </cell>
          <cell r="E1488" t="str">
            <v>ZROH</v>
          </cell>
          <cell r="F1488">
            <v>6</v>
          </cell>
          <cell r="H1488" t="str">
            <v>Foreign - imported directly, no similar nat., Res.CAMEX</v>
          </cell>
        </row>
        <row r="1489">
          <cell r="A1489" t="str">
            <v>10G212560014020</v>
          </cell>
          <cell r="D1489" t="str">
            <v>461E</v>
          </cell>
          <cell r="E1489" t="str">
            <v>ZROH</v>
          </cell>
          <cell r="F1489">
            <v>6</v>
          </cell>
          <cell r="H1489" t="str">
            <v>Foreign - imported directly, no similar nat., Res.CAMEX</v>
          </cell>
        </row>
        <row r="1490">
          <cell r="A1490" t="str">
            <v>10G212560014030</v>
          </cell>
          <cell r="D1490" t="str">
            <v>461E</v>
          </cell>
          <cell r="E1490" t="str">
            <v>ZROH</v>
          </cell>
          <cell r="F1490">
            <v>6</v>
          </cell>
          <cell r="H1490" t="str">
            <v>Foreign - imported directly, no similar nat., Res.CAMEX</v>
          </cell>
        </row>
        <row r="1491">
          <cell r="A1491" t="str">
            <v>10G212560014050</v>
          </cell>
          <cell r="D1491" t="str">
            <v>461E</v>
          </cell>
          <cell r="E1491" t="str">
            <v>ZROH</v>
          </cell>
          <cell r="F1491">
            <v>6</v>
          </cell>
          <cell r="H1491" t="str">
            <v>Foreign - imported directly, no similar nat., Res.CAMEX</v>
          </cell>
        </row>
        <row r="1492">
          <cell r="A1492" t="str">
            <v>10G212560114010</v>
          </cell>
          <cell r="D1492" t="str">
            <v>461E</v>
          </cell>
          <cell r="E1492" t="str">
            <v>ZROH</v>
          </cell>
          <cell r="F1492">
            <v>6</v>
          </cell>
          <cell r="H1492" t="str">
            <v>Foreign - imported directly, no similar nat., Res.CAMEX</v>
          </cell>
        </row>
        <row r="1493">
          <cell r="A1493" t="str">
            <v>10G212560114020</v>
          </cell>
          <cell r="D1493" t="str">
            <v>461E</v>
          </cell>
          <cell r="E1493" t="str">
            <v>ZROH</v>
          </cell>
          <cell r="F1493">
            <v>6</v>
          </cell>
          <cell r="H1493" t="str">
            <v>Foreign - imported directly, no similar nat., Res.CAMEX</v>
          </cell>
        </row>
        <row r="1494">
          <cell r="A1494" t="str">
            <v>10G212560114030</v>
          </cell>
          <cell r="D1494" t="str">
            <v>461E</v>
          </cell>
          <cell r="E1494" t="str">
            <v>ZROH</v>
          </cell>
          <cell r="F1494">
            <v>6</v>
          </cell>
          <cell r="H1494" t="str">
            <v>Foreign - imported directly, no similar nat., Res.CAMEX</v>
          </cell>
        </row>
        <row r="1495">
          <cell r="A1495" t="str">
            <v>10G212560114050</v>
          </cell>
          <cell r="D1495" t="str">
            <v>461E</v>
          </cell>
          <cell r="E1495" t="str">
            <v>ZROH</v>
          </cell>
          <cell r="F1495">
            <v>6</v>
          </cell>
          <cell r="H1495" t="str">
            <v>Foreign - imported directly, no similar nat., Res.CAMEX</v>
          </cell>
        </row>
        <row r="1496">
          <cell r="A1496" t="str">
            <v>10G212560114070</v>
          </cell>
          <cell r="D1496" t="str">
            <v>461E</v>
          </cell>
          <cell r="E1496" t="str">
            <v>ZROH</v>
          </cell>
          <cell r="F1496">
            <v>6</v>
          </cell>
          <cell r="H1496" t="str">
            <v>Foreign - imported directly, no similar nat., Res.CAMEX</v>
          </cell>
        </row>
        <row r="1497">
          <cell r="A1497" t="str">
            <v>10G212560114110</v>
          </cell>
          <cell r="D1497" t="str">
            <v>461E</v>
          </cell>
          <cell r="E1497" t="str">
            <v>ZROH</v>
          </cell>
          <cell r="F1497">
            <v>6</v>
          </cell>
          <cell r="H1497" t="str">
            <v>Foreign - imported directly, no similar nat., Res.CAMEX</v>
          </cell>
        </row>
        <row r="1498">
          <cell r="A1498" t="str">
            <v>10G212560214010</v>
          </cell>
          <cell r="D1498" t="str">
            <v>461E</v>
          </cell>
          <cell r="E1498" t="str">
            <v>ZROH</v>
          </cell>
          <cell r="F1498">
            <v>6</v>
          </cell>
          <cell r="H1498" t="str">
            <v>Foreign - imported directly, no similar nat., Res.CAMEX</v>
          </cell>
        </row>
        <row r="1499">
          <cell r="A1499" t="str">
            <v>10G212560214020</v>
          </cell>
          <cell r="D1499" t="str">
            <v>461E</v>
          </cell>
          <cell r="E1499" t="str">
            <v>ZROH</v>
          </cell>
          <cell r="F1499">
            <v>6</v>
          </cell>
          <cell r="H1499" t="str">
            <v>Foreign - imported directly, no similar nat., Res.CAMEX</v>
          </cell>
        </row>
        <row r="1500">
          <cell r="A1500" t="str">
            <v>10G212560214030</v>
          </cell>
          <cell r="D1500" t="str">
            <v>461E</v>
          </cell>
          <cell r="E1500" t="str">
            <v>ZROH</v>
          </cell>
          <cell r="F1500">
            <v>6</v>
          </cell>
          <cell r="H1500" t="str">
            <v>Foreign - imported directly, no similar nat., Res.CAMEX</v>
          </cell>
        </row>
        <row r="1501">
          <cell r="A1501" t="str">
            <v>10G212560214050</v>
          </cell>
          <cell r="D1501" t="str">
            <v>461E</v>
          </cell>
          <cell r="E1501" t="str">
            <v>ZROH</v>
          </cell>
          <cell r="F1501">
            <v>6</v>
          </cell>
          <cell r="H1501" t="str">
            <v>Foreign - imported directly, no similar nat., Res.CAMEX</v>
          </cell>
        </row>
        <row r="1502">
          <cell r="A1502" t="str">
            <v>10G212561004010</v>
          </cell>
          <cell r="D1502" t="str">
            <v>461E</v>
          </cell>
          <cell r="E1502" t="str">
            <v>ZROH</v>
          </cell>
          <cell r="F1502">
            <v>6</v>
          </cell>
          <cell r="H1502" t="str">
            <v>Foreign - imported directly, no similar nat., Res.CAMEX</v>
          </cell>
        </row>
        <row r="1503">
          <cell r="A1503" t="str">
            <v>10G212561004020</v>
          </cell>
          <cell r="D1503" t="str">
            <v>461E</v>
          </cell>
          <cell r="E1503" t="str">
            <v>ZROH</v>
          </cell>
          <cell r="F1503">
            <v>6</v>
          </cell>
          <cell r="H1503" t="str">
            <v>Foreign - imported directly, no similar nat., Res.CAMEX</v>
          </cell>
        </row>
        <row r="1504">
          <cell r="A1504" t="str">
            <v>10G212561004030</v>
          </cell>
          <cell r="D1504" t="str">
            <v>461E</v>
          </cell>
          <cell r="E1504" t="str">
            <v>ZROH</v>
          </cell>
          <cell r="F1504">
            <v>6</v>
          </cell>
          <cell r="H1504" t="str">
            <v>Foreign - imported directly, no similar nat., Res.CAMEX</v>
          </cell>
        </row>
        <row r="1505">
          <cell r="A1505" t="str">
            <v>10G212561004050</v>
          </cell>
          <cell r="D1505" t="str">
            <v>461E</v>
          </cell>
          <cell r="E1505" t="str">
            <v>ZROH</v>
          </cell>
          <cell r="F1505">
            <v>6</v>
          </cell>
          <cell r="H1505" t="str">
            <v>Foreign - imported directly, no similar nat., Res.CAMEX</v>
          </cell>
        </row>
        <row r="1506">
          <cell r="A1506" t="str">
            <v>10G212561004070</v>
          </cell>
          <cell r="D1506" t="str">
            <v>461E</v>
          </cell>
          <cell r="E1506" t="str">
            <v>ZROH</v>
          </cell>
          <cell r="F1506">
            <v>6</v>
          </cell>
          <cell r="H1506" t="str">
            <v>Foreign - imported directly, no similar nat., Res.CAMEX</v>
          </cell>
        </row>
        <row r="1507">
          <cell r="A1507" t="str">
            <v>10G21256R014020</v>
          </cell>
          <cell r="D1507" t="str">
            <v>461E</v>
          </cell>
          <cell r="E1507" t="str">
            <v>ZROH</v>
          </cell>
          <cell r="F1507">
            <v>6</v>
          </cell>
          <cell r="H1507" t="str">
            <v>Foreign - imported directly, no similar nat., Res.CAMEX</v>
          </cell>
        </row>
        <row r="1508">
          <cell r="A1508" t="str">
            <v>10G21256R014030</v>
          </cell>
          <cell r="D1508" t="str">
            <v>461E</v>
          </cell>
          <cell r="E1508" t="str">
            <v>ZROH</v>
          </cell>
          <cell r="F1508">
            <v>6</v>
          </cell>
          <cell r="H1508" t="str">
            <v>Foreign - imported directly, no similar nat., Res.CAMEX</v>
          </cell>
        </row>
        <row r="1509">
          <cell r="A1509" t="str">
            <v>10G21256R014050</v>
          </cell>
          <cell r="D1509" t="str">
            <v>461E</v>
          </cell>
          <cell r="E1509" t="str">
            <v>ZROH</v>
          </cell>
          <cell r="F1509">
            <v>6</v>
          </cell>
          <cell r="H1509" t="str">
            <v>Foreign - imported directly, no similar nat., Res.CAMEX</v>
          </cell>
        </row>
        <row r="1510">
          <cell r="A1510" t="str">
            <v>10G21256R214010</v>
          </cell>
          <cell r="D1510" t="str">
            <v>461E</v>
          </cell>
          <cell r="E1510" t="str">
            <v>ZROH</v>
          </cell>
          <cell r="F1510">
            <v>6</v>
          </cell>
          <cell r="H1510" t="str">
            <v>Foreign - imported directly, no similar nat., Res.CAMEX</v>
          </cell>
        </row>
        <row r="1511">
          <cell r="A1511" t="str">
            <v>10G21256R214020</v>
          </cell>
          <cell r="D1511" t="str">
            <v>461E</v>
          </cell>
          <cell r="E1511" t="str">
            <v>ZROH</v>
          </cell>
          <cell r="F1511">
            <v>6</v>
          </cell>
          <cell r="H1511" t="str">
            <v>Foreign - imported directly, no similar nat., Res.CAMEX</v>
          </cell>
        </row>
        <row r="1512">
          <cell r="A1512" t="str">
            <v>10G21256R214030</v>
          </cell>
          <cell r="D1512" t="str">
            <v>461E</v>
          </cell>
          <cell r="E1512" t="str">
            <v>ZROH</v>
          </cell>
          <cell r="F1512">
            <v>6</v>
          </cell>
          <cell r="H1512" t="str">
            <v>Foreign - imported directly, no similar nat., Res.CAMEX</v>
          </cell>
        </row>
        <row r="1513">
          <cell r="A1513" t="str">
            <v>10G21256R214050</v>
          </cell>
          <cell r="D1513" t="str">
            <v>461E</v>
          </cell>
          <cell r="E1513" t="str">
            <v>ZROH</v>
          </cell>
          <cell r="F1513">
            <v>6</v>
          </cell>
          <cell r="H1513" t="str">
            <v>Foreign - imported directly, no similar nat., Res.CAMEX</v>
          </cell>
        </row>
        <row r="1514">
          <cell r="A1514" t="str">
            <v>10G21256R214070</v>
          </cell>
          <cell r="D1514" t="str">
            <v>461E</v>
          </cell>
          <cell r="E1514" t="str">
            <v>ZROH</v>
          </cell>
          <cell r="F1514">
            <v>6</v>
          </cell>
          <cell r="H1514" t="str">
            <v>Foreign - imported directly, no similar nat., Res.CAMEX</v>
          </cell>
        </row>
        <row r="1515">
          <cell r="A1515" t="str">
            <v>10G212576114010</v>
          </cell>
          <cell r="D1515" t="str">
            <v>461E</v>
          </cell>
          <cell r="E1515" t="str">
            <v>ZROH</v>
          </cell>
          <cell r="F1515">
            <v>6</v>
          </cell>
          <cell r="H1515" t="str">
            <v>Foreign - imported directly, no similar nat., Res.CAMEX</v>
          </cell>
        </row>
        <row r="1516">
          <cell r="A1516" t="str">
            <v>10G212576114020</v>
          </cell>
          <cell r="D1516" t="str">
            <v>461E</v>
          </cell>
          <cell r="E1516" t="str">
            <v>ZROH</v>
          </cell>
          <cell r="F1516">
            <v>6</v>
          </cell>
          <cell r="H1516" t="str">
            <v>Foreign - imported directly, no similar nat., Res.CAMEX</v>
          </cell>
        </row>
        <row r="1517">
          <cell r="A1517" t="str">
            <v>10G212576114030</v>
          </cell>
          <cell r="D1517" t="str">
            <v>461E</v>
          </cell>
          <cell r="E1517" t="str">
            <v>ZROH</v>
          </cell>
          <cell r="F1517">
            <v>6</v>
          </cell>
          <cell r="H1517" t="str">
            <v>Foreign - imported directly, no similar nat., Res.CAMEX</v>
          </cell>
        </row>
        <row r="1518">
          <cell r="A1518" t="str">
            <v>10G212576114050</v>
          </cell>
          <cell r="D1518" t="str">
            <v>461E</v>
          </cell>
          <cell r="E1518" t="str">
            <v>ZROH</v>
          </cell>
          <cell r="F1518">
            <v>6</v>
          </cell>
          <cell r="H1518" t="str">
            <v>Foreign - imported directly, no similar nat., Res.CAMEX</v>
          </cell>
        </row>
        <row r="1519">
          <cell r="A1519" t="str">
            <v>10G212590014010</v>
          </cell>
          <cell r="D1519" t="str">
            <v>461E</v>
          </cell>
          <cell r="E1519" t="str">
            <v>ZROH</v>
          </cell>
          <cell r="F1519">
            <v>6</v>
          </cell>
          <cell r="H1519" t="str">
            <v>Foreign - imported directly, no similar nat., Res.CAMEX</v>
          </cell>
        </row>
        <row r="1520">
          <cell r="A1520" t="str">
            <v>10G212590014020</v>
          </cell>
          <cell r="D1520" t="str">
            <v>461E</v>
          </cell>
          <cell r="E1520" t="str">
            <v>ZROH</v>
          </cell>
          <cell r="F1520">
            <v>6</v>
          </cell>
          <cell r="H1520" t="str">
            <v>Foreign - imported directly, no similar nat., Res.CAMEX</v>
          </cell>
        </row>
        <row r="1521">
          <cell r="A1521" t="str">
            <v>10G212590014030</v>
          </cell>
          <cell r="D1521" t="str">
            <v>461E</v>
          </cell>
          <cell r="E1521" t="str">
            <v>ZROH</v>
          </cell>
          <cell r="F1521">
            <v>6</v>
          </cell>
          <cell r="H1521" t="str">
            <v>Foreign - imported directly, no similar nat., Res.CAMEX</v>
          </cell>
        </row>
        <row r="1522">
          <cell r="A1522" t="str">
            <v>10G212590014050</v>
          </cell>
          <cell r="D1522" t="str">
            <v>461E</v>
          </cell>
          <cell r="E1522" t="str">
            <v>ZROH</v>
          </cell>
          <cell r="F1522">
            <v>6</v>
          </cell>
          <cell r="H1522" t="str">
            <v>Foreign - imported directly, no similar nat., Res.CAMEX</v>
          </cell>
        </row>
        <row r="1523">
          <cell r="A1523" t="str">
            <v>10G212590114010</v>
          </cell>
          <cell r="D1523" t="str">
            <v>461E</v>
          </cell>
          <cell r="E1523" t="str">
            <v>ZROH</v>
          </cell>
          <cell r="F1523">
            <v>6</v>
          </cell>
          <cell r="H1523" t="str">
            <v>Foreign - imported directly, no similar nat., Res.CAMEX</v>
          </cell>
        </row>
        <row r="1524">
          <cell r="A1524" t="str">
            <v>10G212590114020</v>
          </cell>
          <cell r="D1524" t="str">
            <v>461E</v>
          </cell>
          <cell r="E1524" t="str">
            <v>ZROH</v>
          </cell>
          <cell r="F1524">
            <v>6</v>
          </cell>
          <cell r="H1524" t="str">
            <v>Foreign - imported directly, no similar nat., Res.CAMEX</v>
          </cell>
        </row>
        <row r="1525">
          <cell r="A1525" t="str">
            <v>10G212590114030</v>
          </cell>
          <cell r="D1525" t="str">
            <v>461E</v>
          </cell>
          <cell r="E1525" t="str">
            <v>ZROH</v>
          </cell>
          <cell r="F1525">
            <v>6</v>
          </cell>
          <cell r="H1525" t="str">
            <v>Foreign - imported directly, no similar nat., Res.CAMEX</v>
          </cell>
        </row>
        <row r="1526">
          <cell r="A1526" t="str">
            <v>10G212590114050</v>
          </cell>
          <cell r="D1526" t="str">
            <v>461E</v>
          </cell>
          <cell r="E1526" t="str">
            <v>ZROH</v>
          </cell>
          <cell r="F1526">
            <v>6</v>
          </cell>
          <cell r="H1526" t="str">
            <v>Foreign - imported directly, no similar nat., Res.CAMEX</v>
          </cell>
        </row>
        <row r="1527">
          <cell r="A1527" t="str">
            <v>10G2125R1014010</v>
          </cell>
          <cell r="D1527" t="str">
            <v>461E</v>
          </cell>
          <cell r="E1527" t="str">
            <v>ZROH</v>
          </cell>
          <cell r="F1527">
            <v>6</v>
          </cell>
          <cell r="H1527" t="str">
            <v>Foreign - imported directly, no similar nat., Res.CAMEX</v>
          </cell>
        </row>
        <row r="1528">
          <cell r="A1528" t="str">
            <v>10G2125R1014020</v>
          </cell>
          <cell r="D1528" t="str">
            <v>461E</v>
          </cell>
          <cell r="E1528" t="str">
            <v>ZROH</v>
          </cell>
          <cell r="F1528">
            <v>6</v>
          </cell>
          <cell r="H1528" t="str">
            <v>Foreign - imported directly, no similar nat., Res.CAMEX</v>
          </cell>
        </row>
        <row r="1529">
          <cell r="A1529" t="str">
            <v>10G2125R1014030</v>
          </cell>
          <cell r="D1529" t="str">
            <v>461E</v>
          </cell>
          <cell r="E1529" t="str">
            <v>ZROH</v>
          </cell>
          <cell r="F1529">
            <v>6</v>
          </cell>
          <cell r="H1529" t="str">
            <v>Foreign - imported directly, no similar nat., Res.CAMEX</v>
          </cell>
        </row>
        <row r="1530">
          <cell r="A1530" t="str">
            <v>10G2125R1014050</v>
          </cell>
          <cell r="D1530" t="str">
            <v>461E</v>
          </cell>
          <cell r="E1530" t="str">
            <v>ZROH</v>
          </cell>
          <cell r="F1530">
            <v>6</v>
          </cell>
          <cell r="H1530" t="str">
            <v>Foreign - imported directly, no similar nat., Res.CAMEX</v>
          </cell>
        </row>
        <row r="1531">
          <cell r="A1531" t="str">
            <v>10G212604014010</v>
          </cell>
          <cell r="D1531" t="str">
            <v>461E</v>
          </cell>
          <cell r="E1531" t="str">
            <v>ZROH</v>
          </cell>
          <cell r="F1531">
            <v>6</v>
          </cell>
          <cell r="H1531" t="str">
            <v>Foreign - imported directly, no similar nat., Res.CAMEX</v>
          </cell>
        </row>
        <row r="1532">
          <cell r="A1532" t="str">
            <v>10G212604014020</v>
          </cell>
          <cell r="D1532" t="str">
            <v>461E</v>
          </cell>
          <cell r="E1532" t="str">
            <v>ZROH</v>
          </cell>
          <cell r="F1532">
            <v>6</v>
          </cell>
          <cell r="H1532" t="str">
            <v>Foreign - imported directly, no similar nat., Res.CAMEX</v>
          </cell>
        </row>
        <row r="1533">
          <cell r="A1533" t="str">
            <v>10G212604014030</v>
          </cell>
          <cell r="D1533" t="str">
            <v>461E</v>
          </cell>
          <cell r="E1533" t="str">
            <v>ZROH</v>
          </cell>
          <cell r="F1533">
            <v>6</v>
          </cell>
          <cell r="H1533" t="str">
            <v>Foreign - imported directly, no similar nat., Res.CAMEX</v>
          </cell>
        </row>
        <row r="1534">
          <cell r="A1534" t="str">
            <v>10G212604114011</v>
          </cell>
          <cell r="D1534" t="str">
            <v>461E</v>
          </cell>
          <cell r="E1534" t="str">
            <v>ZROH</v>
          </cell>
          <cell r="F1534">
            <v>6</v>
          </cell>
          <cell r="H1534" t="str">
            <v>Foreign - imported directly, no similar nat., Res.CAMEX</v>
          </cell>
        </row>
        <row r="1535">
          <cell r="A1535" t="str">
            <v>10G212604114020</v>
          </cell>
          <cell r="D1535" t="str">
            <v>461E</v>
          </cell>
          <cell r="E1535" t="str">
            <v>ZROH</v>
          </cell>
          <cell r="F1535">
            <v>6</v>
          </cell>
          <cell r="H1535" t="str">
            <v>Foreign - imported directly, no similar nat., Res.CAMEX</v>
          </cell>
        </row>
        <row r="1536">
          <cell r="A1536" t="str">
            <v>10G212604114031</v>
          </cell>
          <cell r="D1536" t="str">
            <v>461E</v>
          </cell>
          <cell r="E1536" t="str">
            <v>ZROH</v>
          </cell>
          <cell r="F1536">
            <v>6</v>
          </cell>
          <cell r="H1536" t="str">
            <v>Foreign - imported directly, no similar nat., Res.CAMEX</v>
          </cell>
        </row>
        <row r="1537">
          <cell r="A1537" t="str">
            <v>10G212604114050</v>
          </cell>
          <cell r="D1537" t="str">
            <v>461E</v>
          </cell>
          <cell r="E1537" t="str">
            <v>ZROH</v>
          </cell>
          <cell r="F1537">
            <v>6</v>
          </cell>
          <cell r="H1537" t="str">
            <v>Foreign - imported directly, no similar nat., Res.CAMEX</v>
          </cell>
        </row>
        <row r="1538">
          <cell r="A1538" t="str">
            <v>10G212604114070</v>
          </cell>
          <cell r="D1538" t="str">
            <v>461E</v>
          </cell>
          <cell r="E1538" t="str">
            <v>ZROH</v>
          </cell>
          <cell r="F1538">
            <v>6</v>
          </cell>
          <cell r="H1538" t="str">
            <v>Foreign - imported directly, no similar nat., Res.CAMEX</v>
          </cell>
        </row>
        <row r="1539">
          <cell r="A1539" t="str">
            <v>10G212604214010</v>
          </cell>
          <cell r="D1539" t="str">
            <v>461E</v>
          </cell>
          <cell r="E1539" t="str">
            <v>ZROH</v>
          </cell>
          <cell r="F1539">
            <v>6</v>
          </cell>
          <cell r="H1539" t="str">
            <v>Foreign - imported directly, no similar nat., Res.CAMEX</v>
          </cell>
        </row>
        <row r="1540">
          <cell r="A1540" t="str">
            <v>10G212604214020</v>
          </cell>
          <cell r="D1540" t="str">
            <v>461E</v>
          </cell>
          <cell r="E1540" t="str">
            <v>ZROH</v>
          </cell>
          <cell r="F1540">
            <v>6</v>
          </cell>
          <cell r="H1540" t="str">
            <v>Foreign - imported directly, no similar nat., Res.CAMEX</v>
          </cell>
        </row>
        <row r="1541">
          <cell r="A1541" t="str">
            <v>10G212604214030</v>
          </cell>
          <cell r="D1541" t="str">
            <v>461E</v>
          </cell>
          <cell r="E1541" t="str">
            <v>ZROH</v>
          </cell>
          <cell r="F1541">
            <v>6</v>
          </cell>
          <cell r="H1541" t="str">
            <v>Foreign - imported directly, no similar nat., Res.CAMEX</v>
          </cell>
        </row>
        <row r="1542">
          <cell r="A1542" t="str">
            <v>10G212604214050</v>
          </cell>
          <cell r="D1542" t="str">
            <v>461E</v>
          </cell>
          <cell r="E1542" t="str">
            <v>ZROH</v>
          </cell>
          <cell r="F1542">
            <v>6</v>
          </cell>
          <cell r="H1542" t="str">
            <v>Foreign - imported directly, no similar nat., Res.CAMEX</v>
          </cell>
        </row>
        <row r="1543">
          <cell r="A1543" t="str">
            <v>10G212604214070</v>
          </cell>
          <cell r="D1543" t="str">
            <v>461E</v>
          </cell>
          <cell r="E1543" t="str">
            <v>ZROH</v>
          </cell>
          <cell r="F1543">
            <v>6</v>
          </cell>
          <cell r="H1543" t="str">
            <v>Foreign - imported directly, no similar nat., Res.CAMEX</v>
          </cell>
        </row>
        <row r="1544">
          <cell r="A1544" t="str">
            <v>10G21260R414010</v>
          </cell>
          <cell r="D1544" t="str">
            <v>461E</v>
          </cell>
          <cell r="E1544" t="str">
            <v>ZROH</v>
          </cell>
          <cell r="F1544">
            <v>6</v>
          </cell>
          <cell r="H1544" t="str">
            <v>Foreign - imported directly, no similar nat., Res.CAMEX</v>
          </cell>
        </row>
        <row r="1545">
          <cell r="A1545" t="str">
            <v>10G21260R414020</v>
          </cell>
          <cell r="D1545" t="str">
            <v>461E</v>
          </cell>
          <cell r="E1545" t="str">
            <v>ZROH</v>
          </cell>
          <cell r="F1545">
            <v>6</v>
          </cell>
          <cell r="H1545" t="str">
            <v>Foreign - imported directly, no similar nat., Res.CAMEX</v>
          </cell>
        </row>
        <row r="1546">
          <cell r="A1546" t="str">
            <v>10G21260R414030</v>
          </cell>
          <cell r="D1546" t="str">
            <v>461E</v>
          </cell>
          <cell r="E1546" t="str">
            <v>ZROH</v>
          </cell>
          <cell r="F1546">
            <v>6</v>
          </cell>
          <cell r="H1546" t="str">
            <v>Foreign - imported directly, no similar nat., Res.CAMEX</v>
          </cell>
        </row>
        <row r="1547">
          <cell r="A1547" t="str">
            <v>10G21260R414050</v>
          </cell>
          <cell r="D1547" t="str">
            <v>461E</v>
          </cell>
          <cell r="E1547" t="str">
            <v>ZROH</v>
          </cell>
          <cell r="F1547">
            <v>6</v>
          </cell>
          <cell r="H1547" t="str">
            <v>Foreign - imported directly, no similar nat., Res.CAMEX</v>
          </cell>
        </row>
        <row r="1548">
          <cell r="A1548" t="str">
            <v>10G212620004010</v>
          </cell>
          <cell r="D1548" t="str">
            <v>461E</v>
          </cell>
          <cell r="E1548" t="str">
            <v>ZROH</v>
          </cell>
          <cell r="F1548">
            <v>6</v>
          </cell>
          <cell r="H1548" t="str">
            <v>Foreign - imported directly, no similar nat., Res.CAMEX</v>
          </cell>
        </row>
        <row r="1549">
          <cell r="A1549" t="str">
            <v>10G212620004020</v>
          </cell>
          <cell r="D1549" t="str">
            <v>461E</v>
          </cell>
          <cell r="E1549" t="str">
            <v>ZROH</v>
          </cell>
          <cell r="F1549">
            <v>6</v>
          </cell>
          <cell r="H1549" t="str">
            <v>Foreign - imported directly, no similar nat., Res.CAMEX</v>
          </cell>
        </row>
        <row r="1550">
          <cell r="A1550" t="str">
            <v>10G212620004030</v>
          </cell>
          <cell r="D1550" t="str">
            <v>461E</v>
          </cell>
          <cell r="E1550" t="str">
            <v>ZROH</v>
          </cell>
          <cell r="F1550">
            <v>6</v>
          </cell>
          <cell r="H1550" t="str">
            <v>Foreign - imported directly, no similar nat., Res.CAMEX</v>
          </cell>
        </row>
        <row r="1551">
          <cell r="A1551" t="str">
            <v>10G212620004050</v>
          </cell>
          <cell r="D1551" t="str">
            <v>461E</v>
          </cell>
          <cell r="E1551" t="str">
            <v>ZROH</v>
          </cell>
          <cell r="F1551">
            <v>6</v>
          </cell>
          <cell r="H1551" t="str">
            <v>Foreign - imported directly, no similar nat., Res.CAMEX</v>
          </cell>
        </row>
        <row r="1552">
          <cell r="A1552" t="str">
            <v>10G212620014010</v>
          </cell>
          <cell r="D1552" t="str">
            <v>461E</v>
          </cell>
          <cell r="E1552" t="str">
            <v>ZROH</v>
          </cell>
          <cell r="F1552">
            <v>6</v>
          </cell>
          <cell r="H1552" t="str">
            <v>Foreign - imported directly, no similar nat., Res.CAMEX</v>
          </cell>
        </row>
        <row r="1553">
          <cell r="A1553" t="str">
            <v>10G212620014020</v>
          </cell>
          <cell r="D1553" t="str">
            <v>461E</v>
          </cell>
          <cell r="E1553" t="str">
            <v>ZROH</v>
          </cell>
          <cell r="F1553">
            <v>6</v>
          </cell>
          <cell r="H1553" t="str">
            <v>Foreign - imported directly, no similar nat., Res.CAMEX</v>
          </cell>
        </row>
        <row r="1554">
          <cell r="A1554" t="str">
            <v>10G212620014030</v>
          </cell>
          <cell r="D1554" t="str">
            <v>461E</v>
          </cell>
          <cell r="E1554" t="str">
            <v>ZROH</v>
          </cell>
          <cell r="F1554">
            <v>6</v>
          </cell>
          <cell r="H1554" t="str">
            <v>Foreign - imported directly, no similar nat., Res.CAMEX</v>
          </cell>
        </row>
        <row r="1555">
          <cell r="A1555" t="str">
            <v>10G212620014050</v>
          </cell>
          <cell r="D1555" t="str">
            <v>461E</v>
          </cell>
          <cell r="E1555" t="str">
            <v>ZROH</v>
          </cell>
          <cell r="F1555">
            <v>6</v>
          </cell>
          <cell r="H1555" t="str">
            <v>Foreign - imported directly, no similar nat., Res.CAMEX</v>
          </cell>
        </row>
        <row r="1556">
          <cell r="A1556" t="str">
            <v>10G212620014070</v>
          </cell>
          <cell r="D1556" t="str">
            <v>461E</v>
          </cell>
          <cell r="E1556" t="str">
            <v>ZROH</v>
          </cell>
          <cell r="F1556">
            <v>6</v>
          </cell>
          <cell r="H1556" t="str">
            <v>Foreign - imported directly, no similar nat., Res.CAMEX</v>
          </cell>
        </row>
        <row r="1557">
          <cell r="A1557" t="str">
            <v>10G212620114010</v>
          </cell>
          <cell r="D1557" t="str">
            <v>461E</v>
          </cell>
          <cell r="E1557" t="str">
            <v>ZROH</v>
          </cell>
          <cell r="F1557">
            <v>6</v>
          </cell>
          <cell r="H1557" t="str">
            <v>Foreign - imported directly, no similar nat., Res.CAMEX</v>
          </cell>
        </row>
        <row r="1558">
          <cell r="A1558" t="str">
            <v>10G212620114020</v>
          </cell>
          <cell r="D1558" t="str">
            <v>461E</v>
          </cell>
          <cell r="E1558" t="str">
            <v>ZROH</v>
          </cell>
          <cell r="F1558">
            <v>6</v>
          </cell>
          <cell r="H1558" t="str">
            <v>Foreign - imported directly, no similar nat., Res.CAMEX</v>
          </cell>
        </row>
        <row r="1559">
          <cell r="A1559" t="str">
            <v>10G212620314010</v>
          </cell>
          <cell r="D1559" t="str">
            <v>461E</v>
          </cell>
          <cell r="E1559" t="str">
            <v>ZROH</v>
          </cell>
          <cell r="F1559">
            <v>6</v>
          </cell>
          <cell r="H1559" t="str">
            <v>Foreign - imported directly, no similar nat., Res.CAMEX</v>
          </cell>
        </row>
        <row r="1560">
          <cell r="A1560" t="str">
            <v>10G212620314020</v>
          </cell>
          <cell r="D1560" t="str">
            <v>461E</v>
          </cell>
          <cell r="E1560" t="str">
            <v>ZROH</v>
          </cell>
          <cell r="F1560">
            <v>6</v>
          </cell>
          <cell r="H1560" t="str">
            <v>Foreign - imported directly, no similar nat., Res.CAMEX</v>
          </cell>
        </row>
        <row r="1561">
          <cell r="A1561" t="str">
            <v>10G212620314030</v>
          </cell>
          <cell r="D1561" t="str">
            <v>461E</v>
          </cell>
          <cell r="E1561" t="str">
            <v>ZROH</v>
          </cell>
          <cell r="F1561">
            <v>6</v>
          </cell>
          <cell r="H1561" t="str">
            <v>Foreign - imported directly, no similar nat., Res.CAMEX</v>
          </cell>
        </row>
        <row r="1562">
          <cell r="A1562" t="str">
            <v>10G212634014010</v>
          </cell>
          <cell r="D1562" t="str">
            <v>461E</v>
          </cell>
          <cell r="E1562" t="str">
            <v>ZROH</v>
          </cell>
          <cell r="F1562">
            <v>6</v>
          </cell>
          <cell r="H1562" t="str">
            <v>Foreign - imported directly, no similar nat., Res.CAMEX</v>
          </cell>
        </row>
        <row r="1563">
          <cell r="A1563" t="str">
            <v>10G212634014020</v>
          </cell>
          <cell r="D1563" t="str">
            <v>461E</v>
          </cell>
          <cell r="E1563" t="str">
            <v>ZROH</v>
          </cell>
          <cell r="F1563">
            <v>6</v>
          </cell>
          <cell r="H1563" t="str">
            <v>Foreign - imported directly, no similar nat., Res.CAMEX</v>
          </cell>
        </row>
        <row r="1564">
          <cell r="A1564" t="str">
            <v>10G212634014030</v>
          </cell>
          <cell r="D1564" t="str">
            <v>461E</v>
          </cell>
          <cell r="E1564" t="str">
            <v>ZROH</v>
          </cell>
          <cell r="F1564">
            <v>6</v>
          </cell>
          <cell r="H1564" t="str">
            <v>Foreign - imported directly, no similar nat., Res.CAMEX</v>
          </cell>
        </row>
        <row r="1565">
          <cell r="A1565" t="str">
            <v>10G212634114020</v>
          </cell>
          <cell r="D1565" t="str">
            <v>461E</v>
          </cell>
          <cell r="E1565" t="str">
            <v>ZROH</v>
          </cell>
          <cell r="F1565">
            <v>6</v>
          </cell>
          <cell r="H1565" t="str">
            <v>Foreign - imported directly, no similar nat., Res.CAMEX</v>
          </cell>
        </row>
        <row r="1566">
          <cell r="A1566" t="str">
            <v>10G212634114030</v>
          </cell>
          <cell r="D1566" t="str">
            <v>461E</v>
          </cell>
          <cell r="E1566" t="str">
            <v>ZROH</v>
          </cell>
          <cell r="F1566">
            <v>6</v>
          </cell>
          <cell r="H1566" t="str">
            <v>Foreign - imported directly, no similar nat., Res.CAMEX</v>
          </cell>
        </row>
        <row r="1567">
          <cell r="A1567" t="str">
            <v>10G212634114050</v>
          </cell>
          <cell r="D1567" t="str">
            <v>461E</v>
          </cell>
          <cell r="E1567" t="str">
            <v>ZROH</v>
          </cell>
          <cell r="F1567">
            <v>6</v>
          </cell>
          <cell r="H1567" t="str">
            <v>Foreign - imported directly, no similar nat., Res.CAMEX</v>
          </cell>
        </row>
        <row r="1568">
          <cell r="A1568" t="str">
            <v>10G212649014010</v>
          </cell>
          <cell r="D1568" t="str">
            <v>461E</v>
          </cell>
          <cell r="E1568" t="str">
            <v>ZROH</v>
          </cell>
          <cell r="F1568">
            <v>6</v>
          </cell>
          <cell r="H1568" t="str">
            <v>Foreign - imported directly, no similar nat., Res.CAMEX</v>
          </cell>
        </row>
        <row r="1569">
          <cell r="A1569" t="str">
            <v>10G212649014020</v>
          </cell>
          <cell r="D1569" t="str">
            <v>461E</v>
          </cell>
          <cell r="E1569" t="str">
            <v>ZROH</v>
          </cell>
          <cell r="F1569">
            <v>6</v>
          </cell>
          <cell r="H1569" t="str">
            <v>Foreign - imported directly, no similar nat., Res.CAMEX</v>
          </cell>
        </row>
        <row r="1570">
          <cell r="A1570" t="str">
            <v>10G212649014030</v>
          </cell>
          <cell r="D1570" t="str">
            <v>461E</v>
          </cell>
          <cell r="E1570" t="str">
            <v>ZROH</v>
          </cell>
          <cell r="F1570">
            <v>6</v>
          </cell>
          <cell r="H1570" t="str">
            <v>Foreign - imported directly, no similar nat., Res.CAMEX</v>
          </cell>
        </row>
        <row r="1571">
          <cell r="A1571" t="str">
            <v>10G212649014050</v>
          </cell>
          <cell r="D1571" t="str">
            <v>461E</v>
          </cell>
          <cell r="E1571" t="str">
            <v>ZROH</v>
          </cell>
          <cell r="F1571">
            <v>6</v>
          </cell>
          <cell r="H1571" t="str">
            <v>Foreign - imported directly, no similar nat., Res.CAMEX</v>
          </cell>
        </row>
        <row r="1572">
          <cell r="A1572" t="str">
            <v>10G212649114010</v>
          </cell>
          <cell r="D1572" t="str">
            <v>461E</v>
          </cell>
          <cell r="E1572" t="str">
            <v>ZROH</v>
          </cell>
          <cell r="F1572">
            <v>6</v>
          </cell>
          <cell r="H1572" t="str">
            <v>Foreign - imported directly, no similar nat., Res.CAMEX</v>
          </cell>
        </row>
        <row r="1573">
          <cell r="A1573" t="str">
            <v>10G212649114020</v>
          </cell>
          <cell r="D1573" t="str">
            <v>461E</v>
          </cell>
          <cell r="E1573" t="str">
            <v>ZROH</v>
          </cell>
          <cell r="F1573">
            <v>6</v>
          </cell>
          <cell r="H1573" t="str">
            <v>Foreign - imported directly, no similar nat., Res.CAMEX</v>
          </cell>
        </row>
        <row r="1574">
          <cell r="A1574" t="str">
            <v>10G212649114030</v>
          </cell>
          <cell r="D1574" t="str">
            <v>461E</v>
          </cell>
          <cell r="E1574" t="str">
            <v>ZROH</v>
          </cell>
          <cell r="F1574">
            <v>6</v>
          </cell>
          <cell r="H1574" t="str">
            <v>Foreign - imported directly, no similar nat., Res.CAMEX</v>
          </cell>
        </row>
        <row r="1575">
          <cell r="A1575" t="str">
            <v>10G212665014010</v>
          </cell>
          <cell r="D1575" t="str">
            <v>461E</v>
          </cell>
          <cell r="E1575" t="str">
            <v>ZROH</v>
          </cell>
          <cell r="F1575">
            <v>6</v>
          </cell>
          <cell r="H1575" t="str">
            <v>Foreign - imported directly, no similar nat., Res.CAMEX</v>
          </cell>
        </row>
        <row r="1576">
          <cell r="A1576" t="str">
            <v>10G212665014020</v>
          </cell>
          <cell r="D1576" t="str">
            <v>461E</v>
          </cell>
          <cell r="E1576" t="str">
            <v>ZROH</v>
          </cell>
          <cell r="F1576">
            <v>6</v>
          </cell>
          <cell r="H1576" t="str">
            <v>Foreign - imported directly, no similar nat., Res.CAMEX</v>
          </cell>
        </row>
        <row r="1577">
          <cell r="A1577" t="str">
            <v>10G212665014030</v>
          </cell>
          <cell r="D1577" t="str">
            <v>461E</v>
          </cell>
          <cell r="E1577" t="str">
            <v>ZROH</v>
          </cell>
          <cell r="F1577">
            <v>6</v>
          </cell>
          <cell r="H1577" t="str">
            <v>Foreign - imported directly, no similar nat., Res.CAMEX</v>
          </cell>
        </row>
        <row r="1578">
          <cell r="A1578" t="str">
            <v>10G212665014050</v>
          </cell>
          <cell r="D1578" t="str">
            <v>461E</v>
          </cell>
          <cell r="E1578" t="str">
            <v>ZROH</v>
          </cell>
          <cell r="F1578">
            <v>6</v>
          </cell>
          <cell r="H1578" t="str">
            <v>Foreign - imported directly, no similar nat., Res.CAMEX</v>
          </cell>
        </row>
        <row r="1579">
          <cell r="A1579" t="str">
            <v>10G212665114010</v>
          </cell>
          <cell r="D1579" t="str">
            <v>461E</v>
          </cell>
          <cell r="E1579" t="str">
            <v>ZROH</v>
          </cell>
          <cell r="F1579">
            <v>6</v>
          </cell>
          <cell r="H1579" t="str">
            <v>Foreign - imported directly, no similar nat., Res.CAMEX</v>
          </cell>
        </row>
        <row r="1580">
          <cell r="A1580" t="str">
            <v>10G212665114020</v>
          </cell>
          <cell r="D1580" t="str">
            <v>461E</v>
          </cell>
          <cell r="E1580" t="str">
            <v>ZROH</v>
          </cell>
          <cell r="F1580">
            <v>6</v>
          </cell>
          <cell r="H1580" t="str">
            <v>Foreign - imported directly, no similar nat., Res.CAMEX</v>
          </cell>
        </row>
        <row r="1581">
          <cell r="A1581" t="str">
            <v>10G212665114030</v>
          </cell>
          <cell r="D1581" t="str">
            <v>461E</v>
          </cell>
          <cell r="E1581" t="str">
            <v>ZROH</v>
          </cell>
          <cell r="F1581">
            <v>6</v>
          </cell>
          <cell r="H1581" t="str">
            <v>Foreign - imported directly, no similar nat., Res.CAMEX</v>
          </cell>
        </row>
        <row r="1582">
          <cell r="A1582" t="str">
            <v>10G212665114050</v>
          </cell>
          <cell r="D1582" t="str">
            <v>461E</v>
          </cell>
          <cell r="E1582" t="str">
            <v>ZROH</v>
          </cell>
          <cell r="F1582">
            <v>6</v>
          </cell>
          <cell r="H1582" t="str">
            <v>Foreign - imported directly, no similar nat., Res.CAMEX</v>
          </cell>
        </row>
        <row r="1583">
          <cell r="A1583" t="str">
            <v>10G212665114070</v>
          </cell>
          <cell r="D1583" t="str">
            <v>461E</v>
          </cell>
          <cell r="E1583" t="str">
            <v>ZROH</v>
          </cell>
          <cell r="F1583">
            <v>6</v>
          </cell>
          <cell r="H1583" t="str">
            <v>Foreign - imported directly, no similar nat., Res.CAMEX</v>
          </cell>
        </row>
        <row r="1584">
          <cell r="A1584" t="str">
            <v>10G212680014010</v>
          </cell>
          <cell r="D1584" t="str">
            <v>461E</v>
          </cell>
          <cell r="E1584" t="str">
            <v>ZROH</v>
          </cell>
          <cell r="F1584">
            <v>6</v>
          </cell>
          <cell r="H1584" t="str">
            <v>Foreign - imported directly, no similar nat., Res.CAMEX</v>
          </cell>
        </row>
        <row r="1585">
          <cell r="A1585" t="str">
            <v>10G212680014020</v>
          </cell>
          <cell r="D1585" t="str">
            <v>461E</v>
          </cell>
          <cell r="E1585" t="str">
            <v>ZROH</v>
          </cell>
          <cell r="F1585">
            <v>6</v>
          </cell>
          <cell r="H1585" t="str">
            <v>Foreign - imported directly, no similar nat., Res.CAMEX</v>
          </cell>
        </row>
        <row r="1586">
          <cell r="A1586" t="str">
            <v>10G212680014030</v>
          </cell>
          <cell r="D1586" t="str">
            <v>461E</v>
          </cell>
          <cell r="E1586" t="str">
            <v>ZROH</v>
          </cell>
          <cell r="F1586">
            <v>6</v>
          </cell>
          <cell r="H1586" t="str">
            <v>Foreign - imported directly, no similar nat., Res.CAMEX</v>
          </cell>
        </row>
        <row r="1587">
          <cell r="A1587" t="str">
            <v>10G212680014050</v>
          </cell>
          <cell r="D1587" t="str">
            <v>461E</v>
          </cell>
          <cell r="E1587" t="str">
            <v>ZROH</v>
          </cell>
          <cell r="F1587">
            <v>6</v>
          </cell>
          <cell r="H1587" t="str">
            <v>Foreign - imported directly, no similar nat., Res.CAMEX</v>
          </cell>
        </row>
        <row r="1588">
          <cell r="A1588" t="str">
            <v>10G212680014070</v>
          </cell>
          <cell r="D1588" t="str">
            <v>461E</v>
          </cell>
          <cell r="E1588" t="str">
            <v>ZROH</v>
          </cell>
          <cell r="F1588">
            <v>6</v>
          </cell>
          <cell r="H1588" t="str">
            <v>Foreign - imported directly, no similar nat., Res.CAMEX</v>
          </cell>
        </row>
        <row r="1589">
          <cell r="A1589" t="str">
            <v>10G212680114010</v>
          </cell>
          <cell r="D1589" t="str">
            <v>461E</v>
          </cell>
          <cell r="E1589" t="str">
            <v>ZROH</v>
          </cell>
          <cell r="F1589">
            <v>6</v>
          </cell>
          <cell r="H1589" t="str">
            <v>Foreign - imported directly, no similar nat., Res.CAMEX</v>
          </cell>
        </row>
        <row r="1590">
          <cell r="A1590" t="str">
            <v>10G212680114020</v>
          </cell>
          <cell r="D1590" t="str">
            <v>461E</v>
          </cell>
          <cell r="E1590" t="str">
            <v>ZROH</v>
          </cell>
          <cell r="F1590">
            <v>6</v>
          </cell>
          <cell r="H1590" t="str">
            <v>Foreign - imported directly, no similar nat., Res.CAMEX</v>
          </cell>
        </row>
        <row r="1591">
          <cell r="A1591" t="str">
            <v>10G212680114030</v>
          </cell>
          <cell r="D1591" t="str">
            <v>461E</v>
          </cell>
          <cell r="E1591" t="str">
            <v>ZROH</v>
          </cell>
          <cell r="F1591">
            <v>6</v>
          </cell>
          <cell r="H1591" t="str">
            <v>Foreign - imported directly, no similar nat., Res.CAMEX</v>
          </cell>
        </row>
        <row r="1592">
          <cell r="A1592" t="str">
            <v>10G212680114050</v>
          </cell>
          <cell r="D1592" t="str">
            <v>461E</v>
          </cell>
          <cell r="E1592" t="str">
            <v>ZROH</v>
          </cell>
          <cell r="F1592">
            <v>6</v>
          </cell>
          <cell r="H1592" t="str">
            <v>Foreign - imported directly, no similar nat., Res.CAMEX</v>
          </cell>
        </row>
        <row r="1593">
          <cell r="A1593" t="str">
            <v>10G212680114070</v>
          </cell>
          <cell r="D1593" t="str">
            <v>461E</v>
          </cell>
          <cell r="E1593" t="str">
            <v>ZROH</v>
          </cell>
          <cell r="F1593">
            <v>6</v>
          </cell>
          <cell r="H1593" t="str">
            <v>Foreign - imported directly, no similar nat., Res.CAMEX</v>
          </cell>
        </row>
        <row r="1594">
          <cell r="A1594" t="str">
            <v>10G212680214010</v>
          </cell>
          <cell r="D1594" t="str">
            <v>461E</v>
          </cell>
          <cell r="E1594" t="str">
            <v>ZROH</v>
          </cell>
          <cell r="F1594">
            <v>6</v>
          </cell>
          <cell r="H1594" t="str">
            <v>Foreign - imported directly, no similar nat., Res.CAMEX</v>
          </cell>
        </row>
        <row r="1595">
          <cell r="A1595" t="str">
            <v>10G212680214020</v>
          </cell>
          <cell r="D1595" t="str">
            <v>461E</v>
          </cell>
          <cell r="E1595" t="str">
            <v>ZROH</v>
          </cell>
          <cell r="F1595">
            <v>6</v>
          </cell>
          <cell r="H1595" t="str">
            <v>Foreign - imported directly, no similar nat., Res.CAMEX</v>
          </cell>
        </row>
        <row r="1596">
          <cell r="A1596" t="str">
            <v>10G212680214030</v>
          </cell>
          <cell r="D1596" t="str">
            <v>461E</v>
          </cell>
          <cell r="E1596" t="str">
            <v>ZROH</v>
          </cell>
          <cell r="F1596">
            <v>6</v>
          </cell>
          <cell r="H1596" t="str">
            <v>Foreign - imported directly, no similar nat., Res.CAMEX</v>
          </cell>
        </row>
        <row r="1597">
          <cell r="A1597" t="str">
            <v>10G212680214050</v>
          </cell>
          <cell r="D1597" t="str">
            <v>461E</v>
          </cell>
          <cell r="E1597" t="str">
            <v>ZROH</v>
          </cell>
          <cell r="F1597">
            <v>6</v>
          </cell>
          <cell r="H1597" t="str">
            <v>Foreign - imported directly, no similar nat., Res.CAMEX</v>
          </cell>
        </row>
        <row r="1598">
          <cell r="A1598" t="str">
            <v>10G212681014010</v>
          </cell>
          <cell r="D1598" t="str">
            <v>461E</v>
          </cell>
          <cell r="E1598" t="str">
            <v>ZROH</v>
          </cell>
          <cell r="F1598">
            <v>6</v>
          </cell>
          <cell r="H1598" t="str">
            <v>Foreign - imported directly, no similar nat., Res.CAMEX</v>
          </cell>
        </row>
        <row r="1599">
          <cell r="A1599" t="str">
            <v>10G212681014020</v>
          </cell>
          <cell r="D1599" t="str">
            <v>461E</v>
          </cell>
          <cell r="E1599" t="str">
            <v>ZROH</v>
          </cell>
          <cell r="F1599">
            <v>6</v>
          </cell>
          <cell r="H1599" t="str">
            <v>Foreign - imported directly, no similar nat., Res.CAMEX</v>
          </cell>
        </row>
        <row r="1600">
          <cell r="A1600" t="str">
            <v>10G212681014050</v>
          </cell>
          <cell r="D1600" t="str">
            <v>461E</v>
          </cell>
          <cell r="E1600" t="str">
            <v>ZROH</v>
          </cell>
          <cell r="F1600">
            <v>6</v>
          </cell>
          <cell r="H1600" t="str">
            <v>Foreign - imported directly, no similar nat., Res.CAMEX</v>
          </cell>
        </row>
        <row r="1601">
          <cell r="A1601" t="str">
            <v>10G212681214010</v>
          </cell>
          <cell r="D1601" t="str">
            <v>461E</v>
          </cell>
          <cell r="E1601" t="str">
            <v>ZROH</v>
          </cell>
          <cell r="F1601">
            <v>6</v>
          </cell>
          <cell r="H1601" t="str">
            <v>Foreign - imported directly, no similar nat., Res.CAMEX</v>
          </cell>
        </row>
        <row r="1602">
          <cell r="A1602" t="str">
            <v>10G212681214020</v>
          </cell>
          <cell r="D1602" t="str">
            <v>461E</v>
          </cell>
          <cell r="E1602" t="str">
            <v>ZROH</v>
          </cell>
          <cell r="F1602">
            <v>6</v>
          </cell>
          <cell r="H1602" t="str">
            <v>Foreign - imported directly, no similar nat., Res.CAMEX</v>
          </cell>
        </row>
        <row r="1603">
          <cell r="A1603" t="str">
            <v>10G212681214030</v>
          </cell>
          <cell r="D1603" t="str">
            <v>461E</v>
          </cell>
          <cell r="E1603" t="str">
            <v>ZROH</v>
          </cell>
          <cell r="F1603">
            <v>6</v>
          </cell>
          <cell r="H1603" t="str">
            <v>Foreign - imported directly, no similar nat., Res.CAMEX</v>
          </cell>
        </row>
        <row r="1604">
          <cell r="A1604" t="str">
            <v>10G212681214050</v>
          </cell>
          <cell r="D1604" t="str">
            <v>461E</v>
          </cell>
          <cell r="E1604" t="str">
            <v>ZROH</v>
          </cell>
          <cell r="F1604">
            <v>6</v>
          </cell>
          <cell r="H1604" t="str">
            <v>Foreign - imported directly, no similar nat., Res.CAMEX</v>
          </cell>
        </row>
        <row r="1605">
          <cell r="A1605" t="str">
            <v>10G21268R014020</v>
          </cell>
          <cell r="D1605" t="str">
            <v>461E</v>
          </cell>
          <cell r="E1605" t="str">
            <v>ZROH</v>
          </cell>
          <cell r="F1605">
            <v>6</v>
          </cell>
          <cell r="H1605" t="str">
            <v>Foreign - imported directly, no similar nat., Res.CAMEX</v>
          </cell>
        </row>
        <row r="1606">
          <cell r="A1606" t="str">
            <v>10G21268R014030</v>
          </cell>
          <cell r="D1606" t="str">
            <v>461E</v>
          </cell>
          <cell r="E1606" t="str">
            <v>ZROH</v>
          </cell>
          <cell r="F1606">
            <v>6</v>
          </cell>
          <cell r="H1606" t="str">
            <v>Foreign - imported directly, no similar nat., Res.CAMEX</v>
          </cell>
        </row>
        <row r="1607">
          <cell r="A1607" t="str">
            <v>10G21268R014050</v>
          </cell>
          <cell r="D1607" t="str">
            <v>461E</v>
          </cell>
          <cell r="E1607" t="str">
            <v>ZROH</v>
          </cell>
          <cell r="F1607">
            <v>6</v>
          </cell>
          <cell r="H1607" t="str">
            <v>Foreign - imported directly, no similar nat., Res.CAMEX</v>
          </cell>
        </row>
        <row r="1608">
          <cell r="A1608" t="str">
            <v>10G212698114010</v>
          </cell>
          <cell r="D1608" t="str">
            <v>461E</v>
          </cell>
          <cell r="E1608" t="str">
            <v>ZROH</v>
          </cell>
          <cell r="F1608">
            <v>6</v>
          </cell>
          <cell r="H1608" t="str">
            <v>Foreign - imported directly, no similar nat., Res.CAMEX</v>
          </cell>
        </row>
        <row r="1609">
          <cell r="A1609" t="str">
            <v>10G212698114020</v>
          </cell>
          <cell r="D1609" t="str">
            <v>461E</v>
          </cell>
          <cell r="E1609" t="str">
            <v>ZROH</v>
          </cell>
          <cell r="F1609">
            <v>6</v>
          </cell>
          <cell r="H1609" t="str">
            <v>Foreign - imported directly, no similar nat., Res.CAMEX</v>
          </cell>
        </row>
        <row r="1610">
          <cell r="A1610" t="str">
            <v>10G212698114030</v>
          </cell>
          <cell r="D1610" t="str">
            <v>461E</v>
          </cell>
          <cell r="E1610" t="str">
            <v>ZROH</v>
          </cell>
          <cell r="F1610">
            <v>6</v>
          </cell>
          <cell r="H1610" t="str">
            <v>Foreign - imported directly, no similar nat., Res.CAMEX</v>
          </cell>
        </row>
        <row r="1611">
          <cell r="A1611" t="str">
            <v>10G212698114050</v>
          </cell>
          <cell r="D1611" t="str">
            <v>461E</v>
          </cell>
          <cell r="E1611" t="str">
            <v>ZROH</v>
          </cell>
          <cell r="F1611">
            <v>6</v>
          </cell>
          <cell r="H1611" t="str">
            <v>Foreign - imported directly, no similar nat., Res.CAMEX</v>
          </cell>
        </row>
        <row r="1612">
          <cell r="A1612" t="str">
            <v>10G212698214010</v>
          </cell>
          <cell r="D1612" t="str">
            <v>461E</v>
          </cell>
          <cell r="E1612" t="str">
            <v>ZROH</v>
          </cell>
          <cell r="F1612">
            <v>6</v>
          </cell>
          <cell r="H1612" t="str">
            <v>Foreign - imported directly, no similar nat., Res.CAMEX</v>
          </cell>
        </row>
        <row r="1613">
          <cell r="A1613" t="str">
            <v>10G212698214020</v>
          </cell>
          <cell r="D1613" t="str">
            <v>461E</v>
          </cell>
          <cell r="E1613" t="str">
            <v>ZROH</v>
          </cell>
          <cell r="F1613">
            <v>6</v>
          </cell>
          <cell r="H1613" t="str">
            <v>Foreign - imported directly, no similar nat., Res.CAMEX</v>
          </cell>
        </row>
        <row r="1614">
          <cell r="A1614" t="str">
            <v>10G212698214030</v>
          </cell>
          <cell r="D1614" t="str">
            <v>461E</v>
          </cell>
          <cell r="E1614" t="str">
            <v>ZROH</v>
          </cell>
          <cell r="F1614">
            <v>6</v>
          </cell>
          <cell r="H1614" t="str">
            <v>Foreign - imported directly, no similar nat., Res.CAMEX</v>
          </cell>
        </row>
        <row r="1615">
          <cell r="A1615" t="str">
            <v>10G212715014010</v>
          </cell>
          <cell r="D1615" t="str">
            <v>461E</v>
          </cell>
          <cell r="E1615" t="str">
            <v>ZROH</v>
          </cell>
          <cell r="F1615">
            <v>6</v>
          </cell>
          <cell r="H1615" t="str">
            <v>Foreign - imported directly, no similar nat., Res.CAMEX</v>
          </cell>
        </row>
        <row r="1616">
          <cell r="A1616" t="str">
            <v>10G212715014020</v>
          </cell>
          <cell r="D1616" t="str">
            <v>461E</v>
          </cell>
          <cell r="E1616" t="str">
            <v>ZROH</v>
          </cell>
          <cell r="F1616">
            <v>6</v>
          </cell>
          <cell r="H1616" t="str">
            <v>Foreign - imported directly, no similar nat., Res.CAMEX</v>
          </cell>
        </row>
        <row r="1617">
          <cell r="A1617" t="str">
            <v>10G212715014030</v>
          </cell>
          <cell r="D1617" t="str">
            <v>461E</v>
          </cell>
          <cell r="E1617" t="str">
            <v>ZROH</v>
          </cell>
          <cell r="F1617">
            <v>6</v>
          </cell>
          <cell r="H1617" t="str">
            <v>Foreign - imported directly, no similar nat., Res.CAMEX</v>
          </cell>
        </row>
        <row r="1618">
          <cell r="A1618" t="str">
            <v>10G212715014050</v>
          </cell>
          <cell r="D1618" t="str">
            <v>461E</v>
          </cell>
          <cell r="E1618" t="str">
            <v>ZROH</v>
          </cell>
          <cell r="F1618">
            <v>6</v>
          </cell>
          <cell r="H1618" t="str">
            <v>Foreign - imported directly, no similar nat., Res.CAMEX</v>
          </cell>
        </row>
        <row r="1619">
          <cell r="A1619" t="str">
            <v>10G212715114010</v>
          </cell>
          <cell r="D1619" t="str">
            <v>461E</v>
          </cell>
          <cell r="E1619" t="str">
            <v>ZROH</v>
          </cell>
          <cell r="F1619">
            <v>6</v>
          </cell>
          <cell r="H1619" t="str">
            <v>Foreign - imported directly, no similar nat., Res.CAMEX</v>
          </cell>
        </row>
        <row r="1620">
          <cell r="A1620" t="str">
            <v>10G212715114020</v>
          </cell>
          <cell r="D1620" t="str">
            <v>461E</v>
          </cell>
          <cell r="E1620" t="str">
            <v>ZROH</v>
          </cell>
          <cell r="F1620">
            <v>6</v>
          </cell>
          <cell r="H1620" t="str">
            <v>Foreign - imported directly, no similar nat., Res.CAMEX</v>
          </cell>
        </row>
        <row r="1621">
          <cell r="A1621" t="str">
            <v>10G212715114030</v>
          </cell>
          <cell r="D1621" t="str">
            <v>461E</v>
          </cell>
          <cell r="E1621" t="str">
            <v>ZROH</v>
          </cell>
          <cell r="F1621">
            <v>6</v>
          </cell>
          <cell r="H1621" t="str">
            <v>Foreign - imported directly, no similar nat., Res.CAMEX</v>
          </cell>
        </row>
        <row r="1622">
          <cell r="A1622" t="str">
            <v>10G212715114050</v>
          </cell>
          <cell r="D1622" t="str">
            <v>461E</v>
          </cell>
          <cell r="E1622" t="str">
            <v>ZROH</v>
          </cell>
          <cell r="F1622">
            <v>6</v>
          </cell>
          <cell r="H1622" t="str">
            <v>Foreign - imported directly, no similar nat., Res.CAMEX</v>
          </cell>
        </row>
        <row r="1623">
          <cell r="A1623" t="str">
            <v>10G212715114070</v>
          </cell>
          <cell r="D1623" t="str">
            <v>461E</v>
          </cell>
          <cell r="E1623" t="str">
            <v>ZROH</v>
          </cell>
          <cell r="F1623">
            <v>6</v>
          </cell>
          <cell r="H1623" t="str">
            <v>Foreign - imported directly, no similar nat., Res.CAMEX</v>
          </cell>
        </row>
        <row r="1624">
          <cell r="A1624" t="str">
            <v>10G212715214010</v>
          </cell>
          <cell r="D1624" t="str">
            <v>461E</v>
          </cell>
          <cell r="E1624" t="str">
            <v>ZROH</v>
          </cell>
          <cell r="F1624">
            <v>6</v>
          </cell>
          <cell r="H1624" t="str">
            <v>Foreign - imported directly, no similar nat., Res.CAMEX</v>
          </cell>
        </row>
        <row r="1625">
          <cell r="A1625" t="str">
            <v>10G212715214020</v>
          </cell>
          <cell r="D1625" t="str">
            <v>461E</v>
          </cell>
          <cell r="E1625" t="str">
            <v>ZROH</v>
          </cell>
          <cell r="F1625">
            <v>6</v>
          </cell>
          <cell r="H1625" t="str">
            <v>Foreign - imported directly, no similar nat., Res.CAMEX</v>
          </cell>
        </row>
        <row r="1626">
          <cell r="A1626" t="str">
            <v>10G212715214030</v>
          </cell>
          <cell r="D1626" t="str">
            <v>461E</v>
          </cell>
          <cell r="E1626" t="str">
            <v>ZROH</v>
          </cell>
          <cell r="F1626">
            <v>6</v>
          </cell>
          <cell r="H1626" t="str">
            <v>Foreign - imported directly, no similar nat., Res.CAMEX</v>
          </cell>
        </row>
        <row r="1627">
          <cell r="A1627" t="str">
            <v>10G212732014010</v>
          </cell>
          <cell r="D1627" t="str">
            <v>461E</v>
          </cell>
          <cell r="E1627" t="str">
            <v>ZROH</v>
          </cell>
          <cell r="F1627">
            <v>6</v>
          </cell>
          <cell r="H1627" t="str">
            <v>Foreign - imported directly, no similar nat., Res.CAMEX</v>
          </cell>
        </row>
        <row r="1628">
          <cell r="A1628" t="str">
            <v>10G212732014020</v>
          </cell>
          <cell r="D1628" t="str">
            <v>461E</v>
          </cell>
          <cell r="E1628" t="str">
            <v>ZROH</v>
          </cell>
          <cell r="F1628">
            <v>6</v>
          </cell>
          <cell r="H1628" t="str">
            <v>Foreign - imported directly, no similar nat., Res.CAMEX</v>
          </cell>
        </row>
        <row r="1629">
          <cell r="A1629" t="str">
            <v>10G212732014030</v>
          </cell>
          <cell r="D1629" t="str">
            <v>461E</v>
          </cell>
          <cell r="E1629" t="str">
            <v>ZROH</v>
          </cell>
          <cell r="F1629">
            <v>6</v>
          </cell>
          <cell r="H1629" t="str">
            <v>Foreign - imported directly, no similar nat., Res.CAMEX</v>
          </cell>
        </row>
        <row r="1630">
          <cell r="A1630" t="str">
            <v>10G212732014050</v>
          </cell>
          <cell r="D1630" t="str">
            <v>461E</v>
          </cell>
          <cell r="E1630" t="str">
            <v>ZROH</v>
          </cell>
          <cell r="F1630">
            <v>6</v>
          </cell>
          <cell r="H1630" t="str">
            <v>Foreign - imported directly, no similar nat., Res.CAMEX</v>
          </cell>
        </row>
        <row r="1631">
          <cell r="A1631" t="str">
            <v>10G212732014070</v>
          </cell>
          <cell r="D1631" t="str">
            <v>461E</v>
          </cell>
          <cell r="E1631" t="str">
            <v>ZROH</v>
          </cell>
          <cell r="F1631">
            <v>6</v>
          </cell>
          <cell r="H1631" t="str">
            <v>Foreign - imported directly, no similar nat., Res.CAMEX</v>
          </cell>
        </row>
        <row r="1632">
          <cell r="A1632" t="str">
            <v>10G212750114010</v>
          </cell>
          <cell r="D1632" t="str">
            <v>461E</v>
          </cell>
          <cell r="E1632" t="str">
            <v>ZROH</v>
          </cell>
          <cell r="F1632">
            <v>6</v>
          </cell>
          <cell r="H1632" t="str">
            <v>Foreign - imported directly, no similar nat., Res.CAMEX</v>
          </cell>
        </row>
        <row r="1633">
          <cell r="A1633" t="str">
            <v>10G212750114020</v>
          </cell>
          <cell r="D1633" t="str">
            <v>461E</v>
          </cell>
          <cell r="E1633" t="str">
            <v>ZROH</v>
          </cell>
          <cell r="F1633">
            <v>6</v>
          </cell>
          <cell r="H1633" t="str">
            <v>Foreign - imported directly, no similar nat., Res.CAMEX</v>
          </cell>
        </row>
        <row r="1634">
          <cell r="A1634" t="str">
            <v>10G212750114030</v>
          </cell>
          <cell r="D1634" t="str">
            <v>461E</v>
          </cell>
          <cell r="E1634" t="str">
            <v>ZROH</v>
          </cell>
          <cell r="F1634">
            <v>6</v>
          </cell>
          <cell r="H1634" t="str">
            <v>Foreign - imported directly, no similar nat., Res.CAMEX</v>
          </cell>
        </row>
        <row r="1635">
          <cell r="A1635" t="str">
            <v>10G212750114050</v>
          </cell>
          <cell r="D1635" t="str">
            <v>461E</v>
          </cell>
          <cell r="E1635" t="str">
            <v>ZROH</v>
          </cell>
          <cell r="F1635">
            <v>6</v>
          </cell>
          <cell r="H1635" t="str">
            <v>Foreign - imported directly, no similar nat., Res.CAMEX</v>
          </cell>
        </row>
        <row r="1636">
          <cell r="A1636" t="str">
            <v>10G212750214010</v>
          </cell>
          <cell r="D1636" t="str">
            <v>461E</v>
          </cell>
          <cell r="E1636" t="str">
            <v>ZROH</v>
          </cell>
          <cell r="F1636">
            <v>6</v>
          </cell>
          <cell r="H1636" t="str">
            <v>Foreign - imported directly, no similar nat., Res.CAMEX</v>
          </cell>
        </row>
        <row r="1637">
          <cell r="A1637" t="str">
            <v>10G212750214020</v>
          </cell>
          <cell r="D1637" t="str">
            <v>461E</v>
          </cell>
          <cell r="E1637" t="str">
            <v>ZROH</v>
          </cell>
          <cell r="F1637">
            <v>6</v>
          </cell>
          <cell r="H1637" t="str">
            <v>Foreign - imported directly, no similar nat., Res.CAMEX</v>
          </cell>
        </row>
        <row r="1638">
          <cell r="A1638" t="str">
            <v>10G212750214030</v>
          </cell>
          <cell r="D1638" t="str">
            <v>461E</v>
          </cell>
          <cell r="E1638" t="str">
            <v>ZROH</v>
          </cell>
          <cell r="F1638">
            <v>6</v>
          </cell>
          <cell r="H1638" t="str">
            <v>Foreign - imported directly, no similar nat., Res.CAMEX</v>
          </cell>
        </row>
        <row r="1639">
          <cell r="A1639" t="str">
            <v>10G212750214050</v>
          </cell>
          <cell r="D1639" t="str">
            <v>461E</v>
          </cell>
          <cell r="E1639" t="str">
            <v>ZROH</v>
          </cell>
          <cell r="F1639">
            <v>6</v>
          </cell>
          <cell r="H1639" t="str">
            <v>Foreign - imported directly, no similar nat., Res.CAMEX</v>
          </cell>
        </row>
        <row r="1640">
          <cell r="A1640" t="str">
            <v>10G21275R014010</v>
          </cell>
          <cell r="D1640" t="str">
            <v>461E</v>
          </cell>
          <cell r="E1640" t="str">
            <v>ZROH</v>
          </cell>
          <cell r="F1640">
            <v>6</v>
          </cell>
          <cell r="H1640" t="str">
            <v>Foreign - imported directly, no similar nat., Res.CAMEX</v>
          </cell>
        </row>
        <row r="1641">
          <cell r="A1641" t="str">
            <v>10G21275R014020</v>
          </cell>
          <cell r="D1641" t="str">
            <v>461E</v>
          </cell>
          <cell r="E1641" t="str">
            <v>ZROH</v>
          </cell>
          <cell r="F1641">
            <v>6</v>
          </cell>
          <cell r="H1641" t="str">
            <v>Foreign - imported directly, no similar nat., Res.CAMEX</v>
          </cell>
        </row>
        <row r="1642">
          <cell r="A1642" t="str">
            <v>10G21275R014030</v>
          </cell>
          <cell r="D1642" t="str">
            <v>461E</v>
          </cell>
          <cell r="E1642" t="str">
            <v>ZROH</v>
          </cell>
          <cell r="F1642">
            <v>6</v>
          </cell>
          <cell r="H1642" t="str">
            <v>Foreign - imported directly, no similar nat., Res.CAMEX</v>
          </cell>
        </row>
        <row r="1643">
          <cell r="A1643" t="str">
            <v>10G21275R014050</v>
          </cell>
          <cell r="D1643" t="str">
            <v>461E</v>
          </cell>
          <cell r="E1643" t="str">
            <v>ZROH</v>
          </cell>
          <cell r="F1643">
            <v>6</v>
          </cell>
          <cell r="H1643" t="str">
            <v>Foreign - imported directly, no similar nat., Res.CAMEX</v>
          </cell>
        </row>
        <row r="1644">
          <cell r="A1644" t="str">
            <v>10G21275R014070</v>
          </cell>
          <cell r="D1644" t="str">
            <v>461E</v>
          </cell>
          <cell r="E1644" t="str">
            <v>ZROH</v>
          </cell>
          <cell r="F1644">
            <v>6</v>
          </cell>
          <cell r="H1644" t="str">
            <v>Foreign - imported directly, no similar nat., Res.CAMEX</v>
          </cell>
        </row>
        <row r="1645">
          <cell r="A1645" t="str">
            <v>10G212787114010</v>
          </cell>
          <cell r="D1645" t="str">
            <v>461E</v>
          </cell>
          <cell r="E1645" t="str">
            <v>ZROH</v>
          </cell>
          <cell r="F1645">
            <v>6</v>
          </cell>
          <cell r="H1645" t="str">
            <v>Foreign - imported directly, no similar nat., Res.CAMEX</v>
          </cell>
        </row>
        <row r="1646">
          <cell r="A1646" t="str">
            <v>10G212787114020</v>
          </cell>
          <cell r="D1646" t="str">
            <v>461E</v>
          </cell>
          <cell r="E1646" t="str">
            <v>ZROH</v>
          </cell>
          <cell r="F1646">
            <v>6</v>
          </cell>
          <cell r="H1646" t="str">
            <v>Foreign - imported directly, no similar nat., Res.CAMEX</v>
          </cell>
        </row>
        <row r="1647">
          <cell r="A1647" t="str">
            <v>10G212787114031</v>
          </cell>
          <cell r="D1647" t="str">
            <v>461E</v>
          </cell>
          <cell r="E1647" t="str">
            <v>ZROH</v>
          </cell>
          <cell r="F1647">
            <v>6</v>
          </cell>
          <cell r="H1647" t="str">
            <v>Foreign - imported directly, no similar nat., Res.CAMEX</v>
          </cell>
        </row>
        <row r="1648">
          <cell r="A1648" t="str">
            <v>10G212787114050</v>
          </cell>
          <cell r="D1648" t="str">
            <v>461E</v>
          </cell>
          <cell r="E1648" t="str">
            <v>ZROH</v>
          </cell>
          <cell r="F1648">
            <v>6</v>
          </cell>
          <cell r="H1648" t="str">
            <v>Foreign - imported directly, no similar nat., Res.CAMEX</v>
          </cell>
        </row>
        <row r="1649">
          <cell r="A1649" t="str">
            <v>10G212787114070</v>
          </cell>
          <cell r="D1649" t="str">
            <v>461E</v>
          </cell>
          <cell r="E1649" t="str">
            <v>ZROH</v>
          </cell>
          <cell r="F1649">
            <v>6</v>
          </cell>
          <cell r="H1649" t="str">
            <v>Foreign - imported directly, no similar nat., Res.CAMEX</v>
          </cell>
        </row>
        <row r="1650">
          <cell r="A1650" t="str">
            <v>10G212787214010</v>
          </cell>
          <cell r="D1650" t="str">
            <v>461E</v>
          </cell>
          <cell r="E1650" t="str">
            <v>ZROH</v>
          </cell>
          <cell r="F1650">
            <v>6</v>
          </cell>
          <cell r="H1650" t="str">
            <v>Foreign - imported directly, no similar nat., Res.CAMEX</v>
          </cell>
        </row>
        <row r="1651">
          <cell r="A1651" t="str">
            <v>10G212787214020</v>
          </cell>
          <cell r="D1651" t="str">
            <v>461E</v>
          </cell>
          <cell r="E1651" t="str">
            <v>ZROH</v>
          </cell>
          <cell r="F1651">
            <v>6</v>
          </cell>
          <cell r="H1651" t="str">
            <v>Foreign - imported directly, no similar nat., Res.CAMEX</v>
          </cell>
        </row>
        <row r="1652">
          <cell r="A1652" t="str">
            <v>10G212787214030</v>
          </cell>
          <cell r="D1652" t="str">
            <v>461E</v>
          </cell>
          <cell r="E1652" t="str">
            <v>ZROH</v>
          </cell>
          <cell r="F1652">
            <v>6</v>
          </cell>
          <cell r="H1652" t="str">
            <v>Foreign - imported directly, no similar nat., Res.CAMEX</v>
          </cell>
        </row>
        <row r="1653">
          <cell r="A1653" t="str">
            <v>10G212787214050</v>
          </cell>
          <cell r="D1653" t="str">
            <v>461E</v>
          </cell>
          <cell r="E1653" t="str">
            <v>ZROH</v>
          </cell>
          <cell r="F1653">
            <v>6</v>
          </cell>
          <cell r="H1653" t="str">
            <v>Foreign - imported directly, no similar nat., Res.CAMEX</v>
          </cell>
        </row>
        <row r="1654">
          <cell r="A1654" t="str">
            <v>10G212787214070</v>
          </cell>
          <cell r="D1654" t="str">
            <v>461E</v>
          </cell>
          <cell r="E1654" t="str">
            <v>ZROH</v>
          </cell>
          <cell r="F1654">
            <v>6</v>
          </cell>
          <cell r="H1654" t="str">
            <v>Foreign - imported directly, no similar nat., Res.CAMEX</v>
          </cell>
        </row>
        <row r="1655">
          <cell r="A1655" t="str">
            <v>10G212787214110</v>
          </cell>
          <cell r="D1655" t="str">
            <v>461E</v>
          </cell>
          <cell r="E1655" t="str">
            <v>ZROH</v>
          </cell>
          <cell r="F1655">
            <v>6</v>
          </cell>
          <cell r="H1655" t="str">
            <v>Foreign - imported directly, no similar nat., Res.CAMEX</v>
          </cell>
        </row>
        <row r="1656">
          <cell r="A1656" t="str">
            <v>10G212806114010</v>
          </cell>
          <cell r="D1656" t="str">
            <v>461E</v>
          </cell>
          <cell r="E1656" t="str">
            <v>ZROH</v>
          </cell>
          <cell r="F1656">
            <v>6</v>
          </cell>
          <cell r="H1656" t="str">
            <v>Foreign - imported directly, no similar nat., Res.CAMEX</v>
          </cell>
        </row>
        <row r="1657">
          <cell r="A1657" t="str">
            <v>10G212806114020</v>
          </cell>
          <cell r="D1657" t="str">
            <v>461E</v>
          </cell>
          <cell r="E1657" t="str">
            <v>ZROH</v>
          </cell>
          <cell r="F1657">
            <v>6</v>
          </cell>
          <cell r="H1657" t="str">
            <v>Foreign - imported directly, no similar nat., Res.CAMEX</v>
          </cell>
        </row>
        <row r="1658">
          <cell r="A1658" t="str">
            <v>10G212806114030</v>
          </cell>
          <cell r="D1658" t="str">
            <v>461E</v>
          </cell>
          <cell r="E1658" t="str">
            <v>ZROH</v>
          </cell>
          <cell r="F1658">
            <v>6</v>
          </cell>
          <cell r="H1658" t="str">
            <v>Foreign - imported directly, no similar nat., Res.CAMEX</v>
          </cell>
        </row>
        <row r="1659">
          <cell r="A1659" t="str">
            <v>10G212806114050</v>
          </cell>
          <cell r="D1659" t="str">
            <v>461E</v>
          </cell>
          <cell r="E1659" t="str">
            <v>ZROH</v>
          </cell>
          <cell r="F1659">
            <v>6</v>
          </cell>
          <cell r="H1659" t="str">
            <v>Foreign - imported directly, no similar nat., Res.CAMEX</v>
          </cell>
        </row>
        <row r="1660">
          <cell r="A1660" t="str">
            <v>10G212806214010</v>
          </cell>
          <cell r="D1660" t="str">
            <v>461E</v>
          </cell>
          <cell r="E1660" t="str">
            <v>ZROH</v>
          </cell>
          <cell r="F1660">
            <v>6</v>
          </cell>
          <cell r="H1660" t="str">
            <v>Foreign - imported directly, no similar nat., Res.CAMEX</v>
          </cell>
        </row>
        <row r="1661">
          <cell r="A1661" t="str">
            <v>10G212806214020</v>
          </cell>
          <cell r="D1661" t="str">
            <v>461E</v>
          </cell>
          <cell r="E1661" t="str">
            <v>ZROH</v>
          </cell>
          <cell r="F1661">
            <v>6</v>
          </cell>
          <cell r="H1661" t="str">
            <v>Foreign - imported directly, no similar nat., Res.CAMEX</v>
          </cell>
        </row>
        <row r="1662">
          <cell r="A1662" t="str">
            <v>10G212806214030</v>
          </cell>
          <cell r="D1662" t="str">
            <v>461E</v>
          </cell>
          <cell r="E1662" t="str">
            <v>ZROH</v>
          </cell>
          <cell r="F1662">
            <v>6</v>
          </cell>
          <cell r="H1662" t="str">
            <v>Foreign - imported directly, no similar nat., Res.CAMEX</v>
          </cell>
        </row>
        <row r="1663">
          <cell r="A1663" t="str">
            <v>10G212806214050</v>
          </cell>
          <cell r="D1663" t="str">
            <v>461E</v>
          </cell>
          <cell r="E1663" t="str">
            <v>ZROH</v>
          </cell>
          <cell r="F1663">
            <v>6</v>
          </cell>
          <cell r="H1663" t="str">
            <v>Foreign - imported directly, no similar nat., Res.CAMEX</v>
          </cell>
        </row>
        <row r="1664">
          <cell r="A1664" t="str">
            <v>10G212806214070</v>
          </cell>
          <cell r="D1664" t="str">
            <v>461E</v>
          </cell>
          <cell r="E1664" t="str">
            <v>ZROH</v>
          </cell>
          <cell r="F1664">
            <v>6</v>
          </cell>
          <cell r="H1664" t="str">
            <v>Foreign - imported directly, no similar nat., Res.CAMEX</v>
          </cell>
        </row>
        <row r="1665">
          <cell r="A1665" t="str">
            <v>10G21280R614010</v>
          </cell>
          <cell r="D1665" t="str">
            <v>461E</v>
          </cell>
          <cell r="E1665" t="str">
            <v>ZROH</v>
          </cell>
          <cell r="F1665">
            <v>6</v>
          </cell>
          <cell r="H1665" t="str">
            <v>Foreign - imported directly, no similar nat., Res.CAMEX</v>
          </cell>
        </row>
        <row r="1666">
          <cell r="A1666" t="str">
            <v>10G21280R614020</v>
          </cell>
          <cell r="D1666" t="str">
            <v>461E</v>
          </cell>
          <cell r="E1666" t="str">
            <v>ZROH</v>
          </cell>
          <cell r="F1666">
            <v>6</v>
          </cell>
          <cell r="H1666" t="str">
            <v>Foreign - imported directly, no similar nat., Res.CAMEX</v>
          </cell>
        </row>
        <row r="1667">
          <cell r="A1667" t="str">
            <v>10G212820114010</v>
          </cell>
          <cell r="D1667" t="str">
            <v>461E</v>
          </cell>
          <cell r="E1667" t="str">
            <v>ZROH</v>
          </cell>
          <cell r="F1667">
            <v>6</v>
          </cell>
          <cell r="H1667" t="str">
            <v>Foreign - imported directly, no similar nat., Res.CAMEX</v>
          </cell>
        </row>
        <row r="1668">
          <cell r="A1668" t="str">
            <v>10G212820114020</v>
          </cell>
          <cell r="D1668" t="str">
            <v>461E</v>
          </cell>
          <cell r="E1668" t="str">
            <v>ZROH</v>
          </cell>
          <cell r="F1668">
            <v>6</v>
          </cell>
          <cell r="H1668" t="str">
            <v>Foreign - imported directly, no similar nat., Res.CAMEX</v>
          </cell>
        </row>
        <row r="1669">
          <cell r="A1669" t="str">
            <v>10G212820114030</v>
          </cell>
          <cell r="D1669" t="str">
            <v>461E</v>
          </cell>
          <cell r="E1669" t="str">
            <v>ZROH</v>
          </cell>
          <cell r="F1669">
            <v>6</v>
          </cell>
          <cell r="H1669" t="str">
            <v>Foreign - imported directly, no similar nat., Res.CAMEX</v>
          </cell>
        </row>
        <row r="1670">
          <cell r="A1670" t="str">
            <v>10G212820114050</v>
          </cell>
          <cell r="D1670" t="str">
            <v>461E</v>
          </cell>
          <cell r="E1670" t="str">
            <v>ZROH</v>
          </cell>
          <cell r="F1670">
            <v>6</v>
          </cell>
          <cell r="H1670" t="str">
            <v>Foreign - imported directly, no similar nat., Res.CAMEX</v>
          </cell>
        </row>
        <row r="1671">
          <cell r="A1671" t="str">
            <v>10G212820114070</v>
          </cell>
          <cell r="D1671" t="str">
            <v>461E</v>
          </cell>
          <cell r="E1671" t="str">
            <v>ZROH</v>
          </cell>
          <cell r="F1671">
            <v>6</v>
          </cell>
          <cell r="H1671" t="str">
            <v>Foreign - imported directly, no similar nat., Res.CAMEX</v>
          </cell>
        </row>
        <row r="1672">
          <cell r="A1672" t="str">
            <v>10G212822004010</v>
          </cell>
          <cell r="D1672" t="str">
            <v>461E</v>
          </cell>
          <cell r="E1672" t="str">
            <v>ZROH</v>
          </cell>
          <cell r="F1672">
            <v>6</v>
          </cell>
          <cell r="H1672" t="str">
            <v>Foreign - imported directly, no similar nat., Res.CAMEX</v>
          </cell>
        </row>
        <row r="1673">
          <cell r="A1673" t="str">
            <v>10G212822004020</v>
          </cell>
          <cell r="D1673" t="str">
            <v>461E</v>
          </cell>
          <cell r="E1673" t="str">
            <v>ZROH</v>
          </cell>
          <cell r="F1673">
            <v>6</v>
          </cell>
          <cell r="H1673" t="str">
            <v>Foreign - imported directly, no similar nat., Res.CAMEX</v>
          </cell>
        </row>
        <row r="1674">
          <cell r="A1674" t="str">
            <v>10G212822004030</v>
          </cell>
          <cell r="D1674" t="str">
            <v>461E</v>
          </cell>
          <cell r="E1674" t="str">
            <v>ZROH</v>
          </cell>
          <cell r="F1674">
            <v>6</v>
          </cell>
          <cell r="H1674" t="str">
            <v>Foreign - imported directly, no similar nat., Res.CAMEX</v>
          </cell>
        </row>
        <row r="1675">
          <cell r="A1675" t="str">
            <v>10G212822004050</v>
          </cell>
          <cell r="D1675" t="str">
            <v>461E</v>
          </cell>
          <cell r="E1675" t="str">
            <v>ZROH</v>
          </cell>
          <cell r="F1675">
            <v>6</v>
          </cell>
          <cell r="H1675" t="str">
            <v>Foreign - imported directly, no similar nat., Res.CAMEX</v>
          </cell>
        </row>
        <row r="1676">
          <cell r="A1676" t="str">
            <v>10G212825214010</v>
          </cell>
          <cell r="D1676" t="str">
            <v>461E</v>
          </cell>
          <cell r="E1676" t="str">
            <v>ZROH</v>
          </cell>
          <cell r="F1676">
            <v>6</v>
          </cell>
          <cell r="H1676" t="str">
            <v>Foreign - imported directly, no similar nat., Res.CAMEX</v>
          </cell>
        </row>
        <row r="1677">
          <cell r="A1677" t="str">
            <v>10G212825214020</v>
          </cell>
          <cell r="D1677" t="str">
            <v>461E</v>
          </cell>
          <cell r="E1677" t="str">
            <v>ZROH</v>
          </cell>
          <cell r="F1677">
            <v>6</v>
          </cell>
          <cell r="H1677" t="str">
            <v>Foreign - imported directly, no similar nat., Res.CAMEX</v>
          </cell>
        </row>
        <row r="1678">
          <cell r="A1678" t="str">
            <v>10G212825214031</v>
          </cell>
          <cell r="D1678" t="str">
            <v>461E</v>
          </cell>
          <cell r="E1678" t="str">
            <v>ZROH</v>
          </cell>
          <cell r="F1678">
            <v>6</v>
          </cell>
          <cell r="H1678" t="str">
            <v>Foreign - imported directly, no similar nat., Res.CAMEX</v>
          </cell>
        </row>
        <row r="1679">
          <cell r="A1679" t="str">
            <v>10G212825214050</v>
          </cell>
          <cell r="D1679" t="str">
            <v>461E</v>
          </cell>
          <cell r="E1679" t="str">
            <v>ZROH</v>
          </cell>
          <cell r="F1679">
            <v>6</v>
          </cell>
          <cell r="H1679" t="str">
            <v>Foreign - imported directly, no similar nat., Res.CAMEX</v>
          </cell>
        </row>
        <row r="1680">
          <cell r="A1680" t="str">
            <v>10G212845014010</v>
          </cell>
          <cell r="D1680" t="str">
            <v>461E</v>
          </cell>
          <cell r="E1680" t="str">
            <v>ZROH</v>
          </cell>
          <cell r="F1680">
            <v>6</v>
          </cell>
          <cell r="H1680" t="str">
            <v>Foreign - imported directly, no similar nat., Res.CAMEX</v>
          </cell>
        </row>
        <row r="1681">
          <cell r="A1681" t="str">
            <v>10G212845014020</v>
          </cell>
          <cell r="D1681" t="str">
            <v>461E</v>
          </cell>
          <cell r="E1681" t="str">
            <v>ZROH</v>
          </cell>
          <cell r="F1681">
            <v>6</v>
          </cell>
          <cell r="H1681" t="str">
            <v>Foreign - imported directly, no similar nat., Res.CAMEX</v>
          </cell>
        </row>
        <row r="1682">
          <cell r="A1682" t="str">
            <v>10G212845014030</v>
          </cell>
          <cell r="D1682" t="str">
            <v>461E</v>
          </cell>
          <cell r="E1682" t="str">
            <v>ZROH</v>
          </cell>
          <cell r="F1682">
            <v>6</v>
          </cell>
          <cell r="H1682" t="str">
            <v>Foreign - imported directly, no similar nat., Res.CAMEX</v>
          </cell>
        </row>
        <row r="1683">
          <cell r="A1683" t="str">
            <v>10G212845014050</v>
          </cell>
          <cell r="D1683" t="str">
            <v>461E</v>
          </cell>
          <cell r="E1683" t="str">
            <v>ZROH</v>
          </cell>
          <cell r="F1683">
            <v>6</v>
          </cell>
          <cell r="H1683" t="str">
            <v>Foreign - imported directly, no similar nat., Res.CAMEX</v>
          </cell>
        </row>
        <row r="1684">
          <cell r="A1684" t="str">
            <v>10G212866114010</v>
          </cell>
          <cell r="D1684" t="str">
            <v>461E</v>
          </cell>
          <cell r="E1684" t="str">
            <v>ZROH</v>
          </cell>
          <cell r="F1684">
            <v>6</v>
          </cell>
          <cell r="H1684" t="str">
            <v>Foreign - imported directly, no similar nat., Res.CAMEX</v>
          </cell>
        </row>
        <row r="1685">
          <cell r="A1685" t="str">
            <v>10G212866114020</v>
          </cell>
          <cell r="D1685" t="str">
            <v>461E</v>
          </cell>
          <cell r="E1685" t="str">
            <v>ZROH</v>
          </cell>
          <cell r="F1685">
            <v>6</v>
          </cell>
          <cell r="H1685" t="str">
            <v>Foreign - imported directly, no similar nat., Res.CAMEX</v>
          </cell>
        </row>
        <row r="1686">
          <cell r="A1686" t="str">
            <v>10G212866114030</v>
          </cell>
          <cell r="D1686" t="str">
            <v>461E</v>
          </cell>
          <cell r="E1686" t="str">
            <v>ZROH</v>
          </cell>
          <cell r="F1686">
            <v>6</v>
          </cell>
          <cell r="H1686" t="str">
            <v>Foreign - imported directly, no similar nat., Res.CAMEX</v>
          </cell>
        </row>
        <row r="1687">
          <cell r="A1687" t="str">
            <v>10G212866114050</v>
          </cell>
          <cell r="D1687" t="str">
            <v>461E</v>
          </cell>
          <cell r="E1687" t="str">
            <v>ZROH</v>
          </cell>
          <cell r="F1687">
            <v>6</v>
          </cell>
          <cell r="H1687" t="str">
            <v>Foreign - imported directly, no similar nat., Res.CAMEX</v>
          </cell>
        </row>
        <row r="1688">
          <cell r="A1688" t="str">
            <v>10G212866114070</v>
          </cell>
          <cell r="D1688" t="str">
            <v>461E</v>
          </cell>
          <cell r="E1688" t="str">
            <v>ZROH</v>
          </cell>
          <cell r="F1688">
            <v>6</v>
          </cell>
          <cell r="H1688" t="str">
            <v>Foreign - imported directly, no similar nat., Res.CAMEX</v>
          </cell>
        </row>
        <row r="1689">
          <cell r="A1689" t="str">
            <v>10G212909014010</v>
          </cell>
          <cell r="D1689" t="str">
            <v>461E</v>
          </cell>
          <cell r="E1689" t="str">
            <v>ZROH</v>
          </cell>
          <cell r="F1689">
            <v>6</v>
          </cell>
          <cell r="H1689" t="str">
            <v>Foreign - imported directly, no similar nat., Res.CAMEX</v>
          </cell>
        </row>
        <row r="1690">
          <cell r="A1690" t="str">
            <v>10G212909014020</v>
          </cell>
          <cell r="D1690" t="str">
            <v>461E</v>
          </cell>
          <cell r="E1690" t="str">
            <v>ZROH</v>
          </cell>
          <cell r="F1690">
            <v>6</v>
          </cell>
          <cell r="H1690" t="str">
            <v>Foreign - imported directly, no similar nat., Res.CAMEX</v>
          </cell>
        </row>
        <row r="1691">
          <cell r="A1691" t="str">
            <v>10G212909014030</v>
          </cell>
          <cell r="D1691" t="str">
            <v>461E</v>
          </cell>
          <cell r="E1691" t="str">
            <v>ZROH</v>
          </cell>
          <cell r="F1691">
            <v>6</v>
          </cell>
          <cell r="H1691" t="str">
            <v>Foreign - imported directly, no similar nat., Res.CAMEX</v>
          </cell>
        </row>
        <row r="1692">
          <cell r="A1692" t="str">
            <v>10G212909014050</v>
          </cell>
          <cell r="D1692" t="str">
            <v>461E</v>
          </cell>
          <cell r="E1692" t="str">
            <v>ZROH</v>
          </cell>
          <cell r="F1692">
            <v>6</v>
          </cell>
          <cell r="H1692" t="str">
            <v>Foreign - imported directly, no similar nat., Res.CAMEX</v>
          </cell>
        </row>
        <row r="1693">
          <cell r="A1693" t="str">
            <v>10G212909114010</v>
          </cell>
          <cell r="D1693" t="str">
            <v>461E</v>
          </cell>
          <cell r="E1693" t="str">
            <v>ZROH</v>
          </cell>
          <cell r="F1693">
            <v>6</v>
          </cell>
          <cell r="H1693" t="str">
            <v>Foreign - imported directly, no similar nat., Res.CAMEX</v>
          </cell>
        </row>
        <row r="1694">
          <cell r="A1694" t="str">
            <v>10G212909114020</v>
          </cell>
          <cell r="D1694" t="str">
            <v>461E</v>
          </cell>
          <cell r="E1694" t="str">
            <v>ZROH</v>
          </cell>
          <cell r="F1694">
            <v>6</v>
          </cell>
          <cell r="H1694" t="str">
            <v>Foreign - imported directly, no similar nat., Res.CAMEX</v>
          </cell>
        </row>
        <row r="1695">
          <cell r="A1695" t="str">
            <v>10G212909114031</v>
          </cell>
          <cell r="D1695" t="str">
            <v>461E</v>
          </cell>
          <cell r="E1695" t="str">
            <v>ZROH</v>
          </cell>
          <cell r="F1695">
            <v>6</v>
          </cell>
          <cell r="H1695" t="str">
            <v>Foreign - imported directly, no similar nat., Res.CAMEX</v>
          </cell>
        </row>
        <row r="1696">
          <cell r="A1696" t="str">
            <v>10G212909114050</v>
          </cell>
          <cell r="D1696" t="str">
            <v>461E</v>
          </cell>
          <cell r="E1696" t="str">
            <v>ZROH</v>
          </cell>
          <cell r="F1696">
            <v>6</v>
          </cell>
          <cell r="H1696" t="str">
            <v>Foreign - imported directly, no similar nat., Res.CAMEX</v>
          </cell>
        </row>
        <row r="1697">
          <cell r="A1697" t="str">
            <v>10G212909214010</v>
          </cell>
          <cell r="D1697" t="str">
            <v>461E</v>
          </cell>
          <cell r="E1697" t="str">
            <v>ZROH</v>
          </cell>
          <cell r="F1697">
            <v>6</v>
          </cell>
          <cell r="H1697" t="str">
            <v>Foreign - imported directly, no similar nat., Res.CAMEX</v>
          </cell>
        </row>
        <row r="1698">
          <cell r="A1698" t="str">
            <v>10G212909214020</v>
          </cell>
          <cell r="D1698" t="str">
            <v>461E</v>
          </cell>
          <cell r="E1698" t="str">
            <v>ZROH</v>
          </cell>
          <cell r="F1698">
            <v>6</v>
          </cell>
          <cell r="H1698" t="str">
            <v>Foreign - imported directly, no similar nat., Res.CAMEX</v>
          </cell>
        </row>
        <row r="1699">
          <cell r="A1699" t="str">
            <v>10G212909214030</v>
          </cell>
          <cell r="D1699" t="str">
            <v>461E</v>
          </cell>
          <cell r="E1699" t="str">
            <v>ZROH</v>
          </cell>
          <cell r="F1699">
            <v>6</v>
          </cell>
          <cell r="H1699" t="str">
            <v>Foreign - imported directly, no similar nat., Res.CAMEX</v>
          </cell>
        </row>
        <row r="1700">
          <cell r="A1700" t="str">
            <v>10G212909214050</v>
          </cell>
          <cell r="D1700" t="str">
            <v>461E</v>
          </cell>
          <cell r="E1700" t="str">
            <v>ZROH</v>
          </cell>
          <cell r="F1700">
            <v>6</v>
          </cell>
          <cell r="H1700" t="str">
            <v>Foreign - imported directly, no similar nat., Res.CAMEX</v>
          </cell>
        </row>
        <row r="1701">
          <cell r="A1701" t="str">
            <v>10G212909214070</v>
          </cell>
          <cell r="D1701" t="str">
            <v>461E</v>
          </cell>
          <cell r="E1701" t="str">
            <v>ZROH</v>
          </cell>
          <cell r="F1701">
            <v>6</v>
          </cell>
          <cell r="H1701" t="str">
            <v>Foreign - imported directly, no similar nat., Res.CAMEX</v>
          </cell>
        </row>
        <row r="1702">
          <cell r="A1702" t="str">
            <v>10G21290R914010</v>
          </cell>
          <cell r="D1702" t="str">
            <v>461E</v>
          </cell>
          <cell r="E1702" t="str">
            <v>ZROH</v>
          </cell>
          <cell r="F1702">
            <v>6</v>
          </cell>
          <cell r="H1702" t="str">
            <v>Foreign - imported directly, no similar nat., Res.CAMEX</v>
          </cell>
        </row>
        <row r="1703">
          <cell r="A1703" t="str">
            <v>10G21290R914020</v>
          </cell>
          <cell r="D1703" t="str">
            <v>461E</v>
          </cell>
          <cell r="E1703" t="str">
            <v>ZROH</v>
          </cell>
          <cell r="F1703">
            <v>6</v>
          </cell>
          <cell r="H1703" t="str">
            <v>Foreign - imported directly, no similar nat., Res.CAMEX</v>
          </cell>
        </row>
        <row r="1704">
          <cell r="A1704" t="str">
            <v>10G21290R914050</v>
          </cell>
          <cell r="D1704" t="str">
            <v>461E</v>
          </cell>
          <cell r="E1704" t="str">
            <v>ZROH</v>
          </cell>
          <cell r="F1704">
            <v>6</v>
          </cell>
          <cell r="H1704" t="str">
            <v>Foreign - imported directly, no similar nat., Res.CAMEX</v>
          </cell>
        </row>
        <row r="1705">
          <cell r="A1705" t="str">
            <v>10G212910114010</v>
          </cell>
          <cell r="D1705" t="str">
            <v>461E</v>
          </cell>
          <cell r="E1705" t="str">
            <v>ZROH</v>
          </cell>
          <cell r="F1705">
            <v>6</v>
          </cell>
          <cell r="H1705" t="str">
            <v>Foreign - imported directly, no similar nat., Res.CAMEX</v>
          </cell>
        </row>
        <row r="1706">
          <cell r="A1706" t="str">
            <v>10G212910114020</v>
          </cell>
          <cell r="D1706" t="str">
            <v>461E</v>
          </cell>
          <cell r="E1706" t="str">
            <v>ZROH</v>
          </cell>
          <cell r="F1706">
            <v>6</v>
          </cell>
          <cell r="H1706" t="str">
            <v>Foreign - imported directly, no similar nat., Res.CAMEX</v>
          </cell>
        </row>
        <row r="1707">
          <cell r="A1707" t="str">
            <v>10G212910114030</v>
          </cell>
          <cell r="D1707" t="str">
            <v>461E</v>
          </cell>
          <cell r="E1707" t="str">
            <v>ZROH</v>
          </cell>
          <cell r="F1707">
            <v>6</v>
          </cell>
          <cell r="H1707" t="str">
            <v>Foreign - imported directly, no similar nat., Res.CAMEX</v>
          </cell>
        </row>
        <row r="1708">
          <cell r="A1708" t="str">
            <v>10G212910114050</v>
          </cell>
          <cell r="D1708" t="str">
            <v>461E</v>
          </cell>
          <cell r="E1708" t="str">
            <v>ZROH</v>
          </cell>
          <cell r="F1708">
            <v>6</v>
          </cell>
          <cell r="H1708" t="str">
            <v>Foreign - imported directly, no similar nat., Res.CAMEX</v>
          </cell>
        </row>
        <row r="1709">
          <cell r="A1709" t="str">
            <v>10G212931014010</v>
          </cell>
          <cell r="D1709" t="str">
            <v>461E</v>
          </cell>
          <cell r="E1709" t="str">
            <v>ZROH</v>
          </cell>
          <cell r="F1709">
            <v>6</v>
          </cell>
          <cell r="H1709" t="str">
            <v>Foreign - imported directly, no similar nat., Res.CAMEX</v>
          </cell>
        </row>
        <row r="1710">
          <cell r="A1710" t="str">
            <v>10G212931014020</v>
          </cell>
          <cell r="D1710" t="str">
            <v>461E</v>
          </cell>
          <cell r="E1710" t="str">
            <v>ZROH</v>
          </cell>
          <cell r="F1710">
            <v>6</v>
          </cell>
          <cell r="H1710" t="str">
            <v>Foreign - imported directly, no similar nat., Res.CAMEX</v>
          </cell>
        </row>
        <row r="1711">
          <cell r="A1711" t="str">
            <v>10G212931014030</v>
          </cell>
          <cell r="D1711" t="str">
            <v>461E</v>
          </cell>
          <cell r="E1711" t="str">
            <v>ZROH</v>
          </cell>
          <cell r="F1711">
            <v>6</v>
          </cell>
          <cell r="H1711" t="str">
            <v>Foreign - imported directly, no similar nat., Res.CAMEX</v>
          </cell>
        </row>
        <row r="1712">
          <cell r="A1712" t="str">
            <v>10G212931014050</v>
          </cell>
          <cell r="D1712" t="str">
            <v>461E</v>
          </cell>
          <cell r="E1712" t="str">
            <v>ZROH</v>
          </cell>
          <cell r="F1712">
            <v>6</v>
          </cell>
          <cell r="H1712" t="str">
            <v>Foreign - imported directly, no similar nat., Res.CAMEX</v>
          </cell>
        </row>
        <row r="1713">
          <cell r="A1713" t="str">
            <v>10G212931114010</v>
          </cell>
          <cell r="D1713" t="str">
            <v>461E</v>
          </cell>
          <cell r="E1713" t="str">
            <v>ZROH</v>
          </cell>
          <cell r="F1713">
            <v>6</v>
          </cell>
          <cell r="H1713" t="str">
            <v>Foreign - imported directly, no similar nat., Res.CAMEX</v>
          </cell>
        </row>
        <row r="1714">
          <cell r="A1714" t="str">
            <v>10G212931114020</v>
          </cell>
          <cell r="D1714" t="str">
            <v>461E</v>
          </cell>
          <cell r="E1714" t="str">
            <v>ZROH</v>
          </cell>
          <cell r="F1714">
            <v>6</v>
          </cell>
          <cell r="H1714" t="str">
            <v>Foreign - imported directly, no similar nat., Res.CAMEX</v>
          </cell>
        </row>
        <row r="1715">
          <cell r="A1715" t="str">
            <v>10G212931114030</v>
          </cell>
          <cell r="D1715" t="str">
            <v>461E</v>
          </cell>
          <cell r="E1715" t="str">
            <v>ZROH</v>
          </cell>
          <cell r="F1715">
            <v>6</v>
          </cell>
          <cell r="H1715" t="str">
            <v>Foreign - imported directly, no similar nat., Res.CAMEX</v>
          </cell>
        </row>
        <row r="1716">
          <cell r="A1716" t="str">
            <v>10G212931114050</v>
          </cell>
          <cell r="D1716" t="str">
            <v>461E</v>
          </cell>
          <cell r="E1716" t="str">
            <v>ZROH</v>
          </cell>
          <cell r="F1716">
            <v>6</v>
          </cell>
          <cell r="H1716" t="str">
            <v>Foreign - imported directly, no similar nat., Res.CAMEX</v>
          </cell>
        </row>
        <row r="1717">
          <cell r="A1717" t="str">
            <v>10G212953014010</v>
          </cell>
          <cell r="D1717" t="str">
            <v>461E</v>
          </cell>
          <cell r="E1717" t="str">
            <v>ZROH</v>
          </cell>
          <cell r="F1717">
            <v>6</v>
          </cell>
          <cell r="H1717" t="str">
            <v>Foreign - imported directly, no similar nat., Res.CAMEX</v>
          </cell>
        </row>
        <row r="1718">
          <cell r="A1718" t="str">
            <v>10G212953014020</v>
          </cell>
          <cell r="D1718" t="str">
            <v>461E</v>
          </cell>
          <cell r="E1718" t="str">
            <v>ZROH</v>
          </cell>
          <cell r="F1718">
            <v>6</v>
          </cell>
          <cell r="H1718" t="str">
            <v>Foreign - imported directly, no similar nat., Res.CAMEX</v>
          </cell>
        </row>
        <row r="1719">
          <cell r="A1719" t="str">
            <v>10G212953014030</v>
          </cell>
          <cell r="D1719" t="str">
            <v>461E</v>
          </cell>
          <cell r="E1719" t="str">
            <v>ZROH</v>
          </cell>
          <cell r="F1719">
            <v>6</v>
          </cell>
          <cell r="H1719" t="str">
            <v>Foreign - imported directly, no similar nat., Res.CAMEX</v>
          </cell>
        </row>
        <row r="1720">
          <cell r="A1720" t="str">
            <v>10G212953014050</v>
          </cell>
          <cell r="D1720" t="str">
            <v>461E</v>
          </cell>
          <cell r="E1720" t="str">
            <v>ZROH</v>
          </cell>
          <cell r="F1720">
            <v>6</v>
          </cell>
          <cell r="H1720" t="str">
            <v>Foreign - imported directly, no similar nat., Res.CAMEX</v>
          </cell>
        </row>
        <row r="1721">
          <cell r="A1721" t="str">
            <v>10G212953114020</v>
          </cell>
          <cell r="D1721" t="str">
            <v>461E</v>
          </cell>
          <cell r="E1721" t="str">
            <v>ZROH</v>
          </cell>
          <cell r="F1721">
            <v>6</v>
          </cell>
          <cell r="H1721" t="str">
            <v>Foreign - imported directly, no similar nat., Res.CAMEX</v>
          </cell>
        </row>
        <row r="1722">
          <cell r="A1722" t="str">
            <v>10G212953114030</v>
          </cell>
          <cell r="D1722" t="str">
            <v>461E</v>
          </cell>
          <cell r="E1722" t="str">
            <v>ZROH</v>
          </cell>
          <cell r="F1722">
            <v>6</v>
          </cell>
          <cell r="H1722" t="str">
            <v>Foreign - imported directly, no similar nat., Res.CAMEX</v>
          </cell>
        </row>
        <row r="1723">
          <cell r="A1723" t="str">
            <v>10G212953114050</v>
          </cell>
          <cell r="D1723" t="str">
            <v>461E</v>
          </cell>
          <cell r="E1723" t="str">
            <v>ZROH</v>
          </cell>
          <cell r="F1723">
            <v>6</v>
          </cell>
          <cell r="H1723" t="str">
            <v>Foreign - imported directly, no similar nat., Res.CAMEX</v>
          </cell>
        </row>
        <row r="1724">
          <cell r="A1724" t="str">
            <v>10G21295R314030</v>
          </cell>
          <cell r="D1724" t="str">
            <v>461E</v>
          </cell>
          <cell r="E1724" t="str">
            <v>ZROH</v>
          </cell>
          <cell r="F1724">
            <v>6</v>
          </cell>
          <cell r="H1724" t="str">
            <v>Foreign - imported directly, no similar nat., Res.CAMEX</v>
          </cell>
        </row>
        <row r="1725">
          <cell r="A1725" t="str">
            <v>10G212976014010</v>
          </cell>
          <cell r="D1725" t="str">
            <v>461E</v>
          </cell>
          <cell r="E1725" t="str">
            <v>ZROH</v>
          </cell>
          <cell r="F1725">
            <v>6</v>
          </cell>
          <cell r="H1725" t="str">
            <v>Foreign - imported directly, no similar nat., Res.CAMEX</v>
          </cell>
        </row>
        <row r="1726">
          <cell r="A1726" t="str">
            <v>10G212976014020</v>
          </cell>
          <cell r="D1726" t="str">
            <v>461E</v>
          </cell>
          <cell r="E1726" t="str">
            <v>ZROH</v>
          </cell>
          <cell r="F1726">
            <v>6</v>
          </cell>
          <cell r="H1726" t="str">
            <v>Foreign - imported directly, no similar nat., Res.CAMEX</v>
          </cell>
        </row>
        <row r="1727">
          <cell r="A1727" t="str">
            <v>10G212976014030</v>
          </cell>
          <cell r="D1727" t="str">
            <v>461E</v>
          </cell>
          <cell r="E1727" t="str">
            <v>ZROH</v>
          </cell>
          <cell r="F1727">
            <v>6</v>
          </cell>
          <cell r="H1727" t="str">
            <v>Foreign - imported directly, no similar nat., Res.CAMEX</v>
          </cell>
        </row>
        <row r="1728">
          <cell r="A1728" t="str">
            <v>10G212976014050</v>
          </cell>
          <cell r="D1728" t="str">
            <v>461E</v>
          </cell>
          <cell r="E1728" t="str">
            <v>ZROH</v>
          </cell>
          <cell r="F1728">
            <v>6</v>
          </cell>
          <cell r="H1728" t="str">
            <v>Foreign - imported directly, no similar nat., Res.CAMEX</v>
          </cell>
        </row>
        <row r="1729">
          <cell r="A1729" t="str">
            <v>10G212976014070</v>
          </cell>
          <cell r="D1729" t="str">
            <v>461E</v>
          </cell>
          <cell r="E1729" t="str">
            <v>ZROH</v>
          </cell>
          <cell r="F1729">
            <v>6</v>
          </cell>
          <cell r="H1729" t="str">
            <v>Foreign - imported directly, no similar nat., Res.CAMEX</v>
          </cell>
        </row>
        <row r="1730">
          <cell r="A1730" t="str">
            <v>10G212976114010</v>
          </cell>
          <cell r="D1730" t="str">
            <v>461E</v>
          </cell>
          <cell r="E1730" t="str">
            <v>ZROH</v>
          </cell>
          <cell r="F1730">
            <v>6</v>
          </cell>
          <cell r="H1730" t="str">
            <v>Foreign - imported directly, no similar nat., Res.CAMEX</v>
          </cell>
        </row>
        <row r="1731">
          <cell r="A1731" t="str">
            <v>10G212976114020</v>
          </cell>
          <cell r="D1731" t="str">
            <v>461E</v>
          </cell>
          <cell r="E1731" t="str">
            <v>ZROH</v>
          </cell>
          <cell r="F1731">
            <v>6</v>
          </cell>
          <cell r="H1731" t="str">
            <v>Foreign - imported directly, no similar nat., Res.CAMEX</v>
          </cell>
        </row>
        <row r="1732">
          <cell r="A1732" t="str">
            <v>10G212976114030</v>
          </cell>
          <cell r="D1732" t="str">
            <v>461E</v>
          </cell>
          <cell r="E1732" t="str">
            <v>ZROH</v>
          </cell>
          <cell r="F1732">
            <v>6</v>
          </cell>
          <cell r="H1732" t="str">
            <v>Foreign - imported directly, no similar nat., Res.CAMEX</v>
          </cell>
        </row>
        <row r="1733">
          <cell r="A1733" t="str">
            <v>10G213000003010</v>
          </cell>
          <cell r="D1733" t="str">
            <v>461E</v>
          </cell>
          <cell r="E1733" t="str">
            <v>ZROH</v>
          </cell>
          <cell r="F1733">
            <v>6</v>
          </cell>
          <cell r="H1733" t="str">
            <v>Foreign - imported directly, no similar nat., Res.CAMEX</v>
          </cell>
        </row>
        <row r="1734">
          <cell r="A1734" t="str">
            <v>10G213000003020</v>
          </cell>
          <cell r="D1734" t="str">
            <v>461E</v>
          </cell>
          <cell r="E1734" t="str">
            <v>ZROH</v>
          </cell>
          <cell r="F1734">
            <v>6</v>
          </cell>
          <cell r="H1734" t="str">
            <v>Foreign - imported directly, no similar nat., Res.CAMEX</v>
          </cell>
        </row>
        <row r="1735">
          <cell r="A1735" t="str">
            <v>10G213000003030</v>
          </cell>
          <cell r="D1735" t="str">
            <v>461E</v>
          </cell>
          <cell r="E1735" t="str">
            <v>ZROH</v>
          </cell>
          <cell r="F1735">
            <v>6</v>
          </cell>
          <cell r="H1735" t="str">
            <v>Foreign - imported directly, no similar nat., Res.CAMEX</v>
          </cell>
        </row>
        <row r="1736">
          <cell r="A1736" t="str">
            <v>10G213000003050</v>
          </cell>
          <cell r="D1736" t="str">
            <v>461E</v>
          </cell>
          <cell r="E1736" t="str">
            <v>ZROH</v>
          </cell>
          <cell r="F1736">
            <v>6</v>
          </cell>
          <cell r="H1736" t="str">
            <v>Foreign - imported directly, no similar nat., Res.CAMEX</v>
          </cell>
        </row>
        <row r="1737">
          <cell r="A1737" t="str">
            <v>10G213000013020</v>
          </cell>
          <cell r="D1737" t="str">
            <v>461E</v>
          </cell>
          <cell r="E1737" t="str">
            <v>ZROH</v>
          </cell>
          <cell r="F1737">
            <v>6</v>
          </cell>
          <cell r="H1737" t="str">
            <v>Foreign - imported directly, no similar nat., Res.CAMEX</v>
          </cell>
        </row>
        <row r="1738">
          <cell r="A1738" t="str">
            <v>10G213000013030</v>
          </cell>
          <cell r="D1738" t="str">
            <v>461E</v>
          </cell>
          <cell r="E1738" t="str">
            <v>ZROH</v>
          </cell>
          <cell r="F1738">
            <v>6</v>
          </cell>
          <cell r="H1738" t="str">
            <v>Foreign - imported directly, no similar nat., Res.CAMEX</v>
          </cell>
        </row>
        <row r="1739">
          <cell r="A1739" t="str">
            <v>10G213000013050</v>
          </cell>
          <cell r="D1739" t="str">
            <v>461E</v>
          </cell>
          <cell r="E1739" t="str">
            <v>ZROH</v>
          </cell>
          <cell r="F1739">
            <v>6</v>
          </cell>
          <cell r="H1739" t="str">
            <v>Foreign - imported directly, no similar nat., Res.CAMEX</v>
          </cell>
        </row>
        <row r="1740">
          <cell r="A1740" t="str">
            <v>10G213100003010</v>
          </cell>
          <cell r="D1740" t="str">
            <v>461E</v>
          </cell>
          <cell r="E1740" t="str">
            <v>ZROH</v>
          </cell>
          <cell r="F1740">
            <v>6</v>
          </cell>
          <cell r="H1740" t="str">
            <v>Foreign - imported directly, no similar nat., Res.CAMEX</v>
          </cell>
        </row>
        <row r="1741">
          <cell r="A1741" t="str">
            <v>10G213100003020</v>
          </cell>
          <cell r="D1741" t="str">
            <v>461E</v>
          </cell>
          <cell r="E1741" t="str">
            <v>ZROH</v>
          </cell>
          <cell r="F1741">
            <v>6</v>
          </cell>
          <cell r="H1741" t="str">
            <v>Foreign - imported directly, no similar nat., Res.CAMEX</v>
          </cell>
        </row>
        <row r="1742">
          <cell r="A1742" t="str">
            <v>10G213100003030</v>
          </cell>
          <cell r="D1742" t="str">
            <v>461E</v>
          </cell>
          <cell r="E1742" t="str">
            <v>ZROH</v>
          </cell>
          <cell r="F1742">
            <v>6</v>
          </cell>
          <cell r="H1742" t="str">
            <v>Foreign - imported directly, no similar nat., Res.CAMEX</v>
          </cell>
        </row>
        <row r="1743">
          <cell r="A1743" t="str">
            <v>10G213100003050</v>
          </cell>
          <cell r="D1743" t="str">
            <v>461E</v>
          </cell>
          <cell r="E1743" t="str">
            <v>ZROH</v>
          </cell>
          <cell r="F1743">
            <v>6</v>
          </cell>
          <cell r="H1743" t="str">
            <v>Foreign - imported directly, no similar nat., Res.CAMEX</v>
          </cell>
        </row>
        <row r="1744">
          <cell r="A1744" t="str">
            <v>10G213100003070</v>
          </cell>
          <cell r="D1744" t="str">
            <v>461E</v>
          </cell>
          <cell r="E1744" t="str">
            <v>ZROH</v>
          </cell>
          <cell r="F1744">
            <v>6</v>
          </cell>
          <cell r="H1744" t="str">
            <v>Foreign - imported directly, no similar nat., Res.CAMEX</v>
          </cell>
        </row>
        <row r="1745">
          <cell r="A1745" t="str">
            <v>10G213100013010</v>
          </cell>
          <cell r="D1745" t="str">
            <v>461E</v>
          </cell>
          <cell r="E1745" t="str">
            <v>ZROH</v>
          </cell>
          <cell r="F1745">
            <v>6</v>
          </cell>
          <cell r="H1745" t="str">
            <v>Foreign - imported directly, no similar nat., Res.CAMEX</v>
          </cell>
        </row>
        <row r="1746">
          <cell r="A1746" t="str">
            <v>10G213100013020</v>
          </cell>
          <cell r="D1746" t="str">
            <v>461E</v>
          </cell>
          <cell r="E1746" t="str">
            <v>ZROH</v>
          </cell>
          <cell r="F1746">
            <v>6</v>
          </cell>
          <cell r="H1746" t="str">
            <v>Foreign - imported directly, no similar nat., Res.CAMEX</v>
          </cell>
        </row>
        <row r="1747">
          <cell r="A1747" t="str">
            <v>10G213100013030</v>
          </cell>
          <cell r="D1747" t="str">
            <v>461E</v>
          </cell>
          <cell r="E1747" t="str">
            <v>ZROH</v>
          </cell>
          <cell r="F1747">
            <v>6</v>
          </cell>
          <cell r="H1747" t="str">
            <v>Foreign - imported directly, no similar nat., Res.CAMEX</v>
          </cell>
        </row>
        <row r="1748">
          <cell r="A1748" t="str">
            <v>10G213100013050</v>
          </cell>
          <cell r="D1748" t="str">
            <v>461E</v>
          </cell>
          <cell r="E1748" t="str">
            <v>ZROH</v>
          </cell>
          <cell r="F1748">
            <v>6</v>
          </cell>
          <cell r="H1748" t="str">
            <v>Foreign - imported directly, no similar nat., Res.CAMEX</v>
          </cell>
        </row>
        <row r="1749">
          <cell r="A1749" t="str">
            <v>10G213100113010</v>
          </cell>
          <cell r="D1749" t="str">
            <v>461E</v>
          </cell>
          <cell r="E1749" t="str">
            <v>ZROH</v>
          </cell>
          <cell r="F1749">
            <v>6</v>
          </cell>
          <cell r="H1749" t="str">
            <v>Foreign - imported directly, no similar nat., Res.CAMEX</v>
          </cell>
        </row>
        <row r="1750">
          <cell r="A1750" t="str">
            <v>10G213100113020</v>
          </cell>
          <cell r="D1750" t="str">
            <v>461E</v>
          </cell>
          <cell r="E1750" t="str">
            <v>ZROH</v>
          </cell>
          <cell r="F1750">
            <v>6</v>
          </cell>
          <cell r="H1750" t="str">
            <v>Foreign - imported directly, no similar nat., Res.CAMEX</v>
          </cell>
        </row>
        <row r="1751">
          <cell r="A1751" t="str">
            <v>10G213100113030</v>
          </cell>
          <cell r="D1751" t="str">
            <v>461E</v>
          </cell>
          <cell r="E1751" t="str">
            <v>ZROH</v>
          </cell>
          <cell r="F1751">
            <v>6</v>
          </cell>
          <cell r="H1751" t="str">
            <v>Foreign - imported directly, no similar nat., Res.CAMEX</v>
          </cell>
        </row>
        <row r="1752">
          <cell r="A1752" t="str">
            <v>10G213100113050</v>
          </cell>
          <cell r="D1752" t="str">
            <v>461E</v>
          </cell>
          <cell r="E1752" t="str">
            <v>ZROH</v>
          </cell>
          <cell r="F1752">
            <v>6</v>
          </cell>
          <cell r="H1752" t="str">
            <v>Foreign - imported directly, no similar nat., Res.CAMEX</v>
          </cell>
        </row>
        <row r="1753">
          <cell r="A1753" t="str">
            <v>10G213100113070</v>
          </cell>
          <cell r="D1753" t="str">
            <v>461E</v>
          </cell>
          <cell r="E1753" t="str">
            <v>ZROH</v>
          </cell>
          <cell r="F1753">
            <v>6</v>
          </cell>
          <cell r="H1753" t="str">
            <v>Foreign - imported directly, no similar nat., Res.CAMEX</v>
          </cell>
        </row>
        <row r="1754">
          <cell r="A1754" t="str">
            <v>10G213100213010</v>
          </cell>
          <cell r="D1754" t="str">
            <v>461E</v>
          </cell>
          <cell r="E1754" t="str">
            <v>ZROH</v>
          </cell>
          <cell r="F1754">
            <v>6</v>
          </cell>
          <cell r="H1754" t="str">
            <v>Foreign - imported directly, no similar nat., Res.CAMEX</v>
          </cell>
        </row>
        <row r="1755">
          <cell r="A1755" t="str">
            <v>10G213100213020</v>
          </cell>
          <cell r="D1755" t="str">
            <v>461E</v>
          </cell>
          <cell r="E1755" t="str">
            <v>ZROH</v>
          </cell>
          <cell r="F1755">
            <v>6</v>
          </cell>
          <cell r="H1755" t="str">
            <v>Foreign - imported directly, no similar nat., Res.CAMEX</v>
          </cell>
        </row>
        <row r="1756">
          <cell r="A1756" t="str">
            <v>10G213100213030</v>
          </cell>
          <cell r="D1756" t="str">
            <v>461E</v>
          </cell>
          <cell r="E1756" t="str">
            <v>ZROH</v>
          </cell>
          <cell r="F1756">
            <v>6</v>
          </cell>
          <cell r="H1756" t="str">
            <v>Foreign - imported directly, no similar nat., Res.CAMEX</v>
          </cell>
        </row>
        <row r="1757">
          <cell r="A1757" t="str">
            <v>10G213100213050</v>
          </cell>
          <cell r="D1757" t="str">
            <v>461E</v>
          </cell>
          <cell r="E1757" t="str">
            <v>ZROH</v>
          </cell>
          <cell r="F1757">
            <v>6</v>
          </cell>
          <cell r="H1757" t="str">
            <v>Foreign - imported directly, no similar nat., Res.CAMEX</v>
          </cell>
        </row>
        <row r="1758">
          <cell r="A1758" t="str">
            <v>10G213100213070</v>
          </cell>
          <cell r="D1758" t="str">
            <v>461E</v>
          </cell>
          <cell r="E1758" t="str">
            <v>ZROH</v>
          </cell>
          <cell r="F1758">
            <v>6</v>
          </cell>
          <cell r="H1758" t="str">
            <v>Foreign - imported directly, no similar nat., Res.CAMEX</v>
          </cell>
        </row>
        <row r="1759">
          <cell r="A1759" t="str">
            <v>10G213100313010</v>
          </cell>
          <cell r="D1759" t="str">
            <v>461E</v>
          </cell>
          <cell r="E1759" t="str">
            <v>ZROH</v>
          </cell>
          <cell r="F1759">
            <v>6</v>
          </cell>
          <cell r="H1759" t="str">
            <v>Foreign - imported directly, no similar nat., Res.CAMEX</v>
          </cell>
        </row>
        <row r="1760">
          <cell r="A1760" t="str">
            <v>10G213100313020</v>
          </cell>
          <cell r="D1760" t="str">
            <v>461E</v>
          </cell>
          <cell r="E1760" t="str">
            <v>ZROH</v>
          </cell>
          <cell r="F1760">
            <v>6</v>
          </cell>
          <cell r="H1760" t="str">
            <v>Foreign - imported directly, no similar nat., Res.CAMEX</v>
          </cell>
        </row>
        <row r="1761">
          <cell r="A1761" t="str">
            <v>10G213100313030</v>
          </cell>
          <cell r="D1761" t="str">
            <v>461E</v>
          </cell>
          <cell r="E1761" t="str">
            <v>ZROH</v>
          </cell>
          <cell r="F1761">
            <v>6</v>
          </cell>
          <cell r="H1761" t="str">
            <v>Foreign - imported directly, no similar nat., Res.CAMEX</v>
          </cell>
        </row>
        <row r="1762">
          <cell r="A1762" t="str">
            <v>10G213100313050</v>
          </cell>
          <cell r="D1762" t="str">
            <v>461E</v>
          </cell>
          <cell r="E1762" t="str">
            <v>ZROH</v>
          </cell>
          <cell r="F1762">
            <v>6</v>
          </cell>
          <cell r="H1762" t="str">
            <v>Foreign - imported directly, no similar nat., Res.CAMEX</v>
          </cell>
        </row>
        <row r="1763">
          <cell r="A1763" t="str">
            <v>10G213100413010</v>
          </cell>
          <cell r="D1763" t="str">
            <v>461E</v>
          </cell>
          <cell r="E1763" t="str">
            <v>ZROH</v>
          </cell>
          <cell r="F1763">
            <v>6</v>
          </cell>
          <cell r="H1763" t="str">
            <v>Foreign - imported directly, no similar nat., Res.CAMEX</v>
          </cell>
        </row>
        <row r="1764">
          <cell r="A1764" t="str">
            <v>10G213100413020</v>
          </cell>
          <cell r="D1764" t="str">
            <v>461E</v>
          </cell>
          <cell r="E1764" t="str">
            <v>ZROH</v>
          </cell>
          <cell r="F1764">
            <v>6</v>
          </cell>
          <cell r="H1764" t="str">
            <v>Foreign - imported directly, no similar nat., Res.CAMEX</v>
          </cell>
        </row>
        <row r="1765">
          <cell r="A1765" t="str">
            <v>10G213100413030</v>
          </cell>
          <cell r="D1765" t="str">
            <v>461E</v>
          </cell>
          <cell r="E1765" t="str">
            <v>ZROH</v>
          </cell>
          <cell r="F1765">
            <v>6</v>
          </cell>
          <cell r="H1765" t="str">
            <v>Foreign - imported directly, no similar nat., Res.CAMEX</v>
          </cell>
        </row>
        <row r="1766">
          <cell r="A1766" t="str">
            <v>10G213100413050</v>
          </cell>
          <cell r="D1766" t="str">
            <v>461E</v>
          </cell>
          <cell r="E1766" t="str">
            <v>ZROH</v>
          </cell>
          <cell r="F1766">
            <v>6</v>
          </cell>
          <cell r="H1766" t="str">
            <v>Foreign - imported directly, no similar nat., Res.CAMEX</v>
          </cell>
        </row>
        <row r="1767">
          <cell r="A1767" t="str">
            <v>10G213105003020</v>
          </cell>
          <cell r="D1767" t="str">
            <v>461E</v>
          </cell>
          <cell r="E1767" t="str">
            <v>ZROH</v>
          </cell>
          <cell r="F1767">
            <v>6</v>
          </cell>
          <cell r="H1767" t="str">
            <v>Foreign - imported directly, no similar nat., Res.CAMEX</v>
          </cell>
        </row>
        <row r="1768">
          <cell r="A1768" t="str">
            <v>10G213105003030</v>
          </cell>
          <cell r="D1768" t="str">
            <v>461E</v>
          </cell>
          <cell r="E1768" t="str">
            <v>ZROH</v>
          </cell>
          <cell r="F1768">
            <v>6</v>
          </cell>
          <cell r="H1768" t="str">
            <v>Foreign - imported directly, no similar nat., Res.CAMEX</v>
          </cell>
        </row>
        <row r="1769">
          <cell r="A1769" t="str">
            <v>10G213105003050</v>
          </cell>
          <cell r="D1769" t="str">
            <v>461E</v>
          </cell>
          <cell r="E1769" t="str">
            <v>ZROH</v>
          </cell>
          <cell r="F1769">
            <v>6</v>
          </cell>
          <cell r="H1769" t="str">
            <v>Foreign - imported directly, no similar nat., Res.CAMEX</v>
          </cell>
        </row>
        <row r="1770">
          <cell r="A1770" t="str">
            <v>10G213106003010</v>
          </cell>
          <cell r="D1770" t="str">
            <v>461E</v>
          </cell>
          <cell r="E1770" t="str">
            <v>ZROH</v>
          </cell>
          <cell r="F1770">
            <v>6</v>
          </cell>
          <cell r="H1770" t="str">
            <v>Foreign - imported directly, no similar nat., Res.CAMEX</v>
          </cell>
        </row>
        <row r="1771">
          <cell r="A1771" t="str">
            <v>10G213106003020</v>
          </cell>
          <cell r="D1771" t="str">
            <v>461E</v>
          </cell>
          <cell r="E1771" t="str">
            <v>ZROH</v>
          </cell>
          <cell r="F1771">
            <v>6</v>
          </cell>
          <cell r="H1771" t="str">
            <v>Foreign - imported directly, no similar nat., Res.CAMEX</v>
          </cell>
        </row>
        <row r="1772">
          <cell r="A1772" t="str">
            <v>10G213106003030</v>
          </cell>
          <cell r="D1772" t="str">
            <v>461E</v>
          </cell>
          <cell r="E1772" t="str">
            <v>ZROH</v>
          </cell>
          <cell r="F1772">
            <v>6</v>
          </cell>
          <cell r="H1772" t="str">
            <v>Foreign - imported directly, no similar nat., Res.CAMEX</v>
          </cell>
        </row>
        <row r="1773">
          <cell r="A1773" t="str">
            <v>10G213106003050</v>
          </cell>
          <cell r="D1773" t="str">
            <v>461E</v>
          </cell>
          <cell r="E1773" t="str">
            <v>ZROH</v>
          </cell>
          <cell r="F1773">
            <v>6</v>
          </cell>
          <cell r="H1773" t="str">
            <v>Foreign - imported directly, no similar nat., Res.CAMEX</v>
          </cell>
        </row>
        <row r="1774">
          <cell r="A1774" t="str">
            <v>10G213106003070</v>
          </cell>
          <cell r="D1774" t="str">
            <v>461E</v>
          </cell>
          <cell r="E1774" t="str">
            <v>ZROH</v>
          </cell>
          <cell r="F1774">
            <v>6</v>
          </cell>
          <cell r="H1774" t="str">
            <v>Foreign - imported directly, no similar nat., Res.CAMEX</v>
          </cell>
        </row>
        <row r="1775">
          <cell r="A1775" t="str">
            <v>10G21310R013020</v>
          </cell>
          <cell r="D1775" t="str">
            <v>461E</v>
          </cell>
          <cell r="E1775" t="str">
            <v>ZROH</v>
          </cell>
          <cell r="F1775">
            <v>6</v>
          </cell>
          <cell r="H1775" t="str">
            <v>Foreign - imported directly, no similar nat., Res.CAMEX</v>
          </cell>
        </row>
        <row r="1776">
          <cell r="A1776" t="str">
            <v>10G21310R013030</v>
          </cell>
          <cell r="D1776" t="str">
            <v>461E</v>
          </cell>
          <cell r="E1776" t="str">
            <v>ZROH</v>
          </cell>
          <cell r="F1776">
            <v>6</v>
          </cell>
          <cell r="H1776" t="str">
            <v>Foreign - imported directly, no similar nat., Res.CAMEX</v>
          </cell>
        </row>
        <row r="1777">
          <cell r="A1777" t="str">
            <v>10G21310R013050</v>
          </cell>
          <cell r="D1777" t="str">
            <v>461E</v>
          </cell>
          <cell r="E1777" t="str">
            <v>ZROH</v>
          </cell>
          <cell r="F1777">
            <v>6</v>
          </cell>
          <cell r="H1777" t="str">
            <v>Foreign - imported directly, no similar nat., Res.CAMEX</v>
          </cell>
        </row>
        <row r="1778">
          <cell r="A1778" t="str">
            <v>10G213110213010</v>
          </cell>
          <cell r="D1778" t="str">
            <v>461E</v>
          </cell>
          <cell r="E1778" t="str">
            <v>ZROH</v>
          </cell>
          <cell r="F1778">
            <v>6</v>
          </cell>
          <cell r="H1778" t="str">
            <v>Foreign - imported directly, no similar nat., Res.CAMEX</v>
          </cell>
        </row>
        <row r="1779">
          <cell r="A1779" t="str">
            <v>10G213110213020</v>
          </cell>
          <cell r="D1779" t="str">
            <v>461E</v>
          </cell>
          <cell r="E1779" t="str">
            <v>ZROH</v>
          </cell>
          <cell r="F1779">
            <v>6</v>
          </cell>
          <cell r="H1779" t="str">
            <v>Foreign - imported directly, no similar nat., Res.CAMEX</v>
          </cell>
        </row>
        <row r="1780">
          <cell r="A1780" t="str">
            <v>10G213110213030</v>
          </cell>
          <cell r="D1780" t="str">
            <v>461E</v>
          </cell>
          <cell r="E1780" t="str">
            <v>ZROH</v>
          </cell>
          <cell r="F1780">
            <v>6</v>
          </cell>
          <cell r="H1780" t="str">
            <v>Foreign - imported directly, no similar nat., Res.CAMEX</v>
          </cell>
        </row>
        <row r="1781">
          <cell r="A1781" t="str">
            <v>10G213110213050</v>
          </cell>
          <cell r="D1781" t="str">
            <v>461E</v>
          </cell>
          <cell r="E1781" t="str">
            <v>ZROH</v>
          </cell>
          <cell r="F1781">
            <v>6</v>
          </cell>
          <cell r="H1781" t="str">
            <v>Foreign - imported directly, no similar nat., Res.CAMEX</v>
          </cell>
        </row>
        <row r="1782">
          <cell r="A1782" t="str">
            <v>10G213120213010</v>
          </cell>
          <cell r="D1782" t="str">
            <v>461E</v>
          </cell>
          <cell r="E1782" t="str">
            <v>ZROH</v>
          </cell>
          <cell r="F1782">
            <v>6</v>
          </cell>
          <cell r="H1782" t="str">
            <v>Foreign - imported directly, no similar nat., Res.CAMEX</v>
          </cell>
        </row>
        <row r="1783">
          <cell r="A1783" t="str">
            <v>10G213120213020</v>
          </cell>
          <cell r="D1783" t="str">
            <v>461E</v>
          </cell>
          <cell r="E1783" t="str">
            <v>ZROH</v>
          </cell>
          <cell r="F1783">
            <v>6</v>
          </cell>
          <cell r="H1783" t="str">
            <v>Foreign - imported directly, no similar nat., Res.CAMEX</v>
          </cell>
        </row>
        <row r="1784">
          <cell r="A1784" t="str">
            <v>10G213120213030</v>
          </cell>
          <cell r="D1784" t="str">
            <v>461E</v>
          </cell>
          <cell r="E1784" t="str">
            <v>ZROH</v>
          </cell>
          <cell r="F1784">
            <v>6</v>
          </cell>
          <cell r="H1784" t="str">
            <v>Foreign - imported directly, no similar nat., Res.CAMEX</v>
          </cell>
        </row>
        <row r="1785">
          <cell r="A1785" t="str">
            <v>10G213120213050</v>
          </cell>
          <cell r="D1785" t="str">
            <v>461E</v>
          </cell>
          <cell r="E1785" t="str">
            <v>ZROH</v>
          </cell>
          <cell r="F1785">
            <v>6</v>
          </cell>
          <cell r="H1785" t="str">
            <v>Foreign - imported directly, no similar nat., Res.CAMEX</v>
          </cell>
        </row>
        <row r="1786">
          <cell r="A1786" t="str">
            <v>10G213133213020</v>
          </cell>
          <cell r="D1786" t="str">
            <v>461E</v>
          </cell>
          <cell r="E1786" t="str">
            <v>ZROH</v>
          </cell>
          <cell r="F1786">
            <v>6</v>
          </cell>
          <cell r="H1786" t="str">
            <v>Foreign - imported directly, no similar nat., Res.CAMEX</v>
          </cell>
        </row>
        <row r="1787">
          <cell r="A1787" t="str">
            <v>10G213133213030</v>
          </cell>
          <cell r="D1787" t="str">
            <v>461E</v>
          </cell>
          <cell r="E1787" t="str">
            <v>ZROH</v>
          </cell>
          <cell r="F1787">
            <v>6</v>
          </cell>
          <cell r="H1787" t="str">
            <v>Foreign - imported directly, no similar nat., Res.CAMEX</v>
          </cell>
        </row>
        <row r="1788">
          <cell r="A1788" t="str">
            <v>10G213133213050</v>
          </cell>
          <cell r="D1788" t="str">
            <v>461E</v>
          </cell>
          <cell r="E1788" t="str">
            <v>ZROH</v>
          </cell>
          <cell r="F1788">
            <v>6</v>
          </cell>
          <cell r="H1788" t="str">
            <v>Foreign - imported directly, no similar nat., Res.CAMEX</v>
          </cell>
        </row>
        <row r="1789">
          <cell r="A1789" t="str">
            <v>10G213140013010</v>
          </cell>
          <cell r="D1789" t="str">
            <v>461E</v>
          </cell>
          <cell r="E1789" t="str">
            <v>ZROH</v>
          </cell>
          <cell r="F1789">
            <v>6</v>
          </cell>
          <cell r="H1789" t="str">
            <v>Foreign - imported directly, no similar nat., Res.CAMEX</v>
          </cell>
        </row>
        <row r="1790">
          <cell r="A1790" t="str">
            <v>10G213140013020</v>
          </cell>
          <cell r="D1790" t="str">
            <v>461E</v>
          </cell>
          <cell r="E1790" t="str">
            <v>ZROH</v>
          </cell>
          <cell r="F1790">
            <v>6</v>
          </cell>
          <cell r="H1790" t="str">
            <v>Foreign - imported directly, no similar nat., Res.CAMEX</v>
          </cell>
        </row>
        <row r="1791">
          <cell r="A1791" t="str">
            <v>10G213140013030</v>
          </cell>
          <cell r="D1791" t="str">
            <v>461E</v>
          </cell>
          <cell r="E1791" t="str">
            <v>ZROH</v>
          </cell>
          <cell r="F1791">
            <v>6</v>
          </cell>
          <cell r="H1791" t="str">
            <v>Foreign - imported directly, no similar nat., Res.CAMEX</v>
          </cell>
        </row>
        <row r="1792">
          <cell r="A1792" t="str">
            <v>10G213140013050</v>
          </cell>
          <cell r="D1792" t="str">
            <v>461E</v>
          </cell>
          <cell r="E1792" t="str">
            <v>ZROH</v>
          </cell>
          <cell r="F1792">
            <v>6</v>
          </cell>
          <cell r="H1792" t="str">
            <v>Foreign - imported directly, no similar nat., Res.CAMEX</v>
          </cell>
        </row>
        <row r="1793">
          <cell r="A1793" t="str">
            <v>10G213150113010</v>
          </cell>
          <cell r="D1793" t="str">
            <v>461E</v>
          </cell>
          <cell r="E1793" t="str">
            <v>ZROH</v>
          </cell>
          <cell r="F1793">
            <v>6</v>
          </cell>
          <cell r="H1793" t="str">
            <v>Foreign - imported directly, no similar nat., Res.CAMEX</v>
          </cell>
        </row>
        <row r="1794">
          <cell r="A1794" t="str">
            <v>10G213150113020</v>
          </cell>
          <cell r="D1794" t="str">
            <v>461E</v>
          </cell>
          <cell r="E1794" t="str">
            <v>ZROH</v>
          </cell>
          <cell r="F1794">
            <v>6</v>
          </cell>
          <cell r="H1794" t="str">
            <v>Foreign - imported directly, no similar nat., Res.CAMEX</v>
          </cell>
        </row>
        <row r="1795">
          <cell r="A1795" t="str">
            <v>10G213150113030</v>
          </cell>
          <cell r="D1795" t="str">
            <v>461E</v>
          </cell>
          <cell r="E1795" t="str">
            <v>ZROH</v>
          </cell>
          <cell r="F1795">
            <v>6</v>
          </cell>
          <cell r="H1795" t="str">
            <v>Foreign - imported directly, no similar nat., Res.CAMEX</v>
          </cell>
        </row>
        <row r="1796">
          <cell r="A1796" t="str">
            <v>10G213150113050</v>
          </cell>
          <cell r="D1796" t="str">
            <v>461E</v>
          </cell>
          <cell r="E1796" t="str">
            <v>ZROH</v>
          </cell>
          <cell r="F1796">
            <v>6</v>
          </cell>
          <cell r="H1796" t="str">
            <v>Foreign - imported directly, no similar nat., Res.CAMEX</v>
          </cell>
        </row>
        <row r="1797">
          <cell r="A1797" t="str">
            <v>10G213150113070</v>
          </cell>
          <cell r="D1797" t="str">
            <v>461E</v>
          </cell>
          <cell r="E1797" t="str">
            <v>ZROH</v>
          </cell>
          <cell r="F1797">
            <v>6</v>
          </cell>
          <cell r="H1797" t="str">
            <v>Foreign - imported directly, no similar nat., Res.CAMEX</v>
          </cell>
        </row>
        <row r="1798">
          <cell r="A1798" t="str">
            <v>10G213150213010</v>
          </cell>
          <cell r="D1798" t="str">
            <v>461E</v>
          </cell>
          <cell r="E1798" t="str">
            <v>ZROH</v>
          </cell>
          <cell r="F1798">
            <v>6</v>
          </cell>
          <cell r="H1798" t="str">
            <v>Foreign - imported directly, no similar nat., Res.CAMEX</v>
          </cell>
        </row>
        <row r="1799">
          <cell r="A1799" t="str">
            <v>10G213150213020</v>
          </cell>
          <cell r="D1799" t="str">
            <v>461E</v>
          </cell>
          <cell r="E1799" t="str">
            <v>ZROH</v>
          </cell>
          <cell r="F1799">
            <v>6</v>
          </cell>
          <cell r="H1799" t="str">
            <v>Foreign - imported directly, no similar nat., Res.CAMEX</v>
          </cell>
        </row>
        <row r="1800">
          <cell r="A1800" t="str">
            <v>10G213150213030</v>
          </cell>
          <cell r="D1800" t="str">
            <v>461E</v>
          </cell>
          <cell r="E1800" t="str">
            <v>ZROH</v>
          </cell>
          <cell r="F1800">
            <v>6</v>
          </cell>
          <cell r="H1800" t="str">
            <v>Foreign - imported directly, no similar nat., Res.CAMEX</v>
          </cell>
        </row>
        <row r="1801">
          <cell r="A1801" t="str">
            <v>10G213150213050</v>
          </cell>
          <cell r="D1801" t="str">
            <v>461E</v>
          </cell>
          <cell r="E1801" t="str">
            <v>ZROH</v>
          </cell>
          <cell r="F1801">
            <v>6</v>
          </cell>
          <cell r="H1801" t="str">
            <v>Foreign - imported directly, no similar nat., Res.CAMEX</v>
          </cell>
        </row>
        <row r="1802">
          <cell r="A1802" t="str">
            <v>10G213150213070</v>
          </cell>
          <cell r="D1802" t="str">
            <v>461E</v>
          </cell>
          <cell r="E1802" t="str">
            <v>ZROH</v>
          </cell>
          <cell r="F1802">
            <v>6</v>
          </cell>
          <cell r="H1802" t="str">
            <v>Foreign - imported directly, no similar nat., Res.CAMEX</v>
          </cell>
        </row>
        <row r="1803">
          <cell r="A1803" t="str">
            <v>10G213180113010</v>
          </cell>
          <cell r="D1803" t="str">
            <v>461E</v>
          </cell>
          <cell r="E1803" t="str">
            <v>ZROH</v>
          </cell>
          <cell r="F1803">
            <v>6</v>
          </cell>
          <cell r="H1803" t="str">
            <v>Foreign - imported directly, no similar nat., Res.CAMEX</v>
          </cell>
        </row>
        <row r="1804">
          <cell r="A1804" t="str">
            <v>10G213180113020</v>
          </cell>
          <cell r="D1804" t="str">
            <v>461E</v>
          </cell>
          <cell r="E1804" t="str">
            <v>ZROH</v>
          </cell>
          <cell r="F1804">
            <v>6</v>
          </cell>
          <cell r="H1804" t="str">
            <v>Foreign - imported directly, no similar nat., Res.CAMEX</v>
          </cell>
        </row>
        <row r="1805">
          <cell r="A1805" t="str">
            <v>10G213180113030</v>
          </cell>
          <cell r="D1805" t="str">
            <v>461E</v>
          </cell>
          <cell r="E1805" t="str">
            <v>ZROH</v>
          </cell>
          <cell r="F1805">
            <v>6</v>
          </cell>
          <cell r="H1805" t="str">
            <v>Foreign - imported directly, no similar nat., Res.CAMEX</v>
          </cell>
        </row>
        <row r="1806">
          <cell r="A1806" t="str">
            <v>10G213180113050</v>
          </cell>
          <cell r="D1806" t="str">
            <v>461E</v>
          </cell>
          <cell r="E1806" t="str">
            <v>ZROH</v>
          </cell>
          <cell r="F1806">
            <v>6</v>
          </cell>
          <cell r="H1806" t="str">
            <v>Foreign - imported directly, no similar nat., Res.CAMEX</v>
          </cell>
        </row>
        <row r="1807">
          <cell r="A1807" t="str">
            <v>10G213180113070</v>
          </cell>
          <cell r="D1807" t="str">
            <v>461E</v>
          </cell>
          <cell r="E1807" t="str">
            <v>ZROH</v>
          </cell>
          <cell r="F1807">
            <v>6</v>
          </cell>
          <cell r="H1807" t="str">
            <v>Foreign - imported directly, no similar nat., Res.CAMEX</v>
          </cell>
        </row>
        <row r="1808">
          <cell r="A1808" t="str">
            <v>10G213180213010</v>
          </cell>
          <cell r="D1808" t="str">
            <v>461E</v>
          </cell>
          <cell r="E1808" t="str">
            <v>ZROH</v>
          </cell>
          <cell r="F1808">
            <v>6</v>
          </cell>
          <cell r="H1808" t="str">
            <v>Foreign - imported directly, no similar nat., Res.CAMEX</v>
          </cell>
        </row>
        <row r="1809">
          <cell r="A1809" t="str">
            <v>10G213180213020</v>
          </cell>
          <cell r="D1809" t="str">
            <v>461E</v>
          </cell>
          <cell r="E1809" t="str">
            <v>ZROH</v>
          </cell>
          <cell r="F1809">
            <v>6</v>
          </cell>
          <cell r="H1809" t="str">
            <v>Foreign - imported directly, no similar nat., Res.CAMEX</v>
          </cell>
        </row>
        <row r="1810">
          <cell r="A1810" t="str">
            <v>10G213180213050</v>
          </cell>
          <cell r="D1810" t="str">
            <v>461E</v>
          </cell>
          <cell r="E1810" t="str">
            <v>ZROH</v>
          </cell>
          <cell r="F1810">
            <v>6</v>
          </cell>
          <cell r="H1810" t="str">
            <v>Foreign - imported directly, no similar nat., Res.CAMEX</v>
          </cell>
        </row>
        <row r="1811">
          <cell r="A1811" t="str">
            <v>10G213180313010</v>
          </cell>
          <cell r="D1811" t="str">
            <v>461E</v>
          </cell>
          <cell r="E1811" t="str">
            <v>ZROH</v>
          </cell>
          <cell r="F1811">
            <v>6</v>
          </cell>
          <cell r="H1811" t="str">
            <v>Foreign - imported directly, no similar nat., Res.CAMEX</v>
          </cell>
        </row>
        <row r="1812">
          <cell r="A1812" t="str">
            <v>10G213180313020</v>
          </cell>
          <cell r="D1812" t="str">
            <v>461E</v>
          </cell>
          <cell r="E1812" t="str">
            <v>ZROH</v>
          </cell>
          <cell r="F1812">
            <v>6</v>
          </cell>
          <cell r="H1812" t="str">
            <v>Foreign - imported directly, no similar nat., Res.CAMEX</v>
          </cell>
        </row>
        <row r="1813">
          <cell r="A1813" t="str">
            <v>10G213180313030</v>
          </cell>
          <cell r="D1813" t="str">
            <v>461E</v>
          </cell>
          <cell r="E1813" t="str">
            <v>ZROH</v>
          </cell>
          <cell r="F1813">
            <v>6</v>
          </cell>
          <cell r="H1813" t="str">
            <v>Foreign - imported directly, no similar nat., Res.CAMEX</v>
          </cell>
        </row>
        <row r="1814">
          <cell r="A1814" t="str">
            <v>10G213180313050</v>
          </cell>
          <cell r="D1814" t="str">
            <v>461E</v>
          </cell>
          <cell r="E1814" t="str">
            <v>ZROH</v>
          </cell>
          <cell r="F1814">
            <v>6</v>
          </cell>
          <cell r="H1814" t="str">
            <v>Foreign - imported directly, no similar nat., Res.CAMEX</v>
          </cell>
        </row>
        <row r="1815">
          <cell r="A1815" t="str">
            <v>10G2131R0003010</v>
          </cell>
          <cell r="D1815" t="str">
            <v>461E</v>
          </cell>
          <cell r="E1815" t="str">
            <v>ZROH</v>
          </cell>
          <cell r="F1815">
            <v>6</v>
          </cell>
          <cell r="H1815" t="str">
            <v>Foreign - imported directly, no similar nat., Res.CAMEX</v>
          </cell>
        </row>
        <row r="1816">
          <cell r="A1816" t="str">
            <v>10G2131R0003020</v>
          </cell>
          <cell r="D1816" t="str">
            <v>461E</v>
          </cell>
          <cell r="E1816" t="str">
            <v>ZROH</v>
          </cell>
          <cell r="F1816">
            <v>6</v>
          </cell>
          <cell r="H1816" t="str">
            <v>Foreign - imported directly, no similar nat., Res.CAMEX</v>
          </cell>
        </row>
        <row r="1817">
          <cell r="A1817" t="str">
            <v>10G2131R0003030</v>
          </cell>
          <cell r="D1817" t="str">
            <v>461E</v>
          </cell>
          <cell r="E1817" t="str">
            <v>ZROH</v>
          </cell>
          <cell r="F1817">
            <v>6</v>
          </cell>
          <cell r="H1817" t="str">
            <v>Foreign - imported directly, no similar nat., Res.CAMEX</v>
          </cell>
        </row>
        <row r="1818">
          <cell r="A1818" t="str">
            <v>10G2131R0003050</v>
          </cell>
          <cell r="D1818" t="str">
            <v>461E</v>
          </cell>
          <cell r="E1818" t="str">
            <v>ZROH</v>
          </cell>
          <cell r="F1818">
            <v>6</v>
          </cell>
          <cell r="H1818" t="str">
            <v>Foreign - imported directly, no similar nat., Res.CAMEX</v>
          </cell>
        </row>
        <row r="1819">
          <cell r="A1819" t="str">
            <v>10G2131R0003070</v>
          </cell>
          <cell r="D1819" t="str">
            <v>461E</v>
          </cell>
          <cell r="E1819" t="str">
            <v>ZROH</v>
          </cell>
          <cell r="F1819">
            <v>6</v>
          </cell>
          <cell r="H1819" t="str">
            <v>Foreign - imported directly, no similar nat., Res.CAMEX</v>
          </cell>
        </row>
        <row r="1820">
          <cell r="A1820" t="str">
            <v>10G2131R0013011</v>
          </cell>
          <cell r="D1820" t="str">
            <v>461E</v>
          </cell>
          <cell r="E1820" t="str">
            <v>ZROH</v>
          </cell>
          <cell r="F1820">
            <v>6</v>
          </cell>
          <cell r="H1820" t="str">
            <v>Foreign - imported directly, no similar nat., Res.CAMEX</v>
          </cell>
        </row>
        <row r="1821">
          <cell r="A1821" t="str">
            <v>10G2131R0013020</v>
          </cell>
          <cell r="D1821" t="str">
            <v>461E</v>
          </cell>
          <cell r="E1821" t="str">
            <v>ZROH</v>
          </cell>
          <cell r="F1821">
            <v>6</v>
          </cell>
          <cell r="H1821" t="str">
            <v>Foreign - imported directly, no similar nat., Res.CAMEX</v>
          </cell>
        </row>
        <row r="1822">
          <cell r="A1822" t="str">
            <v>10G2131R0013030</v>
          </cell>
          <cell r="D1822" t="str">
            <v>461E</v>
          </cell>
          <cell r="E1822" t="str">
            <v>ZROH</v>
          </cell>
          <cell r="F1822">
            <v>6</v>
          </cell>
          <cell r="H1822" t="str">
            <v>Foreign - imported directly, no similar nat., Res.CAMEX</v>
          </cell>
        </row>
        <row r="1823">
          <cell r="A1823" t="str">
            <v>10G2131R0013050</v>
          </cell>
          <cell r="D1823" t="str">
            <v>461E</v>
          </cell>
          <cell r="E1823" t="str">
            <v>ZROH</v>
          </cell>
          <cell r="F1823">
            <v>6</v>
          </cell>
          <cell r="H1823" t="str">
            <v>Foreign - imported directly, no similar nat., Res.CAMEX</v>
          </cell>
        </row>
        <row r="1824">
          <cell r="A1824" t="str">
            <v>10G213200113010</v>
          </cell>
          <cell r="D1824" t="str">
            <v>461E</v>
          </cell>
          <cell r="E1824" t="str">
            <v>ZROH</v>
          </cell>
          <cell r="F1824">
            <v>6</v>
          </cell>
          <cell r="H1824" t="str">
            <v>Foreign - imported directly, no similar nat., Res.CAMEX</v>
          </cell>
        </row>
        <row r="1825">
          <cell r="A1825" t="str">
            <v>10G213200113020</v>
          </cell>
          <cell r="D1825" t="str">
            <v>461E</v>
          </cell>
          <cell r="E1825" t="str">
            <v>ZROH</v>
          </cell>
          <cell r="F1825">
            <v>6</v>
          </cell>
          <cell r="H1825" t="str">
            <v>Foreign - imported directly, no similar nat., Res.CAMEX</v>
          </cell>
        </row>
        <row r="1826">
          <cell r="A1826" t="str">
            <v>10G213200113031</v>
          </cell>
          <cell r="D1826" t="str">
            <v>461E</v>
          </cell>
          <cell r="E1826" t="str">
            <v>ZROH</v>
          </cell>
          <cell r="F1826">
            <v>6</v>
          </cell>
          <cell r="H1826" t="str">
            <v>Foreign - imported directly, no similar nat., Res.CAMEX</v>
          </cell>
        </row>
        <row r="1827">
          <cell r="A1827" t="str">
            <v>10G213200113050</v>
          </cell>
          <cell r="D1827" t="str">
            <v>461E</v>
          </cell>
          <cell r="E1827" t="str">
            <v>ZROH</v>
          </cell>
          <cell r="F1827">
            <v>6</v>
          </cell>
          <cell r="H1827" t="str">
            <v>Foreign - imported directly, no similar nat., Res.CAMEX</v>
          </cell>
        </row>
        <row r="1828">
          <cell r="A1828" t="str">
            <v>10G213200113070</v>
          </cell>
          <cell r="D1828" t="str">
            <v>461E</v>
          </cell>
          <cell r="E1828" t="str">
            <v>ZROH</v>
          </cell>
          <cell r="F1828">
            <v>6</v>
          </cell>
          <cell r="H1828" t="str">
            <v>Foreign - imported directly, no similar nat., Res.CAMEX</v>
          </cell>
        </row>
        <row r="1829">
          <cell r="A1829" t="str">
            <v>10G213200213010</v>
          </cell>
          <cell r="D1829" t="str">
            <v>461E</v>
          </cell>
          <cell r="E1829" t="str">
            <v>ZROH</v>
          </cell>
          <cell r="F1829">
            <v>6</v>
          </cell>
          <cell r="H1829" t="str">
            <v>Foreign - imported directly, no similar nat., Res.CAMEX</v>
          </cell>
        </row>
        <row r="1830">
          <cell r="A1830" t="str">
            <v>10G213200213020</v>
          </cell>
          <cell r="D1830" t="str">
            <v>461E</v>
          </cell>
          <cell r="E1830" t="str">
            <v>ZROH</v>
          </cell>
          <cell r="F1830">
            <v>6</v>
          </cell>
          <cell r="H1830" t="str">
            <v>Foreign - imported directly, no similar nat., Res.CAMEX</v>
          </cell>
        </row>
        <row r="1831">
          <cell r="A1831" t="str">
            <v>10G213200213030</v>
          </cell>
          <cell r="D1831" t="str">
            <v>461E</v>
          </cell>
          <cell r="E1831" t="str">
            <v>ZROH</v>
          </cell>
          <cell r="F1831">
            <v>6</v>
          </cell>
          <cell r="H1831" t="str">
            <v>Foreign - imported directly, no similar nat., Res.CAMEX</v>
          </cell>
        </row>
        <row r="1832">
          <cell r="A1832" t="str">
            <v>10G213200213050</v>
          </cell>
          <cell r="D1832" t="str">
            <v>461E</v>
          </cell>
          <cell r="E1832" t="str">
            <v>ZROH</v>
          </cell>
          <cell r="F1832">
            <v>6</v>
          </cell>
          <cell r="H1832" t="str">
            <v>Foreign - imported directly, no similar nat., Res.CAMEX</v>
          </cell>
        </row>
        <row r="1833">
          <cell r="A1833" t="str">
            <v>10G213200213070</v>
          </cell>
          <cell r="D1833" t="str">
            <v>461E</v>
          </cell>
          <cell r="E1833" t="str">
            <v>ZROH</v>
          </cell>
          <cell r="F1833">
            <v>6</v>
          </cell>
          <cell r="H1833" t="str">
            <v>Foreign - imported directly, no similar nat., Res.CAMEX</v>
          </cell>
        </row>
        <row r="1834">
          <cell r="A1834" t="str">
            <v>10G213200313010</v>
          </cell>
          <cell r="D1834" t="str">
            <v>461E</v>
          </cell>
          <cell r="E1834" t="str">
            <v>ZROH</v>
          </cell>
          <cell r="F1834">
            <v>6</v>
          </cell>
          <cell r="H1834" t="str">
            <v>Foreign - imported directly, no similar nat., Res.CAMEX</v>
          </cell>
        </row>
        <row r="1835">
          <cell r="A1835" t="str">
            <v>10G213200313020</v>
          </cell>
          <cell r="D1835" t="str">
            <v>461E</v>
          </cell>
          <cell r="E1835" t="str">
            <v>ZROH</v>
          </cell>
          <cell r="F1835">
            <v>6</v>
          </cell>
          <cell r="H1835" t="str">
            <v>Foreign - imported directly, no similar nat., Res.CAMEX</v>
          </cell>
        </row>
        <row r="1836">
          <cell r="A1836" t="str">
            <v>10G213200313030</v>
          </cell>
          <cell r="D1836" t="str">
            <v>461E</v>
          </cell>
          <cell r="E1836" t="str">
            <v>ZROH</v>
          </cell>
          <cell r="F1836">
            <v>6</v>
          </cell>
          <cell r="H1836" t="str">
            <v>Foreign - imported directly, no similar nat., Res.CAMEX</v>
          </cell>
        </row>
        <row r="1837">
          <cell r="A1837" t="str">
            <v>10G213200313050</v>
          </cell>
          <cell r="D1837" t="str">
            <v>461E</v>
          </cell>
          <cell r="E1837" t="str">
            <v>ZROH</v>
          </cell>
          <cell r="F1837">
            <v>6</v>
          </cell>
          <cell r="H1837" t="str">
            <v>Foreign - imported directly, no similar nat., Res.CAMEX</v>
          </cell>
        </row>
        <row r="1838">
          <cell r="A1838" t="str">
            <v>10G213200413010</v>
          </cell>
          <cell r="D1838" t="str">
            <v>461E</v>
          </cell>
          <cell r="E1838" t="str">
            <v>ZROH</v>
          </cell>
          <cell r="F1838">
            <v>6</v>
          </cell>
          <cell r="H1838" t="str">
            <v>Foreign - imported directly, no similar nat., Res.CAMEX</v>
          </cell>
        </row>
        <row r="1839">
          <cell r="A1839" t="str">
            <v>10G213200413020</v>
          </cell>
          <cell r="D1839" t="str">
            <v>461E</v>
          </cell>
          <cell r="E1839" t="str">
            <v>ZROH</v>
          </cell>
          <cell r="F1839">
            <v>6</v>
          </cell>
          <cell r="H1839" t="str">
            <v>Foreign - imported directly, no similar nat., Res.CAMEX</v>
          </cell>
        </row>
        <row r="1840">
          <cell r="A1840" t="str">
            <v>10G213200413030</v>
          </cell>
          <cell r="D1840" t="str">
            <v>461E</v>
          </cell>
          <cell r="E1840" t="str">
            <v>ZROH</v>
          </cell>
          <cell r="F1840">
            <v>6</v>
          </cell>
          <cell r="H1840" t="str">
            <v>Foreign - imported directly, no similar nat., Res.CAMEX</v>
          </cell>
        </row>
        <row r="1841">
          <cell r="A1841" t="str">
            <v>10G213200413050</v>
          </cell>
          <cell r="D1841" t="str">
            <v>461E</v>
          </cell>
          <cell r="E1841" t="str">
            <v>ZROH</v>
          </cell>
          <cell r="F1841">
            <v>6</v>
          </cell>
          <cell r="H1841" t="str">
            <v>Foreign - imported directly, no similar nat., Res.CAMEX</v>
          </cell>
        </row>
        <row r="1842">
          <cell r="A1842" t="str">
            <v>10G213206003010</v>
          </cell>
          <cell r="D1842" t="str">
            <v>461E</v>
          </cell>
          <cell r="E1842" t="str">
            <v>ZROH</v>
          </cell>
          <cell r="F1842">
            <v>6</v>
          </cell>
          <cell r="H1842" t="str">
            <v>Foreign - imported directly, no similar nat., Res.CAMEX</v>
          </cell>
        </row>
        <row r="1843">
          <cell r="A1843" t="str">
            <v>10G213206003020</v>
          </cell>
          <cell r="D1843" t="str">
            <v>461E</v>
          </cell>
          <cell r="E1843" t="str">
            <v>ZROH</v>
          </cell>
          <cell r="F1843">
            <v>6</v>
          </cell>
          <cell r="H1843" t="str">
            <v>Foreign - imported directly, no similar nat., Res.CAMEX</v>
          </cell>
        </row>
        <row r="1844">
          <cell r="A1844" t="str">
            <v>10G213206003030</v>
          </cell>
          <cell r="D1844" t="str">
            <v>461E</v>
          </cell>
          <cell r="E1844" t="str">
            <v>ZROH</v>
          </cell>
          <cell r="F1844">
            <v>6</v>
          </cell>
          <cell r="H1844" t="str">
            <v>Foreign - imported directly, no similar nat., Res.CAMEX</v>
          </cell>
        </row>
        <row r="1845">
          <cell r="A1845" t="str">
            <v>10G213206003050</v>
          </cell>
          <cell r="D1845" t="str">
            <v>461E</v>
          </cell>
          <cell r="E1845" t="str">
            <v>ZROH</v>
          </cell>
          <cell r="F1845">
            <v>6</v>
          </cell>
          <cell r="H1845" t="str">
            <v>Foreign - imported directly, no similar nat., Res.CAMEX</v>
          </cell>
        </row>
        <row r="1846">
          <cell r="A1846" t="str">
            <v>10G213220213010</v>
          </cell>
          <cell r="D1846" t="str">
            <v>461E</v>
          </cell>
          <cell r="E1846" t="str">
            <v>ZROH</v>
          </cell>
          <cell r="F1846">
            <v>6</v>
          </cell>
          <cell r="H1846" t="str">
            <v>Foreign - imported directly, no similar nat., Res.CAMEX</v>
          </cell>
        </row>
        <row r="1847">
          <cell r="A1847" t="str">
            <v>10G213220213020</v>
          </cell>
          <cell r="D1847" t="str">
            <v>461E</v>
          </cell>
          <cell r="E1847" t="str">
            <v>ZROH</v>
          </cell>
          <cell r="F1847">
            <v>6</v>
          </cell>
          <cell r="H1847" t="str">
            <v>Foreign - imported directly, no similar nat., Res.CAMEX</v>
          </cell>
        </row>
        <row r="1848">
          <cell r="A1848" t="str">
            <v>10G213220213030</v>
          </cell>
          <cell r="D1848" t="str">
            <v>461E</v>
          </cell>
          <cell r="E1848" t="str">
            <v>ZROH</v>
          </cell>
          <cell r="F1848">
            <v>6</v>
          </cell>
          <cell r="H1848" t="str">
            <v>Foreign - imported directly, no similar nat., Res.CAMEX</v>
          </cell>
        </row>
        <row r="1849">
          <cell r="A1849" t="str">
            <v>10G213220213050</v>
          </cell>
          <cell r="D1849" t="str">
            <v>461E</v>
          </cell>
          <cell r="E1849" t="str">
            <v>ZROH</v>
          </cell>
          <cell r="F1849">
            <v>6</v>
          </cell>
          <cell r="H1849" t="str">
            <v>Foreign - imported directly, no similar nat., Res.CAMEX</v>
          </cell>
        </row>
        <row r="1850">
          <cell r="A1850" t="str">
            <v>10G213220313010</v>
          </cell>
          <cell r="D1850" t="str">
            <v>461E</v>
          </cell>
          <cell r="E1850" t="str">
            <v>ZROH</v>
          </cell>
          <cell r="F1850">
            <v>6</v>
          </cell>
          <cell r="H1850" t="str">
            <v>Foreign - imported directly, no similar nat., Res.CAMEX</v>
          </cell>
        </row>
        <row r="1851">
          <cell r="A1851" t="str">
            <v>10G213220313020</v>
          </cell>
          <cell r="D1851" t="str">
            <v>461E</v>
          </cell>
          <cell r="E1851" t="str">
            <v>ZROH</v>
          </cell>
          <cell r="F1851">
            <v>6</v>
          </cell>
          <cell r="H1851" t="str">
            <v>Foreign - imported directly, no similar nat., Res.CAMEX</v>
          </cell>
        </row>
        <row r="1852">
          <cell r="A1852" t="str">
            <v>10G213220313050</v>
          </cell>
          <cell r="D1852" t="str">
            <v>461E</v>
          </cell>
          <cell r="E1852" t="str">
            <v>ZROH</v>
          </cell>
          <cell r="F1852">
            <v>6</v>
          </cell>
          <cell r="H1852" t="str">
            <v>Foreign - imported directly, no similar nat., Res.CAMEX</v>
          </cell>
        </row>
        <row r="1853">
          <cell r="A1853" t="str">
            <v>10G213249313010</v>
          </cell>
          <cell r="D1853" t="str">
            <v>461E</v>
          </cell>
          <cell r="E1853" t="str">
            <v>ZROH</v>
          </cell>
          <cell r="F1853">
            <v>6</v>
          </cell>
          <cell r="H1853" t="str">
            <v>Foreign - imported directly, no similar nat., Res.CAMEX</v>
          </cell>
        </row>
        <row r="1854">
          <cell r="A1854" t="str">
            <v>10G213249313020</v>
          </cell>
          <cell r="D1854" t="str">
            <v>461E</v>
          </cell>
          <cell r="E1854" t="str">
            <v>ZROH</v>
          </cell>
          <cell r="F1854">
            <v>6</v>
          </cell>
          <cell r="H1854" t="str">
            <v>Foreign - imported directly, no similar nat., Res.CAMEX</v>
          </cell>
        </row>
        <row r="1855">
          <cell r="A1855" t="str">
            <v>10G213249313030</v>
          </cell>
          <cell r="D1855" t="str">
            <v>461E</v>
          </cell>
          <cell r="E1855" t="str">
            <v>ZROH</v>
          </cell>
          <cell r="F1855">
            <v>6</v>
          </cell>
          <cell r="H1855" t="str">
            <v>Foreign - imported directly, no similar nat., Res.CAMEX</v>
          </cell>
        </row>
        <row r="1856">
          <cell r="A1856" t="str">
            <v>10G213249313050</v>
          </cell>
          <cell r="D1856" t="str">
            <v>461E</v>
          </cell>
          <cell r="E1856" t="str">
            <v>ZROH</v>
          </cell>
          <cell r="F1856">
            <v>6</v>
          </cell>
          <cell r="H1856" t="str">
            <v>Foreign - imported directly, no similar nat., Res.CAMEX</v>
          </cell>
        </row>
        <row r="1857">
          <cell r="A1857" t="str">
            <v>10G213255213010</v>
          </cell>
          <cell r="D1857" t="str">
            <v>461E</v>
          </cell>
          <cell r="E1857" t="str">
            <v>ZROH</v>
          </cell>
          <cell r="F1857">
            <v>6</v>
          </cell>
          <cell r="H1857" t="str">
            <v>Foreign - imported directly, no similar nat., Res.CAMEX</v>
          </cell>
        </row>
        <row r="1858">
          <cell r="A1858" t="str">
            <v>10G213255213020</v>
          </cell>
          <cell r="D1858" t="str">
            <v>461E</v>
          </cell>
          <cell r="E1858" t="str">
            <v>ZROH</v>
          </cell>
          <cell r="F1858">
            <v>6</v>
          </cell>
          <cell r="H1858" t="str">
            <v>Foreign - imported directly, no similar nat., Res.CAMEX</v>
          </cell>
        </row>
        <row r="1859">
          <cell r="A1859" t="str">
            <v>10G213255213030</v>
          </cell>
          <cell r="D1859" t="str">
            <v>461E</v>
          </cell>
          <cell r="E1859" t="str">
            <v>ZROH</v>
          </cell>
          <cell r="F1859">
            <v>6</v>
          </cell>
          <cell r="H1859" t="str">
            <v>Foreign - imported directly, no similar nat., Res.CAMEX</v>
          </cell>
        </row>
        <row r="1860">
          <cell r="A1860" t="str">
            <v>10G213255213050</v>
          </cell>
          <cell r="D1860" t="str">
            <v>461E</v>
          </cell>
          <cell r="E1860" t="str">
            <v>ZROH</v>
          </cell>
          <cell r="F1860">
            <v>6</v>
          </cell>
          <cell r="H1860" t="str">
            <v>Foreign - imported directly, no similar nat., Res.CAMEX</v>
          </cell>
        </row>
        <row r="1861">
          <cell r="A1861" t="str">
            <v>10G213255213070</v>
          </cell>
          <cell r="D1861" t="str">
            <v>461E</v>
          </cell>
          <cell r="E1861" t="str">
            <v>ZROH</v>
          </cell>
          <cell r="F1861">
            <v>6</v>
          </cell>
          <cell r="H1861" t="str">
            <v>Foreign - imported directly, no similar nat., Res.CAMEX</v>
          </cell>
        </row>
        <row r="1862">
          <cell r="A1862" t="str">
            <v>10G213270113010</v>
          </cell>
          <cell r="D1862" t="str">
            <v>461E</v>
          </cell>
          <cell r="E1862" t="str">
            <v>ZROH</v>
          </cell>
          <cell r="F1862">
            <v>6</v>
          </cell>
          <cell r="H1862" t="str">
            <v>Foreign - imported directly, no similar nat., Res.CAMEX</v>
          </cell>
        </row>
        <row r="1863">
          <cell r="A1863" t="str">
            <v>10G213270113020</v>
          </cell>
          <cell r="D1863" t="str">
            <v>461E</v>
          </cell>
          <cell r="E1863" t="str">
            <v>ZROH</v>
          </cell>
          <cell r="F1863">
            <v>6</v>
          </cell>
          <cell r="H1863" t="str">
            <v>Foreign - imported directly, no similar nat., Res.CAMEX</v>
          </cell>
        </row>
        <row r="1864">
          <cell r="A1864" t="str">
            <v>10G213270113030</v>
          </cell>
          <cell r="D1864" t="str">
            <v>461E</v>
          </cell>
          <cell r="E1864" t="str">
            <v>ZROH</v>
          </cell>
          <cell r="F1864">
            <v>6</v>
          </cell>
          <cell r="H1864" t="str">
            <v>Foreign - imported directly, no similar nat., Res.CAMEX</v>
          </cell>
        </row>
        <row r="1865">
          <cell r="A1865" t="str">
            <v>10G213270113050</v>
          </cell>
          <cell r="D1865" t="str">
            <v>461E</v>
          </cell>
          <cell r="E1865" t="str">
            <v>ZROH</v>
          </cell>
          <cell r="F1865">
            <v>6</v>
          </cell>
          <cell r="H1865" t="str">
            <v>Foreign - imported directly, no similar nat., Res.CAMEX</v>
          </cell>
        </row>
        <row r="1866">
          <cell r="A1866" t="str">
            <v>10G213270113070</v>
          </cell>
          <cell r="D1866" t="str">
            <v>461E</v>
          </cell>
          <cell r="E1866" t="str">
            <v>ZROH</v>
          </cell>
          <cell r="F1866">
            <v>6</v>
          </cell>
          <cell r="H1866" t="str">
            <v>Foreign - imported directly, no similar nat., Res.CAMEX</v>
          </cell>
        </row>
        <row r="1867">
          <cell r="A1867" t="str">
            <v>10G213270213010</v>
          </cell>
          <cell r="D1867" t="str">
            <v>461E</v>
          </cell>
          <cell r="E1867" t="str">
            <v>ZROH</v>
          </cell>
          <cell r="F1867">
            <v>6</v>
          </cell>
          <cell r="H1867" t="str">
            <v>Foreign - imported directly, no similar nat., Res.CAMEX</v>
          </cell>
        </row>
        <row r="1868">
          <cell r="A1868" t="str">
            <v>10G213270213020</v>
          </cell>
          <cell r="D1868" t="str">
            <v>461E</v>
          </cell>
          <cell r="E1868" t="str">
            <v>ZROH</v>
          </cell>
          <cell r="F1868">
            <v>6</v>
          </cell>
          <cell r="H1868" t="str">
            <v>Foreign - imported directly, no similar nat., Res.CAMEX</v>
          </cell>
        </row>
        <row r="1869">
          <cell r="A1869" t="str">
            <v>10G213270213030</v>
          </cell>
          <cell r="D1869" t="str">
            <v>461E</v>
          </cell>
          <cell r="E1869" t="str">
            <v>ZROH</v>
          </cell>
          <cell r="F1869">
            <v>6</v>
          </cell>
          <cell r="H1869" t="str">
            <v>Foreign - imported directly, no similar nat., Res.CAMEX</v>
          </cell>
        </row>
        <row r="1870">
          <cell r="A1870" t="str">
            <v>10G213270213050</v>
          </cell>
          <cell r="D1870" t="str">
            <v>461E</v>
          </cell>
          <cell r="E1870" t="str">
            <v>ZROH</v>
          </cell>
          <cell r="F1870">
            <v>6</v>
          </cell>
          <cell r="H1870" t="str">
            <v>Foreign - imported directly, no similar nat., Res.CAMEX</v>
          </cell>
        </row>
        <row r="1871">
          <cell r="A1871" t="str">
            <v>10G213270213071</v>
          </cell>
          <cell r="D1871" t="str">
            <v>461E</v>
          </cell>
          <cell r="E1871" t="str">
            <v>ZROH</v>
          </cell>
          <cell r="F1871">
            <v>6</v>
          </cell>
          <cell r="H1871" t="str">
            <v>Foreign - imported directly, no similar nat., Res.CAMEX</v>
          </cell>
        </row>
        <row r="1872">
          <cell r="A1872" t="str">
            <v>10G213280013010</v>
          </cell>
          <cell r="D1872" t="str">
            <v>461E</v>
          </cell>
          <cell r="E1872" t="str">
            <v>ZROH</v>
          </cell>
          <cell r="F1872">
            <v>6</v>
          </cell>
          <cell r="H1872" t="str">
            <v>Foreign - imported directly, no similar nat., Res.CAMEX</v>
          </cell>
        </row>
        <row r="1873">
          <cell r="A1873" t="str">
            <v>10G213280013020</v>
          </cell>
          <cell r="D1873" t="str">
            <v>461E</v>
          </cell>
          <cell r="E1873" t="str">
            <v>ZROH</v>
          </cell>
          <cell r="F1873">
            <v>6</v>
          </cell>
          <cell r="H1873" t="str">
            <v>Foreign - imported directly, no similar nat., Res.CAMEX</v>
          </cell>
        </row>
        <row r="1874">
          <cell r="A1874" t="str">
            <v>10G213280013030</v>
          </cell>
          <cell r="D1874" t="str">
            <v>461E</v>
          </cell>
          <cell r="E1874" t="str">
            <v>ZROH</v>
          </cell>
          <cell r="F1874">
            <v>6</v>
          </cell>
          <cell r="H1874" t="str">
            <v>Foreign - imported directly, no similar nat., Res.CAMEX</v>
          </cell>
        </row>
        <row r="1875">
          <cell r="A1875" t="str">
            <v>10G213280013050</v>
          </cell>
          <cell r="D1875" t="str">
            <v>461E</v>
          </cell>
          <cell r="E1875" t="str">
            <v>ZROH</v>
          </cell>
          <cell r="F1875">
            <v>6</v>
          </cell>
          <cell r="H1875" t="str">
            <v>Foreign - imported directly, no similar nat., Res.CAMEX</v>
          </cell>
        </row>
        <row r="1876">
          <cell r="A1876" t="str">
            <v>10G213280213020</v>
          </cell>
          <cell r="D1876" t="str">
            <v>461E</v>
          </cell>
          <cell r="E1876" t="str">
            <v>ZROH</v>
          </cell>
          <cell r="F1876">
            <v>6</v>
          </cell>
          <cell r="H1876" t="str">
            <v>Foreign - imported directly, no similar nat., Res.CAMEX</v>
          </cell>
        </row>
        <row r="1877">
          <cell r="A1877" t="str">
            <v>10G213280213030</v>
          </cell>
          <cell r="D1877" t="str">
            <v>461E</v>
          </cell>
          <cell r="E1877" t="str">
            <v>ZROH</v>
          </cell>
          <cell r="F1877">
            <v>6</v>
          </cell>
          <cell r="H1877" t="str">
            <v>Foreign - imported directly, no similar nat., Res.CAMEX</v>
          </cell>
        </row>
        <row r="1878">
          <cell r="A1878" t="str">
            <v>10G213280213050</v>
          </cell>
          <cell r="D1878" t="str">
            <v>461E</v>
          </cell>
          <cell r="E1878" t="str">
            <v>ZROH</v>
          </cell>
          <cell r="F1878">
            <v>6</v>
          </cell>
          <cell r="H1878" t="str">
            <v>Foreign - imported directly, no similar nat., Res.CAMEX</v>
          </cell>
        </row>
        <row r="1879">
          <cell r="A1879" t="str">
            <v>10G2132R2003010</v>
          </cell>
          <cell r="D1879" t="str">
            <v>461E</v>
          </cell>
          <cell r="E1879" t="str">
            <v>ZROH</v>
          </cell>
          <cell r="F1879">
            <v>6</v>
          </cell>
          <cell r="H1879" t="str">
            <v>Foreign - imported directly, no similar nat., Res.CAMEX</v>
          </cell>
        </row>
        <row r="1880">
          <cell r="A1880" t="str">
            <v>10G2132R2003020</v>
          </cell>
          <cell r="D1880" t="str">
            <v>461E</v>
          </cell>
          <cell r="E1880" t="str">
            <v>ZROH</v>
          </cell>
          <cell r="F1880">
            <v>6</v>
          </cell>
          <cell r="H1880" t="str">
            <v>Foreign - imported directly, no similar nat., Res.CAMEX</v>
          </cell>
        </row>
        <row r="1881">
          <cell r="A1881" t="str">
            <v>10G2132R2003030</v>
          </cell>
          <cell r="D1881" t="str">
            <v>461E</v>
          </cell>
          <cell r="E1881" t="str">
            <v>ZROH</v>
          </cell>
          <cell r="F1881">
            <v>6</v>
          </cell>
          <cell r="H1881" t="str">
            <v>Foreign - imported directly, no similar nat., Res.CAMEX</v>
          </cell>
        </row>
        <row r="1882">
          <cell r="A1882" t="str">
            <v>10G2132R2003050</v>
          </cell>
          <cell r="D1882" t="str">
            <v>461E</v>
          </cell>
          <cell r="E1882" t="str">
            <v>ZROH</v>
          </cell>
          <cell r="F1882">
            <v>6</v>
          </cell>
          <cell r="H1882" t="str">
            <v>Foreign - imported directly, no similar nat., Res.CAMEX</v>
          </cell>
        </row>
        <row r="1883">
          <cell r="A1883" t="str">
            <v>10G2132R2003070</v>
          </cell>
          <cell r="D1883" t="str">
            <v>461E</v>
          </cell>
          <cell r="E1883" t="str">
            <v>ZROH</v>
          </cell>
          <cell r="F1883">
            <v>6</v>
          </cell>
          <cell r="H1883" t="str">
            <v>Foreign - imported directly, no similar nat., Res.CAMEX</v>
          </cell>
        </row>
        <row r="1884">
          <cell r="A1884" t="str">
            <v>10G2132R2013010</v>
          </cell>
          <cell r="D1884" t="str">
            <v>461E</v>
          </cell>
          <cell r="E1884" t="str">
            <v>ZROH</v>
          </cell>
          <cell r="F1884">
            <v>6</v>
          </cell>
          <cell r="H1884" t="str">
            <v>Foreign - imported directly, no similar nat., Res.CAMEX</v>
          </cell>
        </row>
        <row r="1885">
          <cell r="A1885" t="str">
            <v>10G2132R2013020</v>
          </cell>
          <cell r="D1885" t="str">
            <v>461E</v>
          </cell>
          <cell r="E1885" t="str">
            <v>ZROH</v>
          </cell>
          <cell r="F1885">
            <v>6</v>
          </cell>
          <cell r="H1885" t="str">
            <v>Foreign - imported directly, no similar nat., Res.CAMEX</v>
          </cell>
        </row>
        <row r="1886">
          <cell r="A1886" t="str">
            <v>10G2132R2013030</v>
          </cell>
          <cell r="D1886" t="str">
            <v>461E</v>
          </cell>
          <cell r="E1886" t="str">
            <v>ZROH</v>
          </cell>
          <cell r="F1886">
            <v>6</v>
          </cell>
          <cell r="H1886" t="str">
            <v>Foreign - imported directly, no similar nat., Res.CAMEX</v>
          </cell>
        </row>
        <row r="1887">
          <cell r="A1887" t="str">
            <v>10G2132R2013050</v>
          </cell>
          <cell r="D1887" t="str">
            <v>461E</v>
          </cell>
          <cell r="E1887" t="str">
            <v>ZROH</v>
          </cell>
          <cell r="F1887">
            <v>6</v>
          </cell>
          <cell r="H1887" t="str">
            <v>Foreign - imported directly, no similar nat., Res.CAMEX</v>
          </cell>
        </row>
        <row r="1888">
          <cell r="A1888" t="str">
            <v>10G213300013010</v>
          </cell>
          <cell r="D1888" t="str">
            <v>461E</v>
          </cell>
          <cell r="E1888" t="str">
            <v>ZROH</v>
          </cell>
          <cell r="F1888">
            <v>6</v>
          </cell>
          <cell r="H1888" t="str">
            <v>Foreign - imported directly, no similar nat., Res.CAMEX</v>
          </cell>
        </row>
        <row r="1889">
          <cell r="A1889" t="str">
            <v>10G213300013020</v>
          </cell>
          <cell r="D1889" t="str">
            <v>461E</v>
          </cell>
          <cell r="E1889" t="str">
            <v>ZROH</v>
          </cell>
          <cell r="F1889">
            <v>6</v>
          </cell>
          <cell r="H1889" t="str">
            <v>Foreign - imported directly, no similar nat., Res.CAMEX</v>
          </cell>
        </row>
        <row r="1890">
          <cell r="A1890" t="str">
            <v>10G213300013030</v>
          </cell>
          <cell r="D1890" t="str">
            <v>461E</v>
          </cell>
          <cell r="E1890" t="str">
            <v>ZROH</v>
          </cell>
          <cell r="F1890">
            <v>6</v>
          </cell>
          <cell r="H1890" t="str">
            <v>Foreign - imported directly, no similar nat., Res.CAMEX</v>
          </cell>
        </row>
        <row r="1891">
          <cell r="A1891" t="str">
            <v>10G213300013050</v>
          </cell>
          <cell r="D1891" t="str">
            <v>461E</v>
          </cell>
          <cell r="E1891" t="str">
            <v>ZROH</v>
          </cell>
          <cell r="F1891">
            <v>6</v>
          </cell>
          <cell r="H1891" t="str">
            <v>Foreign - imported directly, no similar nat., Res.CAMEX</v>
          </cell>
        </row>
        <row r="1892">
          <cell r="A1892" t="str">
            <v>10G213300113010</v>
          </cell>
          <cell r="D1892" t="str">
            <v>461E</v>
          </cell>
          <cell r="E1892" t="str">
            <v>ZROH</v>
          </cell>
          <cell r="F1892">
            <v>6</v>
          </cell>
          <cell r="H1892" t="str">
            <v>Foreign - imported directly, no similar nat., Res.CAMEX</v>
          </cell>
        </row>
        <row r="1893">
          <cell r="A1893" t="str">
            <v>10G213300113020</v>
          </cell>
          <cell r="D1893" t="str">
            <v>461E</v>
          </cell>
          <cell r="E1893" t="str">
            <v>ZROH</v>
          </cell>
          <cell r="F1893">
            <v>6</v>
          </cell>
          <cell r="H1893" t="str">
            <v>Foreign - imported directly, no similar nat., Res.CAMEX</v>
          </cell>
        </row>
        <row r="1894">
          <cell r="A1894" t="str">
            <v>10G213300113030</v>
          </cell>
          <cell r="D1894" t="str">
            <v>461E</v>
          </cell>
          <cell r="E1894" t="str">
            <v>ZROH</v>
          </cell>
          <cell r="F1894">
            <v>6</v>
          </cell>
          <cell r="H1894" t="str">
            <v>Foreign - imported directly, no similar nat., Res.CAMEX</v>
          </cell>
        </row>
        <row r="1895">
          <cell r="A1895" t="str">
            <v>10G213300113050</v>
          </cell>
          <cell r="D1895" t="str">
            <v>461E</v>
          </cell>
          <cell r="E1895" t="str">
            <v>ZROH</v>
          </cell>
          <cell r="F1895">
            <v>6</v>
          </cell>
          <cell r="H1895" t="str">
            <v>Foreign - imported directly, no similar nat., Res.CAMEX</v>
          </cell>
        </row>
        <row r="1896">
          <cell r="A1896" t="str">
            <v>10G213301003010</v>
          </cell>
          <cell r="D1896" t="str">
            <v>461E</v>
          </cell>
          <cell r="E1896" t="str">
            <v>ZROH</v>
          </cell>
          <cell r="F1896">
            <v>6</v>
          </cell>
          <cell r="H1896" t="str">
            <v>Foreign - imported directly, no similar nat., Res.CAMEX</v>
          </cell>
        </row>
        <row r="1897">
          <cell r="A1897" t="str">
            <v>10G213301003020</v>
          </cell>
          <cell r="D1897" t="str">
            <v>461E</v>
          </cell>
          <cell r="E1897" t="str">
            <v>ZROH</v>
          </cell>
          <cell r="F1897">
            <v>6</v>
          </cell>
          <cell r="H1897" t="str">
            <v>Foreign - imported directly, no similar nat., Res.CAMEX</v>
          </cell>
        </row>
        <row r="1898">
          <cell r="A1898" t="str">
            <v>10G213301003030</v>
          </cell>
          <cell r="D1898" t="str">
            <v>461E</v>
          </cell>
          <cell r="E1898" t="str">
            <v>ZROH</v>
          </cell>
          <cell r="F1898">
            <v>6</v>
          </cell>
          <cell r="H1898" t="str">
            <v>Foreign - imported directly, no similar nat., Res.CAMEX</v>
          </cell>
        </row>
        <row r="1899">
          <cell r="A1899" t="str">
            <v>10G213301003050</v>
          </cell>
          <cell r="D1899" t="str">
            <v>461E</v>
          </cell>
          <cell r="E1899" t="str">
            <v>ZROH</v>
          </cell>
          <cell r="F1899">
            <v>6</v>
          </cell>
          <cell r="H1899" t="str">
            <v>Foreign - imported directly, no similar nat., Res.CAMEX</v>
          </cell>
        </row>
        <row r="1900">
          <cell r="A1900" t="str">
            <v>10G213316113010</v>
          </cell>
          <cell r="D1900" t="str">
            <v>461E</v>
          </cell>
          <cell r="E1900" t="str">
            <v>ZROH</v>
          </cell>
          <cell r="F1900">
            <v>6</v>
          </cell>
          <cell r="H1900" t="str">
            <v>Foreign - imported directly, no similar nat., Res.CAMEX</v>
          </cell>
        </row>
        <row r="1901">
          <cell r="A1901" t="str">
            <v>10G213316113020</v>
          </cell>
          <cell r="D1901" t="str">
            <v>461E</v>
          </cell>
          <cell r="E1901" t="str">
            <v>ZROH</v>
          </cell>
          <cell r="F1901">
            <v>6</v>
          </cell>
          <cell r="H1901" t="str">
            <v>Foreign - imported directly, no similar nat., Res.CAMEX</v>
          </cell>
        </row>
        <row r="1902">
          <cell r="A1902" t="str">
            <v>10G213316113030</v>
          </cell>
          <cell r="D1902" t="str">
            <v>461E</v>
          </cell>
          <cell r="E1902" t="str">
            <v>ZROH</v>
          </cell>
          <cell r="F1902">
            <v>6</v>
          </cell>
          <cell r="H1902" t="str">
            <v>Foreign - imported directly, no similar nat., Res.CAMEX</v>
          </cell>
        </row>
        <row r="1903">
          <cell r="A1903" t="str">
            <v>10G213316113050</v>
          </cell>
          <cell r="D1903" t="str">
            <v>461E</v>
          </cell>
          <cell r="E1903" t="str">
            <v>ZROH</v>
          </cell>
          <cell r="F1903">
            <v>6</v>
          </cell>
          <cell r="H1903" t="str">
            <v>Foreign - imported directly, no similar nat., Res.CAMEX</v>
          </cell>
        </row>
        <row r="1904">
          <cell r="A1904" t="str">
            <v>10G213316213010</v>
          </cell>
          <cell r="D1904" t="str">
            <v>461E</v>
          </cell>
          <cell r="E1904" t="str">
            <v>ZROH</v>
          </cell>
          <cell r="F1904">
            <v>6</v>
          </cell>
          <cell r="H1904" t="str">
            <v>Foreign - imported directly, no similar nat., Res.CAMEX</v>
          </cell>
        </row>
        <row r="1905">
          <cell r="A1905" t="str">
            <v>10G213316213020</v>
          </cell>
          <cell r="D1905" t="str">
            <v>461E</v>
          </cell>
          <cell r="E1905" t="str">
            <v>ZROH</v>
          </cell>
          <cell r="F1905">
            <v>6</v>
          </cell>
          <cell r="H1905" t="str">
            <v>Foreign - imported directly, no similar nat., Res.CAMEX</v>
          </cell>
        </row>
        <row r="1906">
          <cell r="A1906" t="str">
            <v>10G213316213030</v>
          </cell>
          <cell r="D1906" t="str">
            <v>461E</v>
          </cell>
          <cell r="E1906" t="str">
            <v>ZROH</v>
          </cell>
          <cell r="F1906">
            <v>6</v>
          </cell>
          <cell r="H1906" t="str">
            <v>Foreign - imported directly, no similar nat., Res.CAMEX</v>
          </cell>
        </row>
        <row r="1907">
          <cell r="A1907" t="str">
            <v>10G213316213050</v>
          </cell>
          <cell r="D1907" t="str">
            <v>461E</v>
          </cell>
          <cell r="E1907" t="str">
            <v>ZROH</v>
          </cell>
          <cell r="F1907">
            <v>6</v>
          </cell>
          <cell r="H1907" t="str">
            <v>Foreign - imported directly, no similar nat., Res.CAMEX</v>
          </cell>
        </row>
        <row r="1908">
          <cell r="A1908" t="str">
            <v>10G21333R013010</v>
          </cell>
          <cell r="D1908" t="str">
            <v>461E</v>
          </cell>
          <cell r="E1908" t="str">
            <v>ZROH</v>
          </cell>
          <cell r="F1908">
            <v>6</v>
          </cell>
          <cell r="H1908" t="str">
            <v>Foreign - imported directly, no similar nat., Res.CAMEX</v>
          </cell>
        </row>
        <row r="1909">
          <cell r="A1909" t="str">
            <v>10G21333R013020</v>
          </cell>
          <cell r="D1909" t="str">
            <v>461E</v>
          </cell>
          <cell r="E1909" t="str">
            <v>ZROH</v>
          </cell>
          <cell r="F1909">
            <v>6</v>
          </cell>
          <cell r="H1909" t="str">
            <v>Foreign - imported directly, no similar nat., Res.CAMEX</v>
          </cell>
        </row>
        <row r="1910">
          <cell r="A1910" t="str">
            <v>10G21333R013030</v>
          </cell>
          <cell r="D1910" t="str">
            <v>461E</v>
          </cell>
          <cell r="E1910" t="str">
            <v>ZROH</v>
          </cell>
          <cell r="F1910">
            <v>6</v>
          </cell>
          <cell r="H1910" t="str">
            <v>Foreign - imported directly, no similar nat., Res.CAMEX</v>
          </cell>
        </row>
        <row r="1911">
          <cell r="A1911" t="str">
            <v>10G21333R013050</v>
          </cell>
          <cell r="D1911" t="str">
            <v>461E</v>
          </cell>
          <cell r="E1911" t="str">
            <v>ZROH</v>
          </cell>
          <cell r="F1911">
            <v>6</v>
          </cell>
          <cell r="H1911" t="str">
            <v>Foreign - imported directly, no similar nat., Res.CAMEX</v>
          </cell>
        </row>
        <row r="1912">
          <cell r="A1912" t="str">
            <v>10G21333R013070</v>
          </cell>
          <cell r="D1912" t="str">
            <v>461E</v>
          </cell>
          <cell r="E1912" t="str">
            <v>ZROH</v>
          </cell>
          <cell r="F1912">
            <v>6</v>
          </cell>
          <cell r="H1912" t="str">
            <v>Foreign - imported directly, no similar nat., Res.CAMEX</v>
          </cell>
        </row>
        <row r="1913">
          <cell r="A1913" t="str">
            <v>10G213357013010</v>
          </cell>
          <cell r="D1913" t="str">
            <v>461E</v>
          </cell>
          <cell r="E1913" t="str">
            <v>ZROH</v>
          </cell>
          <cell r="F1913">
            <v>6</v>
          </cell>
          <cell r="H1913" t="str">
            <v>Foreign - imported directly, no similar nat., Res.CAMEX</v>
          </cell>
        </row>
        <row r="1914">
          <cell r="A1914" t="str">
            <v>10G213357013020</v>
          </cell>
          <cell r="D1914" t="str">
            <v>461E</v>
          </cell>
          <cell r="E1914" t="str">
            <v>ZROH</v>
          </cell>
          <cell r="F1914">
            <v>6</v>
          </cell>
          <cell r="H1914" t="str">
            <v>Foreign - imported directly, no similar nat., Res.CAMEX</v>
          </cell>
        </row>
        <row r="1915">
          <cell r="A1915" t="str">
            <v>10G213357013030</v>
          </cell>
          <cell r="D1915" t="str">
            <v>461E</v>
          </cell>
          <cell r="E1915" t="str">
            <v>ZROH</v>
          </cell>
          <cell r="F1915">
            <v>6</v>
          </cell>
          <cell r="H1915" t="str">
            <v>Foreign - imported directly, no similar nat., Res.CAMEX</v>
          </cell>
        </row>
        <row r="1916">
          <cell r="A1916" t="str">
            <v>10G213357013050</v>
          </cell>
          <cell r="D1916" t="str">
            <v>461E</v>
          </cell>
          <cell r="E1916" t="str">
            <v>ZROH</v>
          </cell>
          <cell r="F1916">
            <v>6</v>
          </cell>
          <cell r="H1916" t="str">
            <v>Foreign - imported directly, no similar nat., Res.CAMEX</v>
          </cell>
        </row>
        <row r="1917">
          <cell r="A1917" t="str">
            <v>10G213402213010</v>
          </cell>
          <cell r="D1917" t="str">
            <v>461E</v>
          </cell>
          <cell r="E1917" t="str">
            <v>ZROH</v>
          </cell>
          <cell r="F1917">
            <v>6</v>
          </cell>
          <cell r="H1917" t="str">
            <v>Foreign - imported directly, no similar nat., Res.CAMEX</v>
          </cell>
        </row>
        <row r="1918">
          <cell r="A1918" t="str">
            <v>10G213402213020</v>
          </cell>
          <cell r="D1918" t="str">
            <v>461E</v>
          </cell>
          <cell r="E1918" t="str">
            <v>ZROH</v>
          </cell>
          <cell r="F1918">
            <v>6</v>
          </cell>
          <cell r="H1918" t="str">
            <v>Foreign - imported directly, no similar nat., Res.CAMEX</v>
          </cell>
        </row>
        <row r="1919">
          <cell r="A1919" t="str">
            <v>10G213402213030</v>
          </cell>
          <cell r="D1919" t="str">
            <v>461E</v>
          </cell>
          <cell r="E1919" t="str">
            <v>ZROH</v>
          </cell>
          <cell r="F1919">
            <v>6</v>
          </cell>
          <cell r="H1919" t="str">
            <v>Foreign - imported directly, no similar nat., Res.CAMEX</v>
          </cell>
        </row>
        <row r="1920">
          <cell r="A1920" t="str">
            <v>10G213402213050</v>
          </cell>
          <cell r="D1920" t="str">
            <v>461E</v>
          </cell>
          <cell r="E1920" t="str">
            <v>ZROH</v>
          </cell>
          <cell r="F1920">
            <v>6</v>
          </cell>
          <cell r="H1920" t="str">
            <v>Foreign - imported directly, no similar nat., Res.CAMEX</v>
          </cell>
        </row>
        <row r="1921">
          <cell r="A1921" t="str">
            <v>10G213402213070</v>
          </cell>
          <cell r="D1921" t="str">
            <v>461E</v>
          </cell>
          <cell r="E1921" t="str">
            <v>ZROH</v>
          </cell>
          <cell r="F1921">
            <v>6</v>
          </cell>
          <cell r="H1921" t="str">
            <v>Foreign - imported directly, no similar nat., Res.CAMEX</v>
          </cell>
        </row>
        <row r="1922">
          <cell r="A1922" t="str">
            <v>10G213412113010</v>
          </cell>
          <cell r="D1922" t="str">
            <v>461E</v>
          </cell>
          <cell r="E1922" t="str">
            <v>ZROH</v>
          </cell>
          <cell r="F1922">
            <v>6</v>
          </cell>
          <cell r="H1922" t="str">
            <v>Foreign - imported directly, no similar nat., Res.CAMEX</v>
          </cell>
        </row>
        <row r="1923">
          <cell r="A1923" t="str">
            <v>10G213412113020</v>
          </cell>
          <cell r="D1923" t="str">
            <v>461E</v>
          </cell>
          <cell r="E1923" t="str">
            <v>ZROH</v>
          </cell>
          <cell r="F1923">
            <v>6</v>
          </cell>
          <cell r="H1923" t="str">
            <v>Foreign - imported directly, no similar nat., Res.CAMEX</v>
          </cell>
        </row>
        <row r="1924">
          <cell r="A1924" t="str">
            <v>10G213412113030</v>
          </cell>
          <cell r="D1924" t="str">
            <v>461E</v>
          </cell>
          <cell r="E1924" t="str">
            <v>ZROH</v>
          </cell>
          <cell r="F1924">
            <v>6</v>
          </cell>
          <cell r="H1924" t="str">
            <v>Foreign - imported directly, no similar nat., Res.CAMEX</v>
          </cell>
        </row>
        <row r="1925">
          <cell r="A1925" t="str">
            <v>10G213412113050</v>
          </cell>
          <cell r="D1925" t="str">
            <v>461E</v>
          </cell>
          <cell r="E1925" t="str">
            <v>ZROH</v>
          </cell>
          <cell r="F1925">
            <v>6</v>
          </cell>
          <cell r="H1925" t="str">
            <v>Foreign - imported directly, no similar nat., Res.CAMEX</v>
          </cell>
        </row>
        <row r="1926">
          <cell r="A1926" t="str">
            <v>10G213453013010</v>
          </cell>
          <cell r="D1926" t="str">
            <v>461E</v>
          </cell>
          <cell r="E1926" t="str">
            <v>ZROH</v>
          </cell>
          <cell r="F1926">
            <v>6</v>
          </cell>
          <cell r="H1926" t="str">
            <v>Foreign - imported directly, no similar nat., Res.CAMEX</v>
          </cell>
        </row>
        <row r="1927">
          <cell r="A1927" t="str">
            <v>10G213453013020</v>
          </cell>
          <cell r="D1927" t="str">
            <v>461E</v>
          </cell>
          <cell r="E1927" t="str">
            <v>ZROH</v>
          </cell>
          <cell r="F1927">
            <v>6</v>
          </cell>
          <cell r="H1927" t="str">
            <v>Foreign - imported directly, no similar nat., Res.CAMEX</v>
          </cell>
        </row>
        <row r="1928">
          <cell r="A1928" t="str">
            <v>10G213453013030</v>
          </cell>
          <cell r="D1928" t="str">
            <v>461E</v>
          </cell>
          <cell r="E1928" t="str">
            <v>ZROH</v>
          </cell>
          <cell r="F1928">
            <v>6</v>
          </cell>
          <cell r="H1928" t="str">
            <v>Foreign - imported directly, no similar nat., Res.CAMEX</v>
          </cell>
        </row>
        <row r="1929">
          <cell r="A1929" t="str">
            <v>10G213453013050</v>
          </cell>
          <cell r="D1929" t="str">
            <v>461E</v>
          </cell>
          <cell r="E1929" t="str">
            <v>ZROH</v>
          </cell>
          <cell r="F1929">
            <v>6</v>
          </cell>
          <cell r="H1929" t="str">
            <v>Foreign - imported directly, no similar nat., Res.CAMEX</v>
          </cell>
        </row>
        <row r="1930">
          <cell r="A1930" t="str">
            <v>10G213470113010</v>
          </cell>
          <cell r="D1930" t="str">
            <v>461E</v>
          </cell>
          <cell r="E1930" t="str">
            <v>ZROH</v>
          </cell>
          <cell r="F1930">
            <v>6</v>
          </cell>
          <cell r="H1930" t="str">
            <v>Foreign - imported directly, no similar nat., Res.CAMEX</v>
          </cell>
        </row>
        <row r="1931">
          <cell r="A1931" t="str">
            <v>10G213470113020</v>
          </cell>
          <cell r="D1931" t="str">
            <v>461E</v>
          </cell>
          <cell r="E1931" t="str">
            <v>ZROH</v>
          </cell>
          <cell r="F1931">
            <v>6</v>
          </cell>
          <cell r="H1931" t="str">
            <v>Foreign - imported directly, no similar nat., Res.CAMEX</v>
          </cell>
        </row>
        <row r="1932">
          <cell r="A1932" t="str">
            <v>10G213470113030</v>
          </cell>
          <cell r="D1932" t="str">
            <v>461E</v>
          </cell>
          <cell r="E1932" t="str">
            <v>ZROH</v>
          </cell>
          <cell r="F1932">
            <v>6</v>
          </cell>
          <cell r="H1932" t="str">
            <v>Foreign - imported directly, no similar nat., Res.CAMEX</v>
          </cell>
        </row>
        <row r="1933">
          <cell r="A1933" t="str">
            <v>10G213470113050</v>
          </cell>
          <cell r="D1933" t="str">
            <v>461E</v>
          </cell>
          <cell r="E1933" t="str">
            <v>ZROH</v>
          </cell>
          <cell r="F1933">
            <v>6</v>
          </cell>
          <cell r="H1933" t="str">
            <v>Foreign - imported directly, no similar nat., Res.CAMEX</v>
          </cell>
        </row>
        <row r="1934">
          <cell r="A1934" t="str">
            <v>10G213470213010</v>
          </cell>
          <cell r="D1934" t="str">
            <v>461E</v>
          </cell>
          <cell r="E1934" t="str">
            <v>ZROH</v>
          </cell>
          <cell r="F1934">
            <v>6</v>
          </cell>
          <cell r="H1934" t="str">
            <v>Foreign - imported directly, no similar nat., Res.CAMEX</v>
          </cell>
        </row>
        <row r="1935">
          <cell r="A1935" t="str">
            <v>10G213470213020</v>
          </cell>
          <cell r="D1935" t="str">
            <v>461E</v>
          </cell>
          <cell r="E1935" t="str">
            <v>ZROH</v>
          </cell>
          <cell r="F1935">
            <v>6</v>
          </cell>
          <cell r="H1935" t="str">
            <v>Foreign - imported directly, no similar nat., Res.CAMEX</v>
          </cell>
        </row>
        <row r="1936">
          <cell r="A1936" t="str">
            <v>10G213470213030</v>
          </cell>
          <cell r="D1936" t="str">
            <v>461E</v>
          </cell>
          <cell r="E1936" t="str">
            <v>ZROH</v>
          </cell>
          <cell r="F1936">
            <v>6</v>
          </cell>
          <cell r="H1936" t="str">
            <v>Foreign - imported directly, no similar nat., Res.CAMEX</v>
          </cell>
        </row>
        <row r="1937">
          <cell r="A1937" t="str">
            <v>10G213470213050</v>
          </cell>
          <cell r="D1937" t="str">
            <v>461E</v>
          </cell>
          <cell r="E1937" t="str">
            <v>ZROH</v>
          </cell>
          <cell r="F1937">
            <v>6</v>
          </cell>
          <cell r="H1937" t="str">
            <v>Foreign - imported directly, no similar nat., Res.CAMEX</v>
          </cell>
        </row>
        <row r="1938">
          <cell r="A1938" t="str">
            <v>10G213470213070</v>
          </cell>
          <cell r="D1938" t="str">
            <v>461E</v>
          </cell>
          <cell r="E1938" t="str">
            <v>ZROH</v>
          </cell>
          <cell r="F1938">
            <v>6</v>
          </cell>
          <cell r="H1938" t="str">
            <v>Foreign - imported directly, no similar nat., Res.CAMEX</v>
          </cell>
        </row>
        <row r="1939">
          <cell r="A1939" t="str">
            <v>10G213475013020</v>
          </cell>
          <cell r="D1939" t="str">
            <v>461E</v>
          </cell>
          <cell r="E1939" t="str">
            <v>ZROH</v>
          </cell>
          <cell r="F1939">
            <v>6</v>
          </cell>
          <cell r="H1939" t="str">
            <v>Foreign - imported directly, no similar nat., Res.CAMEX</v>
          </cell>
        </row>
        <row r="1940">
          <cell r="A1940" t="str">
            <v>10G213475013030</v>
          </cell>
          <cell r="D1940" t="str">
            <v>461E</v>
          </cell>
          <cell r="E1940" t="str">
            <v>ZROH</v>
          </cell>
          <cell r="F1940">
            <v>6</v>
          </cell>
          <cell r="H1940" t="str">
            <v>Foreign - imported directly, no similar nat., Res.CAMEX</v>
          </cell>
        </row>
        <row r="1941">
          <cell r="A1941" t="str">
            <v>10G213475013050</v>
          </cell>
          <cell r="D1941" t="str">
            <v>461E</v>
          </cell>
          <cell r="E1941" t="str">
            <v>ZROH</v>
          </cell>
          <cell r="F1941">
            <v>6</v>
          </cell>
          <cell r="H1941" t="str">
            <v>Foreign - imported directly, no similar nat., Res.CAMEX</v>
          </cell>
        </row>
        <row r="1942">
          <cell r="A1942" t="str">
            <v>10G213499013010</v>
          </cell>
          <cell r="D1942" t="str">
            <v>461E</v>
          </cell>
          <cell r="E1942" t="str">
            <v>ZROH</v>
          </cell>
          <cell r="F1942">
            <v>6</v>
          </cell>
          <cell r="H1942" t="str">
            <v>Foreign - imported directly, no similar nat., Res.CAMEX</v>
          </cell>
        </row>
        <row r="1943">
          <cell r="A1943" t="str">
            <v>10G213499013020</v>
          </cell>
          <cell r="D1943" t="str">
            <v>461E</v>
          </cell>
          <cell r="E1943" t="str">
            <v>ZROH</v>
          </cell>
          <cell r="F1943">
            <v>6</v>
          </cell>
          <cell r="H1943" t="str">
            <v>Foreign - imported directly, no similar nat., Res.CAMEX</v>
          </cell>
        </row>
        <row r="1944">
          <cell r="A1944" t="str">
            <v>10G213499013030</v>
          </cell>
          <cell r="D1944" t="str">
            <v>461E</v>
          </cell>
          <cell r="E1944" t="str">
            <v>ZROH</v>
          </cell>
          <cell r="F1944">
            <v>6</v>
          </cell>
          <cell r="H1944" t="str">
            <v>Foreign - imported directly, no similar nat., Res.CAMEX</v>
          </cell>
        </row>
        <row r="1945">
          <cell r="A1945" t="str">
            <v>10G213499013050</v>
          </cell>
          <cell r="D1945" t="str">
            <v>461E</v>
          </cell>
          <cell r="E1945" t="str">
            <v>ZROH</v>
          </cell>
          <cell r="F1945">
            <v>6</v>
          </cell>
          <cell r="H1945" t="str">
            <v>Foreign - imported directly, no similar nat., Res.CAMEX</v>
          </cell>
        </row>
        <row r="1946">
          <cell r="A1946" t="str">
            <v>10G213499113010</v>
          </cell>
          <cell r="D1946" t="str">
            <v>461E</v>
          </cell>
          <cell r="E1946" t="str">
            <v>ZROH</v>
          </cell>
          <cell r="F1946">
            <v>6</v>
          </cell>
          <cell r="H1946" t="str">
            <v>Foreign - imported directly, no similar nat., Res.CAMEX</v>
          </cell>
        </row>
        <row r="1947">
          <cell r="A1947" t="str">
            <v>10G213499113020</v>
          </cell>
          <cell r="D1947" t="str">
            <v>461E</v>
          </cell>
          <cell r="E1947" t="str">
            <v>ZROH</v>
          </cell>
          <cell r="F1947">
            <v>6</v>
          </cell>
          <cell r="H1947" t="str">
            <v>Foreign - imported directly, no similar nat., Res.CAMEX</v>
          </cell>
        </row>
        <row r="1948">
          <cell r="A1948" t="str">
            <v>10G213499113030</v>
          </cell>
          <cell r="D1948" t="str">
            <v>461E</v>
          </cell>
          <cell r="E1948" t="str">
            <v>ZROH</v>
          </cell>
          <cell r="F1948">
            <v>6</v>
          </cell>
          <cell r="H1948" t="str">
            <v>Foreign - imported directly, no similar nat., Res.CAMEX</v>
          </cell>
        </row>
        <row r="1949">
          <cell r="A1949" t="str">
            <v>10G213499113050</v>
          </cell>
          <cell r="D1949" t="str">
            <v>461E</v>
          </cell>
          <cell r="E1949" t="str">
            <v>ZROH</v>
          </cell>
          <cell r="F1949">
            <v>6</v>
          </cell>
          <cell r="H1949" t="str">
            <v>Foreign - imported directly, no similar nat., Res.CAMEX</v>
          </cell>
        </row>
        <row r="1950">
          <cell r="A1950" t="str">
            <v>10G2134R7003010</v>
          </cell>
          <cell r="D1950" t="str">
            <v>461E</v>
          </cell>
          <cell r="E1950" t="str">
            <v>ZROH</v>
          </cell>
          <cell r="F1950">
            <v>6</v>
          </cell>
          <cell r="H1950" t="str">
            <v>Foreign - imported directly, no similar nat., Res.CAMEX</v>
          </cell>
        </row>
        <row r="1951">
          <cell r="A1951" t="str">
            <v>10G2134R7003020</v>
          </cell>
          <cell r="D1951" t="str">
            <v>461E</v>
          </cell>
          <cell r="E1951" t="str">
            <v>ZROH</v>
          </cell>
          <cell r="F1951">
            <v>6</v>
          </cell>
          <cell r="H1951" t="str">
            <v>Foreign - imported directly, no similar nat., Res.CAMEX</v>
          </cell>
        </row>
        <row r="1952">
          <cell r="A1952" t="str">
            <v>10G2134R7003031</v>
          </cell>
          <cell r="D1952" t="str">
            <v>461E</v>
          </cell>
          <cell r="E1952" t="str">
            <v>ZROH</v>
          </cell>
          <cell r="F1952">
            <v>6</v>
          </cell>
          <cell r="H1952" t="str">
            <v>Foreign - imported directly, no similar nat., Res.CAMEX</v>
          </cell>
        </row>
        <row r="1953">
          <cell r="A1953" t="str">
            <v>10G2134R7003050</v>
          </cell>
          <cell r="D1953" t="str">
            <v>461E</v>
          </cell>
          <cell r="E1953" t="str">
            <v>ZROH</v>
          </cell>
          <cell r="F1953">
            <v>6</v>
          </cell>
          <cell r="H1953" t="str">
            <v>Foreign - imported directly, no similar nat., Res.CAMEX</v>
          </cell>
        </row>
        <row r="1954">
          <cell r="A1954" t="str">
            <v>10G213510013010</v>
          </cell>
          <cell r="D1954" t="str">
            <v>461E</v>
          </cell>
          <cell r="E1954" t="str">
            <v>ZROH</v>
          </cell>
          <cell r="F1954">
            <v>6</v>
          </cell>
          <cell r="H1954" t="str">
            <v>Foreign - imported directly, no similar nat., Res.CAMEX</v>
          </cell>
        </row>
        <row r="1955">
          <cell r="A1955" t="str">
            <v>10G213510013020</v>
          </cell>
          <cell r="D1955" t="str">
            <v>461E</v>
          </cell>
          <cell r="E1955" t="str">
            <v>ZROH</v>
          </cell>
          <cell r="F1955">
            <v>6</v>
          </cell>
          <cell r="H1955" t="str">
            <v>Foreign - imported directly, no similar nat., Res.CAMEX</v>
          </cell>
        </row>
        <row r="1956">
          <cell r="A1956" t="str">
            <v>10G213510013030</v>
          </cell>
          <cell r="D1956" t="str">
            <v>461E</v>
          </cell>
          <cell r="E1956" t="str">
            <v>ZROH</v>
          </cell>
          <cell r="F1956">
            <v>6</v>
          </cell>
          <cell r="H1956" t="str">
            <v>Foreign - imported directly, no similar nat., Res.CAMEX</v>
          </cell>
        </row>
        <row r="1957">
          <cell r="A1957" t="str">
            <v>10G213510013050</v>
          </cell>
          <cell r="D1957" t="str">
            <v>461E</v>
          </cell>
          <cell r="E1957" t="str">
            <v>ZROH</v>
          </cell>
          <cell r="F1957">
            <v>6</v>
          </cell>
          <cell r="H1957" t="str">
            <v>Foreign - imported directly, no similar nat., Res.CAMEX</v>
          </cell>
        </row>
        <row r="1958">
          <cell r="A1958" t="str">
            <v>10G213510113010</v>
          </cell>
          <cell r="D1958" t="str">
            <v>461E</v>
          </cell>
          <cell r="E1958" t="str">
            <v>ZROH</v>
          </cell>
          <cell r="F1958">
            <v>6</v>
          </cell>
          <cell r="H1958" t="str">
            <v>Foreign - imported directly, no similar nat., Res.CAMEX</v>
          </cell>
        </row>
        <row r="1959">
          <cell r="A1959" t="str">
            <v>10G213510113020</v>
          </cell>
          <cell r="D1959" t="str">
            <v>461E</v>
          </cell>
          <cell r="E1959" t="str">
            <v>ZROH</v>
          </cell>
          <cell r="F1959">
            <v>6</v>
          </cell>
          <cell r="H1959" t="str">
            <v>Foreign - imported directly, no similar nat., Res.CAMEX</v>
          </cell>
        </row>
        <row r="1960">
          <cell r="A1960" t="str">
            <v>10G213510113050</v>
          </cell>
          <cell r="D1960" t="str">
            <v>461E</v>
          </cell>
          <cell r="E1960" t="str">
            <v>ZROH</v>
          </cell>
          <cell r="F1960">
            <v>1</v>
          </cell>
          <cell r="H1960" t="str">
            <v>Foreign - imported directly</v>
          </cell>
        </row>
        <row r="1961">
          <cell r="A1961" t="str">
            <v>10G213549113010</v>
          </cell>
          <cell r="D1961" t="str">
            <v>461E</v>
          </cell>
          <cell r="E1961" t="str">
            <v>ZROH</v>
          </cell>
          <cell r="F1961">
            <v>6</v>
          </cell>
          <cell r="H1961" t="str">
            <v>Foreign - imported directly, no similar nat., Res.CAMEX</v>
          </cell>
        </row>
        <row r="1962">
          <cell r="A1962" t="str">
            <v>10G213549113020</v>
          </cell>
          <cell r="D1962" t="str">
            <v>461E</v>
          </cell>
          <cell r="E1962" t="str">
            <v>ZROH</v>
          </cell>
          <cell r="F1962">
            <v>6</v>
          </cell>
          <cell r="H1962" t="str">
            <v>Foreign - imported directly, no similar nat., Res.CAMEX</v>
          </cell>
        </row>
        <row r="1963">
          <cell r="A1963" t="str">
            <v>10G213549113031</v>
          </cell>
          <cell r="D1963" t="str">
            <v>461E</v>
          </cell>
          <cell r="E1963" t="str">
            <v>ZROH</v>
          </cell>
          <cell r="F1963">
            <v>6</v>
          </cell>
          <cell r="H1963" t="str">
            <v>Foreign - imported directly, no similar nat., Res.CAMEX</v>
          </cell>
        </row>
        <row r="1964">
          <cell r="A1964" t="str">
            <v>10G213549113050</v>
          </cell>
          <cell r="D1964" t="str">
            <v>461E</v>
          </cell>
          <cell r="E1964" t="str">
            <v>ZROH</v>
          </cell>
          <cell r="F1964">
            <v>6</v>
          </cell>
          <cell r="H1964" t="str">
            <v>Foreign - imported directly, no similar nat., Res.CAMEX</v>
          </cell>
        </row>
        <row r="1965">
          <cell r="A1965" t="str">
            <v>10G213549113070</v>
          </cell>
          <cell r="D1965" t="str">
            <v>461E</v>
          </cell>
          <cell r="E1965" t="str">
            <v>ZROH</v>
          </cell>
          <cell r="F1965">
            <v>6</v>
          </cell>
          <cell r="H1965" t="str">
            <v>Foreign - imported directly, no similar nat., Res.CAMEX</v>
          </cell>
        </row>
        <row r="1966">
          <cell r="A1966" t="str">
            <v>10G213560113010</v>
          </cell>
          <cell r="D1966" t="str">
            <v>461E</v>
          </cell>
          <cell r="E1966" t="str">
            <v>ZROH</v>
          </cell>
          <cell r="F1966">
            <v>6</v>
          </cell>
          <cell r="H1966" t="str">
            <v>Foreign - imported directly, no similar nat., Res.CAMEX</v>
          </cell>
        </row>
        <row r="1967">
          <cell r="A1967" t="str">
            <v>10G213560113020</v>
          </cell>
          <cell r="D1967" t="str">
            <v>461E</v>
          </cell>
          <cell r="E1967" t="str">
            <v>ZROH</v>
          </cell>
          <cell r="F1967">
            <v>6</v>
          </cell>
          <cell r="H1967" t="str">
            <v>Foreign - imported directly, no similar nat., Res.CAMEX</v>
          </cell>
        </row>
        <row r="1968">
          <cell r="A1968" t="str">
            <v>10G213560113030</v>
          </cell>
          <cell r="D1968" t="str">
            <v>461E</v>
          </cell>
          <cell r="E1968" t="str">
            <v>ZROH</v>
          </cell>
          <cell r="F1968">
            <v>6</v>
          </cell>
          <cell r="H1968" t="str">
            <v>Foreign - imported directly, no similar nat., Res.CAMEX</v>
          </cell>
        </row>
        <row r="1969">
          <cell r="A1969" t="str">
            <v>10G213560113050</v>
          </cell>
          <cell r="D1969" t="str">
            <v>461E</v>
          </cell>
          <cell r="E1969" t="str">
            <v>ZROH</v>
          </cell>
          <cell r="F1969">
            <v>6</v>
          </cell>
          <cell r="H1969" t="str">
            <v>Foreign - imported directly, no similar nat., Res.CAMEX</v>
          </cell>
        </row>
        <row r="1970">
          <cell r="A1970" t="str">
            <v>10G213590013010</v>
          </cell>
          <cell r="D1970" t="str">
            <v>461E</v>
          </cell>
          <cell r="E1970" t="str">
            <v>ZROH</v>
          </cell>
          <cell r="F1970">
            <v>6</v>
          </cell>
          <cell r="H1970" t="str">
            <v>Foreign - imported directly, no similar nat., Res.CAMEX</v>
          </cell>
        </row>
        <row r="1971">
          <cell r="A1971" t="str">
            <v>10G213590013020</v>
          </cell>
          <cell r="D1971" t="str">
            <v>461E</v>
          </cell>
          <cell r="E1971" t="str">
            <v>ZROH</v>
          </cell>
          <cell r="F1971">
            <v>6</v>
          </cell>
          <cell r="H1971" t="str">
            <v>Foreign - imported directly, no similar nat., Res.CAMEX</v>
          </cell>
        </row>
        <row r="1972">
          <cell r="A1972" t="str">
            <v>10G213590013030</v>
          </cell>
          <cell r="D1972" t="str">
            <v>461E</v>
          </cell>
          <cell r="E1972" t="str">
            <v>ZROH</v>
          </cell>
          <cell r="F1972">
            <v>6</v>
          </cell>
          <cell r="H1972" t="str">
            <v>Foreign - imported directly, no similar nat., Res.CAMEX</v>
          </cell>
        </row>
        <row r="1973">
          <cell r="A1973" t="str">
            <v>10G213590013050</v>
          </cell>
          <cell r="D1973" t="str">
            <v>461E</v>
          </cell>
          <cell r="E1973" t="str">
            <v>ZROH</v>
          </cell>
          <cell r="F1973">
            <v>6</v>
          </cell>
          <cell r="H1973" t="str">
            <v>Foreign - imported directly, no similar nat., Res.CAMEX</v>
          </cell>
        </row>
        <row r="1974">
          <cell r="A1974" t="str">
            <v>10G213665113010</v>
          </cell>
          <cell r="D1974" t="str">
            <v>461E</v>
          </cell>
          <cell r="E1974" t="str">
            <v>ZROH</v>
          </cell>
          <cell r="F1974">
            <v>6</v>
          </cell>
          <cell r="H1974" t="str">
            <v>Foreign - imported directly, no similar nat., Res.CAMEX</v>
          </cell>
        </row>
        <row r="1975">
          <cell r="A1975" t="str">
            <v>10G213665113020</v>
          </cell>
          <cell r="D1975" t="str">
            <v>461E</v>
          </cell>
          <cell r="E1975" t="str">
            <v>ZROH</v>
          </cell>
          <cell r="F1975">
            <v>6</v>
          </cell>
          <cell r="H1975" t="str">
            <v>Foreign - imported directly, no similar nat., Res.CAMEX</v>
          </cell>
        </row>
        <row r="1976">
          <cell r="A1976" t="str">
            <v>10G213665113030</v>
          </cell>
          <cell r="D1976" t="str">
            <v>461E</v>
          </cell>
          <cell r="E1976" t="str">
            <v>ZROH</v>
          </cell>
          <cell r="F1976">
            <v>6</v>
          </cell>
          <cell r="H1976" t="str">
            <v>Foreign - imported directly, no similar nat., Res.CAMEX</v>
          </cell>
        </row>
        <row r="1977">
          <cell r="A1977" t="str">
            <v>10G213665113050</v>
          </cell>
          <cell r="D1977" t="str">
            <v>461E</v>
          </cell>
          <cell r="E1977" t="str">
            <v>ZROH</v>
          </cell>
          <cell r="F1977">
            <v>6</v>
          </cell>
          <cell r="H1977" t="str">
            <v>Foreign - imported directly, no similar nat., Res.CAMEX</v>
          </cell>
        </row>
        <row r="1978">
          <cell r="A1978" t="str">
            <v>10G213750113010</v>
          </cell>
          <cell r="D1978" t="str">
            <v>461E</v>
          </cell>
          <cell r="E1978" t="str">
            <v>ZROH</v>
          </cell>
          <cell r="F1978">
            <v>6</v>
          </cell>
          <cell r="H1978" t="str">
            <v>Foreign - imported directly, no similar nat., Res.CAMEX</v>
          </cell>
        </row>
        <row r="1979">
          <cell r="A1979" t="str">
            <v>10G213750113020</v>
          </cell>
          <cell r="D1979" t="str">
            <v>461E</v>
          </cell>
          <cell r="E1979" t="str">
            <v>ZROH</v>
          </cell>
          <cell r="F1979">
            <v>6</v>
          </cell>
          <cell r="H1979" t="str">
            <v>Foreign - imported directly, no similar nat., Res.CAMEX</v>
          </cell>
        </row>
        <row r="1980">
          <cell r="A1980" t="str">
            <v>10G213750113030</v>
          </cell>
          <cell r="D1980" t="str">
            <v>461E</v>
          </cell>
          <cell r="E1980" t="str">
            <v>ZROH</v>
          </cell>
          <cell r="F1980">
            <v>6</v>
          </cell>
          <cell r="H1980" t="str">
            <v>Foreign - imported directly, no similar nat., Res.CAMEX</v>
          </cell>
        </row>
        <row r="1981">
          <cell r="A1981" t="str">
            <v>10G213750113050</v>
          </cell>
          <cell r="D1981" t="str">
            <v>461E</v>
          </cell>
          <cell r="E1981" t="str">
            <v>ZROH</v>
          </cell>
          <cell r="F1981">
            <v>6</v>
          </cell>
          <cell r="H1981" t="str">
            <v>Foreign - imported directly, no similar nat., Res.CAMEX</v>
          </cell>
        </row>
        <row r="1982">
          <cell r="A1982" t="str">
            <v>10G21375R013010</v>
          </cell>
          <cell r="D1982" t="str">
            <v>461E</v>
          </cell>
          <cell r="E1982" t="str">
            <v>ZROH</v>
          </cell>
          <cell r="F1982">
            <v>6</v>
          </cell>
          <cell r="H1982" t="str">
            <v>Foreign - imported directly, no similar nat., Res.CAMEX</v>
          </cell>
        </row>
        <row r="1983">
          <cell r="A1983" t="str">
            <v>10G21375R013020</v>
          </cell>
          <cell r="D1983" t="str">
            <v>461E</v>
          </cell>
          <cell r="E1983" t="str">
            <v>ZROH</v>
          </cell>
          <cell r="F1983">
            <v>6</v>
          </cell>
          <cell r="H1983" t="str">
            <v>Foreign - imported directly, no similar nat., Res.CAMEX</v>
          </cell>
        </row>
        <row r="1984">
          <cell r="A1984" t="str">
            <v>10G21375R013030</v>
          </cell>
          <cell r="D1984" t="str">
            <v>461E</v>
          </cell>
          <cell r="E1984" t="str">
            <v>ZROH</v>
          </cell>
          <cell r="F1984">
            <v>6</v>
          </cell>
          <cell r="H1984" t="str">
            <v>Foreign - imported directly, no similar nat., Res.CAMEX</v>
          </cell>
        </row>
        <row r="1985">
          <cell r="A1985" t="str">
            <v>10G21375R013050</v>
          </cell>
          <cell r="D1985" t="str">
            <v>461E</v>
          </cell>
          <cell r="E1985" t="str">
            <v>ZROH</v>
          </cell>
          <cell r="F1985">
            <v>6</v>
          </cell>
          <cell r="H1985" t="str">
            <v>Foreign - imported directly, no similar nat., Res.CAMEX</v>
          </cell>
        </row>
        <row r="1986">
          <cell r="A1986" t="str">
            <v>10G21375R013070</v>
          </cell>
          <cell r="D1986" t="str">
            <v>461E</v>
          </cell>
          <cell r="E1986" t="str">
            <v>ZROH</v>
          </cell>
          <cell r="F1986">
            <v>6</v>
          </cell>
          <cell r="H1986" t="str">
            <v>Foreign - imported directly, no similar nat., Res.CAMEX</v>
          </cell>
        </row>
        <row r="1987">
          <cell r="A1987" t="str">
            <v>10G213820113010</v>
          </cell>
          <cell r="D1987" t="str">
            <v>461E</v>
          </cell>
          <cell r="E1987" t="str">
            <v>ZROH</v>
          </cell>
          <cell r="F1987">
            <v>6</v>
          </cell>
          <cell r="H1987" t="str">
            <v>Foreign - imported directly, no similar nat., Res.CAMEX</v>
          </cell>
        </row>
        <row r="1988">
          <cell r="A1988" t="str">
            <v>10G213820113020</v>
          </cell>
          <cell r="D1988" t="str">
            <v>461E</v>
          </cell>
          <cell r="E1988" t="str">
            <v>ZROH</v>
          </cell>
          <cell r="F1988">
            <v>6</v>
          </cell>
          <cell r="H1988" t="str">
            <v>Foreign - imported directly, no similar nat., Res.CAMEX</v>
          </cell>
        </row>
        <row r="1989">
          <cell r="A1989" t="str">
            <v>10G213820113030</v>
          </cell>
          <cell r="D1989" t="str">
            <v>461E</v>
          </cell>
          <cell r="E1989" t="str">
            <v>ZROH</v>
          </cell>
          <cell r="F1989">
            <v>6</v>
          </cell>
          <cell r="H1989" t="str">
            <v>Foreign - imported directly, no similar nat., Res.CAMEX</v>
          </cell>
        </row>
        <row r="1990">
          <cell r="A1990" t="str">
            <v>10G213820113050</v>
          </cell>
          <cell r="D1990" t="str">
            <v>461E</v>
          </cell>
          <cell r="E1990" t="str">
            <v>ZROH</v>
          </cell>
          <cell r="F1990">
            <v>6</v>
          </cell>
          <cell r="H1990" t="str">
            <v>Foreign - imported directly, no similar nat., Res.CAMEX</v>
          </cell>
        </row>
        <row r="1991">
          <cell r="A1991" t="str">
            <v>10G213909213010</v>
          </cell>
          <cell r="D1991" t="str">
            <v>461E</v>
          </cell>
          <cell r="E1991" t="str">
            <v>ZROH</v>
          </cell>
          <cell r="F1991">
            <v>6</v>
          </cell>
          <cell r="H1991" t="str">
            <v>Foreign - imported directly, no similar nat., Res.CAMEX</v>
          </cell>
        </row>
        <row r="1992">
          <cell r="A1992" t="str">
            <v>10G213909213020</v>
          </cell>
          <cell r="D1992" t="str">
            <v>461E</v>
          </cell>
          <cell r="E1992" t="str">
            <v>ZROH</v>
          </cell>
          <cell r="F1992">
            <v>6</v>
          </cell>
          <cell r="H1992" t="str">
            <v>Foreign - imported directly, no similar nat., Res.CAMEX</v>
          </cell>
        </row>
        <row r="1993">
          <cell r="A1993" t="str">
            <v>10G213909213030</v>
          </cell>
          <cell r="D1993" t="str">
            <v>461E</v>
          </cell>
          <cell r="E1993" t="str">
            <v>ZROH</v>
          </cell>
          <cell r="F1993">
            <v>6</v>
          </cell>
          <cell r="H1993" t="str">
            <v>Foreign - imported directly, no similar nat., Res.CAMEX</v>
          </cell>
        </row>
        <row r="1994">
          <cell r="A1994" t="str">
            <v>10G213909213050</v>
          </cell>
          <cell r="D1994" t="str">
            <v>461E</v>
          </cell>
          <cell r="E1994" t="str">
            <v>ZROH</v>
          </cell>
          <cell r="F1994">
            <v>6</v>
          </cell>
          <cell r="H1994" t="str">
            <v>Foreign - imported directly, no similar nat., Res.CAMEX</v>
          </cell>
        </row>
        <row r="1995">
          <cell r="A1995" t="str">
            <v>10G213953213010</v>
          </cell>
          <cell r="D1995" t="str">
            <v>461E</v>
          </cell>
          <cell r="E1995" t="str">
            <v>ZROH</v>
          </cell>
          <cell r="F1995">
            <v>6</v>
          </cell>
          <cell r="H1995" t="str">
            <v>Foreign - imported directly, no similar nat., Res.CAMEX</v>
          </cell>
        </row>
        <row r="1996">
          <cell r="A1996" t="str">
            <v>10G213953213020</v>
          </cell>
          <cell r="D1996" t="str">
            <v>461E</v>
          </cell>
          <cell r="E1996" t="str">
            <v>ZROH</v>
          </cell>
          <cell r="F1996">
            <v>6</v>
          </cell>
          <cell r="H1996" t="str">
            <v>Foreign - imported directly, no similar nat., Res.CAMEX</v>
          </cell>
        </row>
        <row r="1997">
          <cell r="A1997" t="str">
            <v>10G213953213050</v>
          </cell>
          <cell r="D1997" t="str">
            <v>461E</v>
          </cell>
          <cell r="E1997" t="str">
            <v>ZROH</v>
          </cell>
          <cell r="F1997">
            <v>6</v>
          </cell>
          <cell r="H1997" t="str">
            <v>Foreign - imported directly, no similar nat., Res.CAMEX</v>
          </cell>
        </row>
        <row r="1998">
          <cell r="A1998" t="str">
            <v>10G215000002010</v>
          </cell>
          <cell r="D1998" t="str">
            <v>461E</v>
          </cell>
          <cell r="E1998" t="str">
            <v>ZROH</v>
          </cell>
          <cell r="F1998">
            <v>6</v>
          </cell>
          <cell r="H1998" t="str">
            <v>Foreign - imported directly, no similar nat., Res.CAMEX</v>
          </cell>
        </row>
        <row r="1999">
          <cell r="A1999" t="str">
            <v>10G215000002020</v>
          </cell>
          <cell r="D1999" t="str">
            <v>461E</v>
          </cell>
          <cell r="E1999" t="str">
            <v>ZROH</v>
          </cell>
          <cell r="F1999">
            <v>6</v>
          </cell>
          <cell r="H1999" t="str">
            <v>Foreign - imported directly, no similar nat., Res.CAMEX</v>
          </cell>
        </row>
        <row r="2000">
          <cell r="A2000" t="str">
            <v>10G215000002030</v>
          </cell>
          <cell r="D2000" t="str">
            <v>461E</v>
          </cell>
          <cell r="E2000" t="str">
            <v>ZROH</v>
          </cell>
          <cell r="F2000">
            <v>6</v>
          </cell>
          <cell r="H2000" t="str">
            <v>Foreign - imported directly, no similar nat., Res.CAMEX</v>
          </cell>
        </row>
        <row r="2001">
          <cell r="A2001" t="str">
            <v>10G215000002050</v>
          </cell>
          <cell r="D2001" t="str">
            <v>461E</v>
          </cell>
          <cell r="E2001" t="str">
            <v>ZROH</v>
          </cell>
          <cell r="F2001">
            <v>6</v>
          </cell>
          <cell r="H2001" t="str">
            <v>Foreign - imported directly, no similar nat., Res.CAMEX</v>
          </cell>
        </row>
        <row r="2002">
          <cell r="A2002" t="str">
            <v>10G215000002070</v>
          </cell>
          <cell r="D2002" t="str">
            <v>461E</v>
          </cell>
          <cell r="E2002" t="str">
            <v>ZROH</v>
          </cell>
          <cell r="F2002">
            <v>6</v>
          </cell>
          <cell r="H2002" t="str">
            <v>Foreign - imported directly, no similar nat., Res.CAMEX</v>
          </cell>
        </row>
        <row r="2003">
          <cell r="A2003" t="str">
            <v>10G2152R2002010</v>
          </cell>
          <cell r="D2003" t="str">
            <v>461E</v>
          </cell>
          <cell r="E2003" t="str">
            <v>ZROH</v>
          </cell>
          <cell r="F2003">
            <v>6</v>
          </cell>
          <cell r="H2003" t="str">
            <v>Foreign - imported directly, no similar nat., Res.CAMEX</v>
          </cell>
        </row>
        <row r="2004">
          <cell r="A2004" t="str">
            <v>10G2152R2002020</v>
          </cell>
          <cell r="D2004" t="str">
            <v>461E</v>
          </cell>
          <cell r="E2004" t="str">
            <v>ZROH</v>
          </cell>
          <cell r="F2004">
            <v>6</v>
          </cell>
          <cell r="H2004" t="str">
            <v>Foreign - imported directly, no similar nat., Res.CAMEX</v>
          </cell>
        </row>
        <row r="2005">
          <cell r="A2005" t="str">
            <v>10G2152R2002030</v>
          </cell>
          <cell r="D2005" t="str">
            <v>461E</v>
          </cell>
          <cell r="E2005" t="str">
            <v>ZROH</v>
          </cell>
          <cell r="F2005">
            <v>6</v>
          </cell>
          <cell r="H2005" t="str">
            <v>Foreign - imported directly, no similar nat., Res.CAMEX</v>
          </cell>
        </row>
        <row r="2006">
          <cell r="A2006" t="str">
            <v>10G2152R2002050</v>
          </cell>
          <cell r="D2006" t="str">
            <v>461E</v>
          </cell>
          <cell r="E2006" t="str">
            <v>ZROH</v>
          </cell>
          <cell r="F2006">
            <v>6</v>
          </cell>
          <cell r="H2006" t="str">
            <v>Foreign - imported directly, no similar nat., Res.CAMEX</v>
          </cell>
        </row>
        <row r="2007">
          <cell r="A2007" t="str">
            <v>10G2152R2002070</v>
          </cell>
          <cell r="D2007" t="str">
            <v>461E</v>
          </cell>
          <cell r="E2007" t="str">
            <v>ZROH</v>
          </cell>
          <cell r="F2007">
            <v>6</v>
          </cell>
          <cell r="H2007" t="str">
            <v>Foreign - imported directly, no similar nat., Res.CAMEX</v>
          </cell>
        </row>
        <row r="2008">
          <cell r="A2008" t="str">
            <v>10G215301002020</v>
          </cell>
          <cell r="D2008" t="str">
            <v>461E</v>
          </cell>
          <cell r="E2008" t="str">
            <v>ZROH</v>
          </cell>
          <cell r="F2008">
            <v>6</v>
          </cell>
          <cell r="H2008" t="str">
            <v>Foreign - imported directly, no similar nat., Res.CAMEX</v>
          </cell>
        </row>
        <row r="2009">
          <cell r="A2009" t="str">
            <v>10G215301002030</v>
          </cell>
          <cell r="D2009" t="str">
            <v>461E</v>
          </cell>
          <cell r="E2009" t="str">
            <v>ZROH</v>
          </cell>
          <cell r="F2009">
            <v>6</v>
          </cell>
          <cell r="H2009" t="str">
            <v>Foreign - imported directly, no similar nat., Res.CAMEX</v>
          </cell>
        </row>
        <row r="2010">
          <cell r="A2010" t="str">
            <v>10G215301002050</v>
          </cell>
          <cell r="D2010" t="str">
            <v>461E</v>
          </cell>
          <cell r="E2010" t="str">
            <v>ZROH</v>
          </cell>
          <cell r="F2010">
            <v>6</v>
          </cell>
          <cell r="H2010" t="str">
            <v>Foreign - imported directly, no similar nat., Res.CAMEX</v>
          </cell>
        </row>
        <row r="2011">
          <cell r="A2011" t="str">
            <v>10G215471002010</v>
          </cell>
          <cell r="D2011" t="str">
            <v>461E</v>
          </cell>
          <cell r="E2011" t="str">
            <v>ZROH</v>
          </cell>
          <cell r="F2011">
            <v>6</v>
          </cell>
          <cell r="H2011" t="str">
            <v>Foreign - imported directly, no similar nat., Res.CAMEX</v>
          </cell>
        </row>
        <row r="2012">
          <cell r="A2012" t="str">
            <v>10G215471002020</v>
          </cell>
          <cell r="D2012" t="str">
            <v>461E</v>
          </cell>
          <cell r="E2012" t="str">
            <v>ZROH</v>
          </cell>
          <cell r="F2012">
            <v>6</v>
          </cell>
          <cell r="H2012" t="str">
            <v>Foreign - imported directly, no similar nat., Res.CAMEX</v>
          </cell>
        </row>
        <row r="2013">
          <cell r="A2013" t="str">
            <v>10G215471002030</v>
          </cell>
          <cell r="D2013" t="str">
            <v>461E</v>
          </cell>
          <cell r="E2013" t="str">
            <v>ZROH</v>
          </cell>
          <cell r="F2013">
            <v>6</v>
          </cell>
          <cell r="H2013" t="str">
            <v>Foreign - imported directly, no similar nat., Res.CAMEX</v>
          </cell>
        </row>
        <row r="2014">
          <cell r="A2014" t="str">
            <v>10G215471002050</v>
          </cell>
          <cell r="D2014" t="str">
            <v>461E</v>
          </cell>
          <cell r="E2014" t="str">
            <v>ZROH</v>
          </cell>
          <cell r="F2014">
            <v>6</v>
          </cell>
          <cell r="H2014" t="str">
            <v>Foreign - imported directly, no similar nat., Res.CAMEX</v>
          </cell>
        </row>
        <row r="2015">
          <cell r="A2015" t="str">
            <v>10G215471002070</v>
          </cell>
          <cell r="D2015" t="str">
            <v>461E</v>
          </cell>
          <cell r="E2015" t="str">
            <v>ZROH</v>
          </cell>
          <cell r="F2015">
            <v>6</v>
          </cell>
          <cell r="H2015" t="str">
            <v>Foreign - imported directly, no similar nat., Res.CAMEX</v>
          </cell>
        </row>
        <row r="2016">
          <cell r="A2016" t="str">
            <v>10G215510002010</v>
          </cell>
          <cell r="D2016" t="str">
            <v>461E</v>
          </cell>
          <cell r="E2016" t="str">
            <v>ZROH</v>
          </cell>
          <cell r="F2016">
            <v>6</v>
          </cell>
          <cell r="H2016" t="str">
            <v>Foreign - imported directly, no similar nat., Res.CAMEX</v>
          </cell>
        </row>
        <row r="2017">
          <cell r="A2017" t="str">
            <v>10G215510002020</v>
          </cell>
          <cell r="D2017" t="str">
            <v>461E</v>
          </cell>
          <cell r="E2017" t="str">
            <v>ZROH</v>
          </cell>
          <cell r="F2017">
            <v>6</v>
          </cell>
          <cell r="H2017" t="str">
            <v>Foreign - imported directly, no similar nat., Res.CAMEX</v>
          </cell>
        </row>
        <row r="2018">
          <cell r="A2018" t="str">
            <v>10G215510002030</v>
          </cell>
          <cell r="D2018" t="str">
            <v>461E</v>
          </cell>
          <cell r="E2018" t="str">
            <v>ZROH</v>
          </cell>
          <cell r="F2018">
            <v>6</v>
          </cell>
          <cell r="H2018" t="str">
            <v>Foreign - imported directly, no similar nat., Res.CAMEX</v>
          </cell>
        </row>
        <row r="2019">
          <cell r="A2019" t="str">
            <v>10G215510002050</v>
          </cell>
          <cell r="D2019" t="str">
            <v>461E</v>
          </cell>
          <cell r="E2019" t="str">
            <v>ZROH</v>
          </cell>
          <cell r="F2019">
            <v>6</v>
          </cell>
          <cell r="H2019" t="str">
            <v>Foreign - imported directly, no similar nat., Res.CAMEX</v>
          </cell>
        </row>
        <row r="2020">
          <cell r="A2020" t="str">
            <v>10G215510002070</v>
          </cell>
          <cell r="D2020" t="str">
            <v>461E</v>
          </cell>
          <cell r="E2020" t="str">
            <v>ZROH</v>
          </cell>
          <cell r="F2020">
            <v>6</v>
          </cell>
          <cell r="H2020" t="str">
            <v>Foreign - imported directly, no similar nat., Res.CAMEX</v>
          </cell>
        </row>
        <row r="2021">
          <cell r="A2021" t="str">
            <v>10G216000001010</v>
          </cell>
          <cell r="D2021" t="str">
            <v>461E</v>
          </cell>
          <cell r="E2021" t="str">
            <v>ZROH</v>
          </cell>
          <cell r="F2021">
            <v>6</v>
          </cell>
          <cell r="H2021" t="str">
            <v>Foreign - imported directly, no similar nat., Res.CAMEX</v>
          </cell>
        </row>
        <row r="2022">
          <cell r="A2022" t="str">
            <v>10G216000001020</v>
          </cell>
          <cell r="D2022" t="str">
            <v>461E</v>
          </cell>
          <cell r="E2022" t="str">
            <v>ZROH</v>
          </cell>
          <cell r="F2022">
            <v>6</v>
          </cell>
          <cell r="H2022" t="str">
            <v>Foreign - imported directly, no similar nat., Res.CAMEX</v>
          </cell>
        </row>
        <row r="2023">
          <cell r="A2023" t="str">
            <v>10G216000001030</v>
          </cell>
          <cell r="D2023" t="str">
            <v>461E</v>
          </cell>
          <cell r="E2023" t="str">
            <v>ZROH</v>
          </cell>
          <cell r="F2023">
            <v>6</v>
          </cell>
          <cell r="H2023" t="str">
            <v>Foreign - imported directly, no similar nat., Res.CAMEX</v>
          </cell>
        </row>
        <row r="2024">
          <cell r="A2024" t="str">
            <v>10G216000001050</v>
          </cell>
          <cell r="D2024" t="str">
            <v>461E</v>
          </cell>
          <cell r="E2024" t="str">
            <v>ZROH</v>
          </cell>
          <cell r="F2024">
            <v>6</v>
          </cell>
          <cell r="H2024" t="str">
            <v>Foreign - imported directly, no similar nat., Res.CAMEX</v>
          </cell>
        </row>
        <row r="2025">
          <cell r="A2025" t="str">
            <v>10G216101001010</v>
          </cell>
          <cell r="D2025" t="str">
            <v>461E</v>
          </cell>
          <cell r="E2025" t="str">
            <v>ZROH</v>
          </cell>
          <cell r="F2025">
            <v>6</v>
          </cell>
          <cell r="H2025" t="str">
            <v>Foreign - imported directly, no similar nat., Res.CAMEX</v>
          </cell>
        </row>
        <row r="2026">
          <cell r="A2026" t="str">
            <v>10G216101001020</v>
          </cell>
          <cell r="D2026" t="str">
            <v>461E</v>
          </cell>
          <cell r="E2026" t="str">
            <v>ZROH</v>
          </cell>
          <cell r="F2026">
            <v>6</v>
          </cell>
          <cell r="H2026" t="str">
            <v>Foreign - imported directly, no similar nat., Res.CAMEX</v>
          </cell>
        </row>
        <row r="2027">
          <cell r="A2027" t="str">
            <v>10G216101001030</v>
          </cell>
          <cell r="D2027" t="str">
            <v>461E</v>
          </cell>
          <cell r="E2027" t="str">
            <v>ZROH</v>
          </cell>
          <cell r="F2027">
            <v>6</v>
          </cell>
          <cell r="H2027" t="str">
            <v>Foreign - imported directly, no similar nat., Res.CAMEX</v>
          </cell>
        </row>
        <row r="2028">
          <cell r="A2028" t="str">
            <v>10G216101001050</v>
          </cell>
          <cell r="D2028" t="str">
            <v>461E</v>
          </cell>
          <cell r="E2028" t="str">
            <v>ZROH</v>
          </cell>
          <cell r="F2028">
            <v>6</v>
          </cell>
          <cell r="H2028" t="str">
            <v>Foreign - imported directly, no similar nat., Res.CAMEX</v>
          </cell>
        </row>
        <row r="2029">
          <cell r="A2029" t="str">
            <v>10G2161R0001010</v>
          </cell>
          <cell r="D2029" t="str">
            <v>461E</v>
          </cell>
          <cell r="E2029" t="str">
            <v>ZROH</v>
          </cell>
          <cell r="F2029">
            <v>6</v>
          </cell>
          <cell r="H2029" t="str">
            <v>Foreign - imported directly, no similar nat., Res.CAMEX</v>
          </cell>
        </row>
        <row r="2030">
          <cell r="A2030" t="str">
            <v>10G2161R0001020</v>
          </cell>
          <cell r="D2030" t="str">
            <v>461E</v>
          </cell>
          <cell r="E2030" t="str">
            <v>ZROH</v>
          </cell>
          <cell r="F2030">
            <v>6</v>
          </cell>
          <cell r="H2030" t="str">
            <v>Foreign - imported directly, no similar nat., Res.CAMEX</v>
          </cell>
        </row>
        <row r="2031">
          <cell r="A2031" t="str">
            <v>10G2161R0001030</v>
          </cell>
          <cell r="D2031" t="str">
            <v>461E</v>
          </cell>
          <cell r="E2031" t="str">
            <v>ZROH</v>
          </cell>
          <cell r="F2031">
            <v>6</v>
          </cell>
          <cell r="H2031" t="str">
            <v>Foreign - imported directly, no similar nat., Res.CAMEX</v>
          </cell>
        </row>
        <row r="2032">
          <cell r="A2032" t="str">
            <v>10G2161R0001050</v>
          </cell>
          <cell r="D2032" t="str">
            <v>461E</v>
          </cell>
          <cell r="E2032" t="str">
            <v>ZROH</v>
          </cell>
          <cell r="F2032">
            <v>6</v>
          </cell>
          <cell r="H2032" t="str">
            <v>Foreign - imported directly, no similar nat., Res.CAMEX</v>
          </cell>
        </row>
        <row r="2033">
          <cell r="A2033" t="str">
            <v>10G2161R0001070</v>
          </cell>
          <cell r="D2033" t="str">
            <v>461E</v>
          </cell>
          <cell r="E2033" t="str">
            <v>ZROH</v>
          </cell>
          <cell r="F2033">
            <v>6</v>
          </cell>
          <cell r="H2033" t="str">
            <v>Foreign - imported directly, no similar nat., Res.CAMEX</v>
          </cell>
        </row>
        <row r="2034">
          <cell r="A2034" t="str">
            <v>10G216200011020</v>
          </cell>
          <cell r="D2034" t="str">
            <v>461E</v>
          </cell>
          <cell r="E2034" t="str">
            <v>ZROH</v>
          </cell>
          <cell r="F2034">
            <v>6</v>
          </cell>
          <cell r="H2034" t="str">
            <v>Foreign - imported directly, no similar nat., Res.CAMEX</v>
          </cell>
        </row>
        <row r="2035">
          <cell r="A2035" t="str">
            <v>10G216200011030</v>
          </cell>
          <cell r="D2035" t="str">
            <v>461E</v>
          </cell>
          <cell r="E2035" t="str">
            <v>ZROH</v>
          </cell>
          <cell r="F2035">
            <v>6</v>
          </cell>
          <cell r="H2035" t="str">
            <v>Foreign - imported directly, no similar nat., Res.CAMEX</v>
          </cell>
        </row>
        <row r="2036">
          <cell r="A2036" t="str">
            <v>10G216200011050</v>
          </cell>
          <cell r="D2036" t="str">
            <v>461E</v>
          </cell>
          <cell r="E2036" t="str">
            <v>ZROH</v>
          </cell>
          <cell r="F2036">
            <v>6</v>
          </cell>
          <cell r="H2036" t="str">
            <v>Foreign - imported directly, no similar nat., Res.CAMEX</v>
          </cell>
        </row>
        <row r="2037">
          <cell r="A2037" t="str">
            <v>10G253102004010</v>
          </cell>
          <cell r="D2037" t="str">
            <v>461E</v>
          </cell>
          <cell r="E2037" t="str">
            <v>ZROH</v>
          </cell>
          <cell r="F2037">
            <v>6</v>
          </cell>
          <cell r="H2037" t="str">
            <v>Foreign - imported directly, no similar nat., Res.CAMEX</v>
          </cell>
        </row>
        <row r="2038">
          <cell r="A2038" t="str">
            <v>10G253102004050</v>
          </cell>
          <cell r="D2038" t="str">
            <v>461E</v>
          </cell>
          <cell r="E2038" t="str">
            <v>ZROH</v>
          </cell>
          <cell r="F2038">
            <v>6</v>
          </cell>
          <cell r="H2038" t="str">
            <v>Foreign - imported directly, no similar nat., Res.CAMEX</v>
          </cell>
        </row>
        <row r="2039">
          <cell r="A2039" t="str">
            <v>10G253102004070</v>
          </cell>
          <cell r="D2039" t="str">
            <v>461E</v>
          </cell>
          <cell r="E2039" t="str">
            <v>ZROH</v>
          </cell>
          <cell r="F2039">
            <v>6</v>
          </cell>
          <cell r="H2039" t="str">
            <v>Foreign - imported directly, no similar nat., Res.CAMEX</v>
          </cell>
        </row>
        <row r="2040">
          <cell r="A2040" t="str">
            <v>10G253103004010</v>
          </cell>
          <cell r="D2040" t="str">
            <v>461E</v>
          </cell>
          <cell r="E2040" t="str">
            <v>ZROH</v>
          </cell>
          <cell r="F2040">
            <v>6</v>
          </cell>
          <cell r="H2040" t="str">
            <v>Foreign - imported directly, no similar nat., Res.CAMEX</v>
          </cell>
        </row>
        <row r="2041">
          <cell r="A2041" t="str">
            <v>10G253103004050</v>
          </cell>
          <cell r="D2041" t="str">
            <v>461E</v>
          </cell>
          <cell r="E2041" t="str">
            <v>ZROH</v>
          </cell>
          <cell r="F2041">
            <v>6</v>
          </cell>
          <cell r="H2041" t="str">
            <v>Foreign - imported directly, no similar nat., Res.CAMEX</v>
          </cell>
        </row>
        <row r="2042">
          <cell r="A2042" t="str">
            <v>10G253103004070</v>
          </cell>
          <cell r="D2042" t="str">
            <v>461E</v>
          </cell>
          <cell r="E2042" t="str">
            <v>ZROH</v>
          </cell>
          <cell r="F2042">
            <v>6</v>
          </cell>
          <cell r="H2042" t="str">
            <v>Foreign - imported directly, no similar nat., Res.CAMEX</v>
          </cell>
        </row>
        <row r="2043">
          <cell r="A2043" t="str">
            <v>10G253104004010</v>
          </cell>
          <cell r="D2043" t="str">
            <v>461E</v>
          </cell>
          <cell r="E2043" t="str">
            <v>ZROH</v>
          </cell>
          <cell r="F2043">
            <v>6</v>
          </cell>
          <cell r="H2043" t="str">
            <v>Foreign - imported directly, no similar nat., Res.CAMEX</v>
          </cell>
        </row>
        <row r="2044">
          <cell r="A2044" t="str">
            <v>10G253104004050</v>
          </cell>
          <cell r="D2044" t="str">
            <v>461E</v>
          </cell>
          <cell r="E2044" t="str">
            <v>ZROH</v>
          </cell>
          <cell r="F2044">
            <v>6</v>
          </cell>
          <cell r="H2044" t="str">
            <v>Foreign - imported directly, no similar nat., Res.CAMEX</v>
          </cell>
        </row>
        <row r="2045">
          <cell r="A2045" t="str">
            <v>10G253104004070</v>
          </cell>
          <cell r="D2045" t="str">
            <v>461E</v>
          </cell>
          <cell r="E2045" t="str">
            <v>ZROH</v>
          </cell>
          <cell r="F2045">
            <v>6</v>
          </cell>
          <cell r="H2045" t="str">
            <v>Foreign - imported directly, no similar nat., Res.CAMEX</v>
          </cell>
        </row>
        <row r="2046">
          <cell r="A2046" t="str">
            <v>10G253150004010</v>
          </cell>
          <cell r="D2046" t="str">
            <v>461E</v>
          </cell>
          <cell r="E2046" t="str">
            <v>ZROH</v>
          </cell>
          <cell r="F2046">
            <v>6</v>
          </cell>
          <cell r="H2046" t="str">
            <v>Foreign - imported directly, no similar nat., Res.CAMEX</v>
          </cell>
        </row>
        <row r="2047">
          <cell r="A2047" t="str">
            <v>10G253150004050</v>
          </cell>
          <cell r="D2047" t="str">
            <v>461E</v>
          </cell>
          <cell r="E2047" t="str">
            <v>ZROH</v>
          </cell>
          <cell r="F2047">
            <v>6</v>
          </cell>
          <cell r="H2047" t="str">
            <v>Foreign - imported directly, no similar nat., Res.CAMEX</v>
          </cell>
        </row>
        <row r="2048">
          <cell r="A2048" t="str">
            <v>10G253150004070</v>
          </cell>
          <cell r="D2048" t="str">
            <v>461E</v>
          </cell>
          <cell r="E2048" t="str">
            <v>ZROH</v>
          </cell>
          <cell r="F2048">
            <v>6</v>
          </cell>
          <cell r="H2048" t="str">
            <v>Foreign - imported directly, no similar nat., Res.CAMEX</v>
          </cell>
        </row>
        <row r="2049">
          <cell r="A2049" t="str">
            <v>10G253220004010</v>
          </cell>
          <cell r="D2049" t="str">
            <v>461E</v>
          </cell>
          <cell r="E2049" t="str">
            <v>ZROH</v>
          </cell>
          <cell r="F2049">
            <v>6</v>
          </cell>
          <cell r="H2049" t="str">
            <v>Foreign - imported directly, no similar nat., Res.CAMEX</v>
          </cell>
        </row>
        <row r="2050">
          <cell r="A2050" t="str">
            <v>10G253220004050</v>
          </cell>
          <cell r="D2050" t="str">
            <v>461E</v>
          </cell>
          <cell r="E2050" t="str">
            <v>ZROH</v>
          </cell>
          <cell r="F2050">
            <v>6</v>
          </cell>
          <cell r="H2050" t="str">
            <v>Foreign - imported directly, no similar nat., Res.CAMEX</v>
          </cell>
        </row>
        <row r="2051">
          <cell r="A2051" t="str">
            <v>10G253220004070</v>
          </cell>
          <cell r="D2051" t="str">
            <v>461E</v>
          </cell>
          <cell r="E2051" t="str">
            <v>ZROH</v>
          </cell>
          <cell r="F2051">
            <v>6</v>
          </cell>
          <cell r="H2051" t="str">
            <v>Foreign - imported directly, no similar nat., Res.CAMEX</v>
          </cell>
        </row>
        <row r="2052">
          <cell r="A2052" t="str">
            <v>10G253272004010</v>
          </cell>
          <cell r="D2052" t="str">
            <v>461E</v>
          </cell>
          <cell r="E2052" t="str">
            <v>ZROH</v>
          </cell>
          <cell r="F2052">
            <v>6</v>
          </cell>
          <cell r="H2052" t="str">
            <v>Foreign - imported directly, no similar nat., Res.CAMEX</v>
          </cell>
        </row>
        <row r="2053">
          <cell r="A2053" t="str">
            <v>10G253272004050</v>
          </cell>
          <cell r="D2053" t="str">
            <v>461E</v>
          </cell>
          <cell r="E2053" t="str">
            <v>ZROH</v>
          </cell>
          <cell r="F2053">
            <v>6</v>
          </cell>
          <cell r="H2053" t="str">
            <v>Foreign - imported directly, no similar nat., Res.CAMEX</v>
          </cell>
        </row>
        <row r="2054">
          <cell r="A2054" t="str">
            <v>10G253272004070</v>
          </cell>
          <cell r="D2054" t="str">
            <v>461E</v>
          </cell>
          <cell r="E2054" t="str">
            <v>ZROH</v>
          </cell>
          <cell r="F2054">
            <v>6</v>
          </cell>
          <cell r="H2054" t="str">
            <v>Foreign - imported directly, no similar nat., Res.CAMEX</v>
          </cell>
        </row>
        <row r="2055">
          <cell r="A2055" t="str">
            <v>10G253301004010</v>
          </cell>
          <cell r="D2055" t="str">
            <v>461E</v>
          </cell>
          <cell r="E2055" t="str">
            <v>ZROH</v>
          </cell>
          <cell r="F2055">
            <v>6</v>
          </cell>
          <cell r="H2055" t="str">
            <v>Foreign - imported directly, no similar nat., Res.CAMEX</v>
          </cell>
        </row>
        <row r="2056">
          <cell r="A2056" t="str">
            <v>10G253301004050</v>
          </cell>
          <cell r="D2056" t="str">
            <v>461E</v>
          </cell>
          <cell r="E2056" t="str">
            <v>ZROH</v>
          </cell>
          <cell r="F2056">
            <v>6</v>
          </cell>
          <cell r="H2056" t="str">
            <v>Foreign - imported directly, no similar nat., Res.CAMEX</v>
          </cell>
        </row>
        <row r="2057">
          <cell r="A2057" t="str">
            <v>10G253301004070</v>
          </cell>
          <cell r="D2057" t="str">
            <v>461E</v>
          </cell>
          <cell r="E2057" t="str">
            <v>ZROH</v>
          </cell>
          <cell r="F2057">
            <v>6</v>
          </cell>
          <cell r="H2057" t="str">
            <v>Foreign - imported directly, no similar nat., Res.CAMEX</v>
          </cell>
        </row>
        <row r="2058">
          <cell r="A2058" t="str">
            <v>10G253330004010</v>
          </cell>
          <cell r="D2058" t="str">
            <v>461E</v>
          </cell>
          <cell r="E2058" t="str">
            <v>ZROH</v>
          </cell>
          <cell r="F2058">
            <v>6</v>
          </cell>
          <cell r="H2058" t="str">
            <v>Foreign - imported directly, no similar nat., Res.CAMEX</v>
          </cell>
        </row>
        <row r="2059">
          <cell r="A2059" t="str">
            <v>10G253330004050</v>
          </cell>
          <cell r="D2059" t="str">
            <v>461E</v>
          </cell>
          <cell r="E2059" t="str">
            <v>ZROH</v>
          </cell>
          <cell r="F2059">
            <v>6</v>
          </cell>
          <cell r="H2059" t="str">
            <v>Foreign - imported directly, no similar nat., Res.CAMEX</v>
          </cell>
        </row>
        <row r="2060">
          <cell r="A2060" t="str">
            <v>10G253330004070</v>
          </cell>
          <cell r="D2060" t="str">
            <v>461E</v>
          </cell>
          <cell r="E2060" t="str">
            <v>ZROH</v>
          </cell>
          <cell r="F2060">
            <v>6</v>
          </cell>
          <cell r="H2060" t="str">
            <v>Foreign - imported directly, no similar nat., Res.CAMEX</v>
          </cell>
        </row>
        <row r="2061">
          <cell r="A2061" t="str">
            <v>10G253472004010</v>
          </cell>
          <cell r="D2061" t="str">
            <v>461E</v>
          </cell>
          <cell r="E2061" t="str">
            <v>ZROH</v>
          </cell>
          <cell r="F2061">
            <v>6</v>
          </cell>
          <cell r="H2061" t="str">
            <v>Foreign - imported directly, no similar nat., Res.CAMEX</v>
          </cell>
        </row>
        <row r="2062">
          <cell r="A2062" t="str">
            <v>10G253472004050</v>
          </cell>
          <cell r="D2062" t="str">
            <v>461E</v>
          </cell>
          <cell r="E2062" t="str">
            <v>ZROH</v>
          </cell>
          <cell r="F2062">
            <v>6</v>
          </cell>
          <cell r="H2062" t="str">
            <v>Foreign - imported directly, no similar nat., Res.CAMEX</v>
          </cell>
        </row>
        <row r="2063">
          <cell r="A2063" t="str">
            <v>10G253472004070</v>
          </cell>
          <cell r="D2063" t="str">
            <v>461E</v>
          </cell>
          <cell r="E2063" t="str">
            <v>ZROH</v>
          </cell>
          <cell r="F2063">
            <v>6</v>
          </cell>
          <cell r="H2063" t="str">
            <v>Foreign - imported directly, no similar nat., Res.CAMEX</v>
          </cell>
        </row>
        <row r="2064">
          <cell r="A2064" t="str">
            <v>10G253681004010</v>
          </cell>
          <cell r="D2064" t="str">
            <v>461E</v>
          </cell>
          <cell r="E2064" t="str">
            <v>ZROH</v>
          </cell>
          <cell r="F2064">
            <v>6</v>
          </cell>
          <cell r="H2064" t="str">
            <v>Foreign - imported directly, no similar nat., Res.CAMEX</v>
          </cell>
        </row>
        <row r="2065">
          <cell r="A2065" t="str">
            <v>10G253681004050</v>
          </cell>
          <cell r="D2065" t="str">
            <v>461E</v>
          </cell>
          <cell r="E2065" t="str">
            <v>ZROH</v>
          </cell>
          <cell r="F2065">
            <v>6</v>
          </cell>
          <cell r="H2065" t="str">
            <v>Foreign - imported directly, no similar nat., Res.CAMEX</v>
          </cell>
        </row>
        <row r="2066">
          <cell r="A2066" t="str">
            <v>10G253681004070</v>
          </cell>
          <cell r="D2066" t="str">
            <v>461E</v>
          </cell>
          <cell r="E2066" t="str">
            <v>ZROH</v>
          </cell>
          <cell r="F2066">
            <v>6</v>
          </cell>
          <cell r="H2066" t="str">
            <v>Foreign - imported directly, no similar nat., Res.CAMEX</v>
          </cell>
        </row>
        <row r="2067">
          <cell r="A2067" t="str">
            <v>10G253822004010</v>
          </cell>
          <cell r="D2067" t="str">
            <v>461E</v>
          </cell>
          <cell r="E2067" t="str">
            <v>ZROH</v>
          </cell>
          <cell r="F2067">
            <v>6</v>
          </cell>
          <cell r="H2067" t="str">
            <v>Foreign - imported directly, no similar nat., Res.CAMEX</v>
          </cell>
        </row>
        <row r="2068">
          <cell r="A2068" t="str">
            <v>10G253822004050</v>
          </cell>
          <cell r="D2068" t="str">
            <v>461E</v>
          </cell>
          <cell r="E2068" t="str">
            <v>ZROH</v>
          </cell>
          <cell r="F2068">
            <v>6</v>
          </cell>
          <cell r="H2068" t="str">
            <v>Foreign - imported directly, no similar nat., Res.CAMEX</v>
          </cell>
        </row>
        <row r="2069">
          <cell r="A2069" t="str">
            <v>10G253822004070</v>
          </cell>
          <cell r="D2069" t="str">
            <v>461E</v>
          </cell>
          <cell r="E2069" t="str">
            <v>ZROH</v>
          </cell>
          <cell r="F2069">
            <v>6</v>
          </cell>
          <cell r="H2069" t="str">
            <v>Foreign - imported directly, no similar nat., Res.CAMEX</v>
          </cell>
        </row>
        <row r="2070">
          <cell r="A2070" t="str">
            <v>10G263822004010</v>
          </cell>
          <cell r="D2070" t="str">
            <v>461E</v>
          </cell>
          <cell r="E2070" t="str">
            <v>ZROH</v>
          </cell>
          <cell r="F2070">
            <v>6</v>
          </cell>
          <cell r="H2070" t="str">
            <v>Foreign - imported directly, no similar nat., Res.CAMEX</v>
          </cell>
        </row>
        <row r="2071">
          <cell r="A2071" t="str">
            <v>10G263822004020</v>
          </cell>
          <cell r="D2071" t="str">
            <v>461E</v>
          </cell>
          <cell r="E2071" t="str">
            <v>ZROH</v>
          </cell>
          <cell r="F2071">
            <v>6</v>
          </cell>
          <cell r="H2071" t="str">
            <v>Foreign - imported directly, no similar nat., Res.CAMEX</v>
          </cell>
        </row>
        <row r="2072">
          <cell r="A2072" t="str">
            <v>10G263822004050</v>
          </cell>
          <cell r="D2072" t="str">
            <v>461E</v>
          </cell>
          <cell r="E2072" t="str">
            <v>ZROH</v>
          </cell>
          <cell r="F2072">
            <v>6</v>
          </cell>
          <cell r="H2072" t="str">
            <v>Foreign - imported directly, no similar nat., Res.CAMEX</v>
          </cell>
        </row>
        <row r="2073">
          <cell r="A2073" t="str">
            <v>10G263822004070</v>
          </cell>
          <cell r="D2073" t="str">
            <v>461E</v>
          </cell>
          <cell r="E2073" t="str">
            <v>ZROH</v>
          </cell>
          <cell r="F2073">
            <v>6</v>
          </cell>
          <cell r="H2073" t="str">
            <v>Foreign - imported directly, no similar nat., Res.CAMEX</v>
          </cell>
        </row>
        <row r="2074">
          <cell r="A2074" t="str">
            <v>11011-00024100</v>
          </cell>
          <cell r="D2074" t="str">
            <v>461E</v>
          </cell>
          <cell r="E2074" t="str">
            <v>ZROH</v>
          </cell>
          <cell r="F2074">
            <v>1</v>
          </cell>
          <cell r="H2074" t="str">
            <v>Foreign - imported directly</v>
          </cell>
        </row>
        <row r="2075">
          <cell r="A2075" t="str">
            <v>11011-00025000</v>
          </cell>
          <cell r="D2075" t="str">
            <v>461E</v>
          </cell>
          <cell r="E2075" t="str">
            <v>ZROH</v>
          </cell>
          <cell r="F2075">
            <v>1</v>
          </cell>
          <cell r="H2075" t="str">
            <v>Foreign - imported directly</v>
          </cell>
        </row>
        <row r="2076">
          <cell r="A2076" t="str">
            <v>11011-00026200</v>
          </cell>
          <cell r="D2076" t="str">
            <v>461E</v>
          </cell>
          <cell r="E2076" t="str">
            <v>ZROH</v>
          </cell>
          <cell r="F2076">
            <v>1</v>
          </cell>
          <cell r="H2076" t="str">
            <v>Foreign - imported directly</v>
          </cell>
        </row>
        <row r="2077">
          <cell r="A2077" t="str">
            <v>11011-00064100</v>
          </cell>
          <cell r="D2077" t="str">
            <v>461E</v>
          </cell>
          <cell r="E2077" t="str">
            <v>ZROH</v>
          </cell>
          <cell r="F2077">
            <v>1</v>
          </cell>
          <cell r="H2077" t="str">
            <v>Foreign - imported directly</v>
          </cell>
        </row>
        <row r="2078">
          <cell r="A2078" t="str">
            <v>11011-00065000</v>
          </cell>
          <cell r="D2078" t="str">
            <v>461E</v>
          </cell>
          <cell r="E2078" t="str">
            <v>ZROH</v>
          </cell>
          <cell r="F2078">
            <v>1</v>
          </cell>
          <cell r="H2078" t="str">
            <v>Foreign - imported directly</v>
          </cell>
        </row>
        <row r="2079">
          <cell r="A2079" t="str">
            <v>11011-00066200</v>
          </cell>
          <cell r="D2079" t="str">
            <v>461E</v>
          </cell>
          <cell r="E2079" t="str">
            <v>ZROH</v>
          </cell>
          <cell r="F2079">
            <v>1</v>
          </cell>
          <cell r="H2079" t="str">
            <v>Foreign - imported directly</v>
          </cell>
        </row>
        <row r="2080">
          <cell r="A2080" t="str">
            <v>11020-00405000</v>
          </cell>
          <cell r="D2080" t="str">
            <v>461E</v>
          </cell>
          <cell r="E2080" t="str">
            <v>ZROH</v>
          </cell>
          <cell r="F2080">
            <v>6</v>
          </cell>
          <cell r="H2080" t="str">
            <v>Foreign - imported directly, no similar nat., Res.CAMEX</v>
          </cell>
        </row>
        <row r="2081">
          <cell r="A2081" t="str">
            <v>11020-0040E000</v>
          </cell>
          <cell r="D2081" t="str">
            <v>461E</v>
          </cell>
          <cell r="E2081" t="str">
            <v>ZROH</v>
          </cell>
          <cell r="F2081">
            <v>6</v>
          </cell>
          <cell r="H2081" t="str">
            <v>Foreign - imported directly, no similar nat., Res.CAMEX</v>
          </cell>
        </row>
        <row r="2082">
          <cell r="A2082" t="str">
            <v>11031-00014000</v>
          </cell>
          <cell r="D2082" t="str">
            <v>461E</v>
          </cell>
          <cell r="E2082" t="str">
            <v>ZROH</v>
          </cell>
          <cell r="F2082">
            <v>1</v>
          </cell>
          <cell r="H2082" t="str">
            <v>Foreign - imported directly</v>
          </cell>
        </row>
        <row r="2083">
          <cell r="A2083" t="str">
            <v>11031-00014100</v>
          </cell>
          <cell r="D2083" t="str">
            <v>461E</v>
          </cell>
          <cell r="E2083" t="str">
            <v>ZROH</v>
          </cell>
          <cell r="F2083">
            <v>1</v>
          </cell>
          <cell r="H2083" t="str">
            <v>Foreign - imported directly</v>
          </cell>
        </row>
        <row r="2084">
          <cell r="A2084" t="str">
            <v>11031-00016500</v>
          </cell>
          <cell r="D2084" t="str">
            <v>461E</v>
          </cell>
          <cell r="E2084" t="str">
            <v>ZROH</v>
          </cell>
          <cell r="F2084">
            <v>1</v>
          </cell>
          <cell r="H2084" t="str">
            <v>Foreign - imported directly</v>
          </cell>
        </row>
        <row r="2085">
          <cell r="A2085" t="str">
            <v>11031-00016A00</v>
          </cell>
          <cell r="D2085" t="str">
            <v>461E</v>
          </cell>
          <cell r="E2085" t="str">
            <v>ZROH</v>
          </cell>
          <cell r="F2085">
            <v>1</v>
          </cell>
          <cell r="H2085" t="str">
            <v>Foreign - imported directly</v>
          </cell>
        </row>
        <row r="2086">
          <cell r="A2086" t="str">
            <v>11031-0001F000</v>
          </cell>
          <cell r="D2086" t="str">
            <v>461E</v>
          </cell>
          <cell r="E2086" t="str">
            <v>ZROH</v>
          </cell>
          <cell r="F2086">
            <v>1</v>
          </cell>
          <cell r="H2086" t="str">
            <v>Foreign - imported directly</v>
          </cell>
        </row>
        <row r="2087">
          <cell r="A2087" t="str">
            <v>11031-0001F400</v>
          </cell>
          <cell r="D2087" t="str">
            <v>461E</v>
          </cell>
          <cell r="E2087" t="str">
            <v>ZROH</v>
          </cell>
          <cell r="F2087">
            <v>1</v>
          </cell>
          <cell r="H2087" t="str">
            <v>Foreign - imported directly</v>
          </cell>
        </row>
        <row r="2088">
          <cell r="A2088" t="str">
            <v>11031-0001F500</v>
          </cell>
          <cell r="D2088" t="str">
            <v>461E</v>
          </cell>
          <cell r="E2088" t="str">
            <v>ZROH</v>
          </cell>
          <cell r="F2088">
            <v>1</v>
          </cell>
          <cell r="H2088" t="str">
            <v>Foreign - imported directly</v>
          </cell>
        </row>
        <row r="2089">
          <cell r="A2089" t="str">
            <v>11031-00026000</v>
          </cell>
          <cell r="D2089" t="str">
            <v>461E</v>
          </cell>
          <cell r="E2089" t="str">
            <v>ZROH</v>
          </cell>
          <cell r="F2089">
            <v>1</v>
          </cell>
          <cell r="H2089" t="str">
            <v>Foreign - imported directly</v>
          </cell>
        </row>
        <row r="2090">
          <cell r="A2090" t="str">
            <v>11031-00026100</v>
          </cell>
          <cell r="D2090" t="str">
            <v>461E</v>
          </cell>
          <cell r="E2090" t="str">
            <v>ZROH</v>
          </cell>
          <cell r="F2090">
            <v>1</v>
          </cell>
          <cell r="H2090" t="str">
            <v>Foreign - imported directly</v>
          </cell>
        </row>
        <row r="2091">
          <cell r="A2091" t="str">
            <v>11031-0002F000</v>
          </cell>
          <cell r="D2091" t="str">
            <v>461E</v>
          </cell>
          <cell r="E2091" t="str">
            <v>ZROH</v>
          </cell>
          <cell r="F2091">
            <v>1</v>
          </cell>
          <cell r="H2091" t="str">
            <v>Foreign - imported directly</v>
          </cell>
        </row>
        <row r="2092">
          <cell r="A2092" t="str">
            <v>11031-0002F500</v>
          </cell>
          <cell r="D2092" t="str">
            <v>461E</v>
          </cell>
          <cell r="E2092" t="str">
            <v>ZROH</v>
          </cell>
          <cell r="F2092">
            <v>1</v>
          </cell>
          <cell r="H2092" t="str">
            <v>Foreign - imported directly</v>
          </cell>
        </row>
        <row r="2093">
          <cell r="A2093" t="str">
            <v>11031-00044000</v>
          </cell>
          <cell r="D2093" t="str">
            <v>461E</v>
          </cell>
          <cell r="E2093" t="str">
            <v>ZROH</v>
          </cell>
          <cell r="F2093">
            <v>1</v>
          </cell>
          <cell r="H2093" t="str">
            <v>Foreign - imported directly</v>
          </cell>
        </row>
        <row r="2094">
          <cell r="A2094" t="str">
            <v>11031-00044100</v>
          </cell>
          <cell r="D2094" t="str">
            <v>461E</v>
          </cell>
          <cell r="E2094" t="str">
            <v>ZROH</v>
          </cell>
          <cell r="F2094">
            <v>1</v>
          </cell>
          <cell r="H2094" t="str">
            <v>Foreign - imported directly</v>
          </cell>
        </row>
        <row r="2095">
          <cell r="A2095" t="str">
            <v>11031-00046400</v>
          </cell>
          <cell r="D2095" t="str">
            <v>461E</v>
          </cell>
          <cell r="E2095" t="str">
            <v>ZROH</v>
          </cell>
          <cell r="F2095">
            <v>1</v>
          </cell>
          <cell r="H2095" t="str">
            <v>Foreign - imported directly</v>
          </cell>
        </row>
        <row r="2096">
          <cell r="A2096" t="str">
            <v>11031-00046600</v>
          </cell>
          <cell r="D2096" t="str">
            <v>461E</v>
          </cell>
          <cell r="E2096" t="str">
            <v>ZROH</v>
          </cell>
          <cell r="F2096">
            <v>1</v>
          </cell>
          <cell r="H2096" t="str">
            <v>Foreign - imported directly</v>
          </cell>
        </row>
        <row r="2097">
          <cell r="A2097" t="str">
            <v>11031-0004F300</v>
          </cell>
          <cell r="D2097" t="str">
            <v>461E</v>
          </cell>
          <cell r="E2097" t="str">
            <v>ZROH</v>
          </cell>
          <cell r="F2097">
            <v>1</v>
          </cell>
          <cell r="H2097" t="str">
            <v>Foreign - imported directly</v>
          </cell>
        </row>
        <row r="2098">
          <cell r="A2098" t="str">
            <v>11031-0004F600</v>
          </cell>
          <cell r="D2098" t="str">
            <v>461E</v>
          </cell>
          <cell r="E2098" t="str">
            <v>ZROH</v>
          </cell>
          <cell r="F2098">
            <v>1</v>
          </cell>
          <cell r="H2098" t="str">
            <v>Foreign - imported directly</v>
          </cell>
        </row>
        <row r="2099">
          <cell r="A2099" t="str">
            <v>11031-00056400</v>
          </cell>
          <cell r="D2099" t="str">
            <v>461E</v>
          </cell>
          <cell r="E2099" t="str">
            <v>ZROH</v>
          </cell>
          <cell r="F2099">
            <v>1</v>
          </cell>
          <cell r="H2099" t="str">
            <v>Foreign - imported directly</v>
          </cell>
        </row>
        <row r="2100">
          <cell r="A2100" t="str">
            <v>11031-0005F200</v>
          </cell>
          <cell r="D2100" t="str">
            <v>461E</v>
          </cell>
          <cell r="E2100" t="str">
            <v>ZROH</v>
          </cell>
          <cell r="F2100">
            <v>1</v>
          </cell>
          <cell r="H2100" t="str">
            <v>Foreign - imported directly</v>
          </cell>
        </row>
        <row r="2101">
          <cell r="A2101" t="str">
            <v>11031-0005F300</v>
          </cell>
          <cell r="D2101" t="str">
            <v>461E</v>
          </cell>
          <cell r="E2101" t="str">
            <v>ZROH</v>
          </cell>
          <cell r="F2101">
            <v>1</v>
          </cell>
          <cell r="H2101" t="str">
            <v>Foreign - imported directly</v>
          </cell>
        </row>
        <row r="2102">
          <cell r="A2102" t="str">
            <v>11031-00064000</v>
          </cell>
          <cell r="D2102" t="str">
            <v>461E</v>
          </cell>
          <cell r="E2102" t="str">
            <v>ZROH</v>
          </cell>
          <cell r="F2102">
            <v>1</v>
          </cell>
          <cell r="H2102" t="str">
            <v>Foreign - imported directly</v>
          </cell>
        </row>
        <row r="2103">
          <cell r="A2103" t="str">
            <v>11031-00064100</v>
          </cell>
          <cell r="D2103" t="str">
            <v>461E</v>
          </cell>
          <cell r="E2103" t="str">
            <v>ZROH</v>
          </cell>
          <cell r="F2103">
            <v>1</v>
          </cell>
          <cell r="H2103" t="str">
            <v>Foreign - imported directly</v>
          </cell>
        </row>
        <row r="2104">
          <cell r="A2104" t="str">
            <v>11031-00066400</v>
          </cell>
          <cell r="D2104" t="str">
            <v>461E</v>
          </cell>
          <cell r="E2104" t="str">
            <v>ZROH</v>
          </cell>
          <cell r="F2104">
            <v>1</v>
          </cell>
          <cell r="H2104" t="str">
            <v>Foreign - imported directly</v>
          </cell>
        </row>
        <row r="2105">
          <cell r="A2105" t="str">
            <v>11031-00066800</v>
          </cell>
          <cell r="D2105" t="str">
            <v>461E</v>
          </cell>
          <cell r="E2105" t="str">
            <v>ZROH</v>
          </cell>
          <cell r="F2105">
            <v>1</v>
          </cell>
          <cell r="H2105" t="str">
            <v>Foreign - imported directly</v>
          </cell>
        </row>
        <row r="2106">
          <cell r="A2106" t="str">
            <v>11031-00066R00</v>
          </cell>
          <cell r="D2106" t="str">
            <v>461E</v>
          </cell>
          <cell r="E2106" t="str">
            <v>ZROH</v>
          </cell>
          <cell r="F2106">
            <v>1</v>
          </cell>
          <cell r="H2106" t="str">
            <v>Foreign - imported directly</v>
          </cell>
        </row>
        <row r="2107">
          <cell r="A2107" t="str">
            <v>11031-0006F200</v>
          </cell>
          <cell r="D2107" t="str">
            <v>461E</v>
          </cell>
          <cell r="E2107" t="str">
            <v>ZROH</v>
          </cell>
          <cell r="F2107">
            <v>1</v>
          </cell>
          <cell r="H2107" t="str">
            <v>Foreign - imported directly</v>
          </cell>
        </row>
        <row r="2108">
          <cell r="A2108" t="str">
            <v>11031-0006F300</v>
          </cell>
          <cell r="D2108" t="str">
            <v>461E</v>
          </cell>
          <cell r="E2108" t="str">
            <v>ZROH</v>
          </cell>
          <cell r="F2108">
            <v>1</v>
          </cell>
          <cell r="H2108" t="str">
            <v>Foreign - imported directly</v>
          </cell>
        </row>
        <row r="2109">
          <cell r="A2109" t="str">
            <v>11031-0017F000</v>
          </cell>
          <cell r="D2109" t="str">
            <v>461E</v>
          </cell>
          <cell r="E2109" t="str">
            <v>ZROH</v>
          </cell>
          <cell r="F2109">
            <v>1</v>
          </cell>
          <cell r="H2109" t="str">
            <v>Foreign - imported directly</v>
          </cell>
        </row>
        <row r="2110">
          <cell r="A2110" t="str">
            <v>11202-0027D000</v>
          </cell>
          <cell r="D2110" t="str">
            <v>461E</v>
          </cell>
          <cell r="E2110" t="str">
            <v>ZROH</v>
          </cell>
          <cell r="F2110">
            <v>6</v>
          </cell>
          <cell r="H2110" t="str">
            <v>Foreign - imported directly, no similar nat., Res.CAMEX</v>
          </cell>
        </row>
        <row r="2111">
          <cell r="A2111" t="str">
            <v>11202-0027F100</v>
          </cell>
          <cell r="D2111" t="str">
            <v>461E</v>
          </cell>
          <cell r="E2111" t="str">
            <v>ZROH</v>
          </cell>
          <cell r="F2111">
            <v>6</v>
          </cell>
          <cell r="H2111" t="str">
            <v>Foreign - imported directly, no similar nat., Res.CAMEX</v>
          </cell>
        </row>
        <row r="2112">
          <cell r="A2112" t="str">
            <v>11202-0027K000</v>
          </cell>
          <cell r="D2112" t="str">
            <v>461E</v>
          </cell>
          <cell r="E2112" t="str">
            <v>ZROH</v>
          </cell>
          <cell r="F2112">
            <v>6</v>
          </cell>
          <cell r="H2112" t="str">
            <v>Foreign - imported directly, no similar nat., Res.CAMEX</v>
          </cell>
        </row>
        <row r="2113">
          <cell r="A2113" t="str">
            <v>11202-0027P000</v>
          </cell>
          <cell r="D2113" t="str">
            <v>461E</v>
          </cell>
          <cell r="E2113" t="str">
            <v>ZROH</v>
          </cell>
          <cell r="F2113">
            <v>6</v>
          </cell>
          <cell r="H2113" t="str">
            <v>Foreign - imported directly, no similar nat., Res.CAMEX</v>
          </cell>
        </row>
        <row r="2114">
          <cell r="A2114" t="str">
            <v>11202-0027Q000</v>
          </cell>
          <cell r="D2114" t="str">
            <v>461E</v>
          </cell>
          <cell r="E2114" t="str">
            <v>ZROH</v>
          </cell>
          <cell r="F2114">
            <v>6</v>
          </cell>
          <cell r="H2114" t="str">
            <v>Foreign - imported directly, no similar nat., Res.CAMEX</v>
          </cell>
        </row>
        <row r="2115">
          <cell r="A2115" t="str">
            <v>11202-0029F200</v>
          </cell>
          <cell r="D2115" t="str">
            <v>461E</v>
          </cell>
          <cell r="E2115" t="str">
            <v>ZROH</v>
          </cell>
          <cell r="F2115">
            <v>6</v>
          </cell>
          <cell r="H2115" t="str">
            <v>Foreign - imported directly, no similar nat., Res.CAMEX</v>
          </cell>
        </row>
        <row r="2116">
          <cell r="A2116" t="str">
            <v>11202-00517000</v>
          </cell>
          <cell r="D2116" t="str">
            <v>461E</v>
          </cell>
          <cell r="E2116" t="str">
            <v>ZROH</v>
          </cell>
          <cell r="F2116">
            <v>6</v>
          </cell>
          <cell r="H2116" t="str">
            <v>Foreign - imported directly, no similar nat., Res.CAMEX</v>
          </cell>
        </row>
        <row r="2117">
          <cell r="A2117" t="str">
            <v>11202-0051F000</v>
          </cell>
          <cell r="D2117" t="str">
            <v>461E</v>
          </cell>
          <cell r="E2117" t="str">
            <v>ZROH</v>
          </cell>
          <cell r="F2117">
            <v>6</v>
          </cell>
          <cell r="H2117" t="str">
            <v>Foreign - imported directly, no similar nat., Res.CAMEX</v>
          </cell>
        </row>
        <row r="2118">
          <cell r="A2118" t="str">
            <v>11202-0051K000</v>
          </cell>
          <cell r="D2118" t="str">
            <v>461E</v>
          </cell>
          <cell r="E2118" t="str">
            <v>ZROH</v>
          </cell>
          <cell r="F2118">
            <v>6</v>
          </cell>
          <cell r="H2118" t="str">
            <v>Foreign - imported directly, no similar nat., Res.CAMEX</v>
          </cell>
        </row>
        <row r="2119">
          <cell r="A2119" t="str">
            <v>11202-0051P000</v>
          </cell>
          <cell r="D2119" t="str">
            <v>461E</v>
          </cell>
          <cell r="E2119" t="str">
            <v>ZROH</v>
          </cell>
          <cell r="F2119">
            <v>6</v>
          </cell>
          <cell r="H2119" t="str">
            <v>Foreign - imported directly, no similar nat., Res.CAMEX</v>
          </cell>
        </row>
        <row r="2120">
          <cell r="A2120" t="str">
            <v>11202-0051Q000</v>
          </cell>
          <cell r="D2120" t="str">
            <v>461E</v>
          </cell>
          <cell r="E2120" t="str">
            <v>ZROH</v>
          </cell>
          <cell r="F2120">
            <v>6</v>
          </cell>
          <cell r="H2120" t="str">
            <v>Foreign - imported directly, no similar nat., Res.CAMEX</v>
          </cell>
        </row>
        <row r="2121">
          <cell r="A2121" t="str">
            <v>11202-0052F000</v>
          </cell>
          <cell r="D2121" t="str">
            <v>461E</v>
          </cell>
          <cell r="E2121" t="str">
            <v>ZROH</v>
          </cell>
          <cell r="F2121">
            <v>6</v>
          </cell>
          <cell r="H2121" t="str">
            <v>Foreign - imported directly, no similar nat., Res.CAMEX</v>
          </cell>
        </row>
        <row r="2122">
          <cell r="A2122" t="str">
            <v>11202-00653000</v>
          </cell>
          <cell r="D2122" t="str">
            <v>461E</v>
          </cell>
          <cell r="E2122" t="str">
            <v>ZROH</v>
          </cell>
          <cell r="F2122">
            <v>6</v>
          </cell>
          <cell r="H2122" t="str">
            <v>Foreign - imported directly, no similar nat., Res.CAMEX</v>
          </cell>
        </row>
        <row r="2123">
          <cell r="A2123" t="str">
            <v>11202-00657000</v>
          </cell>
          <cell r="D2123" t="str">
            <v>461E</v>
          </cell>
          <cell r="E2123" t="str">
            <v>ZROH</v>
          </cell>
          <cell r="F2123">
            <v>6</v>
          </cell>
          <cell r="H2123" t="str">
            <v>Foreign - imported directly, no similar nat., Res.CAMEX</v>
          </cell>
        </row>
        <row r="2124">
          <cell r="A2124" t="str">
            <v>11202-0065D000</v>
          </cell>
          <cell r="D2124" t="str">
            <v>461E</v>
          </cell>
          <cell r="E2124" t="str">
            <v>ZROH</v>
          </cell>
          <cell r="F2124">
            <v>6</v>
          </cell>
          <cell r="H2124" t="str">
            <v>Foreign - imported directly, no similar nat., Res.CAMEX</v>
          </cell>
        </row>
        <row r="2125">
          <cell r="A2125" t="str">
            <v>11202-0065F100</v>
          </cell>
          <cell r="D2125" t="str">
            <v>461E</v>
          </cell>
          <cell r="E2125" t="str">
            <v>ZROH</v>
          </cell>
          <cell r="F2125">
            <v>6</v>
          </cell>
          <cell r="H2125" t="str">
            <v>Foreign - imported directly, no similar nat., Res.CAMEX</v>
          </cell>
        </row>
        <row r="2126">
          <cell r="A2126" t="str">
            <v>11202-0065K000</v>
          </cell>
          <cell r="D2126" t="str">
            <v>461E</v>
          </cell>
          <cell r="E2126" t="str">
            <v>ZROH</v>
          </cell>
          <cell r="F2126">
            <v>6</v>
          </cell>
          <cell r="H2126" t="str">
            <v>Foreign - imported directly, no similar nat., Res.CAMEX</v>
          </cell>
        </row>
        <row r="2127">
          <cell r="A2127" t="str">
            <v>11202-0065P000</v>
          </cell>
          <cell r="D2127" t="str">
            <v>461E</v>
          </cell>
          <cell r="E2127" t="str">
            <v>ZROH</v>
          </cell>
          <cell r="F2127">
            <v>6</v>
          </cell>
          <cell r="H2127" t="str">
            <v>Foreign - imported directly, no similar nat., Res.CAMEX</v>
          </cell>
        </row>
        <row r="2128">
          <cell r="A2128" t="str">
            <v>11202-0065Q000</v>
          </cell>
          <cell r="D2128" t="str">
            <v>461E</v>
          </cell>
          <cell r="E2128" t="str">
            <v>ZROH</v>
          </cell>
          <cell r="F2128">
            <v>6</v>
          </cell>
          <cell r="H2128" t="str">
            <v>Foreign - imported directly, no similar nat., Res.CAMEX</v>
          </cell>
        </row>
        <row r="2129">
          <cell r="A2129" t="str">
            <v>11202-00897100</v>
          </cell>
          <cell r="D2129" t="str">
            <v>461E</v>
          </cell>
          <cell r="E2129" t="str">
            <v>ZROH</v>
          </cell>
          <cell r="F2129">
            <v>6</v>
          </cell>
          <cell r="H2129" t="str">
            <v>Foreign - imported directly, no similar nat., Res.CAMEX</v>
          </cell>
        </row>
        <row r="2130">
          <cell r="A2130" t="str">
            <v>11202-0089K000</v>
          </cell>
          <cell r="D2130" t="str">
            <v>461E</v>
          </cell>
          <cell r="E2130" t="str">
            <v>ZROH</v>
          </cell>
          <cell r="F2130">
            <v>6</v>
          </cell>
          <cell r="H2130" t="str">
            <v>Foreign - imported directly, no similar nat., Res.CAMEX</v>
          </cell>
        </row>
        <row r="2131">
          <cell r="A2131" t="str">
            <v>11202-0089P000</v>
          </cell>
          <cell r="D2131" t="str">
            <v>461E</v>
          </cell>
          <cell r="E2131" t="str">
            <v>ZROH</v>
          </cell>
          <cell r="F2131">
            <v>6</v>
          </cell>
          <cell r="H2131" t="str">
            <v>Foreign - imported directly, no similar nat., Res.CAMEX</v>
          </cell>
        </row>
        <row r="2132">
          <cell r="A2132" t="str">
            <v>11202-0089Q000</v>
          </cell>
          <cell r="D2132" t="str">
            <v>461E</v>
          </cell>
          <cell r="E2132" t="str">
            <v>ZROH</v>
          </cell>
          <cell r="F2132">
            <v>6</v>
          </cell>
          <cell r="H2132" t="str">
            <v>Foreign - imported directly, no similar nat., Res.CAMEX</v>
          </cell>
        </row>
        <row r="2133">
          <cell r="A2133" t="str">
            <v>11202-01443000</v>
          </cell>
          <cell r="D2133" t="str">
            <v>461E</v>
          </cell>
          <cell r="E2133" t="str">
            <v>ZROH</v>
          </cell>
          <cell r="F2133">
            <v>6</v>
          </cell>
          <cell r="H2133" t="str">
            <v>Foreign - imported directly, no similar nat., Res.CAMEX</v>
          </cell>
        </row>
        <row r="2134">
          <cell r="A2134" t="str">
            <v>11202-01447000</v>
          </cell>
          <cell r="D2134" t="str">
            <v>461E</v>
          </cell>
          <cell r="E2134" t="str">
            <v>ZROH</v>
          </cell>
          <cell r="F2134">
            <v>6</v>
          </cell>
          <cell r="H2134" t="str">
            <v>Foreign - imported directly, no similar nat., Res.CAMEX</v>
          </cell>
        </row>
        <row r="2135">
          <cell r="A2135" t="str">
            <v>11202-0144F000</v>
          </cell>
          <cell r="D2135" t="str">
            <v>461E</v>
          </cell>
          <cell r="E2135" t="str">
            <v>ZROH</v>
          </cell>
          <cell r="F2135">
            <v>6</v>
          </cell>
          <cell r="H2135" t="str">
            <v>Foreign - imported directly, no similar nat., Res.CAMEX</v>
          </cell>
        </row>
        <row r="2136">
          <cell r="A2136" t="str">
            <v>11202-0144K000</v>
          </cell>
          <cell r="D2136" t="str">
            <v>461E</v>
          </cell>
          <cell r="E2136" t="str">
            <v>ZROH</v>
          </cell>
          <cell r="F2136">
            <v>6</v>
          </cell>
          <cell r="H2136" t="str">
            <v>Foreign - imported directly, no similar nat., Res.CAMEX</v>
          </cell>
        </row>
        <row r="2137">
          <cell r="A2137" t="str">
            <v>11202-0144P000</v>
          </cell>
          <cell r="D2137" t="str">
            <v>461E</v>
          </cell>
          <cell r="E2137" t="str">
            <v>ZROH</v>
          </cell>
          <cell r="F2137">
            <v>6</v>
          </cell>
          <cell r="H2137" t="str">
            <v>Foreign - imported directly, no similar nat., Res.CAMEX</v>
          </cell>
        </row>
        <row r="2138">
          <cell r="A2138" t="str">
            <v>11202-0144Q000</v>
          </cell>
          <cell r="D2138" t="str">
            <v>461E</v>
          </cell>
          <cell r="E2138" t="str">
            <v>ZROH</v>
          </cell>
          <cell r="F2138">
            <v>6</v>
          </cell>
          <cell r="H2138" t="str">
            <v>Foreign - imported directly, no similar nat., Res.CAMEX</v>
          </cell>
        </row>
        <row r="2139">
          <cell r="A2139" t="str">
            <v>11202-01913000</v>
          </cell>
          <cell r="D2139" t="str">
            <v>461E</v>
          </cell>
          <cell r="E2139" t="str">
            <v>ZROH</v>
          </cell>
          <cell r="F2139">
            <v>6</v>
          </cell>
          <cell r="H2139" t="str">
            <v>Foreign - imported directly, no similar nat., Res.CAMEX</v>
          </cell>
        </row>
        <row r="2140">
          <cell r="A2140" t="str">
            <v>11202-01917000</v>
          </cell>
          <cell r="D2140" t="str">
            <v>461E</v>
          </cell>
          <cell r="E2140" t="str">
            <v>ZROH</v>
          </cell>
          <cell r="F2140">
            <v>6</v>
          </cell>
          <cell r="H2140" t="str">
            <v>Foreign - imported directly, no similar nat., Res.CAMEX</v>
          </cell>
        </row>
        <row r="2141">
          <cell r="A2141" t="str">
            <v>11202-0191F000</v>
          </cell>
          <cell r="D2141" t="str">
            <v>461E</v>
          </cell>
          <cell r="E2141" t="str">
            <v>ZROH</v>
          </cell>
          <cell r="F2141">
            <v>6</v>
          </cell>
          <cell r="H2141" t="str">
            <v>Foreign - imported directly, no similar nat., Res.CAMEX</v>
          </cell>
        </row>
        <row r="2142">
          <cell r="A2142" t="str">
            <v>11202-0191K000</v>
          </cell>
          <cell r="D2142" t="str">
            <v>461E</v>
          </cell>
          <cell r="E2142" t="str">
            <v>ZROH</v>
          </cell>
          <cell r="F2142">
            <v>6</v>
          </cell>
          <cell r="H2142" t="str">
            <v>Foreign - imported directly, no similar nat., Res.CAMEX</v>
          </cell>
        </row>
        <row r="2143">
          <cell r="A2143" t="str">
            <v>11202-0191P000</v>
          </cell>
          <cell r="D2143" t="str">
            <v>461E</v>
          </cell>
          <cell r="E2143" t="str">
            <v>ZROH</v>
          </cell>
          <cell r="F2143">
            <v>6</v>
          </cell>
          <cell r="H2143" t="str">
            <v>Foreign - imported directly, no similar nat., Res.CAMEX</v>
          </cell>
        </row>
        <row r="2144">
          <cell r="A2144" t="str">
            <v>11202-0191Q000</v>
          </cell>
          <cell r="D2144" t="str">
            <v>461E</v>
          </cell>
          <cell r="E2144" t="str">
            <v>ZROH</v>
          </cell>
          <cell r="F2144">
            <v>6</v>
          </cell>
          <cell r="H2144" t="str">
            <v>Foreign - imported directly, no similar nat., Res.CAMEX</v>
          </cell>
        </row>
        <row r="2145">
          <cell r="A2145" t="str">
            <v>11202-02307000</v>
          </cell>
          <cell r="D2145" t="str">
            <v>461E</v>
          </cell>
          <cell r="E2145" t="str">
            <v>ZROH</v>
          </cell>
          <cell r="F2145">
            <v>6</v>
          </cell>
          <cell r="H2145" t="str">
            <v>Foreign - imported directly, no similar nat., Res.CAMEX</v>
          </cell>
        </row>
        <row r="2146">
          <cell r="A2146" t="str">
            <v>11202-0230F000</v>
          </cell>
          <cell r="D2146" t="str">
            <v>461E</v>
          </cell>
          <cell r="E2146" t="str">
            <v>ZROH</v>
          </cell>
          <cell r="F2146">
            <v>6</v>
          </cell>
          <cell r="H2146" t="str">
            <v>Foreign - imported directly, no similar nat., Res.CAMEX</v>
          </cell>
        </row>
        <row r="2147">
          <cell r="A2147" t="str">
            <v>11202-0230Q000</v>
          </cell>
          <cell r="D2147" t="str">
            <v>461E</v>
          </cell>
          <cell r="E2147" t="str">
            <v>ZROH</v>
          </cell>
          <cell r="F2147">
            <v>6</v>
          </cell>
          <cell r="H2147" t="str">
            <v>Foreign - imported directly, no similar nat., Res.CAMEX</v>
          </cell>
        </row>
        <row r="2148">
          <cell r="A2148" t="str">
            <v>11202-02783000</v>
          </cell>
          <cell r="D2148" t="str">
            <v>461E</v>
          </cell>
          <cell r="E2148" t="str">
            <v>ZROH</v>
          </cell>
          <cell r="F2148">
            <v>6</v>
          </cell>
          <cell r="H2148" t="str">
            <v>Foreign - imported directly, no similar nat., Res.CAMEX</v>
          </cell>
        </row>
        <row r="2149">
          <cell r="A2149" t="str">
            <v>11202-02787000</v>
          </cell>
          <cell r="D2149" t="str">
            <v>461E</v>
          </cell>
          <cell r="E2149" t="str">
            <v>ZROH</v>
          </cell>
          <cell r="F2149">
            <v>6</v>
          </cell>
          <cell r="H2149" t="str">
            <v>Foreign - imported directly, no similar nat., Res.CAMEX</v>
          </cell>
        </row>
        <row r="2150">
          <cell r="A2150" t="str">
            <v>11202-0278F000</v>
          </cell>
          <cell r="D2150" t="str">
            <v>461E</v>
          </cell>
          <cell r="E2150" t="str">
            <v>ZROH</v>
          </cell>
          <cell r="F2150">
            <v>6</v>
          </cell>
          <cell r="H2150" t="str">
            <v>Foreign - imported directly, no similar nat., Res.CAMEX</v>
          </cell>
        </row>
        <row r="2151">
          <cell r="A2151" t="str">
            <v>11202-0278K000</v>
          </cell>
          <cell r="D2151" t="str">
            <v>461E</v>
          </cell>
          <cell r="E2151" t="str">
            <v>ZROH</v>
          </cell>
          <cell r="F2151">
            <v>6</v>
          </cell>
          <cell r="H2151" t="str">
            <v>Foreign - imported directly, no similar nat., Res.CAMEX</v>
          </cell>
        </row>
        <row r="2152">
          <cell r="A2152" t="str">
            <v>11202-0278P000</v>
          </cell>
          <cell r="D2152" t="str">
            <v>461E</v>
          </cell>
          <cell r="E2152" t="str">
            <v>ZROH</v>
          </cell>
          <cell r="F2152">
            <v>6</v>
          </cell>
          <cell r="H2152" t="str">
            <v>Foreign - imported directly, no similar nat., Res.CAMEX</v>
          </cell>
        </row>
        <row r="2153">
          <cell r="A2153" t="str">
            <v>11202-0278Q000</v>
          </cell>
          <cell r="D2153" t="str">
            <v>461E</v>
          </cell>
          <cell r="E2153" t="str">
            <v>ZROH</v>
          </cell>
          <cell r="F2153">
            <v>6</v>
          </cell>
          <cell r="H2153" t="str">
            <v>Foreign - imported directly, no similar nat., Res.CAMEX</v>
          </cell>
        </row>
        <row r="2154">
          <cell r="A2154" t="str">
            <v>11202-02877000</v>
          </cell>
          <cell r="D2154" t="str">
            <v>461E</v>
          </cell>
          <cell r="E2154" t="str">
            <v>ZROH</v>
          </cell>
          <cell r="F2154">
            <v>6</v>
          </cell>
          <cell r="H2154" t="str">
            <v>Foreign - imported directly, no similar nat., Res.CAMEX</v>
          </cell>
        </row>
        <row r="2155">
          <cell r="A2155" t="str">
            <v>11202-0287K000</v>
          </cell>
          <cell r="D2155" t="str">
            <v>461E</v>
          </cell>
          <cell r="E2155" t="str">
            <v>ZROH</v>
          </cell>
          <cell r="F2155">
            <v>6</v>
          </cell>
          <cell r="H2155" t="str">
            <v>Foreign - imported directly, no similar nat., Res.CAMEX</v>
          </cell>
        </row>
        <row r="2156">
          <cell r="A2156" t="str">
            <v>11202-0287P000</v>
          </cell>
          <cell r="D2156" t="str">
            <v>461E</v>
          </cell>
          <cell r="E2156" t="str">
            <v>ZROH</v>
          </cell>
          <cell r="F2156">
            <v>6</v>
          </cell>
          <cell r="H2156" t="str">
            <v>Foreign - imported directly, no similar nat., Res.CAMEX</v>
          </cell>
        </row>
        <row r="2157">
          <cell r="A2157" t="str">
            <v>11202-0287Q000</v>
          </cell>
          <cell r="D2157" t="str">
            <v>461E</v>
          </cell>
          <cell r="E2157" t="str">
            <v>ZROH</v>
          </cell>
          <cell r="F2157">
            <v>6</v>
          </cell>
          <cell r="H2157" t="str">
            <v>Foreign - imported directly, no similar nat., Res.CAMEX</v>
          </cell>
        </row>
        <row r="2158">
          <cell r="A2158" t="str">
            <v>11202-02903000</v>
          </cell>
          <cell r="D2158" t="str">
            <v>461E</v>
          </cell>
          <cell r="E2158" t="str">
            <v>ZROH</v>
          </cell>
          <cell r="F2158">
            <v>6</v>
          </cell>
          <cell r="H2158" t="str">
            <v>Foreign - imported directly, no similar nat., Res.CAMEX</v>
          </cell>
        </row>
        <row r="2159">
          <cell r="A2159" t="str">
            <v>11202-02907000</v>
          </cell>
          <cell r="D2159" t="str">
            <v>461E</v>
          </cell>
          <cell r="E2159" t="str">
            <v>ZROH</v>
          </cell>
          <cell r="F2159">
            <v>6</v>
          </cell>
          <cell r="H2159" t="str">
            <v>Foreign - imported directly, no similar nat., Res.CAMEX</v>
          </cell>
        </row>
        <row r="2160">
          <cell r="A2160" t="str">
            <v>11202-0290F000</v>
          </cell>
          <cell r="D2160" t="str">
            <v>461E</v>
          </cell>
          <cell r="E2160" t="str">
            <v>ZROH</v>
          </cell>
          <cell r="F2160">
            <v>6</v>
          </cell>
          <cell r="H2160" t="str">
            <v>Foreign - imported directly, no similar nat., Res.CAMEX</v>
          </cell>
        </row>
        <row r="2161">
          <cell r="A2161" t="str">
            <v>11202-0290K000</v>
          </cell>
          <cell r="D2161" t="str">
            <v>461E</v>
          </cell>
          <cell r="E2161" t="str">
            <v>ZROH</v>
          </cell>
          <cell r="F2161">
            <v>6</v>
          </cell>
          <cell r="H2161" t="str">
            <v>Foreign - imported directly, no similar nat., Res.CAMEX</v>
          </cell>
        </row>
        <row r="2162">
          <cell r="A2162" t="str">
            <v>11202-0290P000</v>
          </cell>
          <cell r="D2162" t="str">
            <v>461E</v>
          </cell>
          <cell r="E2162" t="str">
            <v>ZROH</v>
          </cell>
          <cell r="F2162">
            <v>6</v>
          </cell>
          <cell r="H2162" t="str">
            <v>Foreign - imported directly, no similar nat., Res.CAMEX</v>
          </cell>
        </row>
        <row r="2163">
          <cell r="A2163" t="str">
            <v>11202-0290Q000</v>
          </cell>
          <cell r="D2163" t="str">
            <v>461E</v>
          </cell>
          <cell r="E2163" t="str">
            <v>ZROH</v>
          </cell>
          <cell r="F2163">
            <v>6</v>
          </cell>
          <cell r="H2163" t="str">
            <v>Foreign - imported directly, no similar nat., Res.CAMEX</v>
          </cell>
        </row>
        <row r="2164">
          <cell r="A2164" t="str">
            <v>11202-0291D000</v>
          </cell>
          <cell r="D2164" t="str">
            <v>461E</v>
          </cell>
          <cell r="E2164" t="str">
            <v>ZROH</v>
          </cell>
          <cell r="F2164">
            <v>6</v>
          </cell>
          <cell r="H2164" t="str">
            <v>Foreign - imported directly, no similar nat., Res.CAMEX</v>
          </cell>
        </row>
        <row r="2165">
          <cell r="A2165" t="str">
            <v>11202-0291F000</v>
          </cell>
          <cell r="D2165" t="str">
            <v>461E</v>
          </cell>
          <cell r="E2165" t="str">
            <v>ZROH</v>
          </cell>
          <cell r="F2165">
            <v>6</v>
          </cell>
          <cell r="H2165" t="str">
            <v>Foreign - imported directly, no similar nat., Res.CAMEX</v>
          </cell>
        </row>
        <row r="2166">
          <cell r="A2166" t="str">
            <v>11202-0291I000</v>
          </cell>
          <cell r="D2166" t="str">
            <v>461E</v>
          </cell>
          <cell r="E2166" t="str">
            <v>ZROH</v>
          </cell>
          <cell r="F2166">
            <v>6</v>
          </cell>
          <cell r="H2166" t="str">
            <v>Foreign - imported directly, no similar nat., Res.CAMEX</v>
          </cell>
        </row>
        <row r="2167">
          <cell r="A2167" t="str">
            <v>11202-0291P000</v>
          </cell>
          <cell r="D2167" t="str">
            <v>461E</v>
          </cell>
          <cell r="E2167" t="str">
            <v>ZROH</v>
          </cell>
          <cell r="F2167">
            <v>6</v>
          </cell>
          <cell r="H2167" t="str">
            <v>Foreign - imported directly, no similar nat., Res.CAMEX</v>
          </cell>
        </row>
        <row r="2168">
          <cell r="A2168" t="str">
            <v>11202-0291Q000</v>
          </cell>
          <cell r="D2168" t="str">
            <v>461E</v>
          </cell>
          <cell r="E2168" t="str">
            <v>ZROH</v>
          </cell>
          <cell r="F2168">
            <v>6</v>
          </cell>
          <cell r="H2168" t="str">
            <v>Foreign - imported directly, no similar nat., Res.CAMEX</v>
          </cell>
        </row>
        <row r="2169">
          <cell r="A2169" t="str">
            <v>11202-02923000</v>
          </cell>
          <cell r="D2169" t="str">
            <v>461E</v>
          </cell>
          <cell r="E2169" t="str">
            <v>ZROH</v>
          </cell>
          <cell r="F2169">
            <v>6</v>
          </cell>
          <cell r="H2169" t="str">
            <v>Foreign - imported directly, no similar nat., Res.CAMEX</v>
          </cell>
        </row>
        <row r="2170">
          <cell r="A2170" t="str">
            <v>11202-0292F000</v>
          </cell>
          <cell r="D2170" t="str">
            <v>461E</v>
          </cell>
          <cell r="E2170" t="str">
            <v>ZROH</v>
          </cell>
          <cell r="F2170">
            <v>6</v>
          </cell>
          <cell r="H2170" t="str">
            <v>Foreign - imported directly, no similar nat., Res.CAMEX</v>
          </cell>
        </row>
        <row r="2171">
          <cell r="A2171" t="str">
            <v>11202-0292P000</v>
          </cell>
          <cell r="D2171" t="str">
            <v>461E</v>
          </cell>
          <cell r="E2171" t="str">
            <v>ZROH</v>
          </cell>
          <cell r="F2171">
            <v>6</v>
          </cell>
          <cell r="H2171" t="str">
            <v>Foreign - imported directly, no similar nat., Res.CAMEX</v>
          </cell>
        </row>
        <row r="2172">
          <cell r="A2172" t="str">
            <v>11202-0292Q000</v>
          </cell>
          <cell r="D2172" t="str">
            <v>461E</v>
          </cell>
          <cell r="E2172" t="str">
            <v>ZROH</v>
          </cell>
          <cell r="F2172">
            <v>6</v>
          </cell>
          <cell r="H2172" t="str">
            <v>Foreign - imported directly, no similar nat., Res.CAMEX</v>
          </cell>
        </row>
        <row r="2173">
          <cell r="A2173" t="str">
            <v>11203-0001F000</v>
          </cell>
          <cell r="D2173" t="str">
            <v>461E</v>
          </cell>
          <cell r="E2173" t="str">
            <v>ZROH</v>
          </cell>
          <cell r="F2173">
            <v>6</v>
          </cell>
          <cell r="H2173" t="str">
            <v>Foreign - imported directly, no similar nat., Res.CAMEX</v>
          </cell>
        </row>
        <row r="2174">
          <cell r="A2174" t="str">
            <v>11203-0002D000</v>
          </cell>
          <cell r="D2174" t="str">
            <v>461E</v>
          </cell>
          <cell r="E2174" t="str">
            <v>ZROH</v>
          </cell>
          <cell r="F2174">
            <v>6</v>
          </cell>
          <cell r="H2174" t="str">
            <v>Foreign - imported directly, no similar nat., Res.CAMEX</v>
          </cell>
        </row>
        <row r="2175">
          <cell r="A2175" t="str">
            <v>11203-0002Q000</v>
          </cell>
          <cell r="D2175" t="str">
            <v>461E</v>
          </cell>
          <cell r="E2175" t="str">
            <v>ZROH</v>
          </cell>
          <cell r="F2175">
            <v>6</v>
          </cell>
          <cell r="H2175" t="str">
            <v>Foreign - imported directly, no similar nat., Res.CAMEX</v>
          </cell>
        </row>
        <row r="2176">
          <cell r="A2176" t="str">
            <v>11203-0003D000</v>
          </cell>
          <cell r="D2176" t="str">
            <v>461E</v>
          </cell>
          <cell r="E2176" t="str">
            <v>ZROH</v>
          </cell>
          <cell r="F2176">
            <v>6</v>
          </cell>
          <cell r="H2176" t="str">
            <v>Foreign - imported directly, no similar nat., Res.CAMEX</v>
          </cell>
        </row>
        <row r="2177">
          <cell r="A2177" t="str">
            <v>11203-0003F000</v>
          </cell>
          <cell r="D2177" t="str">
            <v>461E</v>
          </cell>
          <cell r="E2177" t="str">
            <v>ZROH</v>
          </cell>
          <cell r="F2177">
            <v>6</v>
          </cell>
          <cell r="H2177" t="str">
            <v>Foreign - imported directly, no similar nat., Res.CAMEX</v>
          </cell>
        </row>
        <row r="2178">
          <cell r="A2178" t="str">
            <v>11203-0003H000</v>
          </cell>
          <cell r="D2178" t="str">
            <v>461E</v>
          </cell>
          <cell r="E2178" t="str">
            <v>ZROH</v>
          </cell>
          <cell r="F2178">
            <v>6</v>
          </cell>
          <cell r="H2178" t="str">
            <v>Foreign - imported directly, no similar nat., Res.CAMEX</v>
          </cell>
        </row>
        <row r="2179">
          <cell r="A2179" t="str">
            <v>11203-0039Q000</v>
          </cell>
          <cell r="D2179" t="str">
            <v>461E</v>
          </cell>
          <cell r="E2179" t="str">
            <v>ZROH</v>
          </cell>
          <cell r="F2179">
            <v>6</v>
          </cell>
          <cell r="H2179" t="str">
            <v>Foreign - imported directly, no similar nat., Res.CAMEX</v>
          </cell>
        </row>
        <row r="2180">
          <cell r="A2180" t="str">
            <v>11203-0040Q000</v>
          </cell>
          <cell r="D2180" t="str">
            <v>461E</v>
          </cell>
          <cell r="E2180" t="str">
            <v>ZROH</v>
          </cell>
          <cell r="F2180">
            <v>6</v>
          </cell>
          <cell r="H2180" t="str">
            <v>Foreign - imported directly, no similar nat., Res.CAMEX</v>
          </cell>
        </row>
        <row r="2181">
          <cell r="A2181" t="str">
            <v>11203-0041Q000</v>
          </cell>
          <cell r="D2181" t="str">
            <v>461E</v>
          </cell>
          <cell r="E2181" t="str">
            <v>ZROH</v>
          </cell>
          <cell r="F2181">
            <v>6</v>
          </cell>
          <cell r="H2181" t="str">
            <v>Foreign - imported directly, no similar nat., Res.CAMEX</v>
          </cell>
        </row>
        <row r="2182">
          <cell r="A2182" t="str">
            <v>11203-0042P000</v>
          </cell>
          <cell r="D2182" t="str">
            <v>461E</v>
          </cell>
          <cell r="E2182" t="str">
            <v>ZROH</v>
          </cell>
          <cell r="F2182">
            <v>6</v>
          </cell>
          <cell r="H2182" t="str">
            <v>Foreign - imported directly, no similar nat., Res.CAMEX</v>
          </cell>
        </row>
        <row r="2183">
          <cell r="A2183" t="str">
            <v>11203-0042Q000</v>
          </cell>
          <cell r="D2183" t="str">
            <v>461E</v>
          </cell>
          <cell r="E2183" t="str">
            <v>ZROH</v>
          </cell>
          <cell r="F2183">
            <v>6</v>
          </cell>
          <cell r="H2183" t="str">
            <v>Foreign - imported directly, no similar nat., Res.CAMEX</v>
          </cell>
        </row>
        <row r="2184">
          <cell r="A2184" t="str">
            <v>11203-0067Q000</v>
          </cell>
          <cell r="D2184" t="str">
            <v>461E</v>
          </cell>
          <cell r="E2184" t="str">
            <v>ZROH</v>
          </cell>
          <cell r="F2184">
            <v>6</v>
          </cell>
          <cell r="H2184" t="str">
            <v>Foreign - imported directly, no similar nat., Res.CAMEX</v>
          </cell>
        </row>
        <row r="2185">
          <cell r="A2185" t="str">
            <v>11203-0124Q000</v>
          </cell>
          <cell r="D2185" t="str">
            <v>461E</v>
          </cell>
          <cell r="E2185" t="str">
            <v>ZROH</v>
          </cell>
          <cell r="F2185">
            <v>6</v>
          </cell>
          <cell r="H2185" t="str">
            <v>Foreign - imported directly, no similar nat., Res.CAMEX</v>
          </cell>
        </row>
        <row r="2186">
          <cell r="A2186" t="str">
            <v>11203-0135D000</v>
          </cell>
          <cell r="D2186" t="str">
            <v>461E</v>
          </cell>
          <cell r="E2186" t="str">
            <v>ZROH</v>
          </cell>
          <cell r="F2186">
            <v>6</v>
          </cell>
          <cell r="H2186" t="str">
            <v>Foreign - imported directly, no similar nat., Res.CAMEX</v>
          </cell>
        </row>
        <row r="2187">
          <cell r="A2187" t="str">
            <v>11203-0135F000</v>
          </cell>
          <cell r="D2187" t="str">
            <v>461E</v>
          </cell>
          <cell r="E2187" t="str">
            <v>ZROH</v>
          </cell>
          <cell r="F2187">
            <v>6</v>
          </cell>
          <cell r="H2187" t="str">
            <v>Foreign - imported directly, no similar nat., Res.CAMEX</v>
          </cell>
        </row>
        <row r="2188">
          <cell r="A2188" t="str">
            <v>11203-0135Q000</v>
          </cell>
          <cell r="D2188" t="str">
            <v>461E</v>
          </cell>
          <cell r="E2188" t="str">
            <v>ZROH</v>
          </cell>
          <cell r="F2188">
            <v>6</v>
          </cell>
          <cell r="H2188" t="str">
            <v>Foreign - imported directly, no similar nat., Res.CAMEX</v>
          </cell>
        </row>
        <row r="2189">
          <cell r="A2189" t="str">
            <v>11203-01417000</v>
          </cell>
          <cell r="D2189" t="str">
            <v>461E</v>
          </cell>
          <cell r="E2189" t="str">
            <v>ZROH</v>
          </cell>
          <cell r="F2189">
            <v>6</v>
          </cell>
          <cell r="H2189" t="str">
            <v>Foreign - imported directly, no similar nat., Res.CAMEX</v>
          </cell>
        </row>
        <row r="2190">
          <cell r="A2190" t="str">
            <v>11203-0141K000</v>
          </cell>
          <cell r="D2190" t="str">
            <v>461E</v>
          </cell>
          <cell r="E2190" t="str">
            <v>ZROH</v>
          </cell>
          <cell r="F2190">
            <v>6</v>
          </cell>
          <cell r="H2190" t="str">
            <v>Foreign - imported directly, no similar nat., Res.CAMEX</v>
          </cell>
        </row>
        <row r="2191">
          <cell r="A2191" t="str">
            <v>11203-0141Q000</v>
          </cell>
          <cell r="D2191" t="str">
            <v>461E</v>
          </cell>
          <cell r="E2191" t="str">
            <v>ZROH</v>
          </cell>
          <cell r="F2191">
            <v>6</v>
          </cell>
          <cell r="H2191" t="str">
            <v>Foreign - imported directly, no similar nat., Res.CAMEX</v>
          </cell>
        </row>
        <row r="2192">
          <cell r="A2192" t="str">
            <v>11203-0179Q000</v>
          </cell>
          <cell r="D2192" t="str">
            <v>461E</v>
          </cell>
          <cell r="E2192" t="str">
            <v>ZROH</v>
          </cell>
          <cell r="F2192">
            <v>6</v>
          </cell>
          <cell r="H2192" t="str">
            <v>Foreign - imported directly, no similar nat., Res.CAMEX</v>
          </cell>
        </row>
        <row r="2193">
          <cell r="A2193" t="str">
            <v>11203-01823000</v>
          </cell>
          <cell r="D2193" t="str">
            <v>461E</v>
          </cell>
          <cell r="E2193" t="str">
            <v>ZROH</v>
          </cell>
          <cell r="F2193">
            <v>6</v>
          </cell>
          <cell r="H2193" t="str">
            <v>Foreign - imported directly, no similar nat., Res.CAMEX</v>
          </cell>
        </row>
        <row r="2194">
          <cell r="A2194" t="str">
            <v>11203-01827000</v>
          </cell>
          <cell r="D2194" t="str">
            <v>461E</v>
          </cell>
          <cell r="E2194" t="str">
            <v>ZROH</v>
          </cell>
          <cell r="F2194">
            <v>6</v>
          </cell>
          <cell r="H2194" t="str">
            <v>Foreign - imported directly, no similar nat., Res.CAMEX</v>
          </cell>
        </row>
        <row r="2195">
          <cell r="A2195" t="str">
            <v>11203-0183Q000</v>
          </cell>
          <cell r="D2195" t="str">
            <v>461E</v>
          </cell>
          <cell r="E2195" t="str">
            <v>ZROH</v>
          </cell>
          <cell r="F2195">
            <v>6</v>
          </cell>
          <cell r="H2195" t="str">
            <v>Foreign - imported directly, no similar nat., Res.CAMEX</v>
          </cell>
        </row>
        <row r="2196">
          <cell r="A2196" t="str">
            <v>11203-0186Q000</v>
          </cell>
          <cell r="D2196" t="str">
            <v>461E</v>
          </cell>
          <cell r="E2196" t="str">
            <v>ZROH</v>
          </cell>
          <cell r="F2196">
            <v>6</v>
          </cell>
          <cell r="H2196" t="str">
            <v>Foreign - imported directly, no similar nat., Res.CAMEX</v>
          </cell>
        </row>
        <row r="2197">
          <cell r="A2197" t="str">
            <v>11203-0211Q000</v>
          </cell>
          <cell r="D2197" t="str">
            <v>461E</v>
          </cell>
          <cell r="E2197" t="str">
            <v>ZROH</v>
          </cell>
          <cell r="F2197">
            <v>6</v>
          </cell>
          <cell r="H2197" t="str">
            <v>Foreign - imported directly, no similar nat., Res.CAMEX</v>
          </cell>
        </row>
        <row r="2198">
          <cell r="A2198" t="str">
            <v>11203-0226Q000</v>
          </cell>
          <cell r="D2198" t="str">
            <v>461E</v>
          </cell>
          <cell r="E2198" t="str">
            <v>ZROH</v>
          </cell>
          <cell r="F2198">
            <v>6</v>
          </cell>
          <cell r="H2198" t="str">
            <v>Foreign - imported directly, no similar nat., Res.CAMEX</v>
          </cell>
        </row>
        <row r="2199">
          <cell r="A2199" t="str">
            <v>11203-0232Q000</v>
          </cell>
          <cell r="D2199" t="str">
            <v>461E</v>
          </cell>
          <cell r="E2199" t="str">
            <v>ZROH</v>
          </cell>
          <cell r="F2199">
            <v>6</v>
          </cell>
          <cell r="H2199" t="str">
            <v>Foreign - imported directly, no similar nat., Res.CAMEX</v>
          </cell>
        </row>
        <row r="2200">
          <cell r="A2200" t="str">
            <v>11203-0233Q000</v>
          </cell>
          <cell r="D2200" t="str">
            <v>461E</v>
          </cell>
          <cell r="E2200" t="str">
            <v>ZROH</v>
          </cell>
          <cell r="F2200">
            <v>6</v>
          </cell>
          <cell r="H2200" t="str">
            <v>Foreign - imported directly, no similar nat., Res.CAMEX</v>
          </cell>
        </row>
        <row r="2201">
          <cell r="A2201" t="str">
            <v>11203-0282Q000</v>
          </cell>
          <cell r="D2201" t="str">
            <v>461E</v>
          </cell>
          <cell r="E2201" t="str">
            <v>ZROH</v>
          </cell>
          <cell r="F2201">
            <v>6</v>
          </cell>
          <cell r="H2201" t="str">
            <v>Foreign - imported directly, no similar nat., Res.CAMEX</v>
          </cell>
        </row>
        <row r="2202">
          <cell r="A2202" t="str">
            <v>11204-00143000</v>
          </cell>
          <cell r="D2202" t="str">
            <v>461E</v>
          </cell>
          <cell r="E2202" t="str">
            <v>ZROH</v>
          </cell>
          <cell r="F2202">
            <v>6</v>
          </cell>
          <cell r="H2202" t="str">
            <v>Foreign - imported directly, no similar nat., Res.CAMEX</v>
          </cell>
        </row>
        <row r="2203">
          <cell r="A2203" t="str">
            <v>11204-0014F300</v>
          </cell>
          <cell r="D2203" t="str">
            <v>461E</v>
          </cell>
          <cell r="E2203" t="str">
            <v>ZROH</v>
          </cell>
          <cell r="F2203">
            <v>6</v>
          </cell>
          <cell r="H2203" t="str">
            <v>Foreign - imported directly, no similar nat., Res.CAMEX</v>
          </cell>
        </row>
        <row r="2204">
          <cell r="A2204" t="str">
            <v>11204-0054N000</v>
          </cell>
          <cell r="D2204" t="str">
            <v>461E</v>
          </cell>
          <cell r="E2204" t="str">
            <v>ZROH</v>
          </cell>
          <cell r="F2204">
            <v>6</v>
          </cell>
          <cell r="H2204" t="str">
            <v>Foreign - imported directly, no similar nat., Res.CAMEX</v>
          </cell>
        </row>
        <row r="2205">
          <cell r="A2205" t="str">
            <v>11204-0055K000</v>
          </cell>
          <cell r="D2205" t="str">
            <v>461E</v>
          </cell>
          <cell r="E2205" t="str">
            <v>ZROH</v>
          </cell>
          <cell r="F2205">
            <v>6</v>
          </cell>
          <cell r="H2205" t="str">
            <v>Foreign - imported directly, no similar nat., Res.CAMEX</v>
          </cell>
        </row>
        <row r="2206">
          <cell r="A2206" t="str">
            <v>11204-00807000</v>
          </cell>
          <cell r="D2206" t="str">
            <v>461E</v>
          </cell>
          <cell r="E2206" t="str">
            <v>ZROH</v>
          </cell>
          <cell r="F2206">
            <v>6</v>
          </cell>
          <cell r="H2206" t="str">
            <v>Foreign - imported directly, no similar nat., Res.CAMEX</v>
          </cell>
        </row>
        <row r="2207">
          <cell r="A2207" t="str">
            <v>11206-0010D000</v>
          </cell>
          <cell r="D2207" t="str">
            <v>461E</v>
          </cell>
          <cell r="E2207" t="str">
            <v>ZROH</v>
          </cell>
          <cell r="F2207">
            <v>6</v>
          </cell>
          <cell r="H2207" t="str">
            <v>Foreign - imported directly, no similar nat., Res.CAMEX</v>
          </cell>
        </row>
        <row r="2208">
          <cell r="A2208" t="str">
            <v>11206-0010F000</v>
          </cell>
          <cell r="D2208" t="str">
            <v>461E</v>
          </cell>
          <cell r="E2208" t="str">
            <v>ZROH</v>
          </cell>
          <cell r="F2208">
            <v>6</v>
          </cell>
          <cell r="H2208" t="str">
            <v>Foreign - imported directly, no similar nat., Res.CAMEX</v>
          </cell>
        </row>
        <row r="2209">
          <cell r="A2209" t="str">
            <v>11206-0010H000</v>
          </cell>
          <cell r="D2209" t="str">
            <v>461E</v>
          </cell>
          <cell r="E2209" t="str">
            <v>ZROH</v>
          </cell>
          <cell r="F2209">
            <v>6</v>
          </cell>
          <cell r="H2209" t="str">
            <v>Foreign - imported directly, no similar nat., Res.CAMEX</v>
          </cell>
        </row>
        <row r="2210">
          <cell r="A2210" t="str">
            <v>11G08D1227D0</v>
          </cell>
          <cell r="D2210" t="str">
            <v>461E</v>
          </cell>
          <cell r="E2210" t="str">
            <v>ZROH</v>
          </cell>
          <cell r="F2210">
            <v>1</v>
          </cell>
          <cell r="H2210" t="str">
            <v>Foreign - imported directly</v>
          </cell>
        </row>
        <row r="2211">
          <cell r="A2211" t="str">
            <v>11G08D215706</v>
          </cell>
          <cell r="D2211" t="str">
            <v>461E</v>
          </cell>
          <cell r="E2211" t="str">
            <v>ZROH</v>
          </cell>
          <cell r="F2211">
            <v>6</v>
          </cell>
          <cell r="H2211" t="str">
            <v>Foreign - imported directly, no similar nat., Res.CAMEX</v>
          </cell>
        </row>
        <row r="2212">
          <cell r="A2212" t="str">
            <v>11G08D21570J</v>
          </cell>
          <cell r="D2212" t="str">
            <v>461E</v>
          </cell>
          <cell r="E2212" t="str">
            <v>ZROH</v>
          </cell>
          <cell r="F2212">
            <v>6</v>
          </cell>
          <cell r="H2212" t="str">
            <v>Foreign - imported directly, no similar nat., Res.CAMEX</v>
          </cell>
        </row>
        <row r="2213">
          <cell r="A2213" t="str">
            <v>11G08D2227D1</v>
          </cell>
          <cell r="D2213" t="str">
            <v>461E</v>
          </cell>
          <cell r="E2213" t="str">
            <v>ZROH</v>
          </cell>
          <cell r="F2213">
            <v>1</v>
          </cell>
          <cell r="H2213" t="str">
            <v>Foreign - imported directly</v>
          </cell>
        </row>
        <row r="2214">
          <cell r="A2214" t="str">
            <v>11G08D415750</v>
          </cell>
          <cell r="D2214" t="str">
            <v>461E</v>
          </cell>
          <cell r="E2214" t="str">
            <v>ZROH</v>
          </cell>
          <cell r="F2214">
            <v>1</v>
          </cell>
          <cell r="H2214" t="str">
            <v>Foreign - imported directly</v>
          </cell>
        </row>
        <row r="2215">
          <cell r="A2215" t="str">
            <v>11G09025675V</v>
          </cell>
          <cell r="D2215" t="str">
            <v>461E</v>
          </cell>
          <cell r="E2215" t="str">
            <v>ZROH</v>
          </cell>
          <cell r="F2215">
            <v>1</v>
          </cell>
          <cell r="H2215" t="str">
            <v>Foreign - imported directly</v>
          </cell>
        </row>
        <row r="2216">
          <cell r="A2216" t="str">
            <v>11G090410716</v>
          </cell>
          <cell r="D2216" t="str">
            <v>461E</v>
          </cell>
          <cell r="E2216" t="str">
            <v>ZROH</v>
          </cell>
          <cell r="F2216">
            <v>1</v>
          </cell>
          <cell r="H2216" t="str">
            <v>Foreign - imported directly</v>
          </cell>
        </row>
        <row r="2217">
          <cell r="A2217" t="str">
            <v>11G090427712</v>
          </cell>
          <cell r="D2217" t="str">
            <v>461E</v>
          </cell>
          <cell r="E2217" t="str">
            <v>ZROH</v>
          </cell>
          <cell r="F2217">
            <v>1</v>
          </cell>
          <cell r="H2217" t="str">
            <v>Foreign - imported directly</v>
          </cell>
        </row>
        <row r="2218">
          <cell r="A2218" t="str">
            <v>11G090427715</v>
          </cell>
          <cell r="D2218" t="str">
            <v>461E</v>
          </cell>
          <cell r="E2218" t="str">
            <v>ZROH</v>
          </cell>
          <cell r="F2218">
            <v>1</v>
          </cell>
          <cell r="H2218" t="str">
            <v>Foreign - imported directly</v>
          </cell>
        </row>
        <row r="2219">
          <cell r="A2219" t="str">
            <v>11G090456750</v>
          </cell>
          <cell r="D2219" t="str">
            <v>461E</v>
          </cell>
          <cell r="E2219" t="str">
            <v>ZROH</v>
          </cell>
          <cell r="F2219">
            <v>1</v>
          </cell>
          <cell r="H2219" t="str">
            <v>Foreign - imported directly</v>
          </cell>
        </row>
        <row r="2220">
          <cell r="A2220" t="str">
            <v>11G09D2227D0</v>
          </cell>
          <cell r="D2220" t="str">
            <v>461E</v>
          </cell>
          <cell r="E2220" t="str">
            <v>ZROH</v>
          </cell>
          <cell r="F2220">
            <v>1</v>
          </cell>
          <cell r="H2220" t="str">
            <v>Foreign - imported directly</v>
          </cell>
        </row>
        <row r="2221">
          <cell r="A2221" t="str">
            <v>11G231010004030</v>
          </cell>
          <cell r="D2221" t="str">
            <v>461E</v>
          </cell>
          <cell r="E2221" t="str">
            <v>ZROH</v>
          </cell>
          <cell r="F2221">
            <v>6</v>
          </cell>
          <cell r="H2221" t="str">
            <v>Foreign - imported directly, no similar nat., Res.CAMEX</v>
          </cell>
        </row>
        <row r="2222">
          <cell r="A2222" t="str">
            <v>11G231012004390</v>
          </cell>
          <cell r="D2222" t="str">
            <v>461E</v>
          </cell>
          <cell r="E2222" t="str">
            <v>ZROH</v>
          </cell>
          <cell r="F2222">
            <v>6</v>
          </cell>
          <cell r="H2222" t="str">
            <v>Foreign - imported directly, no similar nat., Res.CAMEX</v>
          </cell>
        </row>
        <row r="2223">
          <cell r="A2223" t="str">
            <v>11G231022004030</v>
          </cell>
          <cell r="D2223" t="str">
            <v>461E</v>
          </cell>
          <cell r="E2223" t="str">
            <v>ZROH</v>
          </cell>
          <cell r="F2223">
            <v>6</v>
          </cell>
          <cell r="H2223" t="str">
            <v>Foreign - imported directly, no similar nat., Res.CAMEX</v>
          </cell>
        </row>
        <row r="2224">
          <cell r="A2224" t="str">
            <v>11G23108R264030</v>
          </cell>
          <cell r="D2224" t="str">
            <v>461E</v>
          </cell>
          <cell r="E2224" t="str">
            <v>ZROH</v>
          </cell>
          <cell r="F2224">
            <v>6</v>
          </cell>
          <cell r="H2224" t="str">
            <v>Foreign - imported directly, no similar nat., Res.CAMEX</v>
          </cell>
        </row>
        <row r="2225">
          <cell r="A2225" t="str">
            <v>11G23200R564030</v>
          </cell>
          <cell r="D2225" t="str">
            <v>461E</v>
          </cell>
          <cell r="E2225" t="str">
            <v>ZROH</v>
          </cell>
          <cell r="F2225">
            <v>6</v>
          </cell>
          <cell r="H2225" t="str">
            <v>Foreign - imported directly, no similar nat., Res.CAMEX</v>
          </cell>
        </row>
        <row r="2226">
          <cell r="A2226" t="str">
            <v>11G23200R564070</v>
          </cell>
          <cell r="D2226" t="str">
            <v>461E</v>
          </cell>
          <cell r="E2226" t="str">
            <v>ZROH</v>
          </cell>
          <cell r="F2226">
            <v>6</v>
          </cell>
          <cell r="H2226" t="str">
            <v>Foreign - imported directly, no similar nat., Res.CAMEX</v>
          </cell>
        </row>
        <row r="2227">
          <cell r="A2227" t="str">
            <v>11G23200R564150</v>
          </cell>
          <cell r="D2227" t="str">
            <v>461E</v>
          </cell>
          <cell r="E2227" t="str">
            <v>ZROH</v>
          </cell>
          <cell r="F2227">
            <v>6</v>
          </cell>
          <cell r="H2227" t="str">
            <v>Foreign - imported directly, no similar nat., Res.CAMEX</v>
          </cell>
        </row>
        <row r="2228">
          <cell r="A2228" t="str">
            <v>11G23200R564390</v>
          </cell>
          <cell r="D2228" t="str">
            <v>461E</v>
          </cell>
          <cell r="E2228" t="str">
            <v>ZROH</v>
          </cell>
          <cell r="F2228">
            <v>6</v>
          </cell>
          <cell r="H2228" t="str">
            <v>Foreign - imported directly, no similar nat., Res.CAMEX</v>
          </cell>
        </row>
        <row r="2229">
          <cell r="A2229" t="str">
            <v>11G232010004030</v>
          </cell>
          <cell r="D2229" t="str">
            <v>461E</v>
          </cell>
          <cell r="E2229" t="str">
            <v>ZROH</v>
          </cell>
          <cell r="F2229">
            <v>6</v>
          </cell>
          <cell r="H2229" t="str">
            <v>Foreign - imported directly, no similar nat., Res.CAMEX</v>
          </cell>
        </row>
        <row r="2230">
          <cell r="A2230" t="str">
            <v>11G232010004070</v>
          </cell>
          <cell r="D2230" t="str">
            <v>461E</v>
          </cell>
          <cell r="E2230" t="str">
            <v>ZROH</v>
          </cell>
          <cell r="F2230">
            <v>6</v>
          </cell>
          <cell r="H2230" t="str">
            <v>Foreign - imported directly, no similar nat., Res.CAMEX</v>
          </cell>
        </row>
        <row r="2231">
          <cell r="A2231" t="str">
            <v>11G232010004150</v>
          </cell>
          <cell r="D2231" t="str">
            <v>461E</v>
          </cell>
          <cell r="E2231" t="str">
            <v>ZROH</v>
          </cell>
          <cell r="F2231">
            <v>6</v>
          </cell>
          <cell r="H2231" t="str">
            <v>Foreign - imported directly, no similar nat., Res.CAMEX</v>
          </cell>
        </row>
        <row r="2232">
          <cell r="A2232" t="str">
            <v>11G232010004320</v>
          </cell>
          <cell r="D2232" t="str">
            <v>461E</v>
          </cell>
          <cell r="E2232" t="str">
            <v>ZROH</v>
          </cell>
          <cell r="F2232">
            <v>6</v>
          </cell>
          <cell r="H2232" t="str">
            <v>Foreign - imported directly, no similar nat., Res.CAMEX</v>
          </cell>
        </row>
        <row r="2233">
          <cell r="A2233" t="str">
            <v>11G232010004360</v>
          </cell>
          <cell r="D2233" t="str">
            <v>461E</v>
          </cell>
          <cell r="E2233" t="str">
            <v>ZROH</v>
          </cell>
          <cell r="F2233">
            <v>6</v>
          </cell>
          <cell r="H2233" t="str">
            <v>Foreign - imported directly, no similar nat., Res.CAMEX</v>
          </cell>
        </row>
        <row r="2234">
          <cell r="A2234" t="str">
            <v>11G232010004390</v>
          </cell>
          <cell r="D2234" t="str">
            <v>461E</v>
          </cell>
          <cell r="E2234" t="str">
            <v>ZROH</v>
          </cell>
          <cell r="F2234">
            <v>6</v>
          </cell>
          <cell r="H2234" t="str">
            <v>Foreign - imported directly, no similar nat., Res.CAMEX</v>
          </cell>
        </row>
        <row r="2235">
          <cell r="A2235" t="str">
            <v>11G232010104030</v>
          </cell>
          <cell r="D2235" t="str">
            <v>461E</v>
          </cell>
          <cell r="E2235" t="str">
            <v>ZROH</v>
          </cell>
          <cell r="F2235">
            <v>6</v>
          </cell>
          <cell r="H2235" t="str">
            <v>Foreign - imported directly, no similar nat., Res.CAMEX</v>
          </cell>
        </row>
        <row r="2236">
          <cell r="A2236" t="str">
            <v>11G232010104070</v>
          </cell>
          <cell r="D2236" t="str">
            <v>461E</v>
          </cell>
          <cell r="E2236" t="str">
            <v>ZROH</v>
          </cell>
          <cell r="F2236">
            <v>6</v>
          </cell>
          <cell r="H2236" t="str">
            <v>Foreign - imported directly, no similar nat., Res.CAMEX</v>
          </cell>
        </row>
        <row r="2237">
          <cell r="A2237" t="str">
            <v>11G232010104150</v>
          </cell>
          <cell r="D2237" t="str">
            <v>461E</v>
          </cell>
          <cell r="E2237" t="str">
            <v>ZROH</v>
          </cell>
          <cell r="F2237">
            <v>6</v>
          </cell>
          <cell r="H2237" t="str">
            <v>Foreign - imported directly, no similar nat., Res.CAMEX</v>
          </cell>
        </row>
        <row r="2238">
          <cell r="A2238" t="str">
            <v>11G232010104320</v>
          </cell>
          <cell r="D2238" t="str">
            <v>461E</v>
          </cell>
          <cell r="E2238" t="str">
            <v>ZROH</v>
          </cell>
          <cell r="F2238">
            <v>6</v>
          </cell>
          <cell r="H2238" t="str">
            <v>Foreign - imported directly, no similar nat., Res.CAMEX</v>
          </cell>
        </row>
        <row r="2239">
          <cell r="A2239" t="str">
            <v>11G232010104360</v>
          </cell>
          <cell r="D2239" t="str">
            <v>461E</v>
          </cell>
          <cell r="E2239" t="str">
            <v>ZROH</v>
          </cell>
          <cell r="F2239">
            <v>6</v>
          </cell>
          <cell r="H2239" t="str">
            <v>Foreign - imported directly, no similar nat., Res.CAMEX</v>
          </cell>
        </row>
        <row r="2240">
          <cell r="A2240" t="str">
            <v>11G232010104390</v>
          </cell>
          <cell r="D2240" t="str">
            <v>461E</v>
          </cell>
          <cell r="E2240" t="str">
            <v>ZROH</v>
          </cell>
          <cell r="F2240">
            <v>6</v>
          </cell>
          <cell r="H2240" t="str">
            <v>Foreign - imported directly, no similar nat., Res.CAMEX</v>
          </cell>
        </row>
        <row r="2241">
          <cell r="A2241" t="str">
            <v>11G232010204150</v>
          </cell>
          <cell r="D2241" t="str">
            <v>461E</v>
          </cell>
          <cell r="E2241" t="str">
            <v>ZROH</v>
          </cell>
          <cell r="F2241">
            <v>6</v>
          </cell>
          <cell r="H2241" t="str">
            <v>Foreign - imported directly, no similar nat., Res.CAMEX</v>
          </cell>
        </row>
        <row r="2242">
          <cell r="A2242" t="str">
            <v>11G232010204320</v>
          </cell>
          <cell r="D2242" t="str">
            <v>461E</v>
          </cell>
          <cell r="E2242" t="str">
            <v>ZROH</v>
          </cell>
          <cell r="F2242">
            <v>6</v>
          </cell>
          <cell r="H2242" t="str">
            <v>Foreign - imported directly, no similar nat., Res.CAMEX</v>
          </cell>
        </row>
        <row r="2243">
          <cell r="A2243" t="str">
            <v>11G232012004030</v>
          </cell>
          <cell r="D2243" t="str">
            <v>461E</v>
          </cell>
          <cell r="E2243" t="str">
            <v>ZROH</v>
          </cell>
          <cell r="F2243">
            <v>6</v>
          </cell>
          <cell r="H2243" t="str">
            <v>Foreign - imported directly, no similar nat., Res.CAMEX</v>
          </cell>
        </row>
        <row r="2244">
          <cell r="A2244" t="str">
            <v>11G232012004070</v>
          </cell>
          <cell r="D2244" t="str">
            <v>461E</v>
          </cell>
          <cell r="E2244" t="str">
            <v>ZROH</v>
          </cell>
          <cell r="F2244">
            <v>6</v>
          </cell>
          <cell r="H2244" t="str">
            <v>Foreign - imported directly, no similar nat., Res.CAMEX</v>
          </cell>
        </row>
        <row r="2245">
          <cell r="A2245" t="str">
            <v>11G232012004150</v>
          </cell>
          <cell r="D2245" t="str">
            <v>461E</v>
          </cell>
          <cell r="E2245" t="str">
            <v>ZROH</v>
          </cell>
          <cell r="F2245">
            <v>6</v>
          </cell>
          <cell r="H2245" t="str">
            <v>Foreign - imported directly, no similar nat., Res.CAMEX</v>
          </cell>
        </row>
        <row r="2246">
          <cell r="A2246" t="str">
            <v>11G232012004320</v>
          </cell>
          <cell r="D2246" t="str">
            <v>461E</v>
          </cell>
          <cell r="E2246" t="str">
            <v>ZROH</v>
          </cell>
          <cell r="F2246">
            <v>6</v>
          </cell>
          <cell r="H2246" t="str">
            <v>Foreign - imported directly, no similar nat., Res.CAMEX</v>
          </cell>
        </row>
        <row r="2247">
          <cell r="A2247" t="str">
            <v>11G232012004360</v>
          </cell>
          <cell r="D2247" t="str">
            <v>461E</v>
          </cell>
          <cell r="E2247" t="str">
            <v>ZROH</v>
          </cell>
          <cell r="F2247">
            <v>6</v>
          </cell>
          <cell r="H2247" t="str">
            <v>Foreign - imported directly, no similar nat., Res.CAMEX</v>
          </cell>
        </row>
        <row r="2248">
          <cell r="A2248" t="str">
            <v>11G232012004390</v>
          </cell>
          <cell r="D2248" t="str">
            <v>461E</v>
          </cell>
          <cell r="E2248" t="str">
            <v>ZROH</v>
          </cell>
          <cell r="F2248">
            <v>6</v>
          </cell>
          <cell r="H2248" t="str">
            <v>Foreign - imported directly, no similar nat., Res.CAMEX</v>
          </cell>
        </row>
        <row r="2249">
          <cell r="A2249" t="str">
            <v>11G232012104030</v>
          </cell>
          <cell r="D2249" t="str">
            <v>461E</v>
          </cell>
          <cell r="E2249" t="str">
            <v>ZROH</v>
          </cell>
          <cell r="F2249">
            <v>6</v>
          </cell>
          <cell r="H2249" t="str">
            <v>Foreign - imported directly, no similar nat., Res.CAMEX</v>
          </cell>
        </row>
        <row r="2250">
          <cell r="A2250" t="str">
            <v>11G232012104070</v>
          </cell>
          <cell r="D2250" t="str">
            <v>461E</v>
          </cell>
          <cell r="E2250" t="str">
            <v>ZROH</v>
          </cell>
          <cell r="F2250">
            <v>6</v>
          </cell>
          <cell r="H2250" t="str">
            <v>Foreign - imported directly, no similar nat., Res.CAMEX</v>
          </cell>
        </row>
        <row r="2251">
          <cell r="A2251" t="str">
            <v>11G232012104150</v>
          </cell>
          <cell r="D2251" t="str">
            <v>461E</v>
          </cell>
          <cell r="E2251" t="str">
            <v>ZROH</v>
          </cell>
          <cell r="F2251">
            <v>6</v>
          </cell>
          <cell r="H2251" t="str">
            <v>Foreign - imported directly, no similar nat., Res.CAMEX</v>
          </cell>
        </row>
        <row r="2252">
          <cell r="A2252" t="str">
            <v>11G232012104320</v>
          </cell>
          <cell r="D2252" t="str">
            <v>461E</v>
          </cell>
          <cell r="E2252" t="str">
            <v>ZROH</v>
          </cell>
          <cell r="F2252">
            <v>6</v>
          </cell>
          <cell r="H2252" t="str">
            <v>Foreign - imported directly, no similar nat., Res.CAMEX</v>
          </cell>
        </row>
        <row r="2253">
          <cell r="A2253" t="str">
            <v>11G232012104360</v>
          </cell>
          <cell r="D2253" t="str">
            <v>461E</v>
          </cell>
          <cell r="E2253" t="str">
            <v>ZROH</v>
          </cell>
          <cell r="F2253">
            <v>6</v>
          </cell>
          <cell r="H2253" t="str">
            <v>Foreign - imported directly, no similar nat., Res.CAMEX</v>
          </cell>
        </row>
        <row r="2254">
          <cell r="A2254" t="str">
            <v>11G232012104390</v>
          </cell>
          <cell r="D2254" t="str">
            <v>461E</v>
          </cell>
          <cell r="E2254" t="str">
            <v>ZROH</v>
          </cell>
          <cell r="F2254">
            <v>6</v>
          </cell>
          <cell r="H2254" t="str">
            <v>Foreign - imported directly, no similar nat., Res.CAMEX</v>
          </cell>
        </row>
        <row r="2255">
          <cell r="A2255" t="str">
            <v>11G232015004030</v>
          </cell>
          <cell r="D2255" t="str">
            <v>461E</v>
          </cell>
          <cell r="E2255" t="str">
            <v>ZROH</v>
          </cell>
          <cell r="F2255">
            <v>6</v>
          </cell>
          <cell r="H2255" t="str">
            <v>Foreign - imported directly, no similar nat., Res.CAMEX</v>
          </cell>
        </row>
        <row r="2256">
          <cell r="A2256" t="str">
            <v>11G232015004070</v>
          </cell>
          <cell r="D2256" t="str">
            <v>461E</v>
          </cell>
          <cell r="E2256" t="str">
            <v>ZROH</v>
          </cell>
          <cell r="F2256">
            <v>6</v>
          </cell>
          <cell r="H2256" t="str">
            <v>Foreign - imported directly, no similar nat., Res.CAMEX</v>
          </cell>
        </row>
        <row r="2257">
          <cell r="A2257" t="str">
            <v>11G232015004150</v>
          </cell>
          <cell r="D2257" t="str">
            <v>461E</v>
          </cell>
          <cell r="E2257" t="str">
            <v>ZROH</v>
          </cell>
          <cell r="F2257">
            <v>6</v>
          </cell>
          <cell r="H2257" t="str">
            <v>Foreign - imported directly, no similar nat., Res.CAMEX</v>
          </cell>
        </row>
        <row r="2258">
          <cell r="A2258" t="str">
            <v>11G232015004320</v>
          </cell>
          <cell r="D2258" t="str">
            <v>461E</v>
          </cell>
          <cell r="E2258" t="str">
            <v>ZROH</v>
          </cell>
          <cell r="F2258">
            <v>6</v>
          </cell>
          <cell r="H2258" t="str">
            <v>Foreign - imported directly, no similar nat., Res.CAMEX</v>
          </cell>
        </row>
        <row r="2259">
          <cell r="A2259" t="str">
            <v>11G232015004362</v>
          </cell>
          <cell r="D2259" t="str">
            <v>461E</v>
          </cell>
          <cell r="E2259" t="str">
            <v>ZROH</v>
          </cell>
          <cell r="F2259">
            <v>6</v>
          </cell>
          <cell r="H2259" t="str">
            <v>Foreign - imported directly, no similar nat., Res.CAMEX</v>
          </cell>
        </row>
        <row r="2260">
          <cell r="A2260" t="str">
            <v>11G232015004390</v>
          </cell>
          <cell r="D2260" t="str">
            <v>461E</v>
          </cell>
          <cell r="E2260" t="str">
            <v>ZROH</v>
          </cell>
          <cell r="F2260">
            <v>6</v>
          </cell>
          <cell r="H2260" t="str">
            <v>Foreign - imported directly, no similar nat., Res.CAMEX</v>
          </cell>
        </row>
        <row r="2261">
          <cell r="A2261" t="str">
            <v>11G232015104030</v>
          </cell>
          <cell r="D2261" t="str">
            <v>461E</v>
          </cell>
          <cell r="E2261" t="str">
            <v>ZROH</v>
          </cell>
          <cell r="F2261">
            <v>6</v>
          </cell>
          <cell r="H2261" t="str">
            <v>Foreign - imported directly, no similar nat., Res.CAMEX</v>
          </cell>
        </row>
        <row r="2262">
          <cell r="A2262" t="str">
            <v>11G232015104070</v>
          </cell>
          <cell r="D2262" t="str">
            <v>461E</v>
          </cell>
          <cell r="E2262" t="str">
            <v>ZROH</v>
          </cell>
          <cell r="F2262">
            <v>6</v>
          </cell>
          <cell r="H2262" t="str">
            <v>Foreign - imported directly, no similar nat., Res.CAMEX</v>
          </cell>
        </row>
        <row r="2263">
          <cell r="A2263" t="str">
            <v>11G232015104150</v>
          </cell>
          <cell r="D2263" t="str">
            <v>461E</v>
          </cell>
          <cell r="E2263" t="str">
            <v>ZROH</v>
          </cell>
          <cell r="F2263">
            <v>6</v>
          </cell>
          <cell r="H2263" t="str">
            <v>Foreign - imported directly, no similar nat., Res.CAMEX</v>
          </cell>
        </row>
        <row r="2264">
          <cell r="A2264" t="str">
            <v>11G232015104320</v>
          </cell>
          <cell r="D2264" t="str">
            <v>461E</v>
          </cell>
          <cell r="E2264" t="str">
            <v>ZROH</v>
          </cell>
          <cell r="F2264">
            <v>6</v>
          </cell>
          <cell r="H2264" t="str">
            <v>Foreign - imported directly, no similar nat., Res.CAMEX</v>
          </cell>
        </row>
        <row r="2265">
          <cell r="A2265" t="str">
            <v>11G232015104360</v>
          </cell>
          <cell r="D2265" t="str">
            <v>461E</v>
          </cell>
          <cell r="E2265" t="str">
            <v>ZROH</v>
          </cell>
          <cell r="F2265">
            <v>6</v>
          </cell>
          <cell r="H2265" t="str">
            <v>Foreign - imported directly, no similar nat., Res.CAMEX</v>
          </cell>
        </row>
        <row r="2266">
          <cell r="A2266" t="str">
            <v>11G232015104390</v>
          </cell>
          <cell r="D2266" t="str">
            <v>461E</v>
          </cell>
          <cell r="E2266" t="str">
            <v>ZROH</v>
          </cell>
          <cell r="F2266">
            <v>6</v>
          </cell>
          <cell r="H2266" t="str">
            <v>Foreign - imported directly, no similar nat., Res.CAMEX</v>
          </cell>
        </row>
        <row r="2267">
          <cell r="A2267" t="str">
            <v>11G232016004070</v>
          </cell>
          <cell r="D2267" t="str">
            <v>461E</v>
          </cell>
          <cell r="E2267" t="str">
            <v>ZROH</v>
          </cell>
          <cell r="F2267">
            <v>6</v>
          </cell>
          <cell r="H2267" t="str">
            <v>Foreign - imported directly, no similar nat., Res.CAMEX</v>
          </cell>
        </row>
        <row r="2268">
          <cell r="A2268" t="str">
            <v>11G232016004390</v>
          </cell>
          <cell r="D2268" t="str">
            <v>461E</v>
          </cell>
          <cell r="E2268" t="str">
            <v>ZROH</v>
          </cell>
          <cell r="F2268">
            <v>6</v>
          </cell>
          <cell r="H2268" t="str">
            <v>Foreign - imported directly, no similar nat., Res.CAMEX</v>
          </cell>
        </row>
        <row r="2269">
          <cell r="A2269" t="str">
            <v>11G232018004030</v>
          </cell>
          <cell r="D2269" t="str">
            <v>461E</v>
          </cell>
          <cell r="E2269" t="str">
            <v>ZROH</v>
          </cell>
          <cell r="F2269">
            <v>6</v>
          </cell>
          <cell r="H2269" t="str">
            <v>Foreign - imported directly, no similar nat., Res.CAMEX</v>
          </cell>
        </row>
        <row r="2270">
          <cell r="A2270" t="str">
            <v>11G232018004070</v>
          </cell>
          <cell r="D2270" t="str">
            <v>461E</v>
          </cell>
          <cell r="E2270" t="str">
            <v>ZROH</v>
          </cell>
          <cell r="F2270">
            <v>6</v>
          </cell>
          <cell r="H2270" t="str">
            <v>Foreign - imported directly, no similar nat., Res.CAMEX</v>
          </cell>
        </row>
        <row r="2271">
          <cell r="A2271" t="str">
            <v>11G232018004150</v>
          </cell>
          <cell r="D2271" t="str">
            <v>461E</v>
          </cell>
          <cell r="E2271" t="str">
            <v>ZROH</v>
          </cell>
          <cell r="F2271">
            <v>6</v>
          </cell>
          <cell r="H2271" t="str">
            <v>Foreign - imported directly, no similar nat., Res.CAMEX</v>
          </cell>
        </row>
        <row r="2272">
          <cell r="A2272" t="str">
            <v>11G232018004360</v>
          </cell>
          <cell r="D2272" t="str">
            <v>461E</v>
          </cell>
          <cell r="E2272" t="str">
            <v>ZROH</v>
          </cell>
          <cell r="F2272">
            <v>6</v>
          </cell>
          <cell r="H2272" t="str">
            <v>Foreign - imported directly, no similar nat., Res.CAMEX</v>
          </cell>
        </row>
        <row r="2273">
          <cell r="A2273" t="str">
            <v>11G232018004390</v>
          </cell>
          <cell r="D2273" t="str">
            <v>461E</v>
          </cell>
          <cell r="E2273" t="str">
            <v>ZROH</v>
          </cell>
          <cell r="F2273">
            <v>6</v>
          </cell>
          <cell r="H2273" t="str">
            <v>Foreign - imported directly, no similar nat., Res.CAMEX</v>
          </cell>
        </row>
        <row r="2274">
          <cell r="A2274" t="str">
            <v>11G232018104070</v>
          </cell>
          <cell r="D2274" t="str">
            <v>461E</v>
          </cell>
          <cell r="E2274" t="str">
            <v>ZROH</v>
          </cell>
          <cell r="F2274">
            <v>6</v>
          </cell>
          <cell r="H2274" t="str">
            <v>Foreign - imported directly, no similar nat., Res.CAMEX</v>
          </cell>
        </row>
        <row r="2275">
          <cell r="A2275" t="str">
            <v>11G232018104150</v>
          </cell>
          <cell r="D2275" t="str">
            <v>461E</v>
          </cell>
          <cell r="E2275" t="str">
            <v>ZROH</v>
          </cell>
          <cell r="F2275">
            <v>6</v>
          </cell>
          <cell r="H2275" t="str">
            <v>Foreign - imported directly, no similar nat., Res.CAMEX</v>
          </cell>
        </row>
        <row r="2276">
          <cell r="A2276" t="str">
            <v>11G232018104390</v>
          </cell>
          <cell r="D2276" t="str">
            <v>461E</v>
          </cell>
          <cell r="E2276" t="str">
            <v>ZROH</v>
          </cell>
          <cell r="F2276">
            <v>6</v>
          </cell>
          <cell r="H2276" t="str">
            <v>Foreign - imported directly, no similar nat., Res.CAMEX</v>
          </cell>
        </row>
        <row r="2277">
          <cell r="A2277" t="str">
            <v>11G23201R564030</v>
          </cell>
          <cell r="D2277" t="str">
            <v>461E</v>
          </cell>
          <cell r="E2277" t="str">
            <v>ZROH</v>
          </cell>
          <cell r="F2277">
            <v>6</v>
          </cell>
          <cell r="H2277" t="str">
            <v>Foreign - imported directly, no similar nat., Res.CAMEX</v>
          </cell>
        </row>
        <row r="2278">
          <cell r="A2278" t="str">
            <v>11G23201R564070</v>
          </cell>
          <cell r="D2278" t="str">
            <v>461E</v>
          </cell>
          <cell r="E2278" t="str">
            <v>ZROH</v>
          </cell>
          <cell r="F2278">
            <v>6</v>
          </cell>
          <cell r="H2278" t="str">
            <v>Foreign - imported directly, no similar nat., Res.CAMEX</v>
          </cell>
        </row>
        <row r="2279">
          <cell r="A2279" t="str">
            <v>11G23201R564150</v>
          </cell>
          <cell r="D2279" t="str">
            <v>461E</v>
          </cell>
          <cell r="E2279" t="str">
            <v>ZROH</v>
          </cell>
          <cell r="F2279">
            <v>6</v>
          </cell>
          <cell r="H2279" t="str">
            <v>Foreign - imported directly, no similar nat., Res.CAMEX</v>
          </cell>
        </row>
        <row r="2280">
          <cell r="A2280" t="str">
            <v>11G23201R564390</v>
          </cell>
          <cell r="D2280" t="str">
            <v>461E</v>
          </cell>
          <cell r="E2280" t="str">
            <v>ZROH</v>
          </cell>
          <cell r="F2280">
            <v>6</v>
          </cell>
          <cell r="H2280" t="str">
            <v>Foreign - imported directly, no similar nat., Res.CAMEX</v>
          </cell>
        </row>
        <row r="2281">
          <cell r="A2281" t="str">
            <v>11G232020004030</v>
          </cell>
          <cell r="D2281" t="str">
            <v>461E</v>
          </cell>
          <cell r="E2281" t="str">
            <v>ZROH</v>
          </cell>
          <cell r="F2281">
            <v>6</v>
          </cell>
          <cell r="H2281" t="str">
            <v>Foreign - imported directly, no similar nat., Res.CAMEX</v>
          </cell>
        </row>
        <row r="2282">
          <cell r="A2282" t="str">
            <v>11G232020004070</v>
          </cell>
          <cell r="D2282" t="str">
            <v>461E</v>
          </cell>
          <cell r="E2282" t="str">
            <v>ZROH</v>
          </cell>
          <cell r="F2282">
            <v>6</v>
          </cell>
          <cell r="H2282" t="str">
            <v>Foreign - imported directly, no similar nat., Res.CAMEX</v>
          </cell>
        </row>
        <row r="2283">
          <cell r="A2283" t="str">
            <v>11G232020004360</v>
          </cell>
          <cell r="D2283" t="str">
            <v>461E</v>
          </cell>
          <cell r="E2283" t="str">
            <v>ZROH</v>
          </cell>
          <cell r="F2283">
            <v>6</v>
          </cell>
          <cell r="H2283" t="str">
            <v>Foreign - imported directly, no similar nat., Res.CAMEX</v>
          </cell>
        </row>
        <row r="2284">
          <cell r="A2284" t="str">
            <v>11G232020004390</v>
          </cell>
          <cell r="D2284" t="str">
            <v>461E</v>
          </cell>
          <cell r="E2284" t="str">
            <v>ZROH</v>
          </cell>
          <cell r="F2284">
            <v>6</v>
          </cell>
          <cell r="H2284" t="str">
            <v>Foreign - imported directly, no similar nat., Res.CAMEX</v>
          </cell>
        </row>
        <row r="2285">
          <cell r="A2285" t="str">
            <v>11G232022004030</v>
          </cell>
          <cell r="D2285" t="str">
            <v>461E</v>
          </cell>
          <cell r="E2285" t="str">
            <v>ZROH</v>
          </cell>
          <cell r="F2285">
            <v>6</v>
          </cell>
          <cell r="H2285" t="str">
            <v>Foreign - imported directly, no similar nat., Res.CAMEX</v>
          </cell>
        </row>
        <row r="2286">
          <cell r="A2286" t="str">
            <v>11G232022004070</v>
          </cell>
          <cell r="D2286" t="str">
            <v>461E</v>
          </cell>
          <cell r="E2286" t="str">
            <v>ZROH</v>
          </cell>
          <cell r="F2286">
            <v>6</v>
          </cell>
          <cell r="H2286" t="str">
            <v>Foreign - imported directly, no similar nat., Res.CAMEX</v>
          </cell>
        </row>
        <row r="2287">
          <cell r="A2287" t="str">
            <v>11G232022004150</v>
          </cell>
          <cell r="D2287" t="str">
            <v>461E</v>
          </cell>
          <cell r="E2287" t="str">
            <v>ZROH</v>
          </cell>
          <cell r="F2287">
            <v>6</v>
          </cell>
          <cell r="H2287" t="str">
            <v>Foreign - imported directly, no similar nat., Res.CAMEX</v>
          </cell>
        </row>
        <row r="2288">
          <cell r="A2288" t="str">
            <v>11G232022004310</v>
          </cell>
          <cell r="D2288" t="str">
            <v>461E</v>
          </cell>
          <cell r="E2288" t="str">
            <v>ZROH</v>
          </cell>
          <cell r="F2288">
            <v>6</v>
          </cell>
          <cell r="H2288" t="str">
            <v>Foreign - imported directly, no similar nat., Res.CAMEX</v>
          </cell>
        </row>
        <row r="2289">
          <cell r="A2289" t="str">
            <v>11G232022004320</v>
          </cell>
          <cell r="D2289" t="str">
            <v>461E</v>
          </cell>
          <cell r="E2289" t="str">
            <v>ZROH</v>
          </cell>
          <cell r="F2289">
            <v>6</v>
          </cell>
          <cell r="H2289" t="str">
            <v>Foreign - imported directly, no similar nat., Res.CAMEX</v>
          </cell>
        </row>
        <row r="2290">
          <cell r="A2290" t="str">
            <v>11G232022004360</v>
          </cell>
          <cell r="D2290" t="str">
            <v>461E</v>
          </cell>
          <cell r="E2290" t="str">
            <v>ZROH</v>
          </cell>
          <cell r="F2290">
            <v>6</v>
          </cell>
          <cell r="H2290" t="str">
            <v>Foreign - imported directly, no similar nat., Res.CAMEX</v>
          </cell>
        </row>
        <row r="2291">
          <cell r="A2291" t="str">
            <v>11G232022004390</v>
          </cell>
          <cell r="D2291" t="str">
            <v>461E</v>
          </cell>
          <cell r="E2291" t="str">
            <v>ZROH</v>
          </cell>
          <cell r="F2291">
            <v>6</v>
          </cell>
          <cell r="H2291" t="str">
            <v>Foreign - imported directly, no similar nat., Res.CAMEX</v>
          </cell>
        </row>
        <row r="2292">
          <cell r="A2292" t="str">
            <v>11G232022104030</v>
          </cell>
          <cell r="D2292" t="str">
            <v>461E</v>
          </cell>
          <cell r="E2292" t="str">
            <v>ZROH</v>
          </cell>
          <cell r="F2292">
            <v>6</v>
          </cell>
          <cell r="H2292" t="str">
            <v>Foreign - imported directly, no similar nat., Res.CAMEX</v>
          </cell>
        </row>
        <row r="2293">
          <cell r="A2293" t="str">
            <v>11G232022104070</v>
          </cell>
          <cell r="D2293" t="str">
            <v>461E</v>
          </cell>
          <cell r="E2293" t="str">
            <v>ZROH</v>
          </cell>
          <cell r="F2293">
            <v>6</v>
          </cell>
          <cell r="H2293" t="str">
            <v>Foreign - imported directly, no similar nat., Res.CAMEX</v>
          </cell>
        </row>
        <row r="2294">
          <cell r="A2294" t="str">
            <v>11G232022104150</v>
          </cell>
          <cell r="D2294" t="str">
            <v>461E</v>
          </cell>
          <cell r="E2294" t="str">
            <v>ZROH</v>
          </cell>
          <cell r="F2294">
            <v>6</v>
          </cell>
          <cell r="H2294" t="str">
            <v>Foreign - imported directly, no similar nat., Res.CAMEX</v>
          </cell>
        </row>
        <row r="2295">
          <cell r="A2295" t="str">
            <v>11G232022104320</v>
          </cell>
          <cell r="D2295" t="str">
            <v>461E</v>
          </cell>
          <cell r="E2295" t="str">
            <v>ZROH</v>
          </cell>
          <cell r="F2295">
            <v>6</v>
          </cell>
          <cell r="H2295" t="str">
            <v>Foreign - imported directly, no similar nat., Res.CAMEX</v>
          </cell>
        </row>
        <row r="2296">
          <cell r="A2296" t="str">
            <v>11G232022104360</v>
          </cell>
          <cell r="D2296" t="str">
            <v>461E</v>
          </cell>
          <cell r="E2296" t="str">
            <v>ZROH</v>
          </cell>
          <cell r="F2296">
            <v>6</v>
          </cell>
          <cell r="H2296" t="str">
            <v>Foreign - imported directly, no similar nat., Res.CAMEX</v>
          </cell>
        </row>
        <row r="2297">
          <cell r="A2297" t="str">
            <v>11G232022104390</v>
          </cell>
          <cell r="D2297" t="str">
            <v>461E</v>
          </cell>
          <cell r="E2297" t="str">
            <v>ZROH</v>
          </cell>
          <cell r="F2297">
            <v>6</v>
          </cell>
          <cell r="H2297" t="str">
            <v>Foreign - imported directly, no similar nat., Res.CAMEX</v>
          </cell>
        </row>
        <row r="2298">
          <cell r="A2298" t="str">
            <v>11G232027004030</v>
          </cell>
          <cell r="D2298" t="str">
            <v>461E</v>
          </cell>
          <cell r="E2298" t="str">
            <v>ZROH</v>
          </cell>
          <cell r="F2298">
            <v>6</v>
          </cell>
          <cell r="H2298" t="str">
            <v>Foreign - imported directly, no similar nat., Res.CAMEX</v>
          </cell>
        </row>
        <row r="2299">
          <cell r="A2299" t="str">
            <v>11G232027004070</v>
          </cell>
          <cell r="D2299" t="str">
            <v>461E</v>
          </cell>
          <cell r="E2299" t="str">
            <v>ZROH</v>
          </cell>
          <cell r="F2299">
            <v>6</v>
          </cell>
          <cell r="H2299" t="str">
            <v>Foreign - imported directly, no similar nat., Res.CAMEX</v>
          </cell>
        </row>
        <row r="2300">
          <cell r="A2300" t="str">
            <v>11G232027004150</v>
          </cell>
          <cell r="D2300" t="str">
            <v>461E</v>
          </cell>
          <cell r="E2300" t="str">
            <v>ZROH</v>
          </cell>
          <cell r="F2300">
            <v>6</v>
          </cell>
          <cell r="H2300" t="str">
            <v>Foreign - imported directly, no similar nat., Res.CAMEX</v>
          </cell>
        </row>
        <row r="2301">
          <cell r="A2301" t="str">
            <v>11G232027004310</v>
          </cell>
          <cell r="D2301" t="str">
            <v>461E</v>
          </cell>
          <cell r="E2301" t="str">
            <v>ZROH</v>
          </cell>
          <cell r="F2301">
            <v>6</v>
          </cell>
          <cell r="H2301" t="str">
            <v>Foreign - imported directly, no similar nat., Res.CAMEX</v>
          </cell>
        </row>
        <row r="2302">
          <cell r="A2302" t="str">
            <v>11G232027004320</v>
          </cell>
          <cell r="D2302" t="str">
            <v>461E</v>
          </cell>
          <cell r="E2302" t="str">
            <v>ZROH</v>
          </cell>
          <cell r="F2302">
            <v>6</v>
          </cell>
          <cell r="H2302" t="str">
            <v>Foreign - imported directly, no similar nat., Res.CAMEX</v>
          </cell>
        </row>
        <row r="2303">
          <cell r="A2303" t="str">
            <v>11G232027004360</v>
          </cell>
          <cell r="D2303" t="str">
            <v>461E</v>
          </cell>
          <cell r="E2303" t="str">
            <v>ZROH</v>
          </cell>
          <cell r="F2303">
            <v>6</v>
          </cell>
          <cell r="H2303" t="str">
            <v>Foreign - imported directly, no similar nat., Res.CAMEX</v>
          </cell>
        </row>
        <row r="2304">
          <cell r="A2304" t="str">
            <v>11G232027004390</v>
          </cell>
          <cell r="D2304" t="str">
            <v>461E</v>
          </cell>
          <cell r="E2304" t="str">
            <v>ZROH</v>
          </cell>
          <cell r="F2304">
            <v>6</v>
          </cell>
          <cell r="H2304" t="str">
            <v>Foreign - imported directly, no similar nat., Res.CAMEX</v>
          </cell>
        </row>
        <row r="2305">
          <cell r="A2305" t="str">
            <v>11G232027104030</v>
          </cell>
          <cell r="D2305" t="str">
            <v>461E</v>
          </cell>
          <cell r="E2305" t="str">
            <v>ZROH</v>
          </cell>
          <cell r="F2305">
            <v>6</v>
          </cell>
          <cell r="H2305" t="str">
            <v>Foreign - imported directly, no similar nat., Res.CAMEX</v>
          </cell>
        </row>
        <row r="2306">
          <cell r="A2306" t="str">
            <v>11G232027104070</v>
          </cell>
          <cell r="D2306" t="str">
            <v>461E</v>
          </cell>
          <cell r="E2306" t="str">
            <v>ZROH</v>
          </cell>
          <cell r="F2306">
            <v>6</v>
          </cell>
          <cell r="H2306" t="str">
            <v>Foreign - imported directly, no similar nat., Res.CAMEX</v>
          </cell>
        </row>
        <row r="2307">
          <cell r="A2307" t="str">
            <v>11G232027104150</v>
          </cell>
          <cell r="D2307" t="str">
            <v>461E</v>
          </cell>
          <cell r="E2307" t="str">
            <v>ZROH</v>
          </cell>
          <cell r="F2307">
            <v>6</v>
          </cell>
          <cell r="H2307" t="str">
            <v>Foreign - imported directly, no similar nat., Res.CAMEX</v>
          </cell>
        </row>
        <row r="2308">
          <cell r="A2308" t="str">
            <v>11G232027104320</v>
          </cell>
          <cell r="D2308" t="str">
            <v>461E</v>
          </cell>
          <cell r="E2308" t="str">
            <v>ZROH</v>
          </cell>
          <cell r="F2308">
            <v>6</v>
          </cell>
          <cell r="H2308" t="str">
            <v>Foreign - imported directly, no similar nat., Res.CAMEX</v>
          </cell>
        </row>
        <row r="2309">
          <cell r="A2309" t="str">
            <v>11G232027104360</v>
          </cell>
          <cell r="D2309" t="str">
            <v>461E</v>
          </cell>
          <cell r="E2309" t="str">
            <v>ZROH</v>
          </cell>
          <cell r="F2309">
            <v>6</v>
          </cell>
          <cell r="H2309" t="str">
            <v>Foreign - imported directly, no similar nat., Res.CAMEX</v>
          </cell>
        </row>
        <row r="2310">
          <cell r="A2310" t="str">
            <v>11G232027104390</v>
          </cell>
          <cell r="D2310" t="str">
            <v>461E</v>
          </cell>
          <cell r="E2310" t="str">
            <v>ZROH</v>
          </cell>
          <cell r="F2310">
            <v>6</v>
          </cell>
          <cell r="H2310" t="str">
            <v>Foreign - imported directly, no similar nat., Res.CAMEX</v>
          </cell>
        </row>
        <row r="2311">
          <cell r="A2311" t="str">
            <v>11G232030004030</v>
          </cell>
          <cell r="D2311" t="str">
            <v>461E</v>
          </cell>
          <cell r="E2311" t="str">
            <v>ZROH</v>
          </cell>
          <cell r="F2311">
            <v>6</v>
          </cell>
          <cell r="H2311" t="str">
            <v>Foreign - imported directly, no similar nat., Res.CAMEX</v>
          </cell>
        </row>
        <row r="2312">
          <cell r="A2312" t="str">
            <v>11G232030004070</v>
          </cell>
          <cell r="D2312" t="str">
            <v>461E</v>
          </cell>
          <cell r="E2312" t="str">
            <v>ZROH</v>
          </cell>
          <cell r="F2312">
            <v>6</v>
          </cell>
          <cell r="H2312" t="str">
            <v>Foreign - imported directly, no similar nat., Res.CAMEX</v>
          </cell>
        </row>
        <row r="2313">
          <cell r="A2313" t="str">
            <v>11G232030004150</v>
          </cell>
          <cell r="D2313" t="str">
            <v>461E</v>
          </cell>
          <cell r="E2313" t="str">
            <v>ZROH</v>
          </cell>
          <cell r="F2313">
            <v>6</v>
          </cell>
          <cell r="H2313" t="str">
            <v>Foreign - imported directly, no similar nat., Res.CAMEX</v>
          </cell>
        </row>
        <row r="2314">
          <cell r="A2314" t="str">
            <v>11G232030004390</v>
          </cell>
          <cell r="D2314" t="str">
            <v>461E</v>
          </cell>
          <cell r="E2314" t="str">
            <v>ZROH</v>
          </cell>
          <cell r="F2314">
            <v>6</v>
          </cell>
          <cell r="H2314" t="str">
            <v>Foreign - imported directly, no similar nat., Res.CAMEX</v>
          </cell>
        </row>
        <row r="2315">
          <cell r="A2315" t="str">
            <v>11G232033004030</v>
          </cell>
          <cell r="D2315" t="str">
            <v>461E</v>
          </cell>
          <cell r="E2315" t="str">
            <v>ZROH</v>
          </cell>
          <cell r="F2315">
            <v>6</v>
          </cell>
          <cell r="H2315" t="str">
            <v>Foreign - imported directly, no similar nat., Res.CAMEX</v>
          </cell>
        </row>
        <row r="2316">
          <cell r="A2316" t="str">
            <v>11G232033004070</v>
          </cell>
          <cell r="D2316" t="str">
            <v>461E</v>
          </cell>
          <cell r="E2316" t="str">
            <v>ZROH</v>
          </cell>
          <cell r="F2316">
            <v>6</v>
          </cell>
          <cell r="H2316" t="str">
            <v>Foreign - imported directly, no similar nat., Res.CAMEX</v>
          </cell>
        </row>
        <row r="2317">
          <cell r="A2317" t="str">
            <v>11G232033004150</v>
          </cell>
          <cell r="D2317" t="str">
            <v>461E</v>
          </cell>
          <cell r="E2317" t="str">
            <v>ZROH</v>
          </cell>
          <cell r="F2317">
            <v>6</v>
          </cell>
          <cell r="H2317" t="str">
            <v>Foreign - imported directly, no similar nat., Res.CAMEX</v>
          </cell>
        </row>
        <row r="2318">
          <cell r="A2318" t="str">
            <v>11G232033004360</v>
          </cell>
          <cell r="D2318" t="str">
            <v>461E</v>
          </cell>
          <cell r="E2318" t="str">
            <v>ZROH</v>
          </cell>
          <cell r="F2318">
            <v>6</v>
          </cell>
          <cell r="H2318" t="str">
            <v>Foreign - imported directly, no similar nat., Res.CAMEX</v>
          </cell>
        </row>
        <row r="2319">
          <cell r="A2319" t="str">
            <v>11G232033004390</v>
          </cell>
          <cell r="D2319" t="str">
            <v>461E</v>
          </cell>
          <cell r="E2319" t="str">
            <v>ZROH</v>
          </cell>
          <cell r="F2319">
            <v>6</v>
          </cell>
          <cell r="H2319" t="str">
            <v>Foreign - imported directly, no similar nat., Res.CAMEX</v>
          </cell>
        </row>
        <row r="2320">
          <cell r="A2320" t="str">
            <v>11G232033104030</v>
          </cell>
          <cell r="D2320" t="str">
            <v>461E</v>
          </cell>
          <cell r="E2320" t="str">
            <v>ZROH</v>
          </cell>
          <cell r="F2320">
            <v>6</v>
          </cell>
          <cell r="H2320" t="str">
            <v>Foreign - imported directly, no similar nat., Res.CAMEX</v>
          </cell>
        </row>
        <row r="2321">
          <cell r="A2321" t="str">
            <v>11G232033104070</v>
          </cell>
          <cell r="D2321" t="str">
            <v>461E</v>
          </cell>
          <cell r="E2321" t="str">
            <v>ZROH</v>
          </cell>
          <cell r="F2321">
            <v>6</v>
          </cell>
          <cell r="H2321" t="str">
            <v>Foreign - imported directly, no similar nat., Res.CAMEX</v>
          </cell>
        </row>
        <row r="2322">
          <cell r="A2322" t="str">
            <v>11G232033104150</v>
          </cell>
          <cell r="D2322" t="str">
            <v>461E</v>
          </cell>
          <cell r="E2322" t="str">
            <v>ZROH</v>
          </cell>
          <cell r="F2322">
            <v>6</v>
          </cell>
          <cell r="H2322" t="str">
            <v>Foreign - imported directly, no similar nat., Res.CAMEX</v>
          </cell>
        </row>
        <row r="2323">
          <cell r="A2323" t="str">
            <v>11G232033104320</v>
          </cell>
          <cell r="D2323" t="str">
            <v>461E</v>
          </cell>
          <cell r="E2323" t="str">
            <v>ZROH</v>
          </cell>
          <cell r="F2323">
            <v>6</v>
          </cell>
          <cell r="H2323" t="str">
            <v>Foreign - imported directly, no similar nat., Res.CAMEX</v>
          </cell>
        </row>
        <row r="2324">
          <cell r="A2324" t="str">
            <v>11G232033104360</v>
          </cell>
          <cell r="D2324" t="str">
            <v>461E</v>
          </cell>
          <cell r="E2324" t="str">
            <v>ZROH</v>
          </cell>
          <cell r="F2324">
            <v>6</v>
          </cell>
          <cell r="H2324" t="str">
            <v>Foreign - imported directly, no similar nat., Res.CAMEX</v>
          </cell>
        </row>
        <row r="2325">
          <cell r="A2325" t="str">
            <v>11G232033104390</v>
          </cell>
          <cell r="D2325" t="str">
            <v>461E</v>
          </cell>
          <cell r="E2325" t="str">
            <v>ZROH</v>
          </cell>
          <cell r="F2325">
            <v>6</v>
          </cell>
          <cell r="H2325" t="str">
            <v>Foreign - imported directly, no similar nat., Res.CAMEX</v>
          </cell>
        </row>
        <row r="2326">
          <cell r="A2326" t="str">
            <v>11G232047004030</v>
          </cell>
          <cell r="D2326" t="str">
            <v>461E</v>
          </cell>
          <cell r="E2326" t="str">
            <v>ZROH</v>
          </cell>
          <cell r="F2326">
            <v>6</v>
          </cell>
          <cell r="H2326" t="str">
            <v>Foreign - imported directly, no similar nat., Res.CAMEX</v>
          </cell>
        </row>
        <row r="2327">
          <cell r="A2327" t="str">
            <v>11G232047004070</v>
          </cell>
          <cell r="D2327" t="str">
            <v>461E</v>
          </cell>
          <cell r="E2327" t="str">
            <v>ZROH</v>
          </cell>
          <cell r="F2327">
            <v>6</v>
          </cell>
          <cell r="H2327" t="str">
            <v>Foreign - imported directly, no similar nat., Res.CAMEX</v>
          </cell>
        </row>
        <row r="2328">
          <cell r="A2328" t="str">
            <v>11G232047004150</v>
          </cell>
          <cell r="D2328" t="str">
            <v>461E</v>
          </cell>
          <cell r="E2328" t="str">
            <v>ZROH</v>
          </cell>
          <cell r="F2328">
            <v>6</v>
          </cell>
          <cell r="H2328" t="str">
            <v>Foreign - imported directly, no similar nat., Res.CAMEX</v>
          </cell>
        </row>
        <row r="2329">
          <cell r="A2329" t="str">
            <v>11G232047004310</v>
          </cell>
          <cell r="D2329" t="str">
            <v>461E</v>
          </cell>
          <cell r="E2329" t="str">
            <v>ZROH</v>
          </cell>
          <cell r="F2329">
            <v>6</v>
          </cell>
          <cell r="H2329" t="str">
            <v>Foreign - imported directly, no similar nat., Res.CAMEX</v>
          </cell>
        </row>
        <row r="2330">
          <cell r="A2330" t="str">
            <v>11G232047004320</v>
          </cell>
          <cell r="D2330" t="str">
            <v>461E</v>
          </cell>
          <cell r="E2330" t="str">
            <v>ZROH</v>
          </cell>
          <cell r="F2330">
            <v>6</v>
          </cell>
          <cell r="H2330" t="str">
            <v>Foreign - imported directly, no similar nat., Res.CAMEX</v>
          </cell>
        </row>
        <row r="2331">
          <cell r="A2331" t="str">
            <v>11G232047004360</v>
          </cell>
          <cell r="D2331" t="str">
            <v>461E</v>
          </cell>
          <cell r="E2331" t="str">
            <v>ZROH</v>
          </cell>
          <cell r="F2331">
            <v>6</v>
          </cell>
          <cell r="H2331" t="str">
            <v>Foreign - imported directly, no similar nat., Res.CAMEX</v>
          </cell>
        </row>
        <row r="2332">
          <cell r="A2332" t="str">
            <v>11G232047004390</v>
          </cell>
          <cell r="D2332" t="str">
            <v>461E</v>
          </cell>
          <cell r="E2332" t="str">
            <v>ZROH</v>
          </cell>
          <cell r="F2332">
            <v>6</v>
          </cell>
          <cell r="H2332" t="str">
            <v>Foreign - imported directly, no similar nat., Res.CAMEX</v>
          </cell>
        </row>
        <row r="2333">
          <cell r="A2333" t="str">
            <v>11G232047104070</v>
          </cell>
          <cell r="D2333" t="str">
            <v>461E</v>
          </cell>
          <cell r="E2333" t="str">
            <v>ZROH</v>
          </cell>
          <cell r="F2333">
            <v>6</v>
          </cell>
          <cell r="H2333" t="str">
            <v>Foreign - imported directly, no similar nat., Res.CAMEX</v>
          </cell>
        </row>
        <row r="2334">
          <cell r="A2334" t="str">
            <v>11G232047104150</v>
          </cell>
          <cell r="D2334" t="str">
            <v>461E</v>
          </cell>
          <cell r="E2334" t="str">
            <v>ZROH</v>
          </cell>
          <cell r="F2334">
            <v>6</v>
          </cell>
          <cell r="H2334" t="str">
            <v>Foreign - imported directly, no similar nat., Res.CAMEX</v>
          </cell>
        </row>
        <row r="2335">
          <cell r="A2335" t="str">
            <v>11G232047104320</v>
          </cell>
          <cell r="D2335" t="str">
            <v>461E</v>
          </cell>
          <cell r="E2335" t="str">
            <v>ZROH</v>
          </cell>
          <cell r="F2335">
            <v>6</v>
          </cell>
          <cell r="H2335" t="str">
            <v>Foreign - imported directly, no similar nat., Res.CAMEX</v>
          </cell>
        </row>
        <row r="2336">
          <cell r="A2336" t="str">
            <v>11G232047104360</v>
          </cell>
          <cell r="D2336" t="str">
            <v>461E</v>
          </cell>
          <cell r="E2336" t="str">
            <v>ZROH</v>
          </cell>
          <cell r="F2336">
            <v>6</v>
          </cell>
          <cell r="H2336" t="str">
            <v>Foreign - imported directly, no similar nat., Res.CAMEX</v>
          </cell>
        </row>
        <row r="2337">
          <cell r="A2337" t="str">
            <v>11G232047104390</v>
          </cell>
          <cell r="D2337" t="str">
            <v>461E</v>
          </cell>
          <cell r="E2337" t="str">
            <v>ZROH</v>
          </cell>
          <cell r="F2337">
            <v>6</v>
          </cell>
          <cell r="H2337" t="str">
            <v>Foreign - imported directly, no similar nat., Res.CAMEX</v>
          </cell>
        </row>
        <row r="2338">
          <cell r="A2338" t="str">
            <v>11G23204R764030</v>
          </cell>
          <cell r="D2338" t="str">
            <v>461E</v>
          </cell>
          <cell r="E2338" t="str">
            <v>ZROH</v>
          </cell>
          <cell r="F2338">
            <v>6</v>
          </cell>
          <cell r="H2338" t="str">
            <v>Foreign - imported directly, no similar nat., Res.CAMEX</v>
          </cell>
        </row>
        <row r="2339">
          <cell r="A2339" t="str">
            <v>11G23204R764150</v>
          </cell>
          <cell r="D2339" t="str">
            <v>461E</v>
          </cell>
          <cell r="E2339" t="str">
            <v>ZROH</v>
          </cell>
          <cell r="F2339">
            <v>6</v>
          </cell>
          <cell r="H2339" t="str">
            <v>Foreign - imported directly, no similar nat., Res.CAMEX</v>
          </cell>
        </row>
        <row r="2340">
          <cell r="A2340" t="str">
            <v>11G23204R764390</v>
          </cell>
          <cell r="D2340" t="str">
            <v>461E</v>
          </cell>
          <cell r="E2340" t="str">
            <v>ZROH</v>
          </cell>
          <cell r="F2340">
            <v>6</v>
          </cell>
          <cell r="H2340" t="str">
            <v>Foreign - imported directly, no similar nat., Res.CAMEX</v>
          </cell>
        </row>
        <row r="2341">
          <cell r="A2341" t="str">
            <v>11G232056004030</v>
          </cell>
          <cell r="D2341" t="str">
            <v>461E</v>
          </cell>
          <cell r="E2341" t="str">
            <v>ZROH</v>
          </cell>
          <cell r="F2341">
            <v>6</v>
          </cell>
          <cell r="H2341" t="str">
            <v>Foreign - imported directly, no similar nat., Res.CAMEX</v>
          </cell>
        </row>
        <row r="2342">
          <cell r="A2342" t="str">
            <v>11G232056004070</v>
          </cell>
          <cell r="D2342" t="str">
            <v>461E</v>
          </cell>
          <cell r="E2342" t="str">
            <v>ZROH</v>
          </cell>
          <cell r="F2342">
            <v>6</v>
          </cell>
          <cell r="H2342" t="str">
            <v>Foreign - imported directly, no similar nat., Res.CAMEX</v>
          </cell>
        </row>
        <row r="2343">
          <cell r="A2343" t="str">
            <v>11G232056004150</v>
          </cell>
          <cell r="D2343" t="str">
            <v>461E</v>
          </cell>
          <cell r="E2343" t="str">
            <v>ZROH</v>
          </cell>
          <cell r="F2343">
            <v>6</v>
          </cell>
          <cell r="H2343" t="str">
            <v>Foreign - imported directly, no similar nat., Res.CAMEX</v>
          </cell>
        </row>
        <row r="2344">
          <cell r="A2344" t="str">
            <v>11G232056004320</v>
          </cell>
          <cell r="D2344" t="str">
            <v>461E</v>
          </cell>
          <cell r="E2344" t="str">
            <v>ZROH</v>
          </cell>
          <cell r="F2344">
            <v>6</v>
          </cell>
          <cell r="H2344" t="str">
            <v>Foreign - imported directly, no similar nat., Res.CAMEX</v>
          </cell>
        </row>
        <row r="2345">
          <cell r="A2345" t="str">
            <v>11G232056004360</v>
          </cell>
          <cell r="D2345" t="str">
            <v>461E</v>
          </cell>
          <cell r="E2345" t="str">
            <v>ZROH</v>
          </cell>
          <cell r="F2345">
            <v>6</v>
          </cell>
          <cell r="H2345" t="str">
            <v>Foreign - imported directly, no similar nat., Res.CAMEX</v>
          </cell>
        </row>
        <row r="2346">
          <cell r="A2346" t="str">
            <v>11G232056004390</v>
          </cell>
          <cell r="D2346" t="str">
            <v>461E</v>
          </cell>
          <cell r="E2346" t="str">
            <v>ZROH</v>
          </cell>
          <cell r="F2346">
            <v>6</v>
          </cell>
          <cell r="H2346" t="str">
            <v>Foreign - imported directly, no similar nat., Res.CAMEX</v>
          </cell>
        </row>
        <row r="2347">
          <cell r="A2347" t="str">
            <v>11G23205R664030</v>
          </cell>
          <cell r="D2347" t="str">
            <v>461E</v>
          </cell>
          <cell r="E2347" t="str">
            <v>ZROH</v>
          </cell>
          <cell r="F2347">
            <v>6</v>
          </cell>
          <cell r="H2347" t="str">
            <v>Foreign - imported directly, no similar nat., Res.CAMEX</v>
          </cell>
        </row>
        <row r="2348">
          <cell r="A2348" t="str">
            <v>11G23205R664070</v>
          </cell>
          <cell r="D2348" t="str">
            <v>461E</v>
          </cell>
          <cell r="E2348" t="str">
            <v>ZROH</v>
          </cell>
          <cell r="F2348">
            <v>6</v>
          </cell>
          <cell r="H2348" t="str">
            <v>Foreign - imported directly, no similar nat., Res.CAMEX</v>
          </cell>
        </row>
        <row r="2349">
          <cell r="A2349" t="str">
            <v>11G23205R664390</v>
          </cell>
          <cell r="D2349" t="str">
            <v>461E</v>
          </cell>
          <cell r="E2349" t="str">
            <v>ZROH</v>
          </cell>
          <cell r="F2349">
            <v>6</v>
          </cell>
          <cell r="H2349" t="str">
            <v>Foreign - imported directly, no similar nat., Res.CAMEX</v>
          </cell>
        </row>
        <row r="2350">
          <cell r="A2350" t="str">
            <v>11G232068004030</v>
          </cell>
          <cell r="D2350" t="str">
            <v>461E</v>
          </cell>
          <cell r="E2350" t="str">
            <v>ZROH</v>
          </cell>
          <cell r="F2350">
            <v>6</v>
          </cell>
          <cell r="H2350" t="str">
            <v>Foreign - imported directly, no similar nat., Res.CAMEX</v>
          </cell>
        </row>
        <row r="2351">
          <cell r="A2351" t="str">
            <v>11G232068004070</v>
          </cell>
          <cell r="D2351" t="str">
            <v>461E</v>
          </cell>
          <cell r="E2351" t="str">
            <v>ZROH</v>
          </cell>
          <cell r="F2351">
            <v>6</v>
          </cell>
          <cell r="H2351" t="str">
            <v>Foreign - imported directly, no similar nat., Res.CAMEX</v>
          </cell>
        </row>
        <row r="2352">
          <cell r="A2352" t="str">
            <v>11G232068004390</v>
          </cell>
          <cell r="D2352" t="str">
            <v>461E</v>
          </cell>
          <cell r="E2352" t="str">
            <v>ZROH</v>
          </cell>
          <cell r="F2352">
            <v>6</v>
          </cell>
          <cell r="H2352" t="str">
            <v>Foreign - imported directly, no similar nat., Res.CAMEX</v>
          </cell>
        </row>
        <row r="2353">
          <cell r="A2353" t="str">
            <v>11G23206R864030</v>
          </cell>
          <cell r="D2353" t="str">
            <v>461E</v>
          </cell>
          <cell r="E2353" t="str">
            <v>ZROH</v>
          </cell>
          <cell r="F2353">
            <v>6</v>
          </cell>
          <cell r="H2353" t="str">
            <v>Foreign - imported directly, no similar nat., Res.CAMEX</v>
          </cell>
        </row>
        <row r="2354">
          <cell r="A2354" t="str">
            <v>11G23206R864070</v>
          </cell>
          <cell r="D2354" t="str">
            <v>461E</v>
          </cell>
          <cell r="E2354" t="str">
            <v>ZROH</v>
          </cell>
          <cell r="F2354">
            <v>6</v>
          </cell>
          <cell r="H2354" t="str">
            <v>Foreign - imported directly, no similar nat., Res.CAMEX</v>
          </cell>
        </row>
        <row r="2355">
          <cell r="A2355" t="str">
            <v>11G23206R864150</v>
          </cell>
          <cell r="D2355" t="str">
            <v>461E</v>
          </cell>
          <cell r="E2355" t="str">
            <v>ZROH</v>
          </cell>
          <cell r="F2355">
            <v>6</v>
          </cell>
          <cell r="H2355" t="str">
            <v>Foreign - imported directly, no similar nat., Res.CAMEX</v>
          </cell>
        </row>
        <row r="2356">
          <cell r="A2356" t="str">
            <v>11G232082004030</v>
          </cell>
          <cell r="D2356" t="str">
            <v>461E</v>
          </cell>
          <cell r="E2356" t="str">
            <v>ZROH</v>
          </cell>
          <cell r="F2356">
            <v>6</v>
          </cell>
          <cell r="H2356" t="str">
            <v>Foreign - imported directly, no similar nat., Res.CAMEX</v>
          </cell>
        </row>
        <row r="2357">
          <cell r="A2357" t="str">
            <v>11G232082004071</v>
          </cell>
          <cell r="D2357" t="str">
            <v>461E</v>
          </cell>
          <cell r="E2357" t="str">
            <v>ZROH</v>
          </cell>
          <cell r="F2357">
            <v>6</v>
          </cell>
          <cell r="H2357" t="str">
            <v>Foreign - imported directly, no similar nat., Res.CAMEX</v>
          </cell>
        </row>
        <row r="2358">
          <cell r="A2358" t="str">
            <v>11G232082004150</v>
          </cell>
          <cell r="D2358" t="str">
            <v>461E</v>
          </cell>
          <cell r="E2358" t="str">
            <v>ZROH</v>
          </cell>
          <cell r="F2358">
            <v>6</v>
          </cell>
          <cell r="H2358" t="str">
            <v>Foreign - imported directly, no similar nat., Res.CAMEX</v>
          </cell>
        </row>
        <row r="2359">
          <cell r="A2359" t="str">
            <v>11G232082004360</v>
          </cell>
          <cell r="D2359" t="str">
            <v>461E</v>
          </cell>
          <cell r="E2359" t="str">
            <v>ZROH</v>
          </cell>
          <cell r="F2359">
            <v>6</v>
          </cell>
          <cell r="H2359" t="str">
            <v>Foreign - imported directly, no similar nat., Res.CAMEX</v>
          </cell>
        </row>
        <row r="2360">
          <cell r="A2360" t="str">
            <v>11G232082004390</v>
          </cell>
          <cell r="D2360" t="str">
            <v>461E</v>
          </cell>
          <cell r="E2360" t="str">
            <v>ZROH</v>
          </cell>
          <cell r="F2360">
            <v>6</v>
          </cell>
          <cell r="H2360" t="str">
            <v>Foreign - imported directly, no similar nat., Res.CAMEX</v>
          </cell>
        </row>
        <row r="2361">
          <cell r="A2361" t="str">
            <v>11G23208R264030</v>
          </cell>
          <cell r="D2361" t="str">
            <v>461E</v>
          </cell>
          <cell r="E2361" t="str">
            <v>ZROH</v>
          </cell>
          <cell r="F2361">
            <v>6</v>
          </cell>
          <cell r="H2361" t="str">
            <v>Foreign - imported directly, no similar nat., Res.CAMEX</v>
          </cell>
        </row>
        <row r="2362">
          <cell r="A2362" t="str">
            <v>11G23208R264070</v>
          </cell>
          <cell r="D2362" t="str">
            <v>461E</v>
          </cell>
          <cell r="E2362" t="str">
            <v>ZROH</v>
          </cell>
          <cell r="F2362">
            <v>6</v>
          </cell>
          <cell r="H2362" t="str">
            <v>Foreign - imported directly, no similar nat., Res.CAMEX</v>
          </cell>
        </row>
        <row r="2363">
          <cell r="A2363" t="str">
            <v>11G23208R264150</v>
          </cell>
          <cell r="D2363" t="str">
            <v>461E</v>
          </cell>
          <cell r="E2363" t="str">
            <v>ZROH</v>
          </cell>
          <cell r="F2363">
            <v>6</v>
          </cell>
          <cell r="H2363" t="str">
            <v>Foreign - imported directly, no similar nat., Res.CAMEX</v>
          </cell>
        </row>
        <row r="2364">
          <cell r="A2364" t="str">
            <v>11G23208R264320</v>
          </cell>
          <cell r="D2364" t="str">
            <v>461E</v>
          </cell>
          <cell r="E2364" t="str">
            <v>ZROH</v>
          </cell>
          <cell r="F2364">
            <v>6</v>
          </cell>
          <cell r="H2364" t="str">
            <v>Foreign - imported directly, no similar nat., Res.CAMEX</v>
          </cell>
        </row>
        <row r="2365">
          <cell r="A2365" t="str">
            <v>11G23208R264360</v>
          </cell>
          <cell r="D2365" t="str">
            <v>461E</v>
          </cell>
          <cell r="E2365" t="str">
            <v>ZROH</v>
          </cell>
          <cell r="F2365">
            <v>6</v>
          </cell>
          <cell r="H2365" t="str">
            <v>Foreign - imported directly, no similar nat., Res.CAMEX</v>
          </cell>
        </row>
        <row r="2366">
          <cell r="A2366" t="str">
            <v>11G23208R264390</v>
          </cell>
          <cell r="D2366" t="str">
            <v>461E</v>
          </cell>
          <cell r="E2366" t="str">
            <v>ZROH</v>
          </cell>
          <cell r="F2366">
            <v>6</v>
          </cell>
          <cell r="H2366" t="str">
            <v>Foreign - imported directly, no similar nat., Res.CAMEX</v>
          </cell>
        </row>
        <row r="2367">
          <cell r="A2367" t="str">
            <v>11G232110214030</v>
          </cell>
          <cell r="D2367" t="str">
            <v>461E</v>
          </cell>
          <cell r="E2367" t="str">
            <v>ZROH</v>
          </cell>
          <cell r="F2367">
            <v>6</v>
          </cell>
          <cell r="H2367" t="str">
            <v>Foreign - imported directly, no similar nat., Res.CAMEX</v>
          </cell>
        </row>
        <row r="2368">
          <cell r="A2368" t="str">
            <v>11G232110214070</v>
          </cell>
          <cell r="D2368" t="str">
            <v>461E</v>
          </cell>
          <cell r="E2368" t="str">
            <v>ZROH</v>
          </cell>
          <cell r="F2368">
            <v>6</v>
          </cell>
          <cell r="H2368" t="str">
            <v>Foreign - imported directly, no similar nat., Res.CAMEX</v>
          </cell>
        </row>
        <row r="2369">
          <cell r="A2369" t="str">
            <v>11G232110214150</v>
          </cell>
          <cell r="D2369" t="str">
            <v>461E</v>
          </cell>
          <cell r="E2369" t="str">
            <v>ZROH</v>
          </cell>
          <cell r="F2369">
            <v>6</v>
          </cell>
          <cell r="H2369" t="str">
            <v>Foreign - imported directly, no similar nat., Res.CAMEX</v>
          </cell>
        </row>
        <row r="2370">
          <cell r="A2370" t="str">
            <v>11G232110214310</v>
          </cell>
          <cell r="D2370" t="str">
            <v>461E</v>
          </cell>
          <cell r="E2370" t="str">
            <v>ZROH</v>
          </cell>
          <cell r="F2370">
            <v>6</v>
          </cell>
          <cell r="H2370" t="str">
            <v>Foreign - imported directly, no similar nat., Res.CAMEX</v>
          </cell>
        </row>
        <row r="2371">
          <cell r="A2371" t="str">
            <v>11G232110214320</v>
          </cell>
          <cell r="D2371" t="str">
            <v>461E</v>
          </cell>
          <cell r="E2371" t="str">
            <v>ZROH</v>
          </cell>
          <cell r="F2371">
            <v>6</v>
          </cell>
          <cell r="H2371" t="str">
            <v>Foreign - imported directly, no similar nat., Res.CAMEX</v>
          </cell>
        </row>
        <row r="2372">
          <cell r="A2372" t="str">
            <v>11G232110214321</v>
          </cell>
          <cell r="D2372" t="str">
            <v>461E</v>
          </cell>
          <cell r="E2372" t="str">
            <v>ZROH</v>
          </cell>
          <cell r="F2372">
            <v>6</v>
          </cell>
          <cell r="H2372" t="str">
            <v>Foreign - imported directly, no similar nat., Res.CAMEX</v>
          </cell>
        </row>
        <row r="2373">
          <cell r="A2373" t="str">
            <v>11G232110214360</v>
          </cell>
          <cell r="D2373" t="str">
            <v>461E</v>
          </cell>
          <cell r="E2373" t="str">
            <v>ZROH</v>
          </cell>
          <cell r="F2373">
            <v>6</v>
          </cell>
          <cell r="H2373" t="str">
            <v>Foreign - imported directly, no similar nat., Res.CAMEX</v>
          </cell>
        </row>
        <row r="2374">
          <cell r="A2374" t="str">
            <v>11G232110214390</v>
          </cell>
          <cell r="D2374" t="str">
            <v>461E</v>
          </cell>
          <cell r="E2374" t="str">
            <v>ZROH</v>
          </cell>
          <cell r="F2374">
            <v>6</v>
          </cell>
          <cell r="H2374" t="str">
            <v>Foreign - imported directly, no similar nat., Res.CAMEX</v>
          </cell>
        </row>
        <row r="2375">
          <cell r="A2375" t="str">
            <v>11G232110311030</v>
          </cell>
          <cell r="D2375" t="str">
            <v>461E</v>
          </cell>
          <cell r="E2375" t="str">
            <v>ZROH</v>
          </cell>
          <cell r="F2375">
            <v>6</v>
          </cell>
          <cell r="H2375" t="str">
            <v>Foreign - imported directly, no similar nat., Res.CAMEX</v>
          </cell>
        </row>
        <row r="2376">
          <cell r="A2376" t="str">
            <v>11G232110311070</v>
          </cell>
          <cell r="D2376" t="str">
            <v>461E</v>
          </cell>
          <cell r="E2376" t="str">
            <v>ZROH</v>
          </cell>
          <cell r="F2376">
            <v>6</v>
          </cell>
          <cell r="H2376" t="str">
            <v>Foreign - imported directly, no similar nat., Res.CAMEX</v>
          </cell>
        </row>
        <row r="2377">
          <cell r="A2377" t="str">
            <v>11G232110311150</v>
          </cell>
          <cell r="D2377" t="str">
            <v>461E</v>
          </cell>
          <cell r="E2377" t="str">
            <v>ZROH</v>
          </cell>
          <cell r="F2377">
            <v>6</v>
          </cell>
          <cell r="H2377" t="str">
            <v>Foreign - imported directly, no similar nat., Res.CAMEX</v>
          </cell>
        </row>
        <row r="2378">
          <cell r="A2378" t="str">
            <v>11G232110311310</v>
          </cell>
          <cell r="D2378" t="str">
            <v>461E</v>
          </cell>
          <cell r="E2378" t="str">
            <v>ZROH</v>
          </cell>
          <cell r="F2378">
            <v>6</v>
          </cell>
          <cell r="H2378" t="str">
            <v>Foreign - imported directly, no similar nat., Res.CAMEX</v>
          </cell>
        </row>
        <row r="2379">
          <cell r="A2379" t="str">
            <v>11G232110311320</v>
          </cell>
          <cell r="D2379" t="str">
            <v>461E</v>
          </cell>
          <cell r="E2379" t="str">
            <v>ZROH</v>
          </cell>
          <cell r="F2379">
            <v>6</v>
          </cell>
          <cell r="H2379" t="str">
            <v>Foreign - imported directly, no similar nat., Res.CAMEX</v>
          </cell>
        </row>
        <row r="2380">
          <cell r="A2380" t="str">
            <v>11G232110311360</v>
          </cell>
          <cell r="D2380" t="str">
            <v>461E</v>
          </cell>
          <cell r="E2380" t="str">
            <v>ZROH</v>
          </cell>
          <cell r="F2380">
            <v>6</v>
          </cell>
          <cell r="H2380" t="str">
            <v>Foreign - imported directly, no similar nat., Res.CAMEX</v>
          </cell>
        </row>
        <row r="2381">
          <cell r="A2381" t="str">
            <v>11G232110311390</v>
          </cell>
          <cell r="D2381" t="str">
            <v>461E</v>
          </cell>
          <cell r="E2381" t="str">
            <v>ZROH</v>
          </cell>
          <cell r="F2381">
            <v>6</v>
          </cell>
          <cell r="H2381" t="str">
            <v>Foreign - imported directly, no similar nat., Res.CAMEX</v>
          </cell>
        </row>
        <row r="2382">
          <cell r="A2382" t="str">
            <v>11G232110312030</v>
          </cell>
          <cell r="D2382" t="str">
            <v>461E</v>
          </cell>
          <cell r="E2382" t="str">
            <v>ZROH</v>
          </cell>
          <cell r="F2382">
            <v>6</v>
          </cell>
          <cell r="H2382" t="str">
            <v>Foreign - imported directly, no similar nat., Res.CAMEX</v>
          </cell>
        </row>
        <row r="2383">
          <cell r="A2383" t="str">
            <v>11G232110312070</v>
          </cell>
          <cell r="D2383" t="str">
            <v>461E</v>
          </cell>
          <cell r="E2383" t="str">
            <v>ZROH</v>
          </cell>
          <cell r="F2383">
            <v>6</v>
          </cell>
          <cell r="H2383" t="str">
            <v>Foreign - imported directly, no similar nat., Res.CAMEX</v>
          </cell>
        </row>
        <row r="2384">
          <cell r="A2384" t="str">
            <v>11G232110312150</v>
          </cell>
          <cell r="D2384" t="str">
            <v>461E</v>
          </cell>
          <cell r="E2384" t="str">
            <v>ZROH</v>
          </cell>
          <cell r="F2384">
            <v>6</v>
          </cell>
          <cell r="H2384" t="str">
            <v>Foreign - imported directly, no similar nat., Res.CAMEX</v>
          </cell>
        </row>
        <row r="2385">
          <cell r="A2385" t="str">
            <v>11G232110312320</v>
          </cell>
          <cell r="D2385" t="str">
            <v>461E</v>
          </cell>
          <cell r="E2385" t="str">
            <v>ZROH</v>
          </cell>
          <cell r="F2385">
            <v>6</v>
          </cell>
          <cell r="H2385" t="str">
            <v>Foreign - imported directly, no similar nat., Res.CAMEX</v>
          </cell>
        </row>
        <row r="2386">
          <cell r="A2386" t="str">
            <v>11G232110312360</v>
          </cell>
          <cell r="D2386" t="str">
            <v>461E</v>
          </cell>
          <cell r="E2386" t="str">
            <v>ZROH</v>
          </cell>
          <cell r="F2386">
            <v>6</v>
          </cell>
          <cell r="H2386" t="str">
            <v>Foreign - imported directly, no similar nat., Res.CAMEX</v>
          </cell>
        </row>
        <row r="2387">
          <cell r="A2387" t="str">
            <v>11G232110312390</v>
          </cell>
          <cell r="D2387" t="str">
            <v>461E</v>
          </cell>
          <cell r="E2387" t="str">
            <v>ZROH</v>
          </cell>
          <cell r="F2387">
            <v>6</v>
          </cell>
          <cell r="H2387" t="str">
            <v>Foreign - imported directly, no similar nat., Res.CAMEX</v>
          </cell>
        </row>
        <row r="2388">
          <cell r="A2388" t="str">
            <v>11G232110411030</v>
          </cell>
          <cell r="D2388" t="str">
            <v>461E</v>
          </cell>
          <cell r="E2388" t="str">
            <v>ZROH</v>
          </cell>
          <cell r="F2388">
            <v>6</v>
          </cell>
          <cell r="H2388" t="str">
            <v>Foreign - imported directly, no similar nat., Res.CAMEX</v>
          </cell>
        </row>
        <row r="2389">
          <cell r="A2389" t="str">
            <v>11G232110411070</v>
          </cell>
          <cell r="D2389" t="str">
            <v>461E</v>
          </cell>
          <cell r="E2389" t="str">
            <v>ZROH</v>
          </cell>
          <cell r="F2389">
            <v>6</v>
          </cell>
          <cell r="H2389" t="str">
            <v>Foreign - imported directly, no similar nat., Res.CAMEX</v>
          </cell>
        </row>
        <row r="2390">
          <cell r="A2390" t="str">
            <v>11G232110411150</v>
          </cell>
          <cell r="D2390" t="str">
            <v>461E</v>
          </cell>
          <cell r="E2390" t="str">
            <v>ZROH</v>
          </cell>
          <cell r="F2390">
            <v>6</v>
          </cell>
          <cell r="H2390" t="str">
            <v>Foreign - imported directly, no similar nat., Res.CAMEX</v>
          </cell>
        </row>
        <row r="2391">
          <cell r="A2391" t="str">
            <v>11G232110411321</v>
          </cell>
          <cell r="D2391" t="str">
            <v>461E</v>
          </cell>
          <cell r="E2391" t="str">
            <v>ZROH</v>
          </cell>
          <cell r="F2391">
            <v>6</v>
          </cell>
          <cell r="H2391" t="str">
            <v>Foreign - imported directly, no similar nat., Res.CAMEX</v>
          </cell>
        </row>
        <row r="2392">
          <cell r="A2392" t="str">
            <v>11G232110411360</v>
          </cell>
          <cell r="D2392" t="str">
            <v>461E</v>
          </cell>
          <cell r="E2392" t="str">
            <v>ZROH</v>
          </cell>
          <cell r="F2392">
            <v>6</v>
          </cell>
          <cell r="H2392" t="str">
            <v>Foreign - imported directly, no similar nat., Res.CAMEX</v>
          </cell>
        </row>
        <row r="2393">
          <cell r="A2393" t="str">
            <v>11G232110411390</v>
          </cell>
          <cell r="D2393" t="str">
            <v>461E</v>
          </cell>
          <cell r="E2393" t="str">
            <v>ZROH</v>
          </cell>
          <cell r="F2393">
            <v>6</v>
          </cell>
          <cell r="H2393" t="str">
            <v>Foreign - imported directly, no similar nat., Res.CAMEX</v>
          </cell>
        </row>
        <row r="2394">
          <cell r="A2394" t="str">
            <v>11G232110416150</v>
          </cell>
          <cell r="D2394" t="str">
            <v>461E</v>
          </cell>
          <cell r="E2394" t="str">
            <v>ZROH</v>
          </cell>
          <cell r="F2394">
            <v>6</v>
          </cell>
          <cell r="H2394" t="str">
            <v>Foreign - imported directly, no similar nat., Res.CAMEX</v>
          </cell>
        </row>
        <row r="2395">
          <cell r="A2395" t="str">
            <v>11G232110416320</v>
          </cell>
          <cell r="D2395" t="str">
            <v>461E</v>
          </cell>
          <cell r="E2395" t="str">
            <v>ZROH</v>
          </cell>
          <cell r="F2395">
            <v>6</v>
          </cell>
          <cell r="H2395" t="str">
            <v>Foreign - imported directly, no similar nat., Res.CAMEX</v>
          </cell>
        </row>
        <row r="2396">
          <cell r="A2396" t="str">
            <v>11G232110416390</v>
          </cell>
          <cell r="D2396" t="str">
            <v>461E</v>
          </cell>
          <cell r="E2396" t="str">
            <v>ZROH</v>
          </cell>
          <cell r="F2396">
            <v>6</v>
          </cell>
          <cell r="H2396" t="str">
            <v>Foreign - imported directly, no similar nat., Res.CAMEX</v>
          </cell>
        </row>
        <row r="2397">
          <cell r="A2397" t="str">
            <v>11G232112214070</v>
          </cell>
          <cell r="D2397" t="str">
            <v>461E</v>
          </cell>
          <cell r="E2397" t="str">
            <v>ZROH</v>
          </cell>
          <cell r="F2397">
            <v>6</v>
          </cell>
          <cell r="H2397" t="str">
            <v>Foreign - imported directly, no similar nat., Res.CAMEX</v>
          </cell>
        </row>
        <row r="2398">
          <cell r="A2398" t="str">
            <v>11G232112214390</v>
          </cell>
          <cell r="D2398" t="str">
            <v>461E</v>
          </cell>
          <cell r="E2398" t="str">
            <v>ZROH</v>
          </cell>
          <cell r="F2398">
            <v>6</v>
          </cell>
          <cell r="H2398" t="str">
            <v>Foreign - imported directly, no similar nat., Res.CAMEX</v>
          </cell>
        </row>
        <row r="2399">
          <cell r="A2399" t="str">
            <v>11G232115214030</v>
          </cell>
          <cell r="D2399" t="str">
            <v>461E</v>
          </cell>
          <cell r="E2399" t="str">
            <v>ZROH</v>
          </cell>
          <cell r="F2399">
            <v>6</v>
          </cell>
          <cell r="H2399" t="str">
            <v>Foreign - imported directly, no similar nat., Res.CAMEX</v>
          </cell>
        </row>
        <row r="2400">
          <cell r="A2400" t="str">
            <v>11G232115214070</v>
          </cell>
          <cell r="D2400" t="str">
            <v>461E</v>
          </cell>
          <cell r="E2400" t="str">
            <v>ZROH</v>
          </cell>
          <cell r="F2400">
            <v>6</v>
          </cell>
          <cell r="H2400" t="str">
            <v>Foreign - imported directly, no similar nat., Res.CAMEX</v>
          </cell>
        </row>
        <row r="2401">
          <cell r="A2401" t="str">
            <v>11G232115214150</v>
          </cell>
          <cell r="D2401" t="str">
            <v>461E</v>
          </cell>
          <cell r="E2401" t="str">
            <v>ZROH</v>
          </cell>
          <cell r="F2401">
            <v>6</v>
          </cell>
          <cell r="H2401" t="str">
            <v>Foreign - imported directly, no similar nat., Res.CAMEX</v>
          </cell>
        </row>
        <row r="2402">
          <cell r="A2402" t="str">
            <v>11G232115214310</v>
          </cell>
          <cell r="D2402" t="str">
            <v>461E</v>
          </cell>
          <cell r="E2402" t="str">
            <v>ZROH</v>
          </cell>
          <cell r="F2402">
            <v>6</v>
          </cell>
          <cell r="H2402" t="str">
            <v>Foreign - imported directly, no similar nat., Res.CAMEX</v>
          </cell>
        </row>
        <row r="2403">
          <cell r="A2403" t="str">
            <v>11G232115214320</v>
          </cell>
          <cell r="D2403" t="str">
            <v>461E</v>
          </cell>
          <cell r="E2403" t="str">
            <v>ZROH</v>
          </cell>
          <cell r="F2403">
            <v>6</v>
          </cell>
          <cell r="H2403" t="str">
            <v>Foreign - imported directly, no similar nat., Res.CAMEX</v>
          </cell>
        </row>
        <row r="2404">
          <cell r="A2404" t="str">
            <v>11G232115214360</v>
          </cell>
          <cell r="D2404" t="str">
            <v>461E</v>
          </cell>
          <cell r="E2404" t="str">
            <v>ZROH</v>
          </cell>
          <cell r="F2404">
            <v>6</v>
          </cell>
          <cell r="H2404" t="str">
            <v>Foreign - imported directly, no similar nat., Res.CAMEX</v>
          </cell>
        </row>
        <row r="2405">
          <cell r="A2405" t="str">
            <v>11G232115214390</v>
          </cell>
          <cell r="D2405" t="str">
            <v>461E</v>
          </cell>
          <cell r="E2405" t="str">
            <v>ZROH</v>
          </cell>
          <cell r="F2405">
            <v>6</v>
          </cell>
          <cell r="H2405" t="str">
            <v>Foreign - imported directly, no similar nat., Res.CAMEX</v>
          </cell>
        </row>
        <row r="2406">
          <cell r="A2406" t="str">
            <v>11G232115311030</v>
          </cell>
          <cell r="D2406" t="str">
            <v>461E</v>
          </cell>
          <cell r="E2406" t="str">
            <v>ZROH</v>
          </cell>
          <cell r="F2406">
            <v>6</v>
          </cell>
          <cell r="H2406" t="str">
            <v>Foreign - imported directly, no similar nat., Res.CAMEX</v>
          </cell>
        </row>
        <row r="2407">
          <cell r="A2407" t="str">
            <v>11G232115311070</v>
          </cell>
          <cell r="D2407" t="str">
            <v>461E</v>
          </cell>
          <cell r="E2407" t="str">
            <v>ZROH</v>
          </cell>
          <cell r="F2407">
            <v>6</v>
          </cell>
          <cell r="H2407" t="str">
            <v>Foreign - imported directly, no similar nat., Res.CAMEX</v>
          </cell>
        </row>
        <row r="2408">
          <cell r="A2408" t="str">
            <v>11G232115311320</v>
          </cell>
          <cell r="D2408" t="str">
            <v>461E</v>
          </cell>
          <cell r="E2408" t="str">
            <v>ZROH</v>
          </cell>
          <cell r="F2408">
            <v>6</v>
          </cell>
          <cell r="H2408" t="str">
            <v>Foreign - imported directly, no similar nat., Res.CAMEX</v>
          </cell>
        </row>
        <row r="2409">
          <cell r="A2409" t="str">
            <v>11G232115311360</v>
          </cell>
          <cell r="D2409" t="str">
            <v>461E</v>
          </cell>
          <cell r="E2409" t="str">
            <v>ZROH</v>
          </cell>
          <cell r="F2409">
            <v>6</v>
          </cell>
          <cell r="H2409" t="str">
            <v>Foreign - imported directly, no similar nat., Res.CAMEX</v>
          </cell>
        </row>
        <row r="2410">
          <cell r="A2410" t="str">
            <v>11G232115311390</v>
          </cell>
          <cell r="D2410" t="str">
            <v>461E</v>
          </cell>
          <cell r="E2410" t="str">
            <v>ZROH</v>
          </cell>
          <cell r="F2410">
            <v>6</v>
          </cell>
          <cell r="H2410" t="str">
            <v>Foreign - imported directly, no similar nat., Res.CAMEX</v>
          </cell>
        </row>
        <row r="2411">
          <cell r="A2411" t="str">
            <v>11G232122114030</v>
          </cell>
          <cell r="D2411" t="str">
            <v>461E</v>
          </cell>
          <cell r="E2411" t="str">
            <v>ZROH</v>
          </cell>
          <cell r="F2411">
            <v>6</v>
          </cell>
          <cell r="H2411" t="str">
            <v>Foreign - imported directly, no similar nat., Res.CAMEX</v>
          </cell>
        </row>
        <row r="2412">
          <cell r="A2412" t="str">
            <v>11G232122114070</v>
          </cell>
          <cell r="D2412" t="str">
            <v>461E</v>
          </cell>
          <cell r="E2412" t="str">
            <v>ZROH</v>
          </cell>
          <cell r="F2412">
            <v>6</v>
          </cell>
          <cell r="H2412" t="str">
            <v>Foreign - imported directly, no similar nat., Res.CAMEX</v>
          </cell>
        </row>
        <row r="2413">
          <cell r="A2413" t="str">
            <v>11G232122114150</v>
          </cell>
          <cell r="D2413" t="str">
            <v>461E</v>
          </cell>
          <cell r="E2413" t="str">
            <v>ZROH</v>
          </cell>
          <cell r="F2413">
            <v>6</v>
          </cell>
          <cell r="H2413" t="str">
            <v>Foreign - imported directly, no similar nat., Res.CAMEX</v>
          </cell>
        </row>
        <row r="2414">
          <cell r="A2414" t="str">
            <v>11G232122114310</v>
          </cell>
          <cell r="D2414" t="str">
            <v>461E</v>
          </cell>
          <cell r="E2414" t="str">
            <v>ZROH</v>
          </cell>
          <cell r="F2414">
            <v>6</v>
          </cell>
          <cell r="H2414" t="str">
            <v>Foreign - imported directly, no similar nat., Res.CAMEX</v>
          </cell>
        </row>
        <row r="2415">
          <cell r="A2415" t="str">
            <v>11G232122114320</v>
          </cell>
          <cell r="D2415" t="str">
            <v>461E</v>
          </cell>
          <cell r="E2415" t="str">
            <v>ZROH</v>
          </cell>
          <cell r="F2415">
            <v>6</v>
          </cell>
          <cell r="H2415" t="str">
            <v>Foreign - imported directly, no similar nat., Res.CAMEX</v>
          </cell>
        </row>
        <row r="2416">
          <cell r="A2416" t="str">
            <v>11G232122114360</v>
          </cell>
          <cell r="D2416" t="str">
            <v>461E</v>
          </cell>
          <cell r="E2416" t="str">
            <v>ZROH</v>
          </cell>
          <cell r="F2416">
            <v>6</v>
          </cell>
          <cell r="H2416" t="str">
            <v>Foreign - imported directly, no similar nat., Res.CAMEX</v>
          </cell>
        </row>
        <row r="2417">
          <cell r="A2417" t="str">
            <v>11G232122114390</v>
          </cell>
          <cell r="D2417" t="str">
            <v>461E</v>
          </cell>
          <cell r="E2417" t="str">
            <v>ZROH</v>
          </cell>
          <cell r="F2417">
            <v>6</v>
          </cell>
          <cell r="H2417" t="str">
            <v>Foreign - imported directly, no similar nat., Res.CAMEX</v>
          </cell>
        </row>
        <row r="2418">
          <cell r="A2418" t="str">
            <v>11G232122214030</v>
          </cell>
          <cell r="D2418" t="str">
            <v>461E</v>
          </cell>
          <cell r="E2418" t="str">
            <v>ZROH</v>
          </cell>
          <cell r="F2418">
            <v>6</v>
          </cell>
          <cell r="H2418" t="str">
            <v>Foreign - imported directly, no similar nat., Res.CAMEX</v>
          </cell>
        </row>
        <row r="2419">
          <cell r="A2419" t="str">
            <v>11G232122214070</v>
          </cell>
          <cell r="D2419" t="str">
            <v>461E</v>
          </cell>
          <cell r="E2419" t="str">
            <v>ZROH</v>
          </cell>
          <cell r="F2419">
            <v>6</v>
          </cell>
          <cell r="H2419" t="str">
            <v>Foreign - imported directly, no similar nat., Res.CAMEX</v>
          </cell>
        </row>
        <row r="2420">
          <cell r="A2420" t="str">
            <v>11G232122214150</v>
          </cell>
          <cell r="D2420" t="str">
            <v>461E</v>
          </cell>
          <cell r="E2420" t="str">
            <v>ZROH</v>
          </cell>
          <cell r="F2420">
            <v>6</v>
          </cell>
          <cell r="H2420" t="str">
            <v>Foreign - imported directly, no similar nat., Res.CAMEX</v>
          </cell>
        </row>
        <row r="2421">
          <cell r="A2421" t="str">
            <v>11G232122214310</v>
          </cell>
          <cell r="D2421" t="str">
            <v>461E</v>
          </cell>
          <cell r="E2421" t="str">
            <v>ZROH</v>
          </cell>
          <cell r="F2421">
            <v>6</v>
          </cell>
          <cell r="H2421" t="str">
            <v>Foreign - imported directly, no similar nat., Res.CAMEX</v>
          </cell>
        </row>
        <row r="2422">
          <cell r="A2422" t="str">
            <v>11G232122214320</v>
          </cell>
          <cell r="D2422" t="str">
            <v>461E</v>
          </cell>
          <cell r="E2422" t="str">
            <v>ZROH</v>
          </cell>
          <cell r="F2422">
            <v>6</v>
          </cell>
          <cell r="H2422" t="str">
            <v>Foreign - imported directly, no similar nat., Res.CAMEX</v>
          </cell>
        </row>
        <row r="2423">
          <cell r="A2423" t="str">
            <v>11G232122214360</v>
          </cell>
          <cell r="D2423" t="str">
            <v>461E</v>
          </cell>
          <cell r="E2423" t="str">
            <v>ZROH</v>
          </cell>
          <cell r="F2423">
            <v>6</v>
          </cell>
          <cell r="H2423" t="str">
            <v>Foreign - imported directly, no similar nat., Res.CAMEX</v>
          </cell>
        </row>
        <row r="2424">
          <cell r="A2424" t="str">
            <v>11G232122214390</v>
          </cell>
          <cell r="D2424" t="str">
            <v>461E</v>
          </cell>
          <cell r="E2424" t="str">
            <v>ZROH</v>
          </cell>
          <cell r="F2424">
            <v>6</v>
          </cell>
          <cell r="H2424" t="str">
            <v>Foreign - imported directly, no similar nat., Res.CAMEX</v>
          </cell>
        </row>
        <row r="2425">
          <cell r="A2425" t="str">
            <v>11G232122311030</v>
          </cell>
          <cell r="D2425" t="str">
            <v>461E</v>
          </cell>
          <cell r="E2425" t="str">
            <v>ZROH</v>
          </cell>
          <cell r="F2425">
            <v>6</v>
          </cell>
          <cell r="H2425" t="str">
            <v>Foreign - imported directly, no similar nat., Res.CAMEX</v>
          </cell>
        </row>
        <row r="2426">
          <cell r="A2426" t="str">
            <v>11G232122311070</v>
          </cell>
          <cell r="D2426" t="str">
            <v>461E</v>
          </cell>
          <cell r="E2426" t="str">
            <v>ZROH</v>
          </cell>
          <cell r="F2426">
            <v>6</v>
          </cell>
          <cell r="H2426" t="str">
            <v>Foreign - imported directly, no similar nat., Res.CAMEX</v>
          </cell>
        </row>
        <row r="2427">
          <cell r="A2427" t="str">
            <v>11G232122311150</v>
          </cell>
          <cell r="D2427" t="str">
            <v>461E</v>
          </cell>
          <cell r="E2427" t="str">
            <v>ZROH</v>
          </cell>
          <cell r="F2427">
            <v>6</v>
          </cell>
          <cell r="H2427" t="str">
            <v>Foreign - imported directly, no similar nat., Res.CAMEX</v>
          </cell>
        </row>
        <row r="2428">
          <cell r="A2428" t="str">
            <v>11G232122311310</v>
          </cell>
          <cell r="D2428" t="str">
            <v>461E</v>
          </cell>
          <cell r="E2428" t="str">
            <v>ZROH</v>
          </cell>
          <cell r="F2428">
            <v>6</v>
          </cell>
          <cell r="H2428" t="str">
            <v>Foreign - imported directly, no similar nat., Res.CAMEX</v>
          </cell>
        </row>
        <row r="2429">
          <cell r="A2429" t="str">
            <v>11G232122311320</v>
          </cell>
          <cell r="D2429" t="str">
            <v>461E</v>
          </cell>
          <cell r="E2429" t="str">
            <v>ZROH</v>
          </cell>
          <cell r="F2429">
            <v>6</v>
          </cell>
          <cell r="H2429" t="str">
            <v>Foreign - imported directly, no similar nat., Res.CAMEX</v>
          </cell>
        </row>
        <row r="2430">
          <cell r="A2430" t="str">
            <v>11G232122311360</v>
          </cell>
          <cell r="D2430" t="str">
            <v>461E</v>
          </cell>
          <cell r="E2430" t="str">
            <v>ZROH</v>
          </cell>
          <cell r="F2430">
            <v>6</v>
          </cell>
          <cell r="H2430" t="str">
            <v>Foreign - imported directly, no similar nat., Res.CAMEX</v>
          </cell>
        </row>
        <row r="2431">
          <cell r="A2431" t="str">
            <v>11G232122311390</v>
          </cell>
          <cell r="D2431" t="str">
            <v>461E</v>
          </cell>
          <cell r="E2431" t="str">
            <v>ZROH</v>
          </cell>
          <cell r="F2431">
            <v>6</v>
          </cell>
          <cell r="H2431" t="str">
            <v>Foreign - imported directly, no similar nat., Res.CAMEX</v>
          </cell>
        </row>
        <row r="2432">
          <cell r="A2432" t="str">
            <v>11G232133114030</v>
          </cell>
          <cell r="D2432" t="str">
            <v>461E</v>
          </cell>
          <cell r="E2432" t="str">
            <v>ZROH</v>
          </cell>
          <cell r="F2432">
            <v>6</v>
          </cell>
          <cell r="H2432" t="str">
            <v>Foreign - imported directly, no similar nat., Res.CAMEX</v>
          </cell>
        </row>
        <row r="2433">
          <cell r="A2433" t="str">
            <v>11G232133114070</v>
          </cell>
          <cell r="D2433" t="str">
            <v>461E</v>
          </cell>
          <cell r="E2433" t="str">
            <v>ZROH</v>
          </cell>
          <cell r="F2433">
            <v>6</v>
          </cell>
          <cell r="H2433" t="str">
            <v>Foreign - imported directly, no similar nat., Res.CAMEX</v>
          </cell>
        </row>
        <row r="2434">
          <cell r="A2434" t="str">
            <v>11G232133114150</v>
          </cell>
          <cell r="D2434" t="str">
            <v>461E</v>
          </cell>
          <cell r="E2434" t="str">
            <v>ZROH</v>
          </cell>
          <cell r="F2434">
            <v>6</v>
          </cell>
          <cell r="H2434" t="str">
            <v>Foreign - imported directly, no similar nat., Res.CAMEX</v>
          </cell>
        </row>
        <row r="2435">
          <cell r="A2435" t="str">
            <v>11G232133114320</v>
          </cell>
          <cell r="D2435" t="str">
            <v>461E</v>
          </cell>
          <cell r="E2435" t="str">
            <v>ZROH</v>
          </cell>
          <cell r="F2435">
            <v>6</v>
          </cell>
          <cell r="H2435" t="str">
            <v>Foreign - imported directly, no similar nat., Res.CAMEX</v>
          </cell>
        </row>
        <row r="2436">
          <cell r="A2436" t="str">
            <v>11G232133114360</v>
          </cell>
          <cell r="D2436" t="str">
            <v>461E</v>
          </cell>
          <cell r="E2436" t="str">
            <v>ZROH</v>
          </cell>
          <cell r="F2436">
            <v>6</v>
          </cell>
          <cell r="H2436" t="str">
            <v>Foreign - imported directly, no similar nat., Res.CAMEX</v>
          </cell>
        </row>
        <row r="2437">
          <cell r="A2437" t="str">
            <v>11G232133114390</v>
          </cell>
          <cell r="D2437" t="str">
            <v>461E</v>
          </cell>
          <cell r="E2437" t="str">
            <v>ZROH</v>
          </cell>
          <cell r="F2437">
            <v>6</v>
          </cell>
          <cell r="H2437" t="str">
            <v>Foreign - imported directly, no similar nat., Res.CAMEX</v>
          </cell>
        </row>
        <row r="2438">
          <cell r="A2438" t="str">
            <v>11G232133212030</v>
          </cell>
          <cell r="D2438" t="str">
            <v>461E</v>
          </cell>
          <cell r="E2438" t="str">
            <v>ZROH</v>
          </cell>
          <cell r="F2438">
            <v>6</v>
          </cell>
          <cell r="H2438" t="str">
            <v>Foreign - imported directly, no similar nat., Res.CAMEX</v>
          </cell>
        </row>
        <row r="2439">
          <cell r="A2439" t="str">
            <v>11G232133212070</v>
          </cell>
          <cell r="D2439" t="str">
            <v>461E</v>
          </cell>
          <cell r="E2439" t="str">
            <v>ZROH</v>
          </cell>
          <cell r="F2439">
            <v>6</v>
          </cell>
          <cell r="H2439" t="str">
            <v>Foreign - imported directly, no similar nat., Res.CAMEX</v>
          </cell>
        </row>
        <row r="2440">
          <cell r="A2440" t="str">
            <v>11G232133212150</v>
          </cell>
          <cell r="D2440" t="str">
            <v>461E</v>
          </cell>
          <cell r="E2440" t="str">
            <v>ZROH</v>
          </cell>
          <cell r="F2440">
            <v>6</v>
          </cell>
          <cell r="H2440" t="str">
            <v>Foreign - imported directly, no similar nat., Res.CAMEX</v>
          </cell>
        </row>
        <row r="2441">
          <cell r="A2441" t="str">
            <v>11G232133212320</v>
          </cell>
          <cell r="D2441" t="str">
            <v>461E</v>
          </cell>
          <cell r="E2441" t="str">
            <v>ZROH</v>
          </cell>
          <cell r="F2441">
            <v>6</v>
          </cell>
          <cell r="H2441" t="str">
            <v>Foreign - imported directly, no similar nat., Res.CAMEX</v>
          </cell>
        </row>
        <row r="2442">
          <cell r="A2442" t="str">
            <v>11G232133212390</v>
          </cell>
          <cell r="D2442" t="str">
            <v>461E</v>
          </cell>
          <cell r="E2442" t="str">
            <v>ZROH</v>
          </cell>
          <cell r="F2442">
            <v>6</v>
          </cell>
          <cell r="H2442" t="str">
            <v>Foreign - imported directly, no similar nat., Res.CAMEX</v>
          </cell>
        </row>
        <row r="2443">
          <cell r="A2443" t="str">
            <v>11G232133214030</v>
          </cell>
          <cell r="D2443" t="str">
            <v>461E</v>
          </cell>
          <cell r="E2443" t="str">
            <v>ZROH</v>
          </cell>
          <cell r="F2443">
            <v>6</v>
          </cell>
          <cell r="H2443" t="str">
            <v>Foreign - imported directly, no similar nat., Res.CAMEX</v>
          </cell>
        </row>
        <row r="2444">
          <cell r="A2444" t="str">
            <v>11G232133214070</v>
          </cell>
          <cell r="D2444" t="str">
            <v>461E</v>
          </cell>
          <cell r="E2444" t="str">
            <v>ZROH</v>
          </cell>
          <cell r="F2444">
            <v>6</v>
          </cell>
          <cell r="H2444" t="str">
            <v>Foreign - imported directly, no similar nat., Res.CAMEX</v>
          </cell>
        </row>
        <row r="2445">
          <cell r="A2445" t="str">
            <v>11G232133214150</v>
          </cell>
          <cell r="D2445" t="str">
            <v>461E</v>
          </cell>
          <cell r="E2445" t="str">
            <v>ZROH</v>
          </cell>
          <cell r="F2445">
            <v>6</v>
          </cell>
          <cell r="H2445" t="str">
            <v>Foreign - imported directly, no similar nat., Res.CAMEX</v>
          </cell>
        </row>
        <row r="2446">
          <cell r="A2446" t="str">
            <v>11G232133214310</v>
          </cell>
          <cell r="D2446" t="str">
            <v>461E</v>
          </cell>
          <cell r="E2446" t="str">
            <v>ZROH</v>
          </cell>
          <cell r="F2446">
            <v>6</v>
          </cell>
          <cell r="H2446" t="str">
            <v>Foreign - imported directly, no similar nat., Res.CAMEX</v>
          </cell>
        </row>
        <row r="2447">
          <cell r="A2447" t="str">
            <v>11G232133214320</v>
          </cell>
          <cell r="D2447" t="str">
            <v>461E</v>
          </cell>
          <cell r="E2447" t="str">
            <v>ZROH</v>
          </cell>
          <cell r="F2447">
            <v>6</v>
          </cell>
          <cell r="H2447" t="str">
            <v>Foreign - imported directly, no similar nat., Res.CAMEX</v>
          </cell>
        </row>
        <row r="2448">
          <cell r="A2448" t="str">
            <v>11G232133214360</v>
          </cell>
          <cell r="D2448" t="str">
            <v>461E</v>
          </cell>
          <cell r="E2448" t="str">
            <v>ZROH</v>
          </cell>
          <cell r="F2448">
            <v>6</v>
          </cell>
          <cell r="H2448" t="str">
            <v>Foreign - imported directly, no similar nat., Res.CAMEX</v>
          </cell>
        </row>
        <row r="2449">
          <cell r="A2449" t="str">
            <v>11G232133214390</v>
          </cell>
          <cell r="D2449" t="str">
            <v>461E</v>
          </cell>
          <cell r="E2449" t="str">
            <v>ZROH</v>
          </cell>
          <cell r="F2449">
            <v>6</v>
          </cell>
          <cell r="H2449" t="str">
            <v>Foreign - imported directly, no similar nat., Res.CAMEX</v>
          </cell>
        </row>
        <row r="2450">
          <cell r="A2450" t="str">
            <v>11G232139114030</v>
          </cell>
          <cell r="D2450" t="str">
            <v>461E</v>
          </cell>
          <cell r="E2450" t="str">
            <v>ZROH</v>
          </cell>
          <cell r="F2450">
            <v>6</v>
          </cell>
          <cell r="H2450" t="str">
            <v>Foreign - imported directly, no similar nat., Res.CAMEX</v>
          </cell>
        </row>
        <row r="2451">
          <cell r="A2451" t="str">
            <v>11G232139114070</v>
          </cell>
          <cell r="D2451" t="str">
            <v>461E</v>
          </cell>
          <cell r="E2451" t="str">
            <v>ZROH</v>
          </cell>
          <cell r="F2451">
            <v>6</v>
          </cell>
          <cell r="H2451" t="str">
            <v>Foreign - imported directly, no similar nat., Res.CAMEX</v>
          </cell>
        </row>
        <row r="2452">
          <cell r="A2452" t="str">
            <v>11G232139114320</v>
          </cell>
          <cell r="D2452" t="str">
            <v>461E</v>
          </cell>
          <cell r="E2452" t="str">
            <v>ZROH</v>
          </cell>
          <cell r="F2452">
            <v>6</v>
          </cell>
          <cell r="H2452" t="str">
            <v>Foreign - imported directly, no similar nat., Res.CAMEX</v>
          </cell>
        </row>
        <row r="2453">
          <cell r="A2453" t="str">
            <v>11G232139114360</v>
          </cell>
          <cell r="D2453" t="str">
            <v>461E</v>
          </cell>
          <cell r="E2453" t="str">
            <v>ZROH</v>
          </cell>
          <cell r="F2453">
            <v>6</v>
          </cell>
          <cell r="H2453" t="str">
            <v>Foreign - imported directly, no similar nat., Res.CAMEX</v>
          </cell>
        </row>
        <row r="2454">
          <cell r="A2454" t="str">
            <v>11G232139114390</v>
          </cell>
          <cell r="D2454" t="str">
            <v>461E</v>
          </cell>
          <cell r="E2454" t="str">
            <v>ZROH</v>
          </cell>
          <cell r="F2454">
            <v>6</v>
          </cell>
          <cell r="H2454" t="str">
            <v>Foreign - imported directly, no similar nat., Res.CAMEX</v>
          </cell>
        </row>
        <row r="2455">
          <cell r="A2455" t="str">
            <v>11G232139214030</v>
          </cell>
          <cell r="D2455" t="str">
            <v>461E</v>
          </cell>
          <cell r="E2455" t="str">
            <v>ZROH</v>
          </cell>
          <cell r="F2455">
            <v>6</v>
          </cell>
          <cell r="H2455" t="str">
            <v>Foreign - imported directly, no similar nat., Res.CAMEX</v>
          </cell>
        </row>
        <row r="2456">
          <cell r="A2456" t="str">
            <v>11G232139214070</v>
          </cell>
          <cell r="D2456" t="str">
            <v>461E</v>
          </cell>
          <cell r="E2456" t="str">
            <v>ZROH</v>
          </cell>
          <cell r="F2456">
            <v>6</v>
          </cell>
          <cell r="H2456" t="str">
            <v>Foreign - imported directly, no similar nat., Res.CAMEX</v>
          </cell>
        </row>
        <row r="2457">
          <cell r="A2457" t="str">
            <v>11G232139214150</v>
          </cell>
          <cell r="D2457" t="str">
            <v>461E</v>
          </cell>
          <cell r="E2457" t="str">
            <v>ZROH</v>
          </cell>
          <cell r="F2457">
            <v>6</v>
          </cell>
          <cell r="H2457" t="str">
            <v>Foreign - imported directly, no similar nat., Res.CAMEX</v>
          </cell>
        </row>
        <row r="2458">
          <cell r="A2458" t="str">
            <v>11G232139214360</v>
          </cell>
          <cell r="D2458" t="str">
            <v>461E</v>
          </cell>
          <cell r="E2458" t="str">
            <v>ZROH</v>
          </cell>
          <cell r="F2458">
            <v>6</v>
          </cell>
          <cell r="H2458" t="str">
            <v>Foreign - imported directly, no similar nat., Res.CAMEX</v>
          </cell>
        </row>
        <row r="2459">
          <cell r="A2459" t="str">
            <v>11G232139214390</v>
          </cell>
          <cell r="D2459" t="str">
            <v>461E</v>
          </cell>
          <cell r="E2459" t="str">
            <v>ZROH</v>
          </cell>
          <cell r="F2459">
            <v>6</v>
          </cell>
          <cell r="H2459" t="str">
            <v>Foreign - imported directly, no similar nat., Res.CAMEX</v>
          </cell>
        </row>
        <row r="2460">
          <cell r="A2460" t="str">
            <v>11G232147114030</v>
          </cell>
          <cell r="D2460" t="str">
            <v>461E</v>
          </cell>
          <cell r="E2460" t="str">
            <v>ZROH</v>
          </cell>
          <cell r="F2460">
            <v>6</v>
          </cell>
          <cell r="H2460" t="str">
            <v>Foreign - imported directly, no similar nat., Res.CAMEX</v>
          </cell>
        </row>
        <row r="2461">
          <cell r="A2461" t="str">
            <v>11G232147114070</v>
          </cell>
          <cell r="D2461" t="str">
            <v>461E</v>
          </cell>
          <cell r="E2461" t="str">
            <v>ZROH</v>
          </cell>
          <cell r="F2461">
            <v>6</v>
          </cell>
          <cell r="H2461" t="str">
            <v>Foreign - imported directly, no similar nat., Res.CAMEX</v>
          </cell>
        </row>
        <row r="2462">
          <cell r="A2462" t="str">
            <v>11G232147114150</v>
          </cell>
          <cell r="D2462" t="str">
            <v>461E</v>
          </cell>
          <cell r="E2462" t="str">
            <v>ZROH</v>
          </cell>
          <cell r="F2462">
            <v>6</v>
          </cell>
          <cell r="H2462" t="str">
            <v>Foreign - imported directly, no similar nat., Res.CAMEX</v>
          </cell>
        </row>
        <row r="2463">
          <cell r="A2463" t="str">
            <v>11G232147114310</v>
          </cell>
          <cell r="D2463" t="str">
            <v>461E</v>
          </cell>
          <cell r="E2463" t="str">
            <v>ZROH</v>
          </cell>
          <cell r="F2463">
            <v>6</v>
          </cell>
          <cell r="H2463" t="str">
            <v>Foreign - imported directly, no similar nat., Res.CAMEX</v>
          </cell>
        </row>
        <row r="2464">
          <cell r="A2464" t="str">
            <v>11G232147114320</v>
          </cell>
          <cell r="D2464" t="str">
            <v>461E</v>
          </cell>
          <cell r="E2464" t="str">
            <v>ZROH</v>
          </cell>
          <cell r="F2464">
            <v>6</v>
          </cell>
          <cell r="H2464" t="str">
            <v>Foreign - imported directly, no similar nat., Res.CAMEX</v>
          </cell>
        </row>
        <row r="2465">
          <cell r="A2465" t="str">
            <v>11G232147114360</v>
          </cell>
          <cell r="D2465" t="str">
            <v>461E</v>
          </cell>
          <cell r="E2465" t="str">
            <v>ZROH</v>
          </cell>
          <cell r="F2465">
            <v>6</v>
          </cell>
          <cell r="H2465" t="str">
            <v>Foreign - imported directly, no similar nat., Res.CAMEX</v>
          </cell>
        </row>
        <row r="2466">
          <cell r="A2466" t="str">
            <v>11G232147114390</v>
          </cell>
          <cell r="D2466" t="str">
            <v>461E</v>
          </cell>
          <cell r="E2466" t="str">
            <v>ZROH</v>
          </cell>
          <cell r="F2466">
            <v>6</v>
          </cell>
          <cell r="H2466" t="str">
            <v>Foreign - imported directly, no similar nat., Res.CAMEX</v>
          </cell>
        </row>
        <row r="2467">
          <cell r="A2467" t="str">
            <v>11G232147214030</v>
          </cell>
          <cell r="D2467" t="str">
            <v>461E</v>
          </cell>
          <cell r="E2467" t="str">
            <v>ZROH</v>
          </cell>
          <cell r="F2467">
            <v>6</v>
          </cell>
          <cell r="H2467" t="str">
            <v>Foreign - imported directly, no similar nat., Res.CAMEX</v>
          </cell>
        </row>
        <row r="2468">
          <cell r="A2468" t="str">
            <v>11G232147214070</v>
          </cell>
          <cell r="D2468" t="str">
            <v>461E</v>
          </cell>
          <cell r="E2468" t="str">
            <v>ZROH</v>
          </cell>
          <cell r="F2468">
            <v>6</v>
          </cell>
          <cell r="H2468" t="str">
            <v>Foreign - imported directly, no similar nat., Res.CAMEX</v>
          </cell>
        </row>
        <row r="2469">
          <cell r="A2469" t="str">
            <v>11G232147214150</v>
          </cell>
          <cell r="D2469" t="str">
            <v>461E</v>
          </cell>
          <cell r="E2469" t="str">
            <v>ZROH</v>
          </cell>
          <cell r="F2469">
            <v>6</v>
          </cell>
          <cell r="H2469" t="str">
            <v>Foreign - imported directly, no similar nat., Res.CAMEX</v>
          </cell>
        </row>
        <row r="2470">
          <cell r="A2470" t="str">
            <v>11G232147214320</v>
          </cell>
          <cell r="D2470" t="str">
            <v>461E</v>
          </cell>
          <cell r="E2470" t="str">
            <v>ZROH</v>
          </cell>
          <cell r="F2470">
            <v>6</v>
          </cell>
          <cell r="H2470" t="str">
            <v>Foreign - imported directly, no similar nat., Res.CAMEX</v>
          </cell>
        </row>
        <row r="2471">
          <cell r="A2471" t="str">
            <v>11G232147214390</v>
          </cell>
          <cell r="D2471" t="str">
            <v>461E</v>
          </cell>
          <cell r="E2471" t="str">
            <v>ZROH</v>
          </cell>
          <cell r="F2471">
            <v>6</v>
          </cell>
          <cell r="H2471" t="str">
            <v>Foreign - imported directly, no similar nat., Res.CAMEX</v>
          </cell>
        </row>
        <row r="2472">
          <cell r="A2472" t="str">
            <v>11G232147311030</v>
          </cell>
          <cell r="D2472" t="str">
            <v>461E</v>
          </cell>
          <cell r="E2472" t="str">
            <v>ZROH</v>
          </cell>
          <cell r="F2472">
            <v>6</v>
          </cell>
          <cell r="H2472" t="str">
            <v>Foreign - imported directly, no similar nat., Res.CAMEX</v>
          </cell>
        </row>
        <row r="2473">
          <cell r="A2473" t="str">
            <v>11G232147311070</v>
          </cell>
          <cell r="D2473" t="str">
            <v>461E</v>
          </cell>
          <cell r="E2473" t="str">
            <v>ZROH</v>
          </cell>
          <cell r="F2473">
            <v>6</v>
          </cell>
          <cell r="H2473" t="str">
            <v>Foreign - imported directly, no similar nat., Res.CAMEX</v>
          </cell>
        </row>
        <row r="2474">
          <cell r="A2474" t="str">
            <v>11G232147311150</v>
          </cell>
          <cell r="D2474" t="str">
            <v>461E</v>
          </cell>
          <cell r="E2474" t="str">
            <v>ZROH</v>
          </cell>
          <cell r="F2474">
            <v>6</v>
          </cell>
          <cell r="H2474" t="str">
            <v>Foreign - imported directly, no similar nat., Res.CAMEX</v>
          </cell>
        </row>
        <row r="2475">
          <cell r="A2475" t="str">
            <v>11G232147311320</v>
          </cell>
          <cell r="D2475" t="str">
            <v>461E</v>
          </cell>
          <cell r="E2475" t="str">
            <v>ZROH</v>
          </cell>
          <cell r="F2475">
            <v>6</v>
          </cell>
          <cell r="H2475" t="str">
            <v>Foreign - imported directly, no similar nat., Res.CAMEX</v>
          </cell>
        </row>
        <row r="2476">
          <cell r="A2476" t="str">
            <v>11G232147311360</v>
          </cell>
          <cell r="D2476" t="str">
            <v>461E</v>
          </cell>
          <cell r="E2476" t="str">
            <v>ZROH</v>
          </cell>
          <cell r="F2476">
            <v>6</v>
          </cell>
          <cell r="H2476" t="str">
            <v>Foreign - imported directly, no similar nat., Res.CAMEX</v>
          </cell>
        </row>
        <row r="2477">
          <cell r="A2477" t="str">
            <v>11G232147311390</v>
          </cell>
          <cell r="D2477" t="str">
            <v>461E</v>
          </cell>
          <cell r="E2477" t="str">
            <v>ZROH</v>
          </cell>
          <cell r="F2477">
            <v>6</v>
          </cell>
          <cell r="H2477" t="str">
            <v>Foreign - imported directly, no similar nat., Res.CAMEX</v>
          </cell>
        </row>
        <row r="2478">
          <cell r="A2478" t="str">
            <v>11G232156114030</v>
          </cell>
          <cell r="D2478" t="str">
            <v>461E</v>
          </cell>
          <cell r="E2478" t="str">
            <v>ZROH</v>
          </cell>
          <cell r="F2478">
            <v>6</v>
          </cell>
          <cell r="H2478" t="str">
            <v>Foreign - imported directly, no similar nat., Res.CAMEX</v>
          </cell>
        </row>
        <row r="2479">
          <cell r="A2479" t="str">
            <v>11G232156114070</v>
          </cell>
          <cell r="D2479" t="str">
            <v>461E</v>
          </cell>
          <cell r="E2479" t="str">
            <v>ZROH</v>
          </cell>
          <cell r="F2479">
            <v>6</v>
          </cell>
          <cell r="H2479" t="str">
            <v>Foreign - imported directly, no similar nat., Res.CAMEX</v>
          </cell>
        </row>
        <row r="2480">
          <cell r="A2480" t="str">
            <v>11G232156114150</v>
          </cell>
          <cell r="D2480" t="str">
            <v>461E</v>
          </cell>
          <cell r="E2480" t="str">
            <v>ZROH</v>
          </cell>
          <cell r="F2480">
            <v>6</v>
          </cell>
          <cell r="H2480" t="str">
            <v>Foreign - imported directly, no similar nat., Res.CAMEX</v>
          </cell>
        </row>
        <row r="2481">
          <cell r="A2481" t="str">
            <v>11G232156114390</v>
          </cell>
          <cell r="D2481" t="str">
            <v>461E</v>
          </cell>
          <cell r="E2481" t="str">
            <v>ZROH</v>
          </cell>
          <cell r="F2481">
            <v>6</v>
          </cell>
          <cell r="H2481" t="str">
            <v>Foreign - imported directly, no similar nat., Res.CAMEX</v>
          </cell>
        </row>
        <row r="2482">
          <cell r="A2482" t="str">
            <v>11G232168114030</v>
          </cell>
          <cell r="D2482" t="str">
            <v>461E</v>
          </cell>
          <cell r="E2482" t="str">
            <v>ZROH</v>
          </cell>
          <cell r="F2482">
            <v>6</v>
          </cell>
          <cell r="H2482" t="str">
            <v>Foreign - imported directly, no similar nat., Res.CAMEX</v>
          </cell>
        </row>
        <row r="2483">
          <cell r="A2483" t="str">
            <v>11G232168114070</v>
          </cell>
          <cell r="D2483" t="str">
            <v>461E</v>
          </cell>
          <cell r="E2483" t="str">
            <v>ZROH</v>
          </cell>
          <cell r="F2483">
            <v>6</v>
          </cell>
          <cell r="H2483" t="str">
            <v>Foreign - imported directly, no similar nat., Res.CAMEX</v>
          </cell>
        </row>
        <row r="2484">
          <cell r="A2484" t="str">
            <v>11G232168114150</v>
          </cell>
          <cell r="D2484" t="str">
            <v>461E</v>
          </cell>
          <cell r="E2484" t="str">
            <v>ZROH</v>
          </cell>
          <cell r="F2484">
            <v>6</v>
          </cell>
          <cell r="H2484" t="str">
            <v>Foreign - imported directly, no similar nat., Res.CAMEX</v>
          </cell>
        </row>
        <row r="2485">
          <cell r="A2485" t="str">
            <v>11G232168114310</v>
          </cell>
          <cell r="D2485" t="str">
            <v>461E</v>
          </cell>
          <cell r="E2485" t="str">
            <v>ZROH</v>
          </cell>
          <cell r="F2485">
            <v>6</v>
          </cell>
          <cell r="H2485" t="str">
            <v>Foreign - imported directly, no similar nat., Res.CAMEX</v>
          </cell>
        </row>
        <row r="2486">
          <cell r="A2486" t="str">
            <v>11G232168114320</v>
          </cell>
          <cell r="D2486" t="str">
            <v>461E</v>
          </cell>
          <cell r="E2486" t="str">
            <v>ZROH</v>
          </cell>
          <cell r="F2486">
            <v>6</v>
          </cell>
          <cell r="H2486" t="str">
            <v>Foreign - imported directly, no similar nat., Res.CAMEX</v>
          </cell>
        </row>
        <row r="2487">
          <cell r="A2487" t="str">
            <v>11G232168114360</v>
          </cell>
          <cell r="D2487" t="str">
            <v>461E</v>
          </cell>
          <cell r="E2487" t="str">
            <v>ZROH</v>
          </cell>
          <cell r="F2487">
            <v>6</v>
          </cell>
          <cell r="H2487" t="str">
            <v>Foreign - imported directly, no similar nat., Res.CAMEX</v>
          </cell>
        </row>
        <row r="2488">
          <cell r="A2488" t="str">
            <v>11G232168114390</v>
          </cell>
          <cell r="D2488" t="str">
            <v>461E</v>
          </cell>
          <cell r="E2488" t="str">
            <v>ZROH</v>
          </cell>
          <cell r="F2488">
            <v>6</v>
          </cell>
          <cell r="H2488" t="str">
            <v>Foreign - imported directly, no similar nat., Res.CAMEX</v>
          </cell>
        </row>
        <row r="2489">
          <cell r="A2489" t="str">
            <v>11G232168311030</v>
          </cell>
          <cell r="D2489" t="str">
            <v>461E</v>
          </cell>
          <cell r="E2489" t="str">
            <v>ZROH</v>
          </cell>
          <cell r="F2489">
            <v>6</v>
          </cell>
          <cell r="H2489" t="str">
            <v>Foreign - imported directly, no similar nat., Res.CAMEX</v>
          </cell>
        </row>
        <row r="2490">
          <cell r="A2490" t="str">
            <v>11G232168311070</v>
          </cell>
          <cell r="D2490" t="str">
            <v>461E</v>
          </cell>
          <cell r="E2490" t="str">
            <v>ZROH</v>
          </cell>
          <cell r="F2490">
            <v>6</v>
          </cell>
          <cell r="H2490" t="str">
            <v>Foreign - imported directly, no similar nat., Res.CAMEX</v>
          </cell>
        </row>
        <row r="2491">
          <cell r="A2491" t="str">
            <v>11G232168311310</v>
          </cell>
          <cell r="D2491" t="str">
            <v>461E</v>
          </cell>
          <cell r="E2491" t="str">
            <v>ZROH</v>
          </cell>
          <cell r="F2491">
            <v>6</v>
          </cell>
          <cell r="H2491" t="str">
            <v>Foreign - imported directly, no similar nat., Res.CAMEX</v>
          </cell>
        </row>
        <row r="2492">
          <cell r="A2492" t="str">
            <v>11G232168311360</v>
          </cell>
          <cell r="D2492" t="str">
            <v>461E</v>
          </cell>
          <cell r="E2492" t="str">
            <v>ZROH</v>
          </cell>
          <cell r="F2492">
            <v>6</v>
          </cell>
          <cell r="H2492" t="str">
            <v>Foreign - imported directly, no similar nat., Res.CAMEX</v>
          </cell>
        </row>
        <row r="2493">
          <cell r="A2493" t="str">
            <v>11G232168311390</v>
          </cell>
          <cell r="D2493" t="str">
            <v>461E</v>
          </cell>
          <cell r="E2493" t="str">
            <v>ZROH</v>
          </cell>
          <cell r="F2493">
            <v>6</v>
          </cell>
          <cell r="H2493" t="str">
            <v>Foreign - imported directly, no similar nat., Res.CAMEX</v>
          </cell>
        </row>
        <row r="2494">
          <cell r="A2494" t="str">
            <v>11G232182114030</v>
          </cell>
          <cell r="D2494" t="str">
            <v>461E</v>
          </cell>
          <cell r="E2494" t="str">
            <v>ZROH</v>
          </cell>
          <cell r="F2494">
            <v>6</v>
          </cell>
          <cell r="H2494" t="str">
            <v>Foreign - imported directly, no similar nat., Res.CAMEX</v>
          </cell>
        </row>
        <row r="2495">
          <cell r="A2495" t="str">
            <v>11G232182114070</v>
          </cell>
          <cell r="D2495" t="str">
            <v>461E</v>
          </cell>
          <cell r="E2495" t="str">
            <v>ZROH</v>
          </cell>
          <cell r="F2495">
            <v>6</v>
          </cell>
          <cell r="H2495" t="str">
            <v>Foreign - imported directly, no similar nat., Res.CAMEX</v>
          </cell>
        </row>
        <row r="2496">
          <cell r="A2496" t="str">
            <v>11G232182114150</v>
          </cell>
          <cell r="D2496" t="str">
            <v>461E</v>
          </cell>
          <cell r="E2496" t="str">
            <v>ZROH</v>
          </cell>
          <cell r="F2496">
            <v>6</v>
          </cell>
          <cell r="H2496" t="str">
            <v>Foreign - imported directly, no similar nat., Res.CAMEX</v>
          </cell>
        </row>
        <row r="2497">
          <cell r="A2497" t="str">
            <v>11G232182114320</v>
          </cell>
          <cell r="D2497" t="str">
            <v>461E</v>
          </cell>
          <cell r="E2497" t="str">
            <v>ZROH</v>
          </cell>
          <cell r="F2497">
            <v>6</v>
          </cell>
          <cell r="H2497" t="str">
            <v>Foreign - imported directly, no similar nat., Res.CAMEX</v>
          </cell>
        </row>
        <row r="2498">
          <cell r="A2498" t="str">
            <v>11G232182114360</v>
          </cell>
          <cell r="D2498" t="str">
            <v>461E</v>
          </cell>
          <cell r="E2498" t="str">
            <v>ZROH</v>
          </cell>
          <cell r="F2498">
            <v>6</v>
          </cell>
          <cell r="H2498" t="str">
            <v>Foreign - imported directly, no similar nat., Res.CAMEX</v>
          </cell>
        </row>
        <row r="2499">
          <cell r="A2499" t="str">
            <v>11G232182114390</v>
          </cell>
          <cell r="D2499" t="str">
            <v>461E</v>
          </cell>
          <cell r="E2499" t="str">
            <v>ZROH</v>
          </cell>
          <cell r="F2499">
            <v>6</v>
          </cell>
          <cell r="H2499" t="str">
            <v>Foreign - imported directly, no similar nat., Res.CAMEX</v>
          </cell>
        </row>
        <row r="2500">
          <cell r="A2500" t="str">
            <v>11G232210411030</v>
          </cell>
          <cell r="D2500" t="str">
            <v>461E</v>
          </cell>
          <cell r="E2500" t="str">
            <v>ZROH</v>
          </cell>
          <cell r="F2500">
            <v>6</v>
          </cell>
          <cell r="H2500" t="str">
            <v>Foreign - imported directly, no similar nat., Res.CAMEX</v>
          </cell>
        </row>
        <row r="2501">
          <cell r="A2501" t="str">
            <v>11G232210411070</v>
          </cell>
          <cell r="D2501" t="str">
            <v>461E</v>
          </cell>
          <cell r="E2501" t="str">
            <v>ZROH</v>
          </cell>
          <cell r="F2501">
            <v>6</v>
          </cell>
          <cell r="H2501" t="str">
            <v>Foreign - imported directly, no similar nat., Res.CAMEX</v>
          </cell>
        </row>
        <row r="2502">
          <cell r="A2502" t="str">
            <v>11G232210411150</v>
          </cell>
          <cell r="D2502" t="str">
            <v>461E</v>
          </cell>
          <cell r="E2502" t="str">
            <v>ZROH</v>
          </cell>
          <cell r="F2502">
            <v>6</v>
          </cell>
          <cell r="H2502" t="str">
            <v>Foreign - imported directly, no similar nat., Res.CAMEX</v>
          </cell>
        </row>
        <row r="2503">
          <cell r="A2503" t="str">
            <v>11G232210411320</v>
          </cell>
          <cell r="D2503" t="str">
            <v>461E</v>
          </cell>
          <cell r="E2503" t="str">
            <v>ZROH</v>
          </cell>
          <cell r="F2503">
            <v>6</v>
          </cell>
          <cell r="H2503" t="str">
            <v>Foreign - imported directly, no similar nat., Res.CAMEX</v>
          </cell>
        </row>
        <row r="2504">
          <cell r="A2504" t="str">
            <v>11G232210411360</v>
          </cell>
          <cell r="D2504" t="str">
            <v>461E</v>
          </cell>
          <cell r="E2504" t="str">
            <v>ZROH</v>
          </cell>
          <cell r="F2504">
            <v>6</v>
          </cell>
          <cell r="H2504" t="str">
            <v>Foreign - imported directly, no similar nat., Res.CAMEX</v>
          </cell>
        </row>
        <row r="2505">
          <cell r="A2505" t="str">
            <v>11G232210411390</v>
          </cell>
          <cell r="D2505" t="str">
            <v>461E</v>
          </cell>
          <cell r="E2505" t="str">
            <v>ZROH</v>
          </cell>
          <cell r="F2505">
            <v>6</v>
          </cell>
          <cell r="H2505" t="str">
            <v>Foreign - imported directly, no similar nat., Res.CAMEX</v>
          </cell>
        </row>
        <row r="2506">
          <cell r="A2506" t="str">
            <v>11G232210412030</v>
          </cell>
          <cell r="D2506" t="str">
            <v>461E</v>
          </cell>
          <cell r="E2506" t="str">
            <v>ZROH</v>
          </cell>
          <cell r="F2506">
            <v>6</v>
          </cell>
          <cell r="H2506" t="str">
            <v>Foreign - imported directly, no similar nat., Res.CAMEX</v>
          </cell>
        </row>
        <row r="2507">
          <cell r="A2507" t="str">
            <v>11G232210412150</v>
          </cell>
          <cell r="D2507" t="str">
            <v>461E</v>
          </cell>
          <cell r="E2507" t="str">
            <v>ZROH</v>
          </cell>
          <cell r="F2507">
            <v>6</v>
          </cell>
          <cell r="H2507" t="str">
            <v>Foreign - imported directly, no similar nat., Res.CAMEX</v>
          </cell>
        </row>
        <row r="2508">
          <cell r="A2508" t="str">
            <v>11G232210412390</v>
          </cell>
          <cell r="D2508" t="str">
            <v>461E</v>
          </cell>
          <cell r="E2508" t="str">
            <v>ZROH</v>
          </cell>
          <cell r="F2508">
            <v>6</v>
          </cell>
          <cell r="H2508" t="str">
            <v>Foreign - imported directly, no similar nat., Res.CAMEX</v>
          </cell>
        </row>
        <row r="2509">
          <cell r="A2509" t="str">
            <v>11G232210416030</v>
          </cell>
          <cell r="D2509" t="str">
            <v>461E</v>
          </cell>
          <cell r="E2509" t="str">
            <v>ZROH</v>
          </cell>
          <cell r="F2509">
            <v>6</v>
          </cell>
          <cell r="H2509" t="str">
            <v>Foreign - imported directly, no similar nat., Res.CAMEX</v>
          </cell>
        </row>
        <row r="2510">
          <cell r="A2510" t="str">
            <v>11G232210416070</v>
          </cell>
          <cell r="D2510" t="str">
            <v>461E</v>
          </cell>
          <cell r="E2510" t="str">
            <v>ZROH</v>
          </cell>
          <cell r="F2510">
            <v>6</v>
          </cell>
          <cell r="H2510" t="str">
            <v>Foreign - imported directly, no similar nat., Res.CAMEX</v>
          </cell>
        </row>
        <row r="2511">
          <cell r="A2511" t="str">
            <v>11G232210416150</v>
          </cell>
          <cell r="D2511" t="str">
            <v>461E</v>
          </cell>
          <cell r="E2511" t="str">
            <v>ZROH</v>
          </cell>
          <cell r="F2511">
            <v>6</v>
          </cell>
          <cell r="H2511" t="str">
            <v>Foreign - imported directly, no similar nat., Res.CAMEX</v>
          </cell>
        </row>
        <row r="2512">
          <cell r="A2512" t="str">
            <v>11G232210416390</v>
          </cell>
          <cell r="D2512" t="str">
            <v>461E</v>
          </cell>
          <cell r="E2512" t="str">
            <v>ZROH</v>
          </cell>
          <cell r="F2512">
            <v>6</v>
          </cell>
          <cell r="H2512" t="str">
            <v>Foreign - imported directly, no similar nat., Res.CAMEX</v>
          </cell>
        </row>
        <row r="2513">
          <cell r="A2513" t="str">
            <v>11G232210515030</v>
          </cell>
          <cell r="D2513" t="str">
            <v>461E</v>
          </cell>
          <cell r="E2513" t="str">
            <v>ZROH</v>
          </cell>
          <cell r="F2513">
            <v>6</v>
          </cell>
          <cell r="H2513" t="str">
            <v>Foreign - imported directly, no similar nat., Res.CAMEX</v>
          </cell>
        </row>
        <row r="2514">
          <cell r="A2514" t="str">
            <v>11G232210515070</v>
          </cell>
          <cell r="D2514" t="str">
            <v>461E</v>
          </cell>
          <cell r="E2514" t="str">
            <v>ZROH</v>
          </cell>
          <cell r="F2514">
            <v>6</v>
          </cell>
          <cell r="H2514" t="str">
            <v>Foreign - imported directly, no similar nat., Res.CAMEX</v>
          </cell>
        </row>
        <row r="2515">
          <cell r="A2515" t="str">
            <v>11G232210515150</v>
          </cell>
          <cell r="D2515" t="str">
            <v>461E</v>
          </cell>
          <cell r="E2515" t="str">
            <v>ZROH</v>
          </cell>
          <cell r="F2515">
            <v>6</v>
          </cell>
          <cell r="H2515" t="str">
            <v>Foreign - imported directly, no similar nat., Res.CAMEX</v>
          </cell>
        </row>
        <row r="2516">
          <cell r="A2516" t="str">
            <v>11G232210515310</v>
          </cell>
          <cell r="D2516" t="str">
            <v>461E</v>
          </cell>
          <cell r="E2516" t="str">
            <v>ZROH</v>
          </cell>
          <cell r="F2516">
            <v>6</v>
          </cell>
          <cell r="H2516" t="str">
            <v>Foreign - imported directly, no similar nat., Res.CAMEX</v>
          </cell>
        </row>
        <row r="2517">
          <cell r="A2517" t="str">
            <v>11G232210515320</v>
          </cell>
          <cell r="D2517" t="str">
            <v>461E</v>
          </cell>
          <cell r="E2517" t="str">
            <v>ZROH</v>
          </cell>
          <cell r="F2517">
            <v>6</v>
          </cell>
          <cell r="H2517" t="str">
            <v>Foreign - imported directly, no similar nat., Res.CAMEX</v>
          </cell>
        </row>
        <row r="2518">
          <cell r="A2518" t="str">
            <v>11G232210515360</v>
          </cell>
          <cell r="D2518" t="str">
            <v>461E</v>
          </cell>
          <cell r="E2518" t="str">
            <v>ZROH</v>
          </cell>
          <cell r="F2518">
            <v>6</v>
          </cell>
          <cell r="H2518" t="str">
            <v>Foreign - imported directly, no similar nat., Res.CAMEX</v>
          </cell>
        </row>
        <row r="2519">
          <cell r="A2519" t="str">
            <v>11G232210515390</v>
          </cell>
          <cell r="D2519" t="str">
            <v>461E</v>
          </cell>
          <cell r="E2519" t="str">
            <v>ZROH</v>
          </cell>
          <cell r="F2519">
            <v>6</v>
          </cell>
          <cell r="H2519" t="str">
            <v>Foreign - imported directly, no similar nat., Res.CAMEX</v>
          </cell>
        </row>
        <row r="2520">
          <cell r="A2520" t="str">
            <v>11G232210516030</v>
          </cell>
          <cell r="D2520" t="str">
            <v>461E</v>
          </cell>
          <cell r="E2520" t="str">
            <v>ZROH</v>
          </cell>
          <cell r="F2520">
            <v>6</v>
          </cell>
          <cell r="H2520" t="str">
            <v>Foreign - imported directly, no similar nat., Res.CAMEX</v>
          </cell>
        </row>
        <row r="2521">
          <cell r="A2521" t="str">
            <v>11G232210516150</v>
          </cell>
          <cell r="D2521" t="str">
            <v>461E</v>
          </cell>
          <cell r="E2521" t="str">
            <v>ZROH</v>
          </cell>
          <cell r="F2521">
            <v>6</v>
          </cell>
          <cell r="H2521" t="str">
            <v>Foreign - imported directly, no similar nat., Res.CAMEX</v>
          </cell>
        </row>
        <row r="2522">
          <cell r="A2522" t="str">
            <v>11G232210516320</v>
          </cell>
          <cell r="D2522" t="str">
            <v>461E</v>
          </cell>
          <cell r="E2522" t="str">
            <v>ZROH</v>
          </cell>
          <cell r="F2522">
            <v>6</v>
          </cell>
          <cell r="H2522" t="str">
            <v>Foreign - imported directly, no similar nat., Res.CAMEX</v>
          </cell>
        </row>
        <row r="2523">
          <cell r="A2523" t="str">
            <v>11G232210516360</v>
          </cell>
          <cell r="D2523" t="str">
            <v>461E</v>
          </cell>
          <cell r="E2523" t="str">
            <v>ZROH</v>
          </cell>
          <cell r="F2523">
            <v>6</v>
          </cell>
          <cell r="H2523" t="str">
            <v>Foreign - imported directly, no similar nat., Res.CAMEX</v>
          </cell>
        </row>
        <row r="2524">
          <cell r="A2524" t="str">
            <v>11G232210516390</v>
          </cell>
          <cell r="D2524" t="str">
            <v>461E</v>
          </cell>
          <cell r="E2524" t="str">
            <v>ZROH</v>
          </cell>
          <cell r="F2524">
            <v>6</v>
          </cell>
          <cell r="H2524" t="str">
            <v>Foreign - imported directly, no similar nat., Res.CAMEX</v>
          </cell>
        </row>
        <row r="2525">
          <cell r="A2525" t="str">
            <v>11G232210516510</v>
          </cell>
          <cell r="D2525" t="str">
            <v>461E</v>
          </cell>
          <cell r="E2525" t="str">
            <v>ZROH</v>
          </cell>
          <cell r="F2525">
            <v>6</v>
          </cell>
          <cell r="H2525" t="str">
            <v>Foreign - imported directly, no similar nat., Res.CAMEX</v>
          </cell>
        </row>
        <row r="2526">
          <cell r="A2526" t="str">
            <v>11G232222416030</v>
          </cell>
          <cell r="D2526" t="str">
            <v>461E</v>
          </cell>
          <cell r="E2526" t="str">
            <v>ZROH</v>
          </cell>
          <cell r="F2526">
            <v>6</v>
          </cell>
          <cell r="H2526" t="str">
            <v>Foreign - imported directly, no similar nat., Res.CAMEX</v>
          </cell>
        </row>
        <row r="2527">
          <cell r="A2527" t="str">
            <v>11G232222416070</v>
          </cell>
          <cell r="D2527" t="str">
            <v>461E</v>
          </cell>
          <cell r="E2527" t="str">
            <v>ZROH</v>
          </cell>
          <cell r="F2527">
            <v>6</v>
          </cell>
          <cell r="H2527" t="str">
            <v>Foreign - imported directly, no similar nat., Res.CAMEX</v>
          </cell>
        </row>
        <row r="2528">
          <cell r="A2528" t="str">
            <v>11G232222416150</v>
          </cell>
          <cell r="D2528" t="str">
            <v>461E</v>
          </cell>
          <cell r="E2528" t="str">
            <v>ZROH</v>
          </cell>
          <cell r="F2528">
            <v>6</v>
          </cell>
          <cell r="H2528" t="str">
            <v>Foreign - imported directly, no similar nat., Res.CAMEX</v>
          </cell>
        </row>
        <row r="2529">
          <cell r="A2529" t="str">
            <v>11G232222416320</v>
          </cell>
          <cell r="D2529" t="str">
            <v>461E</v>
          </cell>
          <cell r="E2529" t="str">
            <v>ZROH</v>
          </cell>
          <cell r="F2529">
            <v>6</v>
          </cell>
          <cell r="H2529" t="str">
            <v>Foreign - imported directly, no similar nat., Res.CAMEX</v>
          </cell>
        </row>
        <row r="2530">
          <cell r="A2530" t="str">
            <v>11G232222416360</v>
          </cell>
          <cell r="D2530" t="str">
            <v>461E</v>
          </cell>
          <cell r="E2530" t="str">
            <v>ZROH</v>
          </cell>
          <cell r="F2530">
            <v>6</v>
          </cell>
          <cell r="H2530" t="str">
            <v>Foreign - imported directly, no similar nat., Res.CAMEX</v>
          </cell>
        </row>
        <row r="2531">
          <cell r="A2531" t="str">
            <v>11G232222416390</v>
          </cell>
          <cell r="D2531" t="str">
            <v>461E</v>
          </cell>
          <cell r="E2531" t="str">
            <v>ZROH</v>
          </cell>
          <cell r="F2531">
            <v>6</v>
          </cell>
          <cell r="H2531" t="str">
            <v>Foreign - imported directly, no similar nat., Res.CAMEX</v>
          </cell>
        </row>
        <row r="2532">
          <cell r="A2532" t="str">
            <v>11G232222525030</v>
          </cell>
          <cell r="D2532" t="str">
            <v>461E</v>
          </cell>
          <cell r="E2532" t="str">
            <v>ZROH</v>
          </cell>
          <cell r="F2532">
            <v>6</v>
          </cell>
          <cell r="H2532" t="str">
            <v>Foreign - imported directly, no similar nat., Res.CAMEX</v>
          </cell>
        </row>
        <row r="2533">
          <cell r="A2533" t="str">
            <v>11G232222525070</v>
          </cell>
          <cell r="D2533" t="str">
            <v>461E</v>
          </cell>
          <cell r="E2533" t="str">
            <v>ZROH</v>
          </cell>
          <cell r="F2533">
            <v>6</v>
          </cell>
          <cell r="H2533" t="str">
            <v>Foreign - imported directly, no similar nat., Res.CAMEX</v>
          </cell>
        </row>
        <row r="2534">
          <cell r="A2534" t="str">
            <v>11G232222525150</v>
          </cell>
          <cell r="D2534" t="str">
            <v>461E</v>
          </cell>
          <cell r="E2534" t="str">
            <v>ZROH</v>
          </cell>
          <cell r="F2534">
            <v>6</v>
          </cell>
          <cell r="H2534" t="str">
            <v>Foreign - imported directly, no similar nat., Res.CAMEX</v>
          </cell>
        </row>
        <row r="2535">
          <cell r="A2535" t="str">
            <v>11G232222525320</v>
          </cell>
          <cell r="D2535" t="str">
            <v>461E</v>
          </cell>
          <cell r="E2535" t="str">
            <v>ZROH</v>
          </cell>
          <cell r="F2535">
            <v>6</v>
          </cell>
          <cell r="H2535" t="str">
            <v>Foreign - imported directly, no similar nat., Res.CAMEX</v>
          </cell>
        </row>
        <row r="2536">
          <cell r="A2536" t="str">
            <v>11G232222525360</v>
          </cell>
          <cell r="D2536" t="str">
            <v>461E</v>
          </cell>
          <cell r="E2536" t="str">
            <v>ZROH</v>
          </cell>
          <cell r="F2536">
            <v>6</v>
          </cell>
          <cell r="H2536" t="str">
            <v>Foreign - imported directly, no similar nat., Res.CAMEX</v>
          </cell>
        </row>
        <row r="2537">
          <cell r="A2537" t="str">
            <v>11G232222525510</v>
          </cell>
          <cell r="D2537" t="str">
            <v>461E</v>
          </cell>
          <cell r="E2537" t="str">
            <v>ZROH</v>
          </cell>
          <cell r="F2537">
            <v>6</v>
          </cell>
          <cell r="H2537" t="str">
            <v>Foreign - imported directly, no similar nat., Res.CAMEX</v>
          </cell>
        </row>
        <row r="2538">
          <cell r="A2538" t="str">
            <v>11G232222526320</v>
          </cell>
          <cell r="D2538" t="str">
            <v>461E</v>
          </cell>
          <cell r="E2538" t="str">
            <v>ZROH</v>
          </cell>
          <cell r="F2538">
            <v>6</v>
          </cell>
          <cell r="H2538" t="str">
            <v>Foreign - imported directly, no similar nat., Res.CAMEX</v>
          </cell>
        </row>
        <row r="2539">
          <cell r="A2539" t="str">
            <v>11G232222526360</v>
          </cell>
          <cell r="D2539" t="str">
            <v>461E</v>
          </cell>
          <cell r="E2539" t="str">
            <v>ZROH</v>
          </cell>
          <cell r="F2539">
            <v>6</v>
          </cell>
          <cell r="H2539" t="str">
            <v>Foreign - imported directly, no similar nat., Res.CAMEX</v>
          </cell>
        </row>
        <row r="2540">
          <cell r="A2540" t="str">
            <v>11G232233415310</v>
          </cell>
          <cell r="D2540" t="str">
            <v>461E</v>
          </cell>
          <cell r="E2540" t="str">
            <v>ZROH</v>
          </cell>
          <cell r="F2540">
            <v>6</v>
          </cell>
          <cell r="H2540" t="str">
            <v>Foreign - imported directly, no similar nat., Res.CAMEX</v>
          </cell>
        </row>
        <row r="2541">
          <cell r="A2541" t="str">
            <v>11G232233415320</v>
          </cell>
          <cell r="D2541" t="str">
            <v>461E</v>
          </cell>
          <cell r="E2541" t="str">
            <v>ZROH</v>
          </cell>
          <cell r="F2541">
            <v>6</v>
          </cell>
          <cell r="H2541" t="str">
            <v>Foreign - imported directly, no similar nat., Res.CAMEX</v>
          </cell>
        </row>
        <row r="2542">
          <cell r="A2542" t="str">
            <v>11G232233415390</v>
          </cell>
          <cell r="D2542" t="str">
            <v>461E</v>
          </cell>
          <cell r="E2542" t="str">
            <v>ZROH</v>
          </cell>
          <cell r="F2542">
            <v>6</v>
          </cell>
          <cell r="H2542" t="str">
            <v>Foreign - imported directly, no similar nat., Res.CAMEX</v>
          </cell>
        </row>
        <row r="2543">
          <cell r="A2543" t="str">
            <v>11G232247415030</v>
          </cell>
          <cell r="D2543" t="str">
            <v>461E</v>
          </cell>
          <cell r="E2543" t="str">
            <v>ZROH</v>
          </cell>
          <cell r="F2543">
            <v>6</v>
          </cell>
          <cell r="H2543" t="str">
            <v>Foreign - imported directly, no similar nat., Res.CAMEX</v>
          </cell>
        </row>
        <row r="2544">
          <cell r="A2544" t="str">
            <v>11G232247415070</v>
          </cell>
          <cell r="D2544" t="str">
            <v>461E</v>
          </cell>
          <cell r="E2544" t="str">
            <v>ZROH</v>
          </cell>
          <cell r="F2544">
            <v>6</v>
          </cell>
          <cell r="H2544" t="str">
            <v>Foreign - imported directly, no similar nat., Res.CAMEX</v>
          </cell>
        </row>
        <row r="2545">
          <cell r="A2545" t="str">
            <v>11G232247415150</v>
          </cell>
          <cell r="D2545" t="str">
            <v>461E</v>
          </cell>
          <cell r="E2545" t="str">
            <v>ZROH</v>
          </cell>
          <cell r="F2545">
            <v>6</v>
          </cell>
          <cell r="H2545" t="str">
            <v>Foreign - imported directly, no similar nat., Res.CAMEX</v>
          </cell>
        </row>
        <row r="2546">
          <cell r="A2546" t="str">
            <v>11G232247415320</v>
          </cell>
          <cell r="D2546" t="str">
            <v>461E</v>
          </cell>
          <cell r="E2546" t="str">
            <v>ZROH</v>
          </cell>
          <cell r="F2546">
            <v>6</v>
          </cell>
          <cell r="H2546" t="str">
            <v>Foreign - imported directly, no similar nat., Res.CAMEX</v>
          </cell>
        </row>
        <row r="2547">
          <cell r="A2547" t="str">
            <v>11G232247415360</v>
          </cell>
          <cell r="D2547" t="str">
            <v>461E</v>
          </cell>
          <cell r="E2547" t="str">
            <v>ZROH</v>
          </cell>
          <cell r="F2547">
            <v>6</v>
          </cell>
          <cell r="H2547" t="str">
            <v>Foreign - imported directly, no similar nat., Res.CAMEX</v>
          </cell>
        </row>
        <row r="2548">
          <cell r="A2548" t="str">
            <v>11G232247415390</v>
          </cell>
          <cell r="D2548" t="str">
            <v>461E</v>
          </cell>
          <cell r="E2548" t="str">
            <v>ZROH</v>
          </cell>
          <cell r="F2548">
            <v>6</v>
          </cell>
          <cell r="H2548" t="str">
            <v>Foreign - imported directly, no similar nat., Res.CAMEX</v>
          </cell>
        </row>
        <row r="2549">
          <cell r="A2549" t="str">
            <v>11G232310431030</v>
          </cell>
          <cell r="D2549" t="str">
            <v>461E</v>
          </cell>
          <cell r="E2549" t="str">
            <v>ZROH</v>
          </cell>
          <cell r="F2549">
            <v>6</v>
          </cell>
          <cell r="H2549" t="str">
            <v>Foreign - imported directly, no similar nat., Res.CAMEX</v>
          </cell>
        </row>
        <row r="2550">
          <cell r="A2550" t="str">
            <v>11G232310431070</v>
          </cell>
          <cell r="D2550" t="str">
            <v>461E</v>
          </cell>
          <cell r="E2550" t="str">
            <v>ZROH</v>
          </cell>
          <cell r="F2550">
            <v>6</v>
          </cell>
          <cell r="H2550" t="str">
            <v>Foreign - imported directly, no similar nat., Res.CAMEX</v>
          </cell>
        </row>
        <row r="2551">
          <cell r="A2551" t="str">
            <v>11G232310431150</v>
          </cell>
          <cell r="D2551" t="str">
            <v>461E</v>
          </cell>
          <cell r="E2551" t="str">
            <v>ZROH</v>
          </cell>
          <cell r="F2551">
            <v>6</v>
          </cell>
          <cell r="H2551" t="str">
            <v>Foreign - imported directly, no similar nat., Res.CAMEX</v>
          </cell>
        </row>
        <row r="2552">
          <cell r="A2552" t="str">
            <v>11G232310431320</v>
          </cell>
          <cell r="D2552" t="str">
            <v>461E</v>
          </cell>
          <cell r="E2552" t="str">
            <v>ZROH</v>
          </cell>
          <cell r="F2552">
            <v>6</v>
          </cell>
          <cell r="H2552" t="str">
            <v>Foreign - imported directly, no similar nat., Res.CAMEX</v>
          </cell>
        </row>
        <row r="2553">
          <cell r="A2553" t="str">
            <v>11G232310431360</v>
          </cell>
          <cell r="D2553" t="str">
            <v>461E</v>
          </cell>
          <cell r="E2553" t="str">
            <v>ZROH</v>
          </cell>
          <cell r="F2553">
            <v>6</v>
          </cell>
          <cell r="H2553" t="str">
            <v>Foreign - imported directly, no similar nat., Res.CAMEX</v>
          </cell>
        </row>
        <row r="2554">
          <cell r="A2554" t="str">
            <v>11G232310431390</v>
          </cell>
          <cell r="D2554" t="str">
            <v>461E</v>
          </cell>
          <cell r="E2554" t="str">
            <v>ZROH</v>
          </cell>
          <cell r="F2554">
            <v>6</v>
          </cell>
          <cell r="H2554" t="str">
            <v>Foreign - imported directly, no similar nat., Res.CAMEX</v>
          </cell>
        </row>
        <row r="2555">
          <cell r="A2555" t="str">
            <v>11G233047101030</v>
          </cell>
          <cell r="D2555" t="str">
            <v>461E</v>
          </cell>
          <cell r="E2555" t="str">
            <v>ZROH</v>
          </cell>
          <cell r="F2555">
            <v>6</v>
          </cell>
          <cell r="H2555" t="str">
            <v>Foreign - imported directly, no similar nat., Res.CAMEX</v>
          </cell>
        </row>
        <row r="2556">
          <cell r="A2556" t="str">
            <v>11G233047101390</v>
          </cell>
          <cell r="D2556" t="str">
            <v>461E</v>
          </cell>
          <cell r="E2556" t="str">
            <v>ZROH</v>
          </cell>
          <cell r="F2556">
            <v>6</v>
          </cell>
          <cell r="H2556" t="str">
            <v>Foreign - imported directly, no similar nat., Res.CAMEX</v>
          </cell>
        </row>
        <row r="2557">
          <cell r="A2557" t="str">
            <v>11G233110214030</v>
          </cell>
          <cell r="D2557" t="str">
            <v>461E</v>
          </cell>
          <cell r="E2557" t="str">
            <v>ZROH</v>
          </cell>
          <cell r="F2557">
            <v>6</v>
          </cell>
          <cell r="H2557" t="str">
            <v>Foreign - imported directly, no similar nat., Res.CAMEX</v>
          </cell>
        </row>
        <row r="2558">
          <cell r="A2558" t="str">
            <v>11G233110214070</v>
          </cell>
          <cell r="D2558" t="str">
            <v>461E</v>
          </cell>
          <cell r="E2558" t="str">
            <v>ZROH</v>
          </cell>
          <cell r="F2558">
            <v>6</v>
          </cell>
          <cell r="H2558" t="str">
            <v>Foreign - imported directly, no similar nat., Res.CAMEX</v>
          </cell>
        </row>
        <row r="2559">
          <cell r="A2559" t="str">
            <v>11G233110214150</v>
          </cell>
          <cell r="D2559" t="str">
            <v>461E</v>
          </cell>
          <cell r="E2559" t="str">
            <v>ZROH</v>
          </cell>
          <cell r="F2559">
            <v>6</v>
          </cell>
          <cell r="H2559" t="str">
            <v>Foreign - imported directly, no similar nat., Res.CAMEX</v>
          </cell>
        </row>
        <row r="2560">
          <cell r="A2560" t="str">
            <v>11G233110214151</v>
          </cell>
          <cell r="D2560" t="str">
            <v>461E</v>
          </cell>
          <cell r="E2560" t="str">
            <v>ZROH</v>
          </cell>
          <cell r="F2560">
            <v>6</v>
          </cell>
          <cell r="H2560" t="str">
            <v>Foreign - imported directly, no similar nat., Res.CAMEX</v>
          </cell>
        </row>
        <row r="2561">
          <cell r="A2561" t="str">
            <v>11G233110214311</v>
          </cell>
          <cell r="D2561" t="str">
            <v>461E</v>
          </cell>
          <cell r="E2561" t="str">
            <v>ZROH</v>
          </cell>
          <cell r="F2561">
            <v>6</v>
          </cell>
          <cell r="H2561" t="str">
            <v>Foreign - imported directly, no similar nat., Res.CAMEX</v>
          </cell>
        </row>
        <row r="2562">
          <cell r="A2562" t="str">
            <v>11G233110214320</v>
          </cell>
          <cell r="D2562" t="str">
            <v>461E</v>
          </cell>
          <cell r="E2562" t="str">
            <v>ZROH</v>
          </cell>
          <cell r="F2562">
            <v>6</v>
          </cell>
          <cell r="H2562" t="str">
            <v>Foreign - imported directly, no similar nat., Res.CAMEX</v>
          </cell>
        </row>
        <row r="2563">
          <cell r="A2563" t="str">
            <v>11G233110214390</v>
          </cell>
          <cell r="D2563" t="str">
            <v>461E</v>
          </cell>
          <cell r="E2563" t="str">
            <v>ZROH</v>
          </cell>
          <cell r="F2563">
            <v>6</v>
          </cell>
          <cell r="H2563" t="str">
            <v>Foreign - imported directly, no similar nat., Res.CAMEX</v>
          </cell>
        </row>
        <row r="2564">
          <cell r="A2564" t="str">
            <v>11G233110311030</v>
          </cell>
          <cell r="D2564" t="str">
            <v>461E</v>
          </cell>
          <cell r="E2564" t="str">
            <v>ZROH</v>
          </cell>
          <cell r="F2564">
            <v>6</v>
          </cell>
          <cell r="H2564" t="str">
            <v>Foreign - imported directly, no similar nat., Res.CAMEX</v>
          </cell>
        </row>
        <row r="2565">
          <cell r="A2565" t="str">
            <v>11G233110311070</v>
          </cell>
          <cell r="D2565" t="str">
            <v>461E</v>
          </cell>
          <cell r="E2565" t="str">
            <v>ZROH</v>
          </cell>
          <cell r="F2565">
            <v>6</v>
          </cell>
          <cell r="H2565" t="str">
            <v>Foreign - imported directly, no similar nat., Res.CAMEX</v>
          </cell>
        </row>
        <row r="2566">
          <cell r="A2566" t="str">
            <v>11G233110311320</v>
          </cell>
          <cell r="D2566" t="str">
            <v>461E</v>
          </cell>
          <cell r="E2566" t="str">
            <v>ZROH</v>
          </cell>
          <cell r="F2566">
            <v>6</v>
          </cell>
          <cell r="H2566" t="str">
            <v>Foreign - imported directly, no similar nat., Res.CAMEX</v>
          </cell>
        </row>
        <row r="2567">
          <cell r="A2567" t="str">
            <v>11G233110311390</v>
          </cell>
          <cell r="D2567" t="str">
            <v>461E</v>
          </cell>
          <cell r="E2567" t="str">
            <v>ZROH</v>
          </cell>
          <cell r="F2567">
            <v>6</v>
          </cell>
          <cell r="H2567" t="str">
            <v>Foreign - imported directly, no similar nat., Res.CAMEX</v>
          </cell>
        </row>
        <row r="2568">
          <cell r="A2568" t="str">
            <v>11G233110411030</v>
          </cell>
          <cell r="D2568" t="str">
            <v>461E</v>
          </cell>
          <cell r="E2568" t="str">
            <v>ZROH</v>
          </cell>
          <cell r="F2568">
            <v>6</v>
          </cell>
          <cell r="H2568" t="str">
            <v>Foreign - imported directly, no similar nat., Res.CAMEX</v>
          </cell>
        </row>
        <row r="2569">
          <cell r="A2569" t="str">
            <v>11G233110411070</v>
          </cell>
          <cell r="D2569" t="str">
            <v>461E</v>
          </cell>
          <cell r="E2569" t="str">
            <v>ZROH</v>
          </cell>
          <cell r="F2569">
            <v>6</v>
          </cell>
          <cell r="H2569" t="str">
            <v>Foreign - imported directly, no similar nat., Res.CAMEX</v>
          </cell>
        </row>
        <row r="2570">
          <cell r="A2570" t="str">
            <v>11G233110411150</v>
          </cell>
          <cell r="D2570" t="str">
            <v>461E</v>
          </cell>
          <cell r="E2570" t="str">
            <v>ZROH</v>
          </cell>
          <cell r="F2570">
            <v>6</v>
          </cell>
          <cell r="H2570" t="str">
            <v>Foreign - imported directly, no similar nat., Res.CAMEX</v>
          </cell>
        </row>
        <row r="2571">
          <cell r="A2571" t="str">
            <v>11G233110411320</v>
          </cell>
          <cell r="D2571" t="str">
            <v>461E</v>
          </cell>
          <cell r="E2571" t="str">
            <v>ZROH</v>
          </cell>
          <cell r="F2571">
            <v>6</v>
          </cell>
          <cell r="H2571" t="str">
            <v>Foreign - imported directly, no similar nat., Res.CAMEX</v>
          </cell>
        </row>
        <row r="2572">
          <cell r="A2572" t="str">
            <v>11G233110411360</v>
          </cell>
          <cell r="D2572" t="str">
            <v>461E</v>
          </cell>
          <cell r="E2572" t="str">
            <v>ZROH</v>
          </cell>
          <cell r="F2572">
            <v>6</v>
          </cell>
          <cell r="H2572" t="str">
            <v>Foreign - imported directly, no similar nat., Res.CAMEX</v>
          </cell>
        </row>
        <row r="2573">
          <cell r="A2573" t="str">
            <v>11G233110411390</v>
          </cell>
          <cell r="D2573" t="str">
            <v>461E</v>
          </cell>
          <cell r="E2573" t="str">
            <v>ZROH</v>
          </cell>
          <cell r="F2573">
            <v>6</v>
          </cell>
          <cell r="H2573" t="str">
            <v>Foreign - imported directly, no similar nat., Res.CAMEX</v>
          </cell>
        </row>
        <row r="2574">
          <cell r="A2574" t="str">
            <v>11G233110412030</v>
          </cell>
          <cell r="D2574" t="str">
            <v>461E</v>
          </cell>
          <cell r="E2574" t="str">
            <v>ZROH</v>
          </cell>
          <cell r="F2574">
            <v>6</v>
          </cell>
          <cell r="H2574" t="str">
            <v>Foreign - imported directly, no similar nat., Res.CAMEX</v>
          </cell>
        </row>
        <row r="2575">
          <cell r="A2575" t="str">
            <v>11G233110412070</v>
          </cell>
          <cell r="D2575" t="str">
            <v>461E</v>
          </cell>
          <cell r="E2575" t="str">
            <v>ZROH</v>
          </cell>
          <cell r="F2575">
            <v>6</v>
          </cell>
          <cell r="H2575" t="str">
            <v>Foreign - imported directly, no similar nat., Res.CAMEX</v>
          </cell>
        </row>
        <row r="2576">
          <cell r="A2576" t="str">
            <v>11G233110412150</v>
          </cell>
          <cell r="D2576" t="str">
            <v>461E</v>
          </cell>
          <cell r="E2576" t="str">
            <v>ZROH</v>
          </cell>
          <cell r="F2576">
            <v>6</v>
          </cell>
          <cell r="H2576" t="str">
            <v>Foreign - imported directly, no similar nat., Res.CAMEX</v>
          </cell>
        </row>
        <row r="2577">
          <cell r="A2577" t="str">
            <v>11G233110412320</v>
          </cell>
          <cell r="D2577" t="str">
            <v>461E</v>
          </cell>
          <cell r="E2577" t="str">
            <v>ZROH</v>
          </cell>
          <cell r="F2577">
            <v>6</v>
          </cell>
          <cell r="H2577" t="str">
            <v>Foreign - imported directly, no similar nat., Res.CAMEX</v>
          </cell>
        </row>
        <row r="2578">
          <cell r="A2578" t="str">
            <v>11G233110412390</v>
          </cell>
          <cell r="D2578" t="str">
            <v>461E</v>
          </cell>
          <cell r="E2578" t="str">
            <v>ZROH</v>
          </cell>
          <cell r="F2578">
            <v>6</v>
          </cell>
          <cell r="H2578" t="str">
            <v>Foreign - imported directly, no similar nat., Res.CAMEX</v>
          </cell>
        </row>
        <row r="2579">
          <cell r="A2579" t="str">
            <v>11G233110511030</v>
          </cell>
          <cell r="D2579" t="str">
            <v>461E</v>
          </cell>
          <cell r="E2579" t="str">
            <v>ZROH</v>
          </cell>
          <cell r="F2579">
            <v>6</v>
          </cell>
          <cell r="H2579" t="str">
            <v>Foreign - imported directly, no similar nat., Res.CAMEX</v>
          </cell>
        </row>
        <row r="2580">
          <cell r="A2580" t="str">
            <v>11G233110511070</v>
          </cell>
          <cell r="D2580" t="str">
            <v>461E</v>
          </cell>
          <cell r="E2580" t="str">
            <v>ZROH</v>
          </cell>
          <cell r="F2580">
            <v>6</v>
          </cell>
          <cell r="H2580" t="str">
            <v>Foreign - imported directly, no similar nat., Res.CAMEX</v>
          </cell>
        </row>
        <row r="2581">
          <cell r="A2581" t="str">
            <v>11G233110511150</v>
          </cell>
          <cell r="D2581" t="str">
            <v>461E</v>
          </cell>
          <cell r="E2581" t="str">
            <v>ZROH</v>
          </cell>
          <cell r="F2581">
            <v>6</v>
          </cell>
          <cell r="H2581" t="str">
            <v>Foreign - imported directly, no similar nat., Res.CAMEX</v>
          </cell>
        </row>
        <row r="2582">
          <cell r="A2582" t="str">
            <v>11G233110511311</v>
          </cell>
          <cell r="D2582" t="str">
            <v>461E</v>
          </cell>
          <cell r="E2582" t="str">
            <v>ZROH</v>
          </cell>
          <cell r="F2582">
            <v>6</v>
          </cell>
          <cell r="H2582" t="str">
            <v>Foreign - imported directly, no similar nat., Res.CAMEX</v>
          </cell>
        </row>
        <row r="2583">
          <cell r="A2583" t="str">
            <v>11G233110511320</v>
          </cell>
          <cell r="D2583" t="str">
            <v>461E</v>
          </cell>
          <cell r="E2583" t="str">
            <v>ZROH</v>
          </cell>
          <cell r="F2583">
            <v>6</v>
          </cell>
          <cell r="H2583" t="str">
            <v>Foreign - imported directly, no similar nat., Res.CAMEX</v>
          </cell>
        </row>
        <row r="2584">
          <cell r="A2584" t="str">
            <v>11G233110511360</v>
          </cell>
          <cell r="D2584" t="str">
            <v>461E</v>
          </cell>
          <cell r="E2584" t="str">
            <v>ZROH</v>
          </cell>
          <cell r="F2584">
            <v>6</v>
          </cell>
          <cell r="H2584" t="str">
            <v>Foreign - imported directly, no similar nat., Res.CAMEX</v>
          </cell>
        </row>
        <row r="2585">
          <cell r="A2585" t="str">
            <v>11G233110511370</v>
          </cell>
          <cell r="D2585" t="str">
            <v>461E</v>
          </cell>
          <cell r="E2585" t="str">
            <v>ZROH</v>
          </cell>
          <cell r="F2585">
            <v>6</v>
          </cell>
          <cell r="H2585" t="str">
            <v>Foreign - imported directly, no similar nat., Res.CAMEX</v>
          </cell>
        </row>
        <row r="2586">
          <cell r="A2586" t="str">
            <v>11G233110511390</v>
          </cell>
          <cell r="D2586" t="str">
            <v>461E</v>
          </cell>
          <cell r="E2586" t="str">
            <v>ZROH</v>
          </cell>
          <cell r="F2586">
            <v>6</v>
          </cell>
          <cell r="H2586" t="str">
            <v>Foreign - imported directly, no similar nat., Res.CAMEX</v>
          </cell>
        </row>
        <row r="2587">
          <cell r="A2587" t="str">
            <v>11G233115214150</v>
          </cell>
          <cell r="D2587" t="str">
            <v>461E</v>
          </cell>
          <cell r="E2587" t="str">
            <v>ZROH</v>
          </cell>
          <cell r="F2587">
            <v>6</v>
          </cell>
          <cell r="H2587" t="str">
            <v>Foreign - imported directly, no similar nat., Res.CAMEX</v>
          </cell>
        </row>
        <row r="2588">
          <cell r="A2588" t="str">
            <v>11G233115214320</v>
          </cell>
          <cell r="D2588" t="str">
            <v>461E</v>
          </cell>
          <cell r="E2588" t="str">
            <v>ZROH</v>
          </cell>
          <cell r="F2588">
            <v>6</v>
          </cell>
          <cell r="H2588" t="str">
            <v>Foreign - imported directly, no similar nat., Res.CAMEX</v>
          </cell>
        </row>
        <row r="2589">
          <cell r="A2589" t="str">
            <v>11G233115214390</v>
          </cell>
          <cell r="D2589" t="str">
            <v>461E</v>
          </cell>
          <cell r="E2589" t="str">
            <v>ZROH</v>
          </cell>
          <cell r="F2589">
            <v>6</v>
          </cell>
          <cell r="H2589" t="str">
            <v>Foreign - imported directly, no similar nat., Res.CAMEX</v>
          </cell>
        </row>
        <row r="2590">
          <cell r="A2590" t="str">
            <v>11G233122411030</v>
          </cell>
          <cell r="D2590" t="str">
            <v>461E</v>
          </cell>
          <cell r="E2590" t="str">
            <v>ZROH</v>
          </cell>
          <cell r="F2590">
            <v>6</v>
          </cell>
          <cell r="H2590" t="str">
            <v>Foreign - imported directly, no similar nat., Res.CAMEX</v>
          </cell>
        </row>
        <row r="2591">
          <cell r="A2591" t="str">
            <v>11G233122411070</v>
          </cell>
          <cell r="D2591" t="str">
            <v>461E</v>
          </cell>
          <cell r="E2591" t="str">
            <v>ZROH</v>
          </cell>
          <cell r="F2591">
            <v>6</v>
          </cell>
          <cell r="H2591" t="str">
            <v>Foreign - imported directly, no similar nat., Res.CAMEX</v>
          </cell>
        </row>
        <row r="2592">
          <cell r="A2592" t="str">
            <v>11G233122411150</v>
          </cell>
          <cell r="D2592" t="str">
            <v>461E</v>
          </cell>
          <cell r="E2592" t="str">
            <v>ZROH</v>
          </cell>
          <cell r="F2592">
            <v>6</v>
          </cell>
          <cell r="H2592" t="str">
            <v>Foreign - imported directly, no similar nat., Res.CAMEX</v>
          </cell>
        </row>
        <row r="2593">
          <cell r="A2593" t="str">
            <v>11G233122411310</v>
          </cell>
          <cell r="D2593" t="str">
            <v>461E</v>
          </cell>
          <cell r="E2593" t="str">
            <v>ZROH</v>
          </cell>
          <cell r="F2593">
            <v>6</v>
          </cell>
          <cell r="H2593" t="str">
            <v>Foreign - imported directly, no similar nat., Res.CAMEX</v>
          </cell>
        </row>
        <row r="2594">
          <cell r="A2594" t="str">
            <v>11G233122411320</v>
          </cell>
          <cell r="D2594" t="str">
            <v>461E</v>
          </cell>
          <cell r="E2594" t="str">
            <v>ZROH</v>
          </cell>
          <cell r="F2594">
            <v>6</v>
          </cell>
          <cell r="H2594" t="str">
            <v>Foreign - imported directly, no similar nat., Res.CAMEX</v>
          </cell>
        </row>
        <row r="2595">
          <cell r="A2595" t="str">
            <v>11G233122411360</v>
          </cell>
          <cell r="D2595" t="str">
            <v>461E</v>
          </cell>
          <cell r="E2595" t="str">
            <v>ZROH</v>
          </cell>
          <cell r="F2595">
            <v>6</v>
          </cell>
          <cell r="H2595" t="str">
            <v>Foreign - imported directly, no similar nat., Res.CAMEX</v>
          </cell>
        </row>
        <row r="2596">
          <cell r="A2596" t="str">
            <v>11G233122411390</v>
          </cell>
          <cell r="D2596" t="str">
            <v>461E</v>
          </cell>
          <cell r="E2596" t="str">
            <v>ZROH</v>
          </cell>
          <cell r="F2596">
            <v>6</v>
          </cell>
          <cell r="H2596" t="str">
            <v>Foreign - imported directly, no similar nat., Res.CAMEX</v>
          </cell>
        </row>
        <row r="2597">
          <cell r="A2597" t="str">
            <v>11G233122412030</v>
          </cell>
          <cell r="D2597" t="str">
            <v>461E</v>
          </cell>
          <cell r="E2597" t="str">
            <v>ZROH</v>
          </cell>
          <cell r="F2597">
            <v>6</v>
          </cell>
          <cell r="H2597" t="str">
            <v>Foreign - imported directly, no similar nat., Res.CAMEX</v>
          </cell>
        </row>
        <row r="2598">
          <cell r="A2598" t="str">
            <v>11G233122412070</v>
          </cell>
          <cell r="D2598" t="str">
            <v>461E</v>
          </cell>
          <cell r="E2598" t="str">
            <v>ZROH</v>
          </cell>
          <cell r="F2598">
            <v>6</v>
          </cell>
          <cell r="H2598" t="str">
            <v>Foreign - imported directly, no similar nat., Res.CAMEX</v>
          </cell>
        </row>
        <row r="2599">
          <cell r="A2599" t="str">
            <v>11G233122412320</v>
          </cell>
          <cell r="D2599" t="str">
            <v>461E</v>
          </cell>
          <cell r="E2599" t="str">
            <v>ZROH</v>
          </cell>
          <cell r="F2599">
            <v>6</v>
          </cell>
          <cell r="H2599" t="str">
            <v>Foreign - imported directly, no similar nat., Res.CAMEX</v>
          </cell>
        </row>
        <row r="2600">
          <cell r="A2600" t="str">
            <v>11G233122412390</v>
          </cell>
          <cell r="D2600" t="str">
            <v>461E</v>
          </cell>
          <cell r="E2600" t="str">
            <v>ZROH</v>
          </cell>
          <cell r="F2600">
            <v>6</v>
          </cell>
          <cell r="H2600" t="str">
            <v>Foreign - imported directly, no similar nat., Res.CAMEX</v>
          </cell>
        </row>
        <row r="2601">
          <cell r="A2601" t="str">
            <v>11G233147114030</v>
          </cell>
          <cell r="D2601" t="str">
            <v>461E</v>
          </cell>
          <cell r="E2601" t="str">
            <v>ZROH</v>
          </cell>
          <cell r="F2601">
            <v>6</v>
          </cell>
          <cell r="H2601" t="str">
            <v>Foreign - imported directly, no similar nat., Res.CAMEX</v>
          </cell>
        </row>
        <row r="2602">
          <cell r="A2602" t="str">
            <v>11G233147114070</v>
          </cell>
          <cell r="D2602" t="str">
            <v>461E</v>
          </cell>
          <cell r="E2602" t="str">
            <v>ZROH</v>
          </cell>
          <cell r="F2602">
            <v>6</v>
          </cell>
          <cell r="H2602" t="str">
            <v>Foreign - imported directly, no similar nat., Res.CAMEX</v>
          </cell>
        </row>
        <row r="2603">
          <cell r="A2603" t="str">
            <v>11G233147114150</v>
          </cell>
          <cell r="D2603" t="str">
            <v>461E</v>
          </cell>
          <cell r="E2603" t="str">
            <v>ZROH</v>
          </cell>
          <cell r="F2603">
            <v>6</v>
          </cell>
          <cell r="H2603" t="str">
            <v>Foreign - imported directly, no similar nat., Res.CAMEX</v>
          </cell>
        </row>
        <row r="2604">
          <cell r="A2604" t="str">
            <v>11G233147114360</v>
          </cell>
          <cell r="D2604" t="str">
            <v>461E</v>
          </cell>
          <cell r="E2604" t="str">
            <v>ZROH</v>
          </cell>
          <cell r="F2604">
            <v>6</v>
          </cell>
          <cell r="H2604" t="str">
            <v>Foreign - imported directly, no similar nat., Res.CAMEX</v>
          </cell>
        </row>
        <row r="2605">
          <cell r="A2605" t="str">
            <v>11G233147114390</v>
          </cell>
          <cell r="D2605" t="str">
            <v>461E</v>
          </cell>
          <cell r="E2605" t="str">
            <v>ZROH</v>
          </cell>
          <cell r="F2605">
            <v>6</v>
          </cell>
          <cell r="H2605" t="str">
            <v>Foreign - imported directly, no similar nat., Res.CAMEX</v>
          </cell>
        </row>
        <row r="2606">
          <cell r="A2606" t="str">
            <v>11G233147214030</v>
          </cell>
          <cell r="D2606" t="str">
            <v>461E</v>
          </cell>
          <cell r="E2606" t="str">
            <v>ZROH</v>
          </cell>
          <cell r="F2606">
            <v>6</v>
          </cell>
          <cell r="H2606" t="str">
            <v>Foreign - imported directly, no similar nat., Res.CAMEX</v>
          </cell>
        </row>
        <row r="2607">
          <cell r="A2607" t="str">
            <v>11G233147214070</v>
          </cell>
          <cell r="D2607" t="str">
            <v>461E</v>
          </cell>
          <cell r="E2607" t="str">
            <v>ZROH</v>
          </cell>
          <cell r="F2607">
            <v>6</v>
          </cell>
          <cell r="H2607" t="str">
            <v>Foreign - imported directly, no similar nat., Res.CAMEX</v>
          </cell>
        </row>
        <row r="2608">
          <cell r="A2608" t="str">
            <v>11G233147214150</v>
          </cell>
          <cell r="D2608" t="str">
            <v>461E</v>
          </cell>
          <cell r="E2608" t="str">
            <v>ZROH</v>
          </cell>
          <cell r="F2608">
            <v>6</v>
          </cell>
          <cell r="H2608" t="str">
            <v>Foreign - imported directly, no similar nat., Res.CAMEX</v>
          </cell>
        </row>
        <row r="2609">
          <cell r="A2609" t="str">
            <v>11G233147214310</v>
          </cell>
          <cell r="D2609" t="str">
            <v>461E</v>
          </cell>
          <cell r="E2609" t="str">
            <v>ZROH</v>
          </cell>
          <cell r="F2609">
            <v>6</v>
          </cell>
          <cell r="H2609" t="str">
            <v>Foreign - imported directly, no similar nat., Res.CAMEX</v>
          </cell>
        </row>
        <row r="2610">
          <cell r="A2610" t="str">
            <v>11G233147214321</v>
          </cell>
          <cell r="D2610" t="str">
            <v>461E</v>
          </cell>
          <cell r="E2610" t="str">
            <v>ZROH</v>
          </cell>
          <cell r="F2610">
            <v>1</v>
          </cell>
          <cell r="H2610" t="str">
            <v>Foreign - imported directly</v>
          </cell>
        </row>
        <row r="2611">
          <cell r="A2611" t="str">
            <v>11G233147214390</v>
          </cell>
          <cell r="D2611" t="str">
            <v>461E</v>
          </cell>
          <cell r="E2611" t="str">
            <v>ZROH</v>
          </cell>
          <cell r="F2611">
            <v>6</v>
          </cell>
          <cell r="H2611" t="str">
            <v>Foreign - imported directly, no similar nat., Res.CAMEX</v>
          </cell>
        </row>
        <row r="2612">
          <cell r="A2612" t="str">
            <v>11G233147411030</v>
          </cell>
          <cell r="D2612" t="str">
            <v>461E</v>
          </cell>
          <cell r="E2612" t="str">
            <v>ZROH</v>
          </cell>
          <cell r="F2612">
            <v>6</v>
          </cell>
          <cell r="H2612" t="str">
            <v>Foreign - imported directly, no similar nat., Res.CAMEX</v>
          </cell>
        </row>
        <row r="2613">
          <cell r="A2613" t="str">
            <v>11G233147411070</v>
          </cell>
          <cell r="D2613" t="str">
            <v>461E</v>
          </cell>
          <cell r="E2613" t="str">
            <v>ZROH</v>
          </cell>
          <cell r="F2613">
            <v>6</v>
          </cell>
          <cell r="H2613" t="str">
            <v>Foreign - imported directly, no similar nat., Res.CAMEX</v>
          </cell>
        </row>
        <row r="2614">
          <cell r="A2614" t="str">
            <v>11G233147411150</v>
          </cell>
          <cell r="D2614" t="str">
            <v>461E</v>
          </cell>
          <cell r="E2614" t="str">
            <v>ZROH</v>
          </cell>
          <cell r="F2614">
            <v>6</v>
          </cell>
          <cell r="H2614" t="str">
            <v>Foreign - imported directly, no similar nat., Res.CAMEX</v>
          </cell>
        </row>
        <row r="2615">
          <cell r="A2615" t="str">
            <v>11G233147411320</v>
          </cell>
          <cell r="D2615" t="str">
            <v>461E</v>
          </cell>
          <cell r="E2615" t="str">
            <v>ZROH</v>
          </cell>
          <cell r="F2615">
            <v>6</v>
          </cell>
          <cell r="H2615" t="str">
            <v>Foreign - imported directly, no similar nat., Res.CAMEX</v>
          </cell>
        </row>
        <row r="2616">
          <cell r="A2616" t="str">
            <v>11G233147411390</v>
          </cell>
          <cell r="D2616" t="str">
            <v>461E</v>
          </cell>
          <cell r="E2616" t="str">
            <v>ZROH</v>
          </cell>
          <cell r="F2616">
            <v>6</v>
          </cell>
          <cell r="H2616" t="str">
            <v>Foreign - imported directly, no similar nat., Res.CAMEX</v>
          </cell>
        </row>
        <row r="2617">
          <cell r="A2617" t="str">
            <v>11G233156214030</v>
          </cell>
          <cell r="D2617" t="str">
            <v>461E</v>
          </cell>
          <cell r="E2617" t="str">
            <v>ZROH</v>
          </cell>
          <cell r="F2617">
            <v>6</v>
          </cell>
          <cell r="H2617" t="str">
            <v>Foreign - imported directly, no similar nat., Res.CAMEX</v>
          </cell>
        </row>
        <row r="2618">
          <cell r="A2618" t="str">
            <v>11G233156214070</v>
          </cell>
          <cell r="D2618" t="str">
            <v>461E</v>
          </cell>
          <cell r="E2618" t="str">
            <v>ZROH</v>
          </cell>
          <cell r="F2618">
            <v>6</v>
          </cell>
          <cell r="H2618" t="str">
            <v>Foreign - imported directly, no similar nat., Res.CAMEX</v>
          </cell>
        </row>
        <row r="2619">
          <cell r="A2619" t="str">
            <v>11G233156214150</v>
          </cell>
          <cell r="D2619" t="str">
            <v>461E</v>
          </cell>
          <cell r="E2619" t="str">
            <v>ZROH</v>
          </cell>
          <cell r="F2619">
            <v>6</v>
          </cell>
          <cell r="H2619" t="str">
            <v>Foreign - imported directly, no similar nat., Res.CAMEX</v>
          </cell>
        </row>
        <row r="2620">
          <cell r="A2620" t="str">
            <v>11G233156214320</v>
          </cell>
          <cell r="D2620" t="str">
            <v>461E</v>
          </cell>
          <cell r="E2620" t="str">
            <v>ZROH</v>
          </cell>
          <cell r="F2620">
            <v>6</v>
          </cell>
          <cell r="H2620" t="str">
            <v>Foreign - imported directly, no similar nat., Res.CAMEX</v>
          </cell>
        </row>
        <row r="2621">
          <cell r="A2621" t="str">
            <v>11G233156214390</v>
          </cell>
          <cell r="D2621" t="str">
            <v>461E</v>
          </cell>
          <cell r="E2621" t="str">
            <v>ZROH</v>
          </cell>
          <cell r="F2621">
            <v>6</v>
          </cell>
          <cell r="H2621" t="str">
            <v>Foreign - imported directly, no similar nat., Res.CAMEX</v>
          </cell>
        </row>
        <row r="2622">
          <cell r="A2622" t="str">
            <v>11G233210511030</v>
          </cell>
          <cell r="D2622" t="str">
            <v>461E</v>
          </cell>
          <cell r="E2622" t="str">
            <v>ZROH</v>
          </cell>
          <cell r="F2622">
            <v>6</v>
          </cell>
          <cell r="H2622" t="str">
            <v>Foreign - imported directly, no similar nat., Res.CAMEX</v>
          </cell>
        </row>
        <row r="2623">
          <cell r="A2623" t="str">
            <v>11G233210511070</v>
          </cell>
          <cell r="D2623" t="str">
            <v>461E</v>
          </cell>
          <cell r="E2623" t="str">
            <v>ZROH</v>
          </cell>
          <cell r="F2623">
            <v>6</v>
          </cell>
          <cell r="H2623" t="str">
            <v>Foreign - imported directly, no similar nat., Res.CAMEX</v>
          </cell>
        </row>
        <row r="2624">
          <cell r="A2624" t="str">
            <v>11G233210511150</v>
          </cell>
          <cell r="D2624" t="str">
            <v>461E</v>
          </cell>
          <cell r="E2624" t="str">
            <v>ZROH</v>
          </cell>
          <cell r="F2624">
            <v>6</v>
          </cell>
          <cell r="H2624" t="str">
            <v>Foreign - imported directly, no similar nat., Res.CAMEX</v>
          </cell>
        </row>
        <row r="2625">
          <cell r="A2625" t="str">
            <v>11G233210511320</v>
          </cell>
          <cell r="D2625" t="str">
            <v>461E</v>
          </cell>
          <cell r="E2625" t="str">
            <v>ZROH</v>
          </cell>
          <cell r="F2625">
            <v>6</v>
          </cell>
          <cell r="H2625" t="str">
            <v>Foreign - imported directly, no similar nat., Res.CAMEX</v>
          </cell>
        </row>
        <row r="2626">
          <cell r="A2626" t="str">
            <v>11G233210511360</v>
          </cell>
          <cell r="D2626" t="str">
            <v>461E</v>
          </cell>
          <cell r="E2626" t="str">
            <v>ZROH</v>
          </cell>
          <cell r="F2626">
            <v>6</v>
          </cell>
          <cell r="H2626" t="str">
            <v>Foreign - imported directly, no similar nat., Res.CAMEX</v>
          </cell>
        </row>
        <row r="2627">
          <cell r="A2627" t="str">
            <v>11G233210511510</v>
          </cell>
          <cell r="D2627" t="str">
            <v>461E</v>
          </cell>
          <cell r="E2627" t="str">
            <v>ZROH</v>
          </cell>
          <cell r="F2627">
            <v>6</v>
          </cell>
          <cell r="H2627" t="str">
            <v>Foreign - imported directly, no similar nat., Res.CAMEX</v>
          </cell>
        </row>
        <row r="2628">
          <cell r="A2628" t="str">
            <v>11G233210516030</v>
          </cell>
          <cell r="D2628" t="str">
            <v>461E</v>
          </cell>
          <cell r="E2628" t="str">
            <v>ZROH</v>
          </cell>
          <cell r="F2628">
            <v>6</v>
          </cell>
          <cell r="H2628" t="str">
            <v>Foreign - imported directly, no similar nat., Res.CAMEX</v>
          </cell>
        </row>
        <row r="2629">
          <cell r="A2629" t="str">
            <v>11G233210516070</v>
          </cell>
          <cell r="D2629" t="str">
            <v>461E</v>
          </cell>
          <cell r="E2629" t="str">
            <v>ZROH</v>
          </cell>
          <cell r="F2629">
            <v>6</v>
          </cell>
          <cell r="H2629" t="str">
            <v>Foreign - imported directly, no similar nat., Res.CAMEX</v>
          </cell>
        </row>
        <row r="2630">
          <cell r="A2630" t="str">
            <v>11G233210516151</v>
          </cell>
          <cell r="D2630" t="str">
            <v>461E</v>
          </cell>
          <cell r="E2630" t="str">
            <v>ZROH</v>
          </cell>
          <cell r="F2630">
            <v>6</v>
          </cell>
          <cell r="H2630" t="str">
            <v>Foreign - imported directly, no similar nat., Res.CAMEX</v>
          </cell>
        </row>
        <row r="2631">
          <cell r="A2631" t="str">
            <v>11G233210516310</v>
          </cell>
          <cell r="D2631" t="str">
            <v>461E</v>
          </cell>
          <cell r="E2631" t="str">
            <v>ZROH</v>
          </cell>
          <cell r="F2631">
            <v>6</v>
          </cell>
          <cell r="H2631" t="str">
            <v>Foreign - imported directly, no similar nat., Res.CAMEX</v>
          </cell>
        </row>
        <row r="2632">
          <cell r="A2632" t="str">
            <v>11G233210516320</v>
          </cell>
          <cell r="D2632" t="str">
            <v>461E</v>
          </cell>
          <cell r="E2632" t="str">
            <v>ZROH</v>
          </cell>
          <cell r="F2632">
            <v>6</v>
          </cell>
          <cell r="H2632" t="str">
            <v>Foreign - imported directly, no similar nat., Res.CAMEX</v>
          </cell>
        </row>
        <row r="2633">
          <cell r="A2633" t="str">
            <v>11G233210516360</v>
          </cell>
          <cell r="D2633" t="str">
            <v>461E</v>
          </cell>
          <cell r="E2633" t="str">
            <v>ZROH</v>
          </cell>
          <cell r="F2633">
            <v>6</v>
          </cell>
          <cell r="H2633" t="str">
            <v>Foreign - imported directly, no similar nat., Res.CAMEX</v>
          </cell>
        </row>
        <row r="2634">
          <cell r="A2634" t="str">
            <v>11G233210516390</v>
          </cell>
          <cell r="D2634" t="str">
            <v>461E</v>
          </cell>
          <cell r="E2634" t="str">
            <v>ZROH</v>
          </cell>
          <cell r="F2634">
            <v>6</v>
          </cell>
          <cell r="H2634" t="str">
            <v>Foreign - imported directly, no similar nat., Res.CAMEX</v>
          </cell>
        </row>
        <row r="2635">
          <cell r="A2635" t="str">
            <v>11G233210625030</v>
          </cell>
          <cell r="D2635" t="str">
            <v>461E</v>
          </cell>
          <cell r="E2635" t="str">
            <v>ZROH</v>
          </cell>
          <cell r="F2635">
            <v>6</v>
          </cell>
          <cell r="H2635" t="str">
            <v>Foreign - imported directly, no similar nat., Res.CAMEX</v>
          </cell>
        </row>
        <row r="2636">
          <cell r="A2636" t="str">
            <v>11G233210625150</v>
          </cell>
          <cell r="D2636" t="str">
            <v>461E</v>
          </cell>
          <cell r="E2636" t="str">
            <v>ZROH</v>
          </cell>
          <cell r="F2636">
            <v>6</v>
          </cell>
          <cell r="H2636" t="str">
            <v>Foreign - imported directly, no similar nat., Res.CAMEX</v>
          </cell>
        </row>
        <row r="2637">
          <cell r="A2637" t="str">
            <v>11G233210625320</v>
          </cell>
          <cell r="D2637" t="str">
            <v>461E</v>
          </cell>
          <cell r="E2637" t="str">
            <v>ZROH</v>
          </cell>
          <cell r="F2637">
            <v>6</v>
          </cell>
          <cell r="H2637" t="str">
            <v>Foreign - imported directly, no similar nat., Res.CAMEX</v>
          </cell>
        </row>
        <row r="2638">
          <cell r="A2638" t="str">
            <v>11G233210625361</v>
          </cell>
          <cell r="D2638" t="str">
            <v>461E</v>
          </cell>
          <cell r="E2638" t="str">
            <v>ZROH</v>
          </cell>
          <cell r="F2638">
            <v>6</v>
          </cell>
          <cell r="H2638" t="str">
            <v>Foreign - imported directly, no similar nat., Res.CAMEX</v>
          </cell>
        </row>
        <row r="2639">
          <cell r="A2639" t="str">
            <v>11G233222515030</v>
          </cell>
          <cell r="D2639" t="str">
            <v>461E</v>
          </cell>
          <cell r="E2639" t="str">
            <v>ZROH</v>
          </cell>
          <cell r="F2639">
            <v>6</v>
          </cell>
          <cell r="H2639" t="str">
            <v>Foreign - imported directly, no similar nat., Res.CAMEX</v>
          </cell>
        </row>
        <row r="2640">
          <cell r="A2640" t="str">
            <v>11G233222515070</v>
          </cell>
          <cell r="D2640" t="str">
            <v>461E</v>
          </cell>
          <cell r="E2640" t="str">
            <v>ZROH</v>
          </cell>
          <cell r="F2640">
            <v>6</v>
          </cell>
          <cell r="H2640" t="str">
            <v>Foreign - imported directly, no similar nat., Res.CAMEX</v>
          </cell>
        </row>
        <row r="2641">
          <cell r="A2641" t="str">
            <v>11G233222515150</v>
          </cell>
          <cell r="D2641" t="str">
            <v>461E</v>
          </cell>
          <cell r="E2641" t="str">
            <v>ZROH</v>
          </cell>
          <cell r="F2641">
            <v>6</v>
          </cell>
          <cell r="H2641" t="str">
            <v>Foreign - imported directly, no similar nat., Res.CAMEX</v>
          </cell>
        </row>
        <row r="2642">
          <cell r="A2642" t="str">
            <v>11G233222515310</v>
          </cell>
          <cell r="D2642" t="str">
            <v>461E</v>
          </cell>
          <cell r="E2642" t="str">
            <v>ZROH</v>
          </cell>
          <cell r="F2642">
            <v>6</v>
          </cell>
          <cell r="H2642" t="str">
            <v>Foreign - imported directly, no similar nat., Res.CAMEX</v>
          </cell>
        </row>
        <row r="2643">
          <cell r="A2643" t="str">
            <v>11G233222515320</v>
          </cell>
          <cell r="D2643" t="str">
            <v>461E</v>
          </cell>
          <cell r="E2643" t="str">
            <v>ZROH</v>
          </cell>
          <cell r="F2643">
            <v>6</v>
          </cell>
          <cell r="H2643" t="str">
            <v>Foreign - imported directly, no similar nat., Res.CAMEX</v>
          </cell>
        </row>
        <row r="2644">
          <cell r="A2644" t="str">
            <v>11G233222515360</v>
          </cell>
          <cell r="D2644" t="str">
            <v>461E</v>
          </cell>
          <cell r="E2644" t="str">
            <v>ZROH</v>
          </cell>
          <cell r="F2644">
            <v>6</v>
          </cell>
          <cell r="H2644" t="str">
            <v>Foreign - imported directly, no similar nat., Res.CAMEX</v>
          </cell>
        </row>
        <row r="2645">
          <cell r="A2645" t="str">
            <v>11G233222516150</v>
          </cell>
          <cell r="D2645" t="str">
            <v>461E</v>
          </cell>
          <cell r="E2645" t="str">
            <v>ZROH</v>
          </cell>
          <cell r="F2645">
            <v>6</v>
          </cell>
          <cell r="H2645" t="str">
            <v>Foreign - imported directly, no similar nat., Res.CAMEX</v>
          </cell>
        </row>
        <row r="2646">
          <cell r="A2646" t="str">
            <v>11G233222516320</v>
          </cell>
          <cell r="D2646" t="str">
            <v>461E</v>
          </cell>
          <cell r="E2646" t="str">
            <v>ZROH</v>
          </cell>
          <cell r="F2646">
            <v>6</v>
          </cell>
          <cell r="H2646" t="str">
            <v>Foreign - imported directly, no similar nat., Res.CAMEX</v>
          </cell>
        </row>
        <row r="2647">
          <cell r="A2647" t="str">
            <v>11G233222516360</v>
          </cell>
          <cell r="D2647" t="str">
            <v>461E</v>
          </cell>
          <cell r="E2647" t="str">
            <v>ZROH</v>
          </cell>
          <cell r="F2647">
            <v>6</v>
          </cell>
          <cell r="H2647" t="str">
            <v>Foreign - imported directly, no similar nat., Res.CAMEX</v>
          </cell>
        </row>
        <row r="2648">
          <cell r="A2648" t="str">
            <v>11G233222516390</v>
          </cell>
          <cell r="D2648" t="str">
            <v>461E</v>
          </cell>
          <cell r="E2648" t="str">
            <v>ZROH</v>
          </cell>
          <cell r="F2648">
            <v>6</v>
          </cell>
          <cell r="H2648" t="str">
            <v>Foreign - imported directly, no similar nat., Res.CAMEX</v>
          </cell>
        </row>
        <row r="2649">
          <cell r="A2649" t="str">
            <v>11G233222516510</v>
          </cell>
          <cell r="D2649" t="str">
            <v>461E</v>
          </cell>
          <cell r="E2649" t="str">
            <v>ZROH</v>
          </cell>
          <cell r="F2649">
            <v>6</v>
          </cell>
          <cell r="H2649" t="str">
            <v>Foreign - imported directly, no similar nat., Res.CAMEX</v>
          </cell>
        </row>
        <row r="2650">
          <cell r="A2650" t="str">
            <v>11G233222625150</v>
          </cell>
          <cell r="D2650" t="str">
            <v>461E</v>
          </cell>
          <cell r="E2650" t="str">
            <v>ZROH</v>
          </cell>
          <cell r="F2650">
            <v>6</v>
          </cell>
          <cell r="H2650" t="str">
            <v>Foreign - imported directly, no similar nat., Res.CAMEX</v>
          </cell>
        </row>
        <row r="2651">
          <cell r="A2651" t="str">
            <v>11G233222625320</v>
          </cell>
          <cell r="D2651" t="str">
            <v>461E</v>
          </cell>
          <cell r="E2651" t="str">
            <v>ZROH</v>
          </cell>
          <cell r="F2651">
            <v>6</v>
          </cell>
          <cell r="H2651" t="str">
            <v>Foreign - imported directly, no similar nat., Res.CAMEX</v>
          </cell>
        </row>
        <row r="2652">
          <cell r="A2652" t="str">
            <v>11G233222625360</v>
          </cell>
          <cell r="D2652" t="str">
            <v>461E</v>
          </cell>
          <cell r="E2652" t="str">
            <v>ZROH</v>
          </cell>
          <cell r="F2652">
            <v>6</v>
          </cell>
          <cell r="H2652" t="str">
            <v>Foreign - imported directly, no similar nat., Res.CAMEX</v>
          </cell>
        </row>
        <row r="2653">
          <cell r="A2653" t="str">
            <v>11G233247515030</v>
          </cell>
          <cell r="D2653" t="str">
            <v>461E</v>
          </cell>
          <cell r="E2653" t="str">
            <v>ZROH</v>
          </cell>
          <cell r="F2653">
            <v>6</v>
          </cell>
          <cell r="H2653" t="str">
            <v>Foreign - imported directly, no similar nat., Res.CAMEX</v>
          </cell>
        </row>
        <row r="2654">
          <cell r="A2654" t="str">
            <v>11G233247515070</v>
          </cell>
          <cell r="D2654" t="str">
            <v>461E</v>
          </cell>
          <cell r="E2654" t="str">
            <v>ZROH</v>
          </cell>
          <cell r="F2654">
            <v>6</v>
          </cell>
          <cell r="H2654" t="str">
            <v>Foreign - imported directly, no similar nat., Res.CAMEX</v>
          </cell>
        </row>
        <row r="2655">
          <cell r="A2655" t="str">
            <v>11G233247515150</v>
          </cell>
          <cell r="D2655" t="str">
            <v>461E</v>
          </cell>
          <cell r="E2655" t="str">
            <v>ZROH</v>
          </cell>
          <cell r="F2655">
            <v>6</v>
          </cell>
          <cell r="H2655" t="str">
            <v>Foreign - imported directly, no similar nat., Res.CAMEX</v>
          </cell>
        </row>
        <row r="2656">
          <cell r="A2656" t="str">
            <v>11G233247515310</v>
          </cell>
          <cell r="D2656" t="str">
            <v>461E</v>
          </cell>
          <cell r="E2656" t="str">
            <v>ZROH</v>
          </cell>
          <cell r="F2656">
            <v>6</v>
          </cell>
          <cell r="H2656" t="str">
            <v>Foreign - imported directly, no similar nat., Res.CAMEX</v>
          </cell>
        </row>
        <row r="2657">
          <cell r="A2657" t="str">
            <v>11G233247515320</v>
          </cell>
          <cell r="D2657" t="str">
            <v>461E</v>
          </cell>
          <cell r="E2657" t="str">
            <v>ZROH</v>
          </cell>
          <cell r="F2657">
            <v>6</v>
          </cell>
          <cell r="H2657" t="str">
            <v>Foreign - imported directly, no similar nat., Res.CAMEX</v>
          </cell>
        </row>
        <row r="2658">
          <cell r="A2658" t="str">
            <v>11G233247515360</v>
          </cell>
          <cell r="D2658" t="str">
            <v>461E</v>
          </cell>
          <cell r="E2658" t="str">
            <v>ZROH</v>
          </cell>
          <cell r="F2658">
            <v>6</v>
          </cell>
          <cell r="H2658" t="str">
            <v>Foreign - imported directly, no similar nat., Res.CAMEX</v>
          </cell>
        </row>
        <row r="2659">
          <cell r="A2659" t="str">
            <v>11G233247515370</v>
          </cell>
          <cell r="D2659" t="str">
            <v>461E</v>
          </cell>
          <cell r="E2659" t="str">
            <v>ZROH</v>
          </cell>
          <cell r="F2659">
            <v>6</v>
          </cell>
          <cell r="H2659" t="str">
            <v>Foreign - imported directly, no similar nat., Res.CAMEX</v>
          </cell>
        </row>
        <row r="2660">
          <cell r="A2660" t="str">
            <v>11G233247515390</v>
          </cell>
          <cell r="D2660" t="str">
            <v>461E</v>
          </cell>
          <cell r="E2660" t="str">
            <v>ZROH</v>
          </cell>
          <cell r="F2660">
            <v>6</v>
          </cell>
          <cell r="H2660" t="str">
            <v>Foreign - imported directly, no similar nat., Res.CAMEX</v>
          </cell>
        </row>
        <row r="2661">
          <cell r="A2661" t="str">
            <v>11G233310432030</v>
          </cell>
          <cell r="D2661" t="str">
            <v>461E</v>
          </cell>
          <cell r="E2661" t="str">
            <v>ZROH</v>
          </cell>
          <cell r="F2661">
            <v>6</v>
          </cell>
          <cell r="H2661" t="str">
            <v>Foreign - imported directly, no similar nat., Res.CAMEX</v>
          </cell>
        </row>
        <row r="2662">
          <cell r="A2662" t="str">
            <v>11G233310432070</v>
          </cell>
          <cell r="D2662" t="str">
            <v>461E</v>
          </cell>
          <cell r="E2662" t="str">
            <v>ZROH</v>
          </cell>
          <cell r="F2662">
            <v>6</v>
          </cell>
          <cell r="H2662" t="str">
            <v>Foreign - imported directly, no similar nat., Res.CAMEX</v>
          </cell>
        </row>
        <row r="2663">
          <cell r="A2663" t="str">
            <v>11G233310432150</v>
          </cell>
          <cell r="D2663" t="str">
            <v>461E</v>
          </cell>
          <cell r="E2663" t="str">
            <v>ZROH</v>
          </cell>
          <cell r="F2663">
            <v>6</v>
          </cell>
          <cell r="H2663" t="str">
            <v>Foreign - imported directly, no similar nat., Res.CAMEX</v>
          </cell>
        </row>
        <row r="2664">
          <cell r="A2664" t="str">
            <v>11G233310432310</v>
          </cell>
          <cell r="D2664" t="str">
            <v>461E</v>
          </cell>
          <cell r="E2664" t="str">
            <v>ZROH</v>
          </cell>
          <cell r="F2664">
            <v>6</v>
          </cell>
          <cell r="H2664" t="str">
            <v>Foreign - imported directly, no similar nat., Res.CAMEX</v>
          </cell>
        </row>
        <row r="2665">
          <cell r="A2665" t="str">
            <v>11G233310432320</v>
          </cell>
          <cell r="D2665" t="str">
            <v>461E</v>
          </cell>
          <cell r="E2665" t="str">
            <v>ZROH</v>
          </cell>
          <cell r="F2665">
            <v>6</v>
          </cell>
          <cell r="H2665" t="str">
            <v>Foreign - imported directly, no similar nat., Res.CAMEX</v>
          </cell>
        </row>
        <row r="2666">
          <cell r="A2666" t="str">
            <v>11G233310432390</v>
          </cell>
          <cell r="D2666" t="str">
            <v>461E</v>
          </cell>
          <cell r="E2666" t="str">
            <v>ZROH</v>
          </cell>
          <cell r="F2666">
            <v>6</v>
          </cell>
          <cell r="H2666" t="str">
            <v>Foreign - imported directly, no similar nat., Res.CAMEX</v>
          </cell>
        </row>
        <row r="2667">
          <cell r="A2667" t="str">
            <v>11G233310536030</v>
          </cell>
          <cell r="D2667" t="str">
            <v>461E</v>
          </cell>
          <cell r="E2667" t="str">
            <v>ZROH</v>
          </cell>
          <cell r="F2667">
            <v>6</v>
          </cell>
          <cell r="H2667" t="str">
            <v>Foreign - imported directly, no similar nat., Res.CAMEX</v>
          </cell>
        </row>
        <row r="2668">
          <cell r="A2668" t="str">
            <v>11G233310536070</v>
          </cell>
          <cell r="D2668" t="str">
            <v>461E</v>
          </cell>
          <cell r="E2668" t="str">
            <v>ZROH</v>
          </cell>
          <cell r="F2668">
            <v>6</v>
          </cell>
          <cell r="H2668" t="str">
            <v>Foreign - imported directly, no similar nat., Res.CAMEX</v>
          </cell>
        </row>
        <row r="2669">
          <cell r="A2669" t="str">
            <v>11G233310536150</v>
          </cell>
          <cell r="D2669" t="str">
            <v>461E</v>
          </cell>
          <cell r="E2669" t="str">
            <v>ZROH</v>
          </cell>
          <cell r="F2669">
            <v>6</v>
          </cell>
          <cell r="H2669" t="str">
            <v>Foreign - imported directly, no similar nat., Res.CAMEX</v>
          </cell>
        </row>
        <row r="2670">
          <cell r="A2670" t="str">
            <v>11G233310536310</v>
          </cell>
          <cell r="D2670" t="str">
            <v>461E</v>
          </cell>
          <cell r="E2670" t="str">
            <v>ZROH</v>
          </cell>
          <cell r="F2670">
            <v>6</v>
          </cell>
          <cell r="H2670" t="str">
            <v>Foreign - imported directly, no similar nat., Res.CAMEX</v>
          </cell>
        </row>
        <row r="2671">
          <cell r="A2671" t="str">
            <v>11G233310536320</v>
          </cell>
          <cell r="D2671" t="str">
            <v>461E</v>
          </cell>
          <cell r="E2671" t="str">
            <v>ZROH</v>
          </cell>
          <cell r="F2671">
            <v>6</v>
          </cell>
          <cell r="H2671" t="str">
            <v>Foreign - imported directly, no similar nat., Res.CAMEX</v>
          </cell>
        </row>
        <row r="2672">
          <cell r="A2672" t="str">
            <v>11G233310536360</v>
          </cell>
          <cell r="D2672" t="str">
            <v>461E</v>
          </cell>
          <cell r="E2672" t="str">
            <v>ZROH</v>
          </cell>
          <cell r="F2672">
            <v>6</v>
          </cell>
          <cell r="H2672" t="str">
            <v>Foreign - imported directly, no similar nat., Res.CAMEX</v>
          </cell>
        </row>
        <row r="2673">
          <cell r="A2673" t="str">
            <v>11G233310536390</v>
          </cell>
          <cell r="D2673" t="str">
            <v>461E</v>
          </cell>
          <cell r="E2673" t="str">
            <v>ZROH</v>
          </cell>
          <cell r="F2673">
            <v>6</v>
          </cell>
          <cell r="H2673" t="str">
            <v>Foreign - imported directly, no similar nat., Res.CAMEX</v>
          </cell>
        </row>
        <row r="2674">
          <cell r="A2674" t="str">
            <v>11G235210611150</v>
          </cell>
          <cell r="D2674" t="str">
            <v>461E</v>
          </cell>
          <cell r="E2674" t="str">
            <v>ZROH</v>
          </cell>
          <cell r="F2674">
            <v>6</v>
          </cell>
          <cell r="H2674" t="str">
            <v>Foreign - imported directly, no similar nat., Res.CAMEX</v>
          </cell>
        </row>
        <row r="2675">
          <cell r="A2675" t="str">
            <v>11G235210611310</v>
          </cell>
          <cell r="D2675" t="str">
            <v>461E</v>
          </cell>
          <cell r="E2675" t="str">
            <v>ZROH</v>
          </cell>
          <cell r="F2675">
            <v>6</v>
          </cell>
          <cell r="H2675" t="str">
            <v>Foreign - imported directly, no similar nat., Res.CAMEX</v>
          </cell>
        </row>
        <row r="2676">
          <cell r="A2676" t="str">
            <v>11G235210611320</v>
          </cell>
          <cell r="D2676" t="str">
            <v>461E</v>
          </cell>
          <cell r="E2676" t="str">
            <v>ZROH</v>
          </cell>
          <cell r="F2676">
            <v>6</v>
          </cell>
          <cell r="H2676" t="str">
            <v>Foreign - imported directly, no similar nat., Res.CAMEX</v>
          </cell>
        </row>
        <row r="2677">
          <cell r="A2677" t="str">
            <v>11G235210611360</v>
          </cell>
          <cell r="D2677" t="str">
            <v>461E</v>
          </cell>
          <cell r="E2677" t="str">
            <v>ZROH</v>
          </cell>
          <cell r="F2677">
            <v>6</v>
          </cell>
          <cell r="H2677" t="str">
            <v>Foreign - imported directly, no similar nat., Res.CAMEX</v>
          </cell>
        </row>
        <row r="2678">
          <cell r="A2678" t="str">
            <v>11G235210611390</v>
          </cell>
          <cell r="D2678" t="str">
            <v>461E</v>
          </cell>
          <cell r="E2678" t="str">
            <v>ZROH</v>
          </cell>
          <cell r="F2678">
            <v>6</v>
          </cell>
          <cell r="H2678" t="str">
            <v>Foreign - imported directly, no similar nat., Res.CAMEX</v>
          </cell>
        </row>
        <row r="2679">
          <cell r="A2679" t="str">
            <v>11G235210615150</v>
          </cell>
          <cell r="D2679" t="str">
            <v>461E</v>
          </cell>
          <cell r="E2679" t="str">
            <v>ZROH</v>
          </cell>
          <cell r="F2679">
            <v>6</v>
          </cell>
          <cell r="H2679" t="str">
            <v>Foreign - imported directly, no similar nat., Res.CAMEX</v>
          </cell>
        </row>
        <row r="2680">
          <cell r="A2680" t="str">
            <v>11G235210615310</v>
          </cell>
          <cell r="D2680" t="str">
            <v>461E</v>
          </cell>
          <cell r="E2680" t="str">
            <v>ZROH</v>
          </cell>
          <cell r="F2680">
            <v>6</v>
          </cell>
          <cell r="H2680" t="str">
            <v>Foreign - imported directly, no similar nat., Res.CAMEX</v>
          </cell>
        </row>
        <row r="2681">
          <cell r="A2681" t="str">
            <v>11G235210615320</v>
          </cell>
          <cell r="D2681" t="str">
            <v>461E</v>
          </cell>
          <cell r="E2681" t="str">
            <v>ZROH</v>
          </cell>
          <cell r="F2681">
            <v>6</v>
          </cell>
          <cell r="H2681" t="str">
            <v>Foreign - imported directly, no similar nat., Res.CAMEX</v>
          </cell>
        </row>
        <row r="2682">
          <cell r="A2682" t="str">
            <v>11G235210615360</v>
          </cell>
          <cell r="D2682" t="str">
            <v>461E</v>
          </cell>
          <cell r="E2682" t="str">
            <v>ZROH</v>
          </cell>
          <cell r="F2682">
            <v>6</v>
          </cell>
          <cell r="H2682" t="str">
            <v>Foreign - imported directly, no similar nat., Res.CAMEX</v>
          </cell>
        </row>
        <row r="2683">
          <cell r="A2683" t="str">
            <v>11G235210615370</v>
          </cell>
          <cell r="D2683" t="str">
            <v>461E</v>
          </cell>
          <cell r="E2683" t="str">
            <v>ZROH</v>
          </cell>
          <cell r="F2683">
            <v>6</v>
          </cell>
          <cell r="H2683" t="str">
            <v>Foreign - imported directly, no similar nat., Res.CAMEX</v>
          </cell>
        </row>
        <row r="2684">
          <cell r="A2684" t="str">
            <v>11G235222625030</v>
          </cell>
          <cell r="D2684" t="str">
            <v>461E</v>
          </cell>
          <cell r="E2684" t="str">
            <v>ZROH</v>
          </cell>
          <cell r="F2684">
            <v>6</v>
          </cell>
          <cell r="H2684" t="str">
            <v>Foreign - imported directly, no similar nat., Res.CAMEX</v>
          </cell>
        </row>
        <row r="2685">
          <cell r="A2685" t="str">
            <v>11G235222625070</v>
          </cell>
          <cell r="D2685" t="str">
            <v>461E</v>
          </cell>
          <cell r="E2685" t="str">
            <v>ZROH</v>
          </cell>
          <cell r="F2685">
            <v>6</v>
          </cell>
          <cell r="H2685" t="str">
            <v>Foreign - imported directly, no similar nat., Res.CAMEX</v>
          </cell>
        </row>
        <row r="2686">
          <cell r="A2686" t="str">
            <v>11G235222625150</v>
          </cell>
          <cell r="D2686" t="str">
            <v>461E</v>
          </cell>
          <cell r="E2686" t="str">
            <v>ZROH</v>
          </cell>
          <cell r="F2686">
            <v>6</v>
          </cell>
          <cell r="H2686" t="str">
            <v>Foreign - imported directly, no similar nat., Res.CAMEX</v>
          </cell>
        </row>
        <row r="2687">
          <cell r="A2687" t="str">
            <v>11G235222625320</v>
          </cell>
          <cell r="D2687" t="str">
            <v>461E</v>
          </cell>
          <cell r="E2687" t="str">
            <v>ZROH</v>
          </cell>
          <cell r="F2687">
            <v>6</v>
          </cell>
          <cell r="H2687" t="str">
            <v>Foreign - imported directly, no similar nat., Res.CAMEX</v>
          </cell>
        </row>
        <row r="2688">
          <cell r="A2688" t="str">
            <v>11G235222625360</v>
          </cell>
          <cell r="D2688" t="str">
            <v>461E</v>
          </cell>
          <cell r="E2688" t="str">
            <v>ZROH</v>
          </cell>
          <cell r="F2688">
            <v>6</v>
          </cell>
          <cell r="H2688" t="str">
            <v>Foreign - imported directly, no similar nat., Res.CAMEX</v>
          </cell>
        </row>
        <row r="2689">
          <cell r="A2689" t="str">
            <v>11G235222625390</v>
          </cell>
          <cell r="D2689" t="str">
            <v>461E</v>
          </cell>
          <cell r="E2689" t="str">
            <v>ZROH</v>
          </cell>
          <cell r="F2689">
            <v>6</v>
          </cell>
          <cell r="H2689" t="str">
            <v>Foreign - imported directly, no similar nat., Res.CAMEX</v>
          </cell>
        </row>
        <row r="2690">
          <cell r="A2690" t="str">
            <v>11G235222625510</v>
          </cell>
          <cell r="D2690" t="str">
            <v>461E</v>
          </cell>
          <cell r="E2690" t="str">
            <v>ZROH</v>
          </cell>
          <cell r="F2690">
            <v>6</v>
          </cell>
          <cell r="H2690" t="str">
            <v>Foreign - imported directly, no similar nat., Res.CAMEX</v>
          </cell>
        </row>
        <row r="2691">
          <cell r="A2691" t="str">
            <v>11G235222626150</v>
          </cell>
          <cell r="D2691" t="str">
            <v>461E</v>
          </cell>
          <cell r="E2691" t="str">
            <v>ZROH</v>
          </cell>
          <cell r="F2691">
            <v>6</v>
          </cell>
          <cell r="H2691" t="str">
            <v>Foreign - imported directly, no similar nat., Res.CAMEX</v>
          </cell>
        </row>
        <row r="2692">
          <cell r="A2692" t="str">
            <v>11G235222626320</v>
          </cell>
          <cell r="D2692" t="str">
            <v>461E</v>
          </cell>
          <cell r="E2692" t="str">
            <v>ZROH</v>
          </cell>
          <cell r="F2692">
            <v>6</v>
          </cell>
          <cell r="H2692" t="str">
            <v>Foreign - imported directly, no similar nat., Res.CAMEX</v>
          </cell>
        </row>
        <row r="2693">
          <cell r="A2693" t="str">
            <v>11G235222626360</v>
          </cell>
          <cell r="D2693" t="str">
            <v>461E</v>
          </cell>
          <cell r="E2693" t="str">
            <v>ZROH</v>
          </cell>
          <cell r="F2693">
            <v>6</v>
          </cell>
          <cell r="H2693" t="str">
            <v>Foreign - imported directly, no similar nat., Res.CAMEX</v>
          </cell>
        </row>
        <row r="2694">
          <cell r="A2694" t="str">
            <v>11G23524762B150</v>
          </cell>
          <cell r="D2694" t="str">
            <v>461E</v>
          </cell>
          <cell r="E2694" t="str">
            <v>ZROH</v>
          </cell>
          <cell r="F2694">
            <v>6</v>
          </cell>
          <cell r="H2694" t="str">
            <v>Foreign - imported directly, no similar nat., Res.CAMEX</v>
          </cell>
        </row>
        <row r="2695">
          <cell r="A2695" t="str">
            <v>11G23524762B320</v>
          </cell>
          <cell r="D2695" t="str">
            <v>461E</v>
          </cell>
          <cell r="E2695" t="str">
            <v>ZROH</v>
          </cell>
          <cell r="F2695">
            <v>6</v>
          </cell>
          <cell r="H2695" t="str">
            <v>Foreign - imported directly, no similar nat., Res.CAMEX</v>
          </cell>
        </row>
        <row r="2696">
          <cell r="A2696" t="str">
            <v>11G23524762B360</v>
          </cell>
          <cell r="D2696" t="str">
            <v>461E</v>
          </cell>
          <cell r="E2696" t="str">
            <v>ZROH</v>
          </cell>
          <cell r="F2696">
            <v>6</v>
          </cell>
          <cell r="H2696" t="str">
            <v>Foreign - imported directly, no similar nat., Res.CAMEX</v>
          </cell>
        </row>
        <row r="2697">
          <cell r="A2697" t="str">
            <v>11G235310636030</v>
          </cell>
          <cell r="D2697" t="str">
            <v>461E</v>
          </cell>
          <cell r="E2697" t="str">
            <v>ZROH</v>
          </cell>
          <cell r="F2697">
            <v>6</v>
          </cell>
          <cell r="H2697" t="str">
            <v>Foreign - imported directly, no similar nat., Res.CAMEX</v>
          </cell>
        </row>
        <row r="2698">
          <cell r="A2698" t="str">
            <v>11G235310636070</v>
          </cell>
          <cell r="D2698" t="str">
            <v>461E</v>
          </cell>
          <cell r="E2698" t="str">
            <v>ZROH</v>
          </cell>
          <cell r="F2698">
            <v>6</v>
          </cell>
          <cell r="H2698" t="str">
            <v>Foreign - imported directly, no similar nat., Res.CAMEX</v>
          </cell>
        </row>
        <row r="2699">
          <cell r="A2699" t="str">
            <v>11G235310636150</v>
          </cell>
          <cell r="D2699" t="str">
            <v>461E</v>
          </cell>
          <cell r="E2699" t="str">
            <v>ZROH</v>
          </cell>
          <cell r="F2699">
            <v>6</v>
          </cell>
          <cell r="H2699" t="str">
            <v>Foreign - imported directly, no similar nat., Res.CAMEX</v>
          </cell>
        </row>
        <row r="2700">
          <cell r="A2700" t="str">
            <v>11G236015114030</v>
          </cell>
          <cell r="D2700" t="str">
            <v>461E</v>
          </cell>
          <cell r="E2700" t="str">
            <v>ZROH</v>
          </cell>
          <cell r="F2700">
            <v>6</v>
          </cell>
          <cell r="H2700" t="str">
            <v>Foreign - imported directly, no similar nat., Res.CAMEX</v>
          </cell>
        </row>
        <row r="2701">
          <cell r="A2701" t="str">
            <v>11G236210612150</v>
          </cell>
          <cell r="D2701" t="str">
            <v>461E</v>
          </cell>
          <cell r="E2701" t="str">
            <v>ZROH</v>
          </cell>
          <cell r="F2701">
            <v>6</v>
          </cell>
          <cell r="H2701" t="str">
            <v>Foreign - imported directly, no similar nat., Res.CAMEX</v>
          </cell>
        </row>
        <row r="2702">
          <cell r="A2702" t="str">
            <v>11G236210612320</v>
          </cell>
          <cell r="D2702" t="str">
            <v>461E</v>
          </cell>
          <cell r="E2702" t="str">
            <v>ZROH</v>
          </cell>
          <cell r="F2702">
            <v>6</v>
          </cell>
          <cell r="H2702" t="str">
            <v>Foreign - imported directly, no similar nat., Res.CAMEX</v>
          </cell>
        </row>
        <row r="2703">
          <cell r="A2703" t="str">
            <v>11G236210612360</v>
          </cell>
          <cell r="D2703" t="str">
            <v>461E</v>
          </cell>
          <cell r="E2703" t="str">
            <v>ZROH</v>
          </cell>
          <cell r="F2703">
            <v>6</v>
          </cell>
          <cell r="H2703" t="str">
            <v>Foreign - imported directly, no similar nat., Res.CAMEX</v>
          </cell>
        </row>
        <row r="2704">
          <cell r="A2704" t="str">
            <v>11G246015114070</v>
          </cell>
          <cell r="D2704" t="str">
            <v>461E</v>
          </cell>
          <cell r="E2704" t="str">
            <v>ZROH</v>
          </cell>
          <cell r="F2704">
            <v>6</v>
          </cell>
          <cell r="H2704" t="str">
            <v>Foreign - imported directly, no similar nat., Res.CAMEX</v>
          </cell>
        </row>
        <row r="2705">
          <cell r="A2705" t="str">
            <v>11G246015114150</v>
          </cell>
          <cell r="D2705" t="str">
            <v>461E</v>
          </cell>
          <cell r="E2705" t="str">
            <v>ZROH</v>
          </cell>
          <cell r="F2705">
            <v>6</v>
          </cell>
          <cell r="H2705" t="str">
            <v>Foreign - imported directly, no similar nat., Res.CAMEX</v>
          </cell>
        </row>
        <row r="2706">
          <cell r="A2706" t="str">
            <v>11G246015114310</v>
          </cell>
          <cell r="D2706" t="str">
            <v>461E</v>
          </cell>
          <cell r="E2706" t="str">
            <v>ZROH</v>
          </cell>
          <cell r="F2706">
            <v>6</v>
          </cell>
          <cell r="H2706" t="str">
            <v>Foreign - imported directly, no similar nat., Res.CAMEX</v>
          </cell>
        </row>
        <row r="2707">
          <cell r="A2707" t="str">
            <v>11G246015114320</v>
          </cell>
          <cell r="D2707" t="str">
            <v>461E</v>
          </cell>
          <cell r="E2707" t="str">
            <v>ZROH</v>
          </cell>
          <cell r="F2707">
            <v>6</v>
          </cell>
          <cell r="H2707" t="str">
            <v>Foreign - imported directly, no similar nat., Res.CAMEX</v>
          </cell>
        </row>
        <row r="2708">
          <cell r="A2708" t="str">
            <v>11G246015114380</v>
          </cell>
          <cell r="D2708" t="str">
            <v>461E</v>
          </cell>
          <cell r="E2708" t="str">
            <v>ZROH</v>
          </cell>
          <cell r="F2708">
            <v>6</v>
          </cell>
          <cell r="H2708" t="str">
            <v>Foreign - imported directly, no similar nat., Res.CAMEX</v>
          </cell>
        </row>
        <row r="2709">
          <cell r="A2709" t="str">
            <v>12001-00180300</v>
          </cell>
          <cell r="D2709" t="str">
            <v>461E</v>
          </cell>
          <cell r="E2709" t="str">
            <v>ZROH</v>
          </cell>
          <cell r="F2709">
            <v>1</v>
          </cell>
          <cell r="H2709" t="str">
            <v>Foreign - imported directly</v>
          </cell>
        </row>
        <row r="2710">
          <cell r="A2710" t="str">
            <v>12001-00210100</v>
          </cell>
          <cell r="D2710" t="str">
            <v>461E</v>
          </cell>
          <cell r="E2710" t="str">
            <v>ZROH</v>
          </cell>
          <cell r="F2710">
            <v>1</v>
          </cell>
          <cell r="H2710" t="str">
            <v>Foreign - imported directly</v>
          </cell>
        </row>
        <row r="2711">
          <cell r="A2711" t="str">
            <v>12001-00210200</v>
          </cell>
          <cell r="D2711" t="str">
            <v>461E</v>
          </cell>
          <cell r="E2711" t="str">
            <v>ZROH</v>
          </cell>
          <cell r="F2711">
            <v>1</v>
          </cell>
          <cell r="H2711" t="str">
            <v>Foreign - imported directly</v>
          </cell>
        </row>
        <row r="2712">
          <cell r="A2712" t="str">
            <v>12001-00210300</v>
          </cell>
          <cell r="D2712" t="str">
            <v>461E</v>
          </cell>
          <cell r="E2712" t="str">
            <v>ZROH</v>
          </cell>
          <cell r="F2712">
            <v>1</v>
          </cell>
          <cell r="H2712" t="str">
            <v>Foreign - imported directly</v>
          </cell>
        </row>
        <row r="2713">
          <cell r="A2713" t="str">
            <v>12001-00280600</v>
          </cell>
          <cell r="D2713" t="str">
            <v>461E</v>
          </cell>
          <cell r="E2713" t="str">
            <v>ZROH</v>
          </cell>
          <cell r="F2713">
            <v>1</v>
          </cell>
          <cell r="H2713" t="str">
            <v>Foreign - imported directly</v>
          </cell>
        </row>
        <row r="2714">
          <cell r="A2714" t="str">
            <v>12001-00280800</v>
          </cell>
          <cell r="D2714" t="str">
            <v>461E</v>
          </cell>
          <cell r="E2714" t="str">
            <v>ZROH</v>
          </cell>
          <cell r="F2714">
            <v>1</v>
          </cell>
          <cell r="H2714" t="str">
            <v>Foreign - imported directly</v>
          </cell>
        </row>
        <row r="2715">
          <cell r="A2715" t="str">
            <v>12001-00300200</v>
          </cell>
          <cell r="D2715" t="str">
            <v>461E</v>
          </cell>
          <cell r="E2715" t="str">
            <v>ZROH</v>
          </cell>
          <cell r="F2715">
            <v>1</v>
          </cell>
          <cell r="H2715" t="str">
            <v>Foreign - imported directly</v>
          </cell>
        </row>
        <row r="2716">
          <cell r="A2716" t="str">
            <v>12001-00320200</v>
          </cell>
          <cell r="D2716" t="str">
            <v>461E</v>
          </cell>
          <cell r="E2716" t="str">
            <v>ZROH</v>
          </cell>
          <cell r="F2716">
            <v>1</v>
          </cell>
          <cell r="H2716" t="str">
            <v>Foreign - imported directly</v>
          </cell>
        </row>
        <row r="2717">
          <cell r="A2717" t="str">
            <v>12001-00320300</v>
          </cell>
          <cell r="D2717" t="str">
            <v>461E</v>
          </cell>
          <cell r="E2717" t="str">
            <v>ZROH</v>
          </cell>
          <cell r="F2717">
            <v>1</v>
          </cell>
          <cell r="H2717" t="str">
            <v>Foreign - imported directly</v>
          </cell>
        </row>
        <row r="2718">
          <cell r="A2718" t="str">
            <v>12002-00078700</v>
          </cell>
          <cell r="D2718" t="str">
            <v>461E</v>
          </cell>
          <cell r="E2718" t="str">
            <v>ZROH</v>
          </cell>
          <cell r="F2718">
            <v>1</v>
          </cell>
          <cell r="H2718" t="str">
            <v>Foreign - imported directly</v>
          </cell>
        </row>
        <row r="2719">
          <cell r="A2719" t="str">
            <v>12002-00078800</v>
          </cell>
          <cell r="D2719" t="str">
            <v>461E</v>
          </cell>
          <cell r="E2719" t="str">
            <v>ZROH</v>
          </cell>
          <cell r="F2719">
            <v>1</v>
          </cell>
          <cell r="H2719" t="str">
            <v>Foreign - imported directly</v>
          </cell>
        </row>
        <row r="2720">
          <cell r="A2720" t="str">
            <v>12002-000788SI</v>
          </cell>
          <cell r="D2720" t="str">
            <v>461E</v>
          </cell>
          <cell r="E2720" t="str">
            <v>ZROH</v>
          </cell>
          <cell r="F2720">
            <v>1</v>
          </cell>
          <cell r="H2720" t="str">
            <v>Foreign - imported directly</v>
          </cell>
        </row>
        <row r="2721">
          <cell r="A2721" t="str">
            <v>12002-00090300</v>
          </cell>
          <cell r="D2721" t="str">
            <v>461E</v>
          </cell>
          <cell r="E2721" t="str">
            <v>ZROH</v>
          </cell>
          <cell r="F2721">
            <v>1</v>
          </cell>
          <cell r="H2721" t="str">
            <v>Foreign - imported directly</v>
          </cell>
        </row>
        <row r="2722">
          <cell r="A2722" t="str">
            <v>12002-00090500</v>
          </cell>
          <cell r="D2722" t="str">
            <v>461E</v>
          </cell>
          <cell r="E2722" t="str">
            <v>ZROH</v>
          </cell>
          <cell r="F2722">
            <v>1</v>
          </cell>
          <cell r="H2722" t="str">
            <v>Foreign - imported directly</v>
          </cell>
        </row>
        <row r="2723">
          <cell r="A2723" t="str">
            <v>12002-00096800</v>
          </cell>
          <cell r="D2723" t="str">
            <v>461E</v>
          </cell>
          <cell r="E2723" t="str">
            <v>ZROH</v>
          </cell>
          <cell r="F2723">
            <v>1</v>
          </cell>
          <cell r="H2723" t="str">
            <v>Foreign - imported directly</v>
          </cell>
        </row>
        <row r="2724">
          <cell r="A2724" t="str">
            <v>12002-00096900</v>
          </cell>
          <cell r="D2724" t="str">
            <v>461E</v>
          </cell>
          <cell r="E2724" t="str">
            <v>ZROH</v>
          </cell>
          <cell r="F2724">
            <v>1</v>
          </cell>
          <cell r="H2724" t="str">
            <v>Foreign - imported directly</v>
          </cell>
        </row>
        <row r="2725">
          <cell r="A2725" t="str">
            <v>12002-00099900</v>
          </cell>
          <cell r="D2725" t="str">
            <v>461E</v>
          </cell>
          <cell r="E2725" t="str">
            <v>ZROH</v>
          </cell>
          <cell r="F2725">
            <v>1</v>
          </cell>
          <cell r="H2725" t="str">
            <v>Foreign - imported directly</v>
          </cell>
        </row>
        <row r="2726">
          <cell r="A2726" t="str">
            <v>12002-00120000</v>
          </cell>
          <cell r="D2726" t="str">
            <v>461E</v>
          </cell>
          <cell r="E2726" t="str">
            <v>ZROH</v>
          </cell>
          <cell r="F2726">
            <v>1</v>
          </cell>
          <cell r="H2726" t="str">
            <v>Foreign - imported directly</v>
          </cell>
        </row>
        <row r="2727">
          <cell r="A2727" t="str">
            <v>12002-00122700</v>
          </cell>
          <cell r="D2727" t="str">
            <v>461E</v>
          </cell>
          <cell r="E2727" t="str">
            <v>ZROH</v>
          </cell>
          <cell r="F2727">
            <v>1</v>
          </cell>
          <cell r="H2727" t="str">
            <v>Foreign - imported directly</v>
          </cell>
        </row>
        <row r="2728">
          <cell r="A2728" t="str">
            <v>12002-00122800</v>
          </cell>
          <cell r="D2728" t="str">
            <v>461E</v>
          </cell>
          <cell r="E2728" t="str">
            <v>ZROH</v>
          </cell>
          <cell r="F2728">
            <v>1</v>
          </cell>
          <cell r="H2728" t="str">
            <v>Foreign - imported directly</v>
          </cell>
        </row>
        <row r="2729">
          <cell r="A2729" t="str">
            <v>12002-00142500</v>
          </cell>
          <cell r="D2729" t="str">
            <v>461E</v>
          </cell>
          <cell r="E2729" t="str">
            <v>ZROH</v>
          </cell>
          <cell r="F2729">
            <v>1</v>
          </cell>
          <cell r="H2729" t="str">
            <v>Foreign - imported directly</v>
          </cell>
        </row>
        <row r="2730">
          <cell r="A2730" t="str">
            <v>12002-00142600</v>
          </cell>
          <cell r="D2730" t="str">
            <v>461E</v>
          </cell>
          <cell r="E2730" t="str">
            <v>ZROH</v>
          </cell>
          <cell r="F2730">
            <v>1</v>
          </cell>
          <cell r="H2730" t="str">
            <v>Foreign - imported directly</v>
          </cell>
        </row>
        <row r="2731">
          <cell r="A2731" t="str">
            <v>12002-00143000</v>
          </cell>
          <cell r="D2731" t="str">
            <v>461E</v>
          </cell>
          <cell r="E2731" t="str">
            <v>ZROH</v>
          </cell>
          <cell r="F2731">
            <v>1</v>
          </cell>
          <cell r="H2731" t="str">
            <v>Foreign - imported directly</v>
          </cell>
        </row>
        <row r="2732">
          <cell r="A2732" t="str">
            <v>12002-00143300</v>
          </cell>
          <cell r="D2732" t="str">
            <v>461E</v>
          </cell>
          <cell r="E2732" t="str">
            <v>ZROH</v>
          </cell>
          <cell r="F2732">
            <v>1</v>
          </cell>
          <cell r="H2732" t="str">
            <v>Foreign - imported directly</v>
          </cell>
        </row>
        <row r="2733">
          <cell r="A2733" t="str">
            <v>12002-00146800</v>
          </cell>
          <cell r="D2733" t="str">
            <v>461E</v>
          </cell>
          <cell r="E2733" t="str">
            <v>ZROH</v>
          </cell>
          <cell r="F2733">
            <v>1</v>
          </cell>
          <cell r="H2733" t="str">
            <v>Foreign - imported directly</v>
          </cell>
        </row>
        <row r="2734">
          <cell r="A2734" t="str">
            <v>12003-00011500</v>
          </cell>
          <cell r="D2734" t="str">
            <v>461E</v>
          </cell>
          <cell r="E2734" t="str">
            <v>ZROH</v>
          </cell>
          <cell r="F2734">
            <v>1</v>
          </cell>
          <cell r="H2734" t="str">
            <v>Foreign - imported directly</v>
          </cell>
        </row>
        <row r="2735">
          <cell r="A2735" t="str">
            <v>12003-00036500</v>
          </cell>
          <cell r="D2735" t="str">
            <v>461E</v>
          </cell>
          <cell r="E2735" t="str">
            <v>ZROH</v>
          </cell>
          <cell r="F2735">
            <v>1</v>
          </cell>
          <cell r="H2735" t="str">
            <v>Foreign - imported directly</v>
          </cell>
        </row>
        <row r="2736">
          <cell r="A2736" t="str">
            <v>12003-00072700</v>
          </cell>
          <cell r="D2736" t="str">
            <v>461E</v>
          </cell>
          <cell r="E2736" t="str">
            <v>ZROH</v>
          </cell>
          <cell r="F2736">
            <v>1</v>
          </cell>
          <cell r="H2736" t="str">
            <v>Foreign - imported directly</v>
          </cell>
        </row>
        <row r="2737">
          <cell r="A2737" t="str">
            <v>12003-00079600</v>
          </cell>
          <cell r="D2737" t="str">
            <v>461E</v>
          </cell>
          <cell r="E2737" t="str">
            <v>ZROH</v>
          </cell>
          <cell r="F2737">
            <v>1</v>
          </cell>
          <cell r="H2737" t="str">
            <v>Foreign - imported directly</v>
          </cell>
        </row>
        <row r="2738">
          <cell r="A2738" t="str">
            <v>12003-00082100</v>
          </cell>
          <cell r="D2738" t="str">
            <v>461E</v>
          </cell>
          <cell r="E2738" t="str">
            <v>ZROH</v>
          </cell>
          <cell r="F2738">
            <v>1</v>
          </cell>
          <cell r="H2738" t="str">
            <v>Foreign - imported directly</v>
          </cell>
        </row>
        <row r="2739">
          <cell r="A2739" t="str">
            <v>12003-00083100</v>
          </cell>
          <cell r="D2739" t="str">
            <v>461E</v>
          </cell>
          <cell r="E2739" t="str">
            <v>ZROH</v>
          </cell>
          <cell r="F2739">
            <v>1</v>
          </cell>
          <cell r="H2739" t="str">
            <v>Foreign - imported directly</v>
          </cell>
        </row>
        <row r="2740">
          <cell r="A2740" t="str">
            <v>12003-00162900</v>
          </cell>
          <cell r="D2740" t="str">
            <v>461E</v>
          </cell>
          <cell r="E2740" t="str">
            <v>ZROH</v>
          </cell>
          <cell r="F2740">
            <v>1</v>
          </cell>
          <cell r="H2740" t="str">
            <v>Foreign - imported directly</v>
          </cell>
        </row>
        <row r="2741">
          <cell r="A2741" t="str">
            <v>12003-00180400</v>
          </cell>
          <cell r="D2741" t="str">
            <v>461E</v>
          </cell>
          <cell r="E2741" t="str">
            <v>ZROH</v>
          </cell>
          <cell r="F2741">
            <v>1</v>
          </cell>
          <cell r="H2741" t="str">
            <v>Foreign - imported directly</v>
          </cell>
        </row>
        <row r="2742">
          <cell r="A2742" t="str">
            <v>12003-00180700</v>
          </cell>
          <cell r="D2742" t="str">
            <v>461E</v>
          </cell>
          <cell r="E2742" t="str">
            <v>ZROH</v>
          </cell>
          <cell r="F2742">
            <v>1</v>
          </cell>
          <cell r="H2742" t="str">
            <v>Foreign - imported directly</v>
          </cell>
        </row>
        <row r="2743">
          <cell r="A2743" t="str">
            <v>12003-00180900</v>
          </cell>
          <cell r="D2743" t="str">
            <v>461E</v>
          </cell>
          <cell r="E2743" t="str">
            <v>ZROH</v>
          </cell>
          <cell r="F2743">
            <v>1</v>
          </cell>
          <cell r="H2743" t="str">
            <v>Foreign - imported directly</v>
          </cell>
        </row>
        <row r="2744">
          <cell r="A2744" t="str">
            <v>12003-00181000</v>
          </cell>
          <cell r="D2744" t="str">
            <v>461E</v>
          </cell>
          <cell r="E2744" t="str">
            <v>ZROH</v>
          </cell>
          <cell r="F2744">
            <v>1</v>
          </cell>
          <cell r="H2744" t="str">
            <v>Foreign - imported directly</v>
          </cell>
        </row>
        <row r="2745">
          <cell r="A2745" t="str">
            <v>12003-00182100</v>
          </cell>
          <cell r="D2745" t="str">
            <v>461E</v>
          </cell>
          <cell r="E2745" t="str">
            <v>ZROH</v>
          </cell>
          <cell r="F2745">
            <v>1</v>
          </cell>
          <cell r="H2745" t="str">
            <v>Foreign - imported directly</v>
          </cell>
        </row>
        <row r="2746">
          <cell r="A2746" t="str">
            <v>12003-00182600</v>
          </cell>
          <cell r="D2746" t="str">
            <v>461E</v>
          </cell>
          <cell r="E2746" t="str">
            <v>ZROH</v>
          </cell>
          <cell r="F2746">
            <v>1</v>
          </cell>
          <cell r="H2746" t="str">
            <v>Foreign - imported directly</v>
          </cell>
        </row>
        <row r="2747">
          <cell r="A2747" t="str">
            <v>12003-00182800</v>
          </cell>
          <cell r="D2747" t="str">
            <v>461E</v>
          </cell>
          <cell r="E2747" t="str">
            <v>ZROH</v>
          </cell>
          <cell r="F2747">
            <v>1</v>
          </cell>
          <cell r="H2747" t="str">
            <v>Foreign - imported directly</v>
          </cell>
        </row>
        <row r="2748">
          <cell r="A2748" t="str">
            <v>12003-00250200</v>
          </cell>
          <cell r="D2748" t="str">
            <v>461E</v>
          </cell>
          <cell r="E2748" t="str">
            <v>ZROH</v>
          </cell>
          <cell r="F2748">
            <v>1</v>
          </cell>
          <cell r="H2748" t="str">
            <v>Foreign - imported directly</v>
          </cell>
        </row>
        <row r="2749">
          <cell r="A2749" t="str">
            <v>12003-00250400</v>
          </cell>
          <cell r="D2749" t="str">
            <v>461E</v>
          </cell>
          <cell r="E2749" t="str">
            <v>ZROH</v>
          </cell>
          <cell r="F2749">
            <v>1</v>
          </cell>
          <cell r="H2749" t="str">
            <v>Foreign - imported directly</v>
          </cell>
        </row>
        <row r="2750">
          <cell r="A2750" t="str">
            <v>12003-00330100</v>
          </cell>
          <cell r="D2750" t="str">
            <v>461E</v>
          </cell>
          <cell r="E2750" t="str">
            <v>ZROH</v>
          </cell>
          <cell r="F2750">
            <v>1</v>
          </cell>
          <cell r="H2750" t="str">
            <v>Foreign - imported directly</v>
          </cell>
        </row>
        <row r="2751">
          <cell r="A2751" t="str">
            <v>12003-00332800</v>
          </cell>
          <cell r="D2751" t="str">
            <v>461E</v>
          </cell>
          <cell r="E2751" t="str">
            <v>ZROH</v>
          </cell>
          <cell r="F2751">
            <v>1</v>
          </cell>
          <cell r="H2751" t="str">
            <v>Foreign - imported directly</v>
          </cell>
        </row>
        <row r="2752">
          <cell r="A2752" t="str">
            <v>12003-00380000</v>
          </cell>
          <cell r="D2752" t="str">
            <v>461E</v>
          </cell>
          <cell r="E2752" t="str">
            <v>ZROH</v>
          </cell>
          <cell r="F2752">
            <v>1</v>
          </cell>
          <cell r="H2752" t="str">
            <v>Foreign - imported directly</v>
          </cell>
        </row>
        <row r="2753">
          <cell r="A2753" t="str">
            <v>12003-00380800</v>
          </cell>
          <cell r="D2753" t="str">
            <v>461E</v>
          </cell>
          <cell r="E2753" t="str">
            <v>ZROH</v>
          </cell>
          <cell r="F2753">
            <v>1</v>
          </cell>
          <cell r="H2753" t="str">
            <v>Foreign - imported directly</v>
          </cell>
        </row>
        <row r="2754">
          <cell r="A2754" t="str">
            <v>12003-00381300</v>
          </cell>
          <cell r="D2754" t="str">
            <v>461E</v>
          </cell>
          <cell r="E2754" t="str">
            <v>ZROH</v>
          </cell>
          <cell r="F2754">
            <v>1</v>
          </cell>
          <cell r="H2754" t="str">
            <v>Foreign - imported directly</v>
          </cell>
        </row>
        <row r="2755">
          <cell r="A2755" t="str">
            <v>12003-00381400</v>
          </cell>
          <cell r="D2755" t="str">
            <v>461E</v>
          </cell>
          <cell r="E2755" t="str">
            <v>ZROH</v>
          </cell>
          <cell r="F2755">
            <v>1</v>
          </cell>
          <cell r="H2755" t="str">
            <v>Foreign - imported directly</v>
          </cell>
        </row>
        <row r="2756">
          <cell r="A2756" t="str">
            <v>12003-00390000</v>
          </cell>
          <cell r="D2756" t="str">
            <v>461E</v>
          </cell>
          <cell r="E2756" t="str">
            <v>ZROH</v>
          </cell>
          <cell r="F2756">
            <v>1</v>
          </cell>
          <cell r="H2756" t="str">
            <v>Foreign - imported directly</v>
          </cell>
        </row>
        <row r="2757">
          <cell r="A2757" t="str">
            <v>12003-00510700</v>
          </cell>
          <cell r="D2757" t="str">
            <v>461E</v>
          </cell>
          <cell r="E2757" t="str">
            <v>ZROH</v>
          </cell>
          <cell r="F2757">
            <v>1</v>
          </cell>
          <cell r="H2757" t="str">
            <v>Foreign - imported directly</v>
          </cell>
        </row>
        <row r="2758">
          <cell r="A2758" t="str">
            <v>12003-00512300</v>
          </cell>
          <cell r="D2758" t="str">
            <v>461E</v>
          </cell>
          <cell r="E2758" t="str">
            <v>ZROH</v>
          </cell>
          <cell r="F2758">
            <v>1</v>
          </cell>
          <cell r="H2758" t="str">
            <v>Foreign - imported directly</v>
          </cell>
        </row>
        <row r="2759">
          <cell r="A2759" t="str">
            <v>12003-00513700</v>
          </cell>
          <cell r="D2759" t="str">
            <v>461E</v>
          </cell>
          <cell r="E2759" t="str">
            <v>ZROH</v>
          </cell>
          <cell r="F2759">
            <v>6</v>
          </cell>
          <cell r="H2759" t="str">
            <v>Foreign - imported directly, no similar nat., Res.CAMEX</v>
          </cell>
        </row>
        <row r="2760">
          <cell r="A2760" t="str">
            <v>12004-00090300</v>
          </cell>
          <cell r="D2760" t="str">
            <v>461E</v>
          </cell>
          <cell r="E2760" t="str">
            <v>ZROH</v>
          </cell>
          <cell r="F2760">
            <v>1</v>
          </cell>
          <cell r="H2760" t="str">
            <v>Foreign - imported directly</v>
          </cell>
        </row>
        <row r="2761">
          <cell r="A2761" t="str">
            <v>12006-00010000</v>
          </cell>
          <cell r="D2761" t="str">
            <v>461E</v>
          </cell>
          <cell r="E2761" t="str">
            <v>ZROH</v>
          </cell>
          <cell r="F2761">
            <v>1</v>
          </cell>
          <cell r="H2761" t="str">
            <v>Foreign - imported directly</v>
          </cell>
        </row>
        <row r="2762">
          <cell r="A2762" t="str">
            <v>12006-00010700</v>
          </cell>
          <cell r="D2762" t="str">
            <v>461E</v>
          </cell>
          <cell r="E2762" t="str">
            <v>ZROH</v>
          </cell>
          <cell r="F2762">
            <v>1</v>
          </cell>
          <cell r="H2762" t="str">
            <v>Foreign - imported directly</v>
          </cell>
        </row>
        <row r="2763">
          <cell r="A2763" t="str">
            <v>12006-00021000</v>
          </cell>
          <cell r="D2763" t="str">
            <v>461E</v>
          </cell>
          <cell r="E2763" t="str">
            <v>ZROH</v>
          </cell>
          <cell r="F2763">
            <v>1</v>
          </cell>
          <cell r="H2763" t="str">
            <v>Foreign - imported directly</v>
          </cell>
        </row>
        <row r="2764">
          <cell r="A2764" t="str">
            <v>12006-00021100</v>
          </cell>
          <cell r="D2764" t="str">
            <v>461E</v>
          </cell>
          <cell r="E2764" t="str">
            <v>ZROH</v>
          </cell>
          <cell r="F2764">
            <v>1</v>
          </cell>
          <cell r="H2764" t="str">
            <v>Foreign - imported directly</v>
          </cell>
        </row>
        <row r="2765">
          <cell r="A2765" t="str">
            <v>12006-00021600</v>
          </cell>
          <cell r="D2765" t="str">
            <v>461E</v>
          </cell>
          <cell r="E2765" t="str">
            <v>ZROH</v>
          </cell>
          <cell r="F2765">
            <v>1</v>
          </cell>
          <cell r="H2765" t="str">
            <v>Foreign - imported directly</v>
          </cell>
        </row>
        <row r="2766">
          <cell r="A2766" t="str">
            <v>12006-00021700</v>
          </cell>
          <cell r="D2766" t="str">
            <v>461E</v>
          </cell>
          <cell r="E2766" t="str">
            <v>ZROH</v>
          </cell>
          <cell r="F2766">
            <v>1</v>
          </cell>
          <cell r="H2766" t="str">
            <v>Foreign - imported directly</v>
          </cell>
        </row>
        <row r="2767">
          <cell r="A2767" t="str">
            <v>12006-00022900</v>
          </cell>
          <cell r="D2767" t="str">
            <v>461E</v>
          </cell>
          <cell r="E2767" t="str">
            <v>ZROH</v>
          </cell>
          <cell r="F2767">
            <v>1</v>
          </cell>
          <cell r="H2767" t="str">
            <v>Foreign - imported directly</v>
          </cell>
        </row>
        <row r="2768">
          <cell r="A2768" t="str">
            <v>12006-00023300</v>
          </cell>
          <cell r="D2768" t="str">
            <v>461E</v>
          </cell>
          <cell r="E2768" t="str">
            <v>ZROH</v>
          </cell>
          <cell r="F2768">
            <v>1</v>
          </cell>
          <cell r="H2768" t="str">
            <v>Foreign - imported directly</v>
          </cell>
        </row>
        <row r="2769">
          <cell r="A2769" t="str">
            <v>12006-00025700</v>
          </cell>
          <cell r="D2769" t="str">
            <v>461E</v>
          </cell>
          <cell r="E2769" t="str">
            <v>ZROH</v>
          </cell>
          <cell r="F2769">
            <v>1</v>
          </cell>
          <cell r="H2769" t="str">
            <v>Foreign - imported directly</v>
          </cell>
        </row>
        <row r="2770">
          <cell r="A2770" t="str">
            <v>12006-00025800</v>
          </cell>
          <cell r="D2770" t="str">
            <v>461E</v>
          </cell>
          <cell r="E2770" t="str">
            <v>ZROH</v>
          </cell>
          <cell r="F2770">
            <v>1</v>
          </cell>
          <cell r="H2770" t="str">
            <v>Foreign - imported directly</v>
          </cell>
        </row>
        <row r="2771">
          <cell r="A2771" t="str">
            <v>12006-00025900</v>
          </cell>
          <cell r="D2771" t="str">
            <v>461E</v>
          </cell>
          <cell r="E2771" t="str">
            <v>ZROH</v>
          </cell>
          <cell r="F2771">
            <v>1</v>
          </cell>
          <cell r="H2771" t="str">
            <v>Foreign - imported directly</v>
          </cell>
        </row>
        <row r="2772">
          <cell r="A2772" t="str">
            <v>12006-00026000</v>
          </cell>
          <cell r="D2772" t="str">
            <v>461E</v>
          </cell>
          <cell r="E2772" t="str">
            <v>ZROH</v>
          </cell>
          <cell r="F2772">
            <v>1</v>
          </cell>
          <cell r="H2772" t="str">
            <v>Foreign - imported directly</v>
          </cell>
        </row>
        <row r="2773">
          <cell r="A2773" t="str">
            <v>12006-00026200</v>
          </cell>
          <cell r="D2773" t="str">
            <v>461E</v>
          </cell>
          <cell r="E2773" t="str">
            <v>ZROH</v>
          </cell>
          <cell r="F2773">
            <v>1</v>
          </cell>
          <cell r="H2773" t="str">
            <v>Foreign - imported directly</v>
          </cell>
        </row>
        <row r="2774">
          <cell r="A2774" t="str">
            <v>12006-00026300</v>
          </cell>
          <cell r="D2774" t="str">
            <v>461E</v>
          </cell>
          <cell r="E2774" t="str">
            <v>ZROH</v>
          </cell>
          <cell r="F2774">
            <v>1</v>
          </cell>
          <cell r="H2774" t="str">
            <v>Foreign - imported directly</v>
          </cell>
        </row>
        <row r="2775">
          <cell r="A2775" t="str">
            <v>12006-00150000</v>
          </cell>
          <cell r="D2775" t="str">
            <v>461E</v>
          </cell>
          <cell r="E2775" t="str">
            <v>ZROH</v>
          </cell>
          <cell r="F2775">
            <v>1</v>
          </cell>
          <cell r="H2775" t="str">
            <v>Foreign - imported directly</v>
          </cell>
        </row>
        <row r="2776">
          <cell r="A2776" t="str">
            <v>12006-00150100</v>
          </cell>
          <cell r="D2776" t="str">
            <v>461E</v>
          </cell>
          <cell r="E2776" t="str">
            <v>ZROH</v>
          </cell>
          <cell r="F2776">
            <v>1</v>
          </cell>
          <cell r="H2776" t="str">
            <v>Foreign - imported directly</v>
          </cell>
        </row>
        <row r="2777">
          <cell r="A2777" t="str">
            <v>12006-00150300</v>
          </cell>
          <cell r="D2777" t="str">
            <v>461E</v>
          </cell>
          <cell r="E2777" t="str">
            <v>ZROH</v>
          </cell>
          <cell r="F2777">
            <v>1</v>
          </cell>
          <cell r="H2777" t="str">
            <v>Foreign - imported directly</v>
          </cell>
        </row>
        <row r="2778">
          <cell r="A2778" t="str">
            <v>12006-00150700</v>
          </cell>
          <cell r="D2778" t="str">
            <v>461E</v>
          </cell>
          <cell r="E2778" t="str">
            <v>ZROH</v>
          </cell>
          <cell r="F2778">
            <v>1</v>
          </cell>
          <cell r="H2778" t="str">
            <v>Foreign - imported directly</v>
          </cell>
        </row>
        <row r="2779">
          <cell r="A2779" t="str">
            <v>12006-00151100</v>
          </cell>
          <cell r="D2779" t="str">
            <v>461E</v>
          </cell>
          <cell r="E2779" t="str">
            <v>ZROH</v>
          </cell>
          <cell r="F2779">
            <v>1</v>
          </cell>
          <cell r="H2779" t="str">
            <v>Foreign - imported directly</v>
          </cell>
        </row>
        <row r="2780">
          <cell r="A2780" t="str">
            <v>12006-00151300</v>
          </cell>
          <cell r="D2780" t="str">
            <v>461E</v>
          </cell>
          <cell r="E2780" t="str">
            <v>ZROH</v>
          </cell>
          <cell r="F2780">
            <v>1</v>
          </cell>
          <cell r="H2780" t="str">
            <v>Foreign - imported directly</v>
          </cell>
        </row>
        <row r="2781">
          <cell r="A2781" t="str">
            <v>12006-00151800</v>
          </cell>
          <cell r="D2781" t="str">
            <v>461E</v>
          </cell>
          <cell r="E2781" t="str">
            <v>ZROH</v>
          </cell>
          <cell r="F2781">
            <v>1</v>
          </cell>
          <cell r="H2781" t="str">
            <v>Foreign - imported directly</v>
          </cell>
        </row>
        <row r="2782">
          <cell r="A2782" t="str">
            <v>12006-00152100</v>
          </cell>
          <cell r="D2782" t="str">
            <v>461E</v>
          </cell>
          <cell r="E2782" t="str">
            <v>ZROH</v>
          </cell>
          <cell r="F2782">
            <v>1</v>
          </cell>
          <cell r="H2782" t="str">
            <v>Foreign - imported directly</v>
          </cell>
        </row>
        <row r="2783">
          <cell r="A2783" t="str">
            <v>12006-00152200</v>
          </cell>
          <cell r="D2783" t="str">
            <v>461E</v>
          </cell>
          <cell r="E2783" t="str">
            <v>ZROH</v>
          </cell>
          <cell r="F2783">
            <v>1</v>
          </cell>
          <cell r="H2783" t="str">
            <v>Foreign - imported directly</v>
          </cell>
        </row>
        <row r="2784">
          <cell r="A2784" t="str">
            <v>12006-00152300</v>
          </cell>
          <cell r="D2784" t="str">
            <v>461E</v>
          </cell>
          <cell r="E2784" t="str">
            <v>ZROH</v>
          </cell>
          <cell r="F2784">
            <v>1</v>
          </cell>
          <cell r="H2784" t="str">
            <v>Foreign - imported directly</v>
          </cell>
        </row>
        <row r="2785">
          <cell r="A2785" t="str">
            <v>12006-00152300-1</v>
          </cell>
          <cell r="D2785" t="str">
            <v>461E</v>
          </cell>
          <cell r="E2785" t="str">
            <v>ZROH</v>
          </cell>
          <cell r="F2785">
            <v>1</v>
          </cell>
          <cell r="H2785" t="str">
            <v>Foreign - imported directly</v>
          </cell>
        </row>
        <row r="2786">
          <cell r="A2786" t="str">
            <v>12006-00152400</v>
          </cell>
          <cell r="D2786" t="str">
            <v>461E</v>
          </cell>
          <cell r="E2786" t="str">
            <v>ZROH</v>
          </cell>
          <cell r="F2786">
            <v>1</v>
          </cell>
          <cell r="H2786" t="str">
            <v>Foreign - imported directly</v>
          </cell>
        </row>
        <row r="2787">
          <cell r="A2787" t="str">
            <v>12006-00152500</v>
          </cell>
          <cell r="D2787" t="str">
            <v>461E</v>
          </cell>
          <cell r="E2787" t="str">
            <v>ZROH</v>
          </cell>
          <cell r="F2787">
            <v>1</v>
          </cell>
          <cell r="H2787" t="str">
            <v>Foreign - imported directly</v>
          </cell>
        </row>
        <row r="2788">
          <cell r="A2788" t="str">
            <v>12006-00152600</v>
          </cell>
          <cell r="D2788" t="str">
            <v>461E</v>
          </cell>
          <cell r="E2788" t="str">
            <v>ZROH</v>
          </cell>
          <cell r="F2788">
            <v>1</v>
          </cell>
          <cell r="H2788" t="str">
            <v>Foreign - imported directly</v>
          </cell>
        </row>
        <row r="2789">
          <cell r="A2789" t="str">
            <v>12006-00160500</v>
          </cell>
          <cell r="D2789" t="str">
            <v>461E</v>
          </cell>
          <cell r="E2789" t="str">
            <v>ZROH</v>
          </cell>
          <cell r="F2789">
            <v>1</v>
          </cell>
          <cell r="H2789" t="str">
            <v>Foreign - imported directly</v>
          </cell>
        </row>
        <row r="2790">
          <cell r="A2790" t="str">
            <v>12006-00160600</v>
          </cell>
          <cell r="D2790" t="str">
            <v>461E</v>
          </cell>
          <cell r="E2790" t="str">
            <v>ZROH</v>
          </cell>
          <cell r="F2790">
            <v>1</v>
          </cell>
          <cell r="H2790" t="str">
            <v>Foreign - imported directly</v>
          </cell>
        </row>
        <row r="2791">
          <cell r="A2791" t="str">
            <v>12006-00161100</v>
          </cell>
          <cell r="D2791" t="str">
            <v>461E</v>
          </cell>
          <cell r="E2791" t="str">
            <v>ZROH</v>
          </cell>
          <cell r="F2791">
            <v>1</v>
          </cell>
          <cell r="H2791" t="str">
            <v>Foreign - imported directly</v>
          </cell>
        </row>
        <row r="2792">
          <cell r="A2792" t="str">
            <v>12006-00161200</v>
          </cell>
          <cell r="D2792" t="str">
            <v>461E</v>
          </cell>
          <cell r="E2792" t="str">
            <v>ZROH</v>
          </cell>
          <cell r="F2792">
            <v>1</v>
          </cell>
          <cell r="H2792" t="str">
            <v>Foreign - imported directly</v>
          </cell>
        </row>
        <row r="2793">
          <cell r="A2793" t="str">
            <v>12006-00161400</v>
          </cell>
          <cell r="D2793" t="str">
            <v>461E</v>
          </cell>
          <cell r="E2793" t="str">
            <v>ZROH</v>
          </cell>
          <cell r="F2793">
            <v>1</v>
          </cell>
          <cell r="H2793" t="str">
            <v>Foreign - imported directly</v>
          </cell>
        </row>
        <row r="2794">
          <cell r="A2794" t="str">
            <v>12006-00201700</v>
          </cell>
          <cell r="D2794" t="str">
            <v>461E</v>
          </cell>
          <cell r="E2794" t="str">
            <v>ZROH</v>
          </cell>
          <cell r="F2794">
            <v>1</v>
          </cell>
          <cell r="H2794" t="str">
            <v>Foreign - imported directly</v>
          </cell>
        </row>
        <row r="2795">
          <cell r="A2795" t="str">
            <v>12006-00201800</v>
          </cell>
          <cell r="D2795" t="str">
            <v>461E</v>
          </cell>
          <cell r="E2795" t="str">
            <v>ZROH</v>
          </cell>
          <cell r="F2795">
            <v>1</v>
          </cell>
          <cell r="H2795" t="str">
            <v>Foreign - imported directly</v>
          </cell>
        </row>
        <row r="2796">
          <cell r="A2796" t="str">
            <v>12006-00201900</v>
          </cell>
          <cell r="D2796" t="str">
            <v>461E</v>
          </cell>
          <cell r="E2796" t="str">
            <v>ZROH</v>
          </cell>
          <cell r="F2796">
            <v>1</v>
          </cell>
          <cell r="H2796" t="str">
            <v>Foreign - imported directly</v>
          </cell>
        </row>
        <row r="2797">
          <cell r="A2797" t="str">
            <v>12006-00202000</v>
          </cell>
          <cell r="D2797" t="str">
            <v>461E</v>
          </cell>
          <cell r="E2797" t="str">
            <v>ZROH</v>
          </cell>
          <cell r="F2797">
            <v>1</v>
          </cell>
          <cell r="H2797" t="str">
            <v>Foreign - imported directly</v>
          </cell>
        </row>
        <row r="2798">
          <cell r="A2798" t="str">
            <v>12006-00202100</v>
          </cell>
          <cell r="D2798" t="str">
            <v>461E</v>
          </cell>
          <cell r="E2798" t="str">
            <v>ZROH</v>
          </cell>
          <cell r="F2798">
            <v>1</v>
          </cell>
          <cell r="H2798" t="str">
            <v>Foreign - imported directly</v>
          </cell>
        </row>
        <row r="2799">
          <cell r="A2799" t="str">
            <v>12006-00202200</v>
          </cell>
          <cell r="D2799" t="str">
            <v>461E</v>
          </cell>
          <cell r="E2799" t="str">
            <v>ZROH</v>
          </cell>
          <cell r="F2799">
            <v>1</v>
          </cell>
          <cell r="H2799" t="str">
            <v>Foreign - imported directly</v>
          </cell>
        </row>
        <row r="2800">
          <cell r="A2800" t="str">
            <v>12006-00230300</v>
          </cell>
          <cell r="D2800" t="str">
            <v>461E</v>
          </cell>
          <cell r="E2800" t="str">
            <v>ZROH</v>
          </cell>
          <cell r="F2800">
            <v>1</v>
          </cell>
          <cell r="H2800" t="str">
            <v>Foreign - imported directly</v>
          </cell>
        </row>
        <row r="2801">
          <cell r="A2801" t="str">
            <v>12006-00230400</v>
          </cell>
          <cell r="D2801" t="str">
            <v>461E</v>
          </cell>
          <cell r="E2801" t="str">
            <v>ZROH</v>
          </cell>
          <cell r="F2801">
            <v>1</v>
          </cell>
          <cell r="H2801" t="str">
            <v>Foreign - imported directly</v>
          </cell>
        </row>
        <row r="2802">
          <cell r="A2802" t="str">
            <v>12006-00321500</v>
          </cell>
          <cell r="D2802" t="str">
            <v>461E</v>
          </cell>
          <cell r="E2802" t="str">
            <v>ZROH</v>
          </cell>
          <cell r="F2802">
            <v>1</v>
          </cell>
          <cell r="H2802" t="str">
            <v>Foreign - imported directly</v>
          </cell>
        </row>
        <row r="2803">
          <cell r="A2803" t="str">
            <v>12006-00321700</v>
          </cell>
          <cell r="D2803" t="str">
            <v>461E</v>
          </cell>
          <cell r="E2803" t="str">
            <v>ZROH</v>
          </cell>
          <cell r="F2803">
            <v>1</v>
          </cell>
          <cell r="H2803" t="str">
            <v>Foreign - imported directly</v>
          </cell>
        </row>
        <row r="2804">
          <cell r="A2804" t="str">
            <v>12006-00322100</v>
          </cell>
          <cell r="D2804" t="str">
            <v>461E</v>
          </cell>
          <cell r="E2804" t="str">
            <v>ZROH</v>
          </cell>
          <cell r="F2804">
            <v>1</v>
          </cell>
          <cell r="H2804" t="str">
            <v>Foreign - imported directly</v>
          </cell>
        </row>
        <row r="2805">
          <cell r="A2805" t="str">
            <v>12006-00322400</v>
          </cell>
          <cell r="D2805" t="str">
            <v>461E</v>
          </cell>
          <cell r="E2805" t="str">
            <v>ZROH</v>
          </cell>
          <cell r="F2805">
            <v>1</v>
          </cell>
          <cell r="H2805" t="str">
            <v>Foreign - imported directly</v>
          </cell>
        </row>
        <row r="2806">
          <cell r="A2806" t="str">
            <v>12006-00322500</v>
          </cell>
          <cell r="D2806" t="str">
            <v>461E</v>
          </cell>
          <cell r="E2806" t="str">
            <v>ZROH</v>
          </cell>
          <cell r="F2806">
            <v>1</v>
          </cell>
          <cell r="H2806" t="str">
            <v>Foreign - imported directly</v>
          </cell>
        </row>
        <row r="2807">
          <cell r="A2807" t="str">
            <v>12006-00322600</v>
          </cell>
          <cell r="D2807" t="str">
            <v>461E</v>
          </cell>
          <cell r="E2807" t="str">
            <v>ZROH</v>
          </cell>
          <cell r="F2807">
            <v>1</v>
          </cell>
          <cell r="H2807" t="str">
            <v>Foreign - imported directly</v>
          </cell>
        </row>
        <row r="2808">
          <cell r="A2808" t="str">
            <v>12006-00322700</v>
          </cell>
          <cell r="D2808" t="str">
            <v>461E</v>
          </cell>
          <cell r="E2808" t="str">
            <v>ZROH</v>
          </cell>
          <cell r="F2808">
            <v>1</v>
          </cell>
          <cell r="H2808" t="str">
            <v>Foreign - imported directly</v>
          </cell>
        </row>
        <row r="2809">
          <cell r="A2809" t="str">
            <v>12007-00013800</v>
          </cell>
          <cell r="D2809" t="str">
            <v>461E</v>
          </cell>
          <cell r="E2809" t="str">
            <v>ZROH</v>
          </cell>
          <cell r="F2809">
            <v>1</v>
          </cell>
          <cell r="H2809" t="str">
            <v>Foreign - imported directly</v>
          </cell>
        </row>
        <row r="2810">
          <cell r="A2810" t="str">
            <v>12007-00014500</v>
          </cell>
          <cell r="D2810" t="str">
            <v>461E</v>
          </cell>
          <cell r="E2810" t="str">
            <v>ZROH</v>
          </cell>
          <cell r="F2810">
            <v>1</v>
          </cell>
          <cell r="H2810" t="str">
            <v>Foreign - imported directly</v>
          </cell>
        </row>
        <row r="2811">
          <cell r="A2811" t="str">
            <v>12007-00014800</v>
          </cell>
          <cell r="D2811" t="str">
            <v>461E</v>
          </cell>
          <cell r="E2811" t="str">
            <v>ZROH</v>
          </cell>
          <cell r="F2811">
            <v>1</v>
          </cell>
          <cell r="H2811" t="str">
            <v>Foreign - imported directly</v>
          </cell>
        </row>
        <row r="2812">
          <cell r="A2812" t="str">
            <v>12007-00015700</v>
          </cell>
          <cell r="D2812" t="str">
            <v>461E</v>
          </cell>
          <cell r="E2812" t="str">
            <v>ZROH</v>
          </cell>
          <cell r="F2812">
            <v>1</v>
          </cell>
          <cell r="H2812" t="str">
            <v>Foreign - imported directly</v>
          </cell>
        </row>
        <row r="2813">
          <cell r="A2813" t="str">
            <v>12007-00015800</v>
          </cell>
          <cell r="D2813" t="str">
            <v>461E</v>
          </cell>
          <cell r="E2813" t="str">
            <v>ZROH</v>
          </cell>
          <cell r="F2813">
            <v>1</v>
          </cell>
          <cell r="H2813" t="str">
            <v>Foreign - imported directly</v>
          </cell>
        </row>
        <row r="2814">
          <cell r="A2814" t="str">
            <v>12007-00016000</v>
          </cell>
          <cell r="D2814" t="str">
            <v>461E</v>
          </cell>
          <cell r="E2814" t="str">
            <v>ZROH</v>
          </cell>
          <cell r="F2814">
            <v>1</v>
          </cell>
          <cell r="H2814" t="str">
            <v>Foreign - imported directly</v>
          </cell>
        </row>
        <row r="2815">
          <cell r="A2815" t="str">
            <v>12007-00016200</v>
          </cell>
          <cell r="D2815" t="str">
            <v>461E</v>
          </cell>
          <cell r="E2815" t="str">
            <v>ZROH</v>
          </cell>
          <cell r="F2815">
            <v>1</v>
          </cell>
          <cell r="H2815" t="str">
            <v>Foreign - imported directly</v>
          </cell>
        </row>
        <row r="2816">
          <cell r="A2816" t="str">
            <v>12007-00016300</v>
          </cell>
          <cell r="D2816" t="str">
            <v>461E</v>
          </cell>
          <cell r="E2816" t="str">
            <v>ZROH</v>
          </cell>
          <cell r="F2816">
            <v>1</v>
          </cell>
          <cell r="H2816" t="str">
            <v>Foreign - imported directly</v>
          </cell>
        </row>
        <row r="2817">
          <cell r="A2817" t="str">
            <v>12007-00033100</v>
          </cell>
          <cell r="D2817" t="str">
            <v>461E</v>
          </cell>
          <cell r="E2817" t="str">
            <v>ZROH</v>
          </cell>
          <cell r="F2817">
            <v>1</v>
          </cell>
          <cell r="H2817" t="str">
            <v>Foreign - imported directly</v>
          </cell>
        </row>
        <row r="2818">
          <cell r="A2818" t="str">
            <v>12007-00033200</v>
          </cell>
          <cell r="D2818" t="str">
            <v>461E</v>
          </cell>
          <cell r="E2818" t="str">
            <v>ZROH</v>
          </cell>
          <cell r="F2818">
            <v>1</v>
          </cell>
          <cell r="H2818" t="str">
            <v>Foreign - imported directly</v>
          </cell>
        </row>
        <row r="2819">
          <cell r="A2819" t="str">
            <v>12007-00033300</v>
          </cell>
          <cell r="D2819" t="str">
            <v>461E</v>
          </cell>
          <cell r="E2819" t="str">
            <v>ZROH</v>
          </cell>
          <cell r="F2819">
            <v>1</v>
          </cell>
          <cell r="H2819" t="str">
            <v>Foreign - imported directly</v>
          </cell>
        </row>
        <row r="2820">
          <cell r="A2820" t="str">
            <v>12007-00033400</v>
          </cell>
          <cell r="D2820" t="str">
            <v>461E</v>
          </cell>
          <cell r="E2820" t="str">
            <v>ZROH</v>
          </cell>
          <cell r="F2820">
            <v>1</v>
          </cell>
          <cell r="H2820" t="str">
            <v>Foreign - imported directly</v>
          </cell>
        </row>
        <row r="2821">
          <cell r="A2821" t="str">
            <v>12007-00033500</v>
          </cell>
          <cell r="D2821" t="str">
            <v>461E</v>
          </cell>
          <cell r="E2821" t="str">
            <v>ZROH</v>
          </cell>
          <cell r="F2821">
            <v>1</v>
          </cell>
          <cell r="H2821" t="str">
            <v>Foreign - imported directly</v>
          </cell>
        </row>
        <row r="2822">
          <cell r="A2822" t="str">
            <v>12007-00033600</v>
          </cell>
          <cell r="D2822" t="str">
            <v>461E</v>
          </cell>
          <cell r="E2822" t="str">
            <v>ZROH</v>
          </cell>
          <cell r="F2822">
            <v>1</v>
          </cell>
          <cell r="H2822" t="str">
            <v>Foreign - imported directly</v>
          </cell>
        </row>
        <row r="2823">
          <cell r="A2823" t="str">
            <v>12007-00210000</v>
          </cell>
          <cell r="D2823" t="str">
            <v>461E</v>
          </cell>
          <cell r="E2823" t="str">
            <v>ZROH</v>
          </cell>
          <cell r="F2823">
            <v>1</v>
          </cell>
          <cell r="H2823" t="str">
            <v>Foreign - imported directly</v>
          </cell>
        </row>
        <row r="2824">
          <cell r="A2824" t="str">
            <v>12007-00210200</v>
          </cell>
          <cell r="D2824" t="str">
            <v>461E</v>
          </cell>
          <cell r="E2824" t="str">
            <v>ZROH</v>
          </cell>
          <cell r="F2824">
            <v>1</v>
          </cell>
          <cell r="H2824" t="str">
            <v>Foreign - imported directly</v>
          </cell>
        </row>
        <row r="2825">
          <cell r="A2825" t="str">
            <v>12007-00210300</v>
          </cell>
          <cell r="D2825" t="str">
            <v>461E</v>
          </cell>
          <cell r="E2825" t="str">
            <v>ZROH</v>
          </cell>
          <cell r="F2825">
            <v>1</v>
          </cell>
          <cell r="H2825" t="str">
            <v>Foreign - imported directly</v>
          </cell>
        </row>
        <row r="2826">
          <cell r="A2826" t="str">
            <v>12008-00011600</v>
          </cell>
          <cell r="D2826" t="str">
            <v>461E</v>
          </cell>
          <cell r="E2826" t="str">
            <v>ZROH</v>
          </cell>
          <cell r="F2826">
            <v>1</v>
          </cell>
          <cell r="H2826" t="str">
            <v>Foreign - imported directly</v>
          </cell>
        </row>
        <row r="2827">
          <cell r="A2827" t="str">
            <v>12008-00011700</v>
          </cell>
          <cell r="D2827" t="str">
            <v>461E</v>
          </cell>
          <cell r="E2827" t="str">
            <v>ZROH</v>
          </cell>
          <cell r="F2827">
            <v>1</v>
          </cell>
          <cell r="H2827" t="str">
            <v>Foreign - imported directly</v>
          </cell>
        </row>
        <row r="2828">
          <cell r="A2828" t="str">
            <v>12008-00013800</v>
          </cell>
          <cell r="D2828" t="str">
            <v>461E</v>
          </cell>
          <cell r="E2828" t="str">
            <v>ZROH</v>
          </cell>
          <cell r="F2828">
            <v>1</v>
          </cell>
          <cell r="H2828" t="str">
            <v>Foreign - imported directly</v>
          </cell>
        </row>
        <row r="2829">
          <cell r="A2829" t="str">
            <v>12008-00014000</v>
          </cell>
          <cell r="D2829" t="str">
            <v>461E</v>
          </cell>
          <cell r="E2829" t="str">
            <v>ZROH</v>
          </cell>
          <cell r="F2829">
            <v>1</v>
          </cell>
          <cell r="H2829" t="str">
            <v>Foreign - imported directly</v>
          </cell>
        </row>
        <row r="2830">
          <cell r="A2830" t="str">
            <v>12008-00014100</v>
          </cell>
          <cell r="D2830" t="str">
            <v>461E</v>
          </cell>
          <cell r="E2830" t="str">
            <v>ZROH</v>
          </cell>
          <cell r="F2830">
            <v>1</v>
          </cell>
          <cell r="H2830" t="str">
            <v>Foreign - imported directly</v>
          </cell>
        </row>
        <row r="2831">
          <cell r="A2831" t="str">
            <v>12008-00015500</v>
          </cell>
          <cell r="D2831" t="str">
            <v>461E</v>
          </cell>
          <cell r="E2831" t="str">
            <v>ZROH</v>
          </cell>
          <cell r="F2831">
            <v>1</v>
          </cell>
          <cell r="H2831" t="str">
            <v>Foreign - imported directly</v>
          </cell>
        </row>
        <row r="2832">
          <cell r="A2832" t="str">
            <v>12008-00015700</v>
          </cell>
          <cell r="D2832" t="str">
            <v>461E</v>
          </cell>
          <cell r="E2832" t="str">
            <v>ZROH</v>
          </cell>
          <cell r="F2832">
            <v>1</v>
          </cell>
          <cell r="H2832" t="str">
            <v>Foreign - imported directly</v>
          </cell>
        </row>
        <row r="2833">
          <cell r="A2833" t="str">
            <v>12008-00015900</v>
          </cell>
          <cell r="D2833" t="str">
            <v>461E</v>
          </cell>
          <cell r="E2833" t="str">
            <v>ZROH</v>
          </cell>
          <cell r="F2833">
            <v>1</v>
          </cell>
          <cell r="H2833" t="str">
            <v>Foreign - imported directly</v>
          </cell>
        </row>
        <row r="2834">
          <cell r="A2834" t="str">
            <v>12008-00090300</v>
          </cell>
          <cell r="D2834" t="str">
            <v>461E</v>
          </cell>
          <cell r="E2834" t="str">
            <v>ZROH</v>
          </cell>
          <cell r="F2834">
            <v>1</v>
          </cell>
          <cell r="H2834" t="str">
            <v>Foreign - imported directly</v>
          </cell>
        </row>
        <row r="2835">
          <cell r="A2835" t="str">
            <v>12009-00175400</v>
          </cell>
          <cell r="D2835" t="str">
            <v>461E</v>
          </cell>
          <cell r="E2835" t="str">
            <v>ZROH</v>
          </cell>
          <cell r="F2835">
            <v>1</v>
          </cell>
          <cell r="H2835" t="str">
            <v>Foreign - imported directly</v>
          </cell>
        </row>
        <row r="2836">
          <cell r="A2836" t="str">
            <v>12009-00640200</v>
          </cell>
          <cell r="D2836" t="str">
            <v>461E</v>
          </cell>
          <cell r="E2836" t="str">
            <v>ZROH</v>
          </cell>
          <cell r="F2836">
            <v>1</v>
          </cell>
          <cell r="H2836" t="str">
            <v>Foreign - imported directly</v>
          </cell>
        </row>
        <row r="2837">
          <cell r="A2837" t="str">
            <v>12009-00640400</v>
          </cell>
          <cell r="D2837" t="str">
            <v>461E</v>
          </cell>
          <cell r="E2837" t="str">
            <v>ZROH</v>
          </cell>
          <cell r="F2837">
            <v>1</v>
          </cell>
          <cell r="H2837" t="str">
            <v>Foreign - imported directly</v>
          </cell>
        </row>
        <row r="2838">
          <cell r="A2838" t="str">
            <v>12010-00011300</v>
          </cell>
          <cell r="D2838" t="str">
            <v>461E</v>
          </cell>
          <cell r="E2838" t="str">
            <v>ZROH</v>
          </cell>
          <cell r="F2838">
            <v>1</v>
          </cell>
          <cell r="H2838" t="str">
            <v>Foreign - imported directly</v>
          </cell>
        </row>
        <row r="2839">
          <cell r="A2839" t="str">
            <v>12010-00032500</v>
          </cell>
          <cell r="D2839" t="str">
            <v>461E</v>
          </cell>
          <cell r="E2839" t="str">
            <v>ZROH</v>
          </cell>
          <cell r="F2839">
            <v>1</v>
          </cell>
          <cell r="H2839" t="str">
            <v>Foreign - imported directly</v>
          </cell>
        </row>
        <row r="2840">
          <cell r="A2840" t="str">
            <v>12010-00032800</v>
          </cell>
          <cell r="D2840" t="str">
            <v>461E</v>
          </cell>
          <cell r="E2840" t="str">
            <v>ZROH</v>
          </cell>
          <cell r="F2840">
            <v>1</v>
          </cell>
          <cell r="H2840" t="str">
            <v>Foreign - imported directly</v>
          </cell>
        </row>
        <row r="2841">
          <cell r="A2841" t="str">
            <v>12010-00046300</v>
          </cell>
          <cell r="D2841" t="str">
            <v>461E</v>
          </cell>
          <cell r="E2841" t="str">
            <v>ZROH</v>
          </cell>
          <cell r="F2841">
            <v>1</v>
          </cell>
          <cell r="H2841" t="str">
            <v>Foreign - imported directly</v>
          </cell>
        </row>
        <row r="2842">
          <cell r="A2842" t="str">
            <v>12010-00046400</v>
          </cell>
          <cell r="D2842" t="str">
            <v>461E</v>
          </cell>
          <cell r="E2842" t="str">
            <v>ZROH</v>
          </cell>
          <cell r="F2842">
            <v>1</v>
          </cell>
          <cell r="H2842" t="str">
            <v>Foreign - imported directly</v>
          </cell>
        </row>
        <row r="2843">
          <cell r="A2843" t="str">
            <v>12012-00050100</v>
          </cell>
          <cell r="D2843" t="str">
            <v>461E</v>
          </cell>
          <cell r="E2843" t="str">
            <v>ZROH</v>
          </cell>
          <cell r="F2843">
            <v>1</v>
          </cell>
          <cell r="H2843" t="str">
            <v>Foreign - imported directly</v>
          </cell>
        </row>
        <row r="2844">
          <cell r="A2844" t="str">
            <v>12012-00050800</v>
          </cell>
          <cell r="D2844" t="str">
            <v>461E</v>
          </cell>
          <cell r="E2844" t="str">
            <v>ZROH</v>
          </cell>
          <cell r="F2844">
            <v>1</v>
          </cell>
          <cell r="H2844" t="str">
            <v>Foreign - imported directly</v>
          </cell>
        </row>
        <row r="2845">
          <cell r="A2845" t="str">
            <v>12012-00052000</v>
          </cell>
          <cell r="D2845" t="str">
            <v>461E</v>
          </cell>
          <cell r="E2845" t="str">
            <v>ZROH</v>
          </cell>
          <cell r="F2845">
            <v>1</v>
          </cell>
          <cell r="H2845" t="str">
            <v>Foreign - imported directly</v>
          </cell>
        </row>
        <row r="2846">
          <cell r="A2846" t="str">
            <v>12013-00031200</v>
          </cell>
          <cell r="D2846" t="str">
            <v>461E</v>
          </cell>
          <cell r="E2846" t="str">
            <v>ZROH</v>
          </cell>
          <cell r="F2846">
            <v>1</v>
          </cell>
          <cell r="H2846" t="str">
            <v>Foreign - imported directly</v>
          </cell>
        </row>
        <row r="2847">
          <cell r="A2847" t="str">
            <v>12013-00031300</v>
          </cell>
          <cell r="D2847" t="str">
            <v>461E</v>
          </cell>
          <cell r="E2847" t="str">
            <v>ZROH</v>
          </cell>
          <cell r="F2847">
            <v>1</v>
          </cell>
          <cell r="H2847" t="str">
            <v>Foreign - imported directly</v>
          </cell>
        </row>
        <row r="2848">
          <cell r="A2848" t="str">
            <v>12013-00031800</v>
          </cell>
          <cell r="D2848" t="str">
            <v>461E</v>
          </cell>
          <cell r="E2848" t="str">
            <v>ZROH</v>
          </cell>
          <cell r="F2848">
            <v>1</v>
          </cell>
          <cell r="H2848" t="str">
            <v>Foreign - imported directly</v>
          </cell>
        </row>
        <row r="2849">
          <cell r="A2849" t="str">
            <v>12013-00032200</v>
          </cell>
          <cell r="D2849" t="str">
            <v>461E</v>
          </cell>
          <cell r="E2849" t="str">
            <v>ZROH</v>
          </cell>
          <cell r="F2849">
            <v>1</v>
          </cell>
          <cell r="H2849" t="str">
            <v>Foreign - imported directly</v>
          </cell>
        </row>
        <row r="2850">
          <cell r="A2850" t="str">
            <v>12013-00033200</v>
          </cell>
          <cell r="D2850" t="str">
            <v>461E</v>
          </cell>
          <cell r="E2850" t="str">
            <v>ZROH</v>
          </cell>
          <cell r="F2850">
            <v>1</v>
          </cell>
          <cell r="H2850" t="str">
            <v>Foreign - imported directly</v>
          </cell>
        </row>
        <row r="2851">
          <cell r="A2851" t="str">
            <v>12013-00035200</v>
          </cell>
          <cell r="D2851" t="str">
            <v>461E</v>
          </cell>
          <cell r="E2851" t="str">
            <v>ZROH</v>
          </cell>
          <cell r="F2851">
            <v>1</v>
          </cell>
          <cell r="H2851" t="str">
            <v>Foreign - imported directly</v>
          </cell>
        </row>
        <row r="2852">
          <cell r="A2852" t="str">
            <v>12013-00050200</v>
          </cell>
          <cell r="D2852" t="str">
            <v>461E</v>
          </cell>
          <cell r="E2852" t="str">
            <v>ZROH</v>
          </cell>
          <cell r="F2852">
            <v>1</v>
          </cell>
          <cell r="H2852" t="str">
            <v>Foreign - imported directly</v>
          </cell>
        </row>
        <row r="2853">
          <cell r="A2853" t="str">
            <v>12013-00050300</v>
          </cell>
          <cell r="D2853" t="str">
            <v>461E</v>
          </cell>
          <cell r="E2853" t="str">
            <v>ZROH</v>
          </cell>
          <cell r="F2853">
            <v>1</v>
          </cell>
          <cell r="H2853" t="str">
            <v>Foreign - imported directly</v>
          </cell>
        </row>
        <row r="2854">
          <cell r="A2854" t="str">
            <v>12013-00112600</v>
          </cell>
          <cell r="D2854" t="str">
            <v>461E</v>
          </cell>
          <cell r="E2854" t="str">
            <v>ZROH</v>
          </cell>
          <cell r="F2854">
            <v>1</v>
          </cell>
          <cell r="H2854" t="str">
            <v>Foreign - imported directly</v>
          </cell>
        </row>
        <row r="2855">
          <cell r="A2855" t="str">
            <v>12013-00115100</v>
          </cell>
          <cell r="D2855" t="str">
            <v>461E</v>
          </cell>
          <cell r="E2855" t="str">
            <v>ZROH</v>
          </cell>
          <cell r="F2855">
            <v>1</v>
          </cell>
          <cell r="H2855" t="str">
            <v>Foreign - imported directly</v>
          </cell>
        </row>
        <row r="2856">
          <cell r="A2856" t="str">
            <v>12013-00115200</v>
          </cell>
          <cell r="D2856" t="str">
            <v>461E</v>
          </cell>
          <cell r="E2856" t="str">
            <v>ZROH</v>
          </cell>
          <cell r="F2856">
            <v>1</v>
          </cell>
          <cell r="H2856" t="str">
            <v>Foreign - imported directly</v>
          </cell>
        </row>
        <row r="2857">
          <cell r="A2857" t="str">
            <v>12013-00117800</v>
          </cell>
          <cell r="D2857" t="str">
            <v>461E</v>
          </cell>
          <cell r="E2857" t="str">
            <v>ZROH</v>
          </cell>
          <cell r="F2857">
            <v>1</v>
          </cell>
          <cell r="H2857" t="str">
            <v>Foreign - imported directly</v>
          </cell>
        </row>
        <row r="2858">
          <cell r="A2858" t="str">
            <v>12013-00120100</v>
          </cell>
          <cell r="D2858" t="str">
            <v>461E</v>
          </cell>
          <cell r="E2858" t="str">
            <v>ZROH</v>
          </cell>
          <cell r="F2858">
            <v>1</v>
          </cell>
          <cell r="H2858" t="str">
            <v>Foreign - imported directly</v>
          </cell>
        </row>
        <row r="2859">
          <cell r="A2859" t="str">
            <v>12013-00120300</v>
          </cell>
          <cell r="D2859" t="str">
            <v>461E</v>
          </cell>
          <cell r="E2859" t="str">
            <v>ZROH</v>
          </cell>
          <cell r="F2859">
            <v>1</v>
          </cell>
          <cell r="H2859" t="str">
            <v>Foreign - imported directly</v>
          </cell>
        </row>
        <row r="2860">
          <cell r="A2860" t="str">
            <v>12013-00120700</v>
          </cell>
          <cell r="D2860" t="str">
            <v>461E</v>
          </cell>
          <cell r="E2860" t="str">
            <v>ZROH</v>
          </cell>
          <cell r="F2860">
            <v>1</v>
          </cell>
          <cell r="H2860" t="str">
            <v>Foreign - imported directly</v>
          </cell>
        </row>
        <row r="2861">
          <cell r="A2861" t="str">
            <v>12013-00179800</v>
          </cell>
          <cell r="D2861" t="str">
            <v>461E</v>
          </cell>
          <cell r="E2861" t="str">
            <v>ZROH</v>
          </cell>
          <cell r="F2861">
            <v>1</v>
          </cell>
          <cell r="H2861" t="str">
            <v>Foreign - imported directly</v>
          </cell>
        </row>
        <row r="2862">
          <cell r="A2862" t="str">
            <v>12013-00220200</v>
          </cell>
          <cell r="D2862" t="str">
            <v>461E</v>
          </cell>
          <cell r="E2862" t="str">
            <v>ZROH</v>
          </cell>
          <cell r="F2862">
            <v>1</v>
          </cell>
          <cell r="H2862" t="str">
            <v>Foreign - imported directly</v>
          </cell>
        </row>
        <row r="2863">
          <cell r="A2863" t="str">
            <v>12013-00220300</v>
          </cell>
          <cell r="D2863" t="str">
            <v>461E</v>
          </cell>
          <cell r="E2863" t="str">
            <v>ZROH</v>
          </cell>
          <cell r="F2863">
            <v>1</v>
          </cell>
          <cell r="H2863" t="str">
            <v>Foreign - imported directly</v>
          </cell>
        </row>
        <row r="2864">
          <cell r="A2864" t="str">
            <v>12013-00220600</v>
          </cell>
          <cell r="D2864" t="str">
            <v>461E</v>
          </cell>
          <cell r="E2864" t="str">
            <v>ZROH</v>
          </cell>
          <cell r="F2864">
            <v>1</v>
          </cell>
          <cell r="H2864" t="str">
            <v>Foreign - imported directly</v>
          </cell>
        </row>
        <row r="2865">
          <cell r="A2865" t="str">
            <v>12013-00272700</v>
          </cell>
          <cell r="D2865" t="str">
            <v>461E</v>
          </cell>
          <cell r="E2865" t="str">
            <v>ZROH</v>
          </cell>
          <cell r="F2865">
            <v>1</v>
          </cell>
          <cell r="H2865" t="str">
            <v>Foreign - imported directly</v>
          </cell>
        </row>
        <row r="2866">
          <cell r="A2866" t="str">
            <v>12014-00190200</v>
          </cell>
          <cell r="D2866" t="str">
            <v>461E</v>
          </cell>
          <cell r="E2866" t="str">
            <v>ZROH</v>
          </cell>
          <cell r="F2866">
            <v>1</v>
          </cell>
          <cell r="H2866" t="str">
            <v>Foreign - imported directly</v>
          </cell>
        </row>
        <row r="2867">
          <cell r="A2867" t="str">
            <v>12014-00200600</v>
          </cell>
          <cell r="D2867" t="str">
            <v>461E</v>
          </cell>
          <cell r="E2867" t="str">
            <v>ZROH</v>
          </cell>
          <cell r="F2867">
            <v>1</v>
          </cell>
          <cell r="H2867" t="str">
            <v>Foreign - imported directly</v>
          </cell>
        </row>
        <row r="2868">
          <cell r="A2868" t="str">
            <v>12014-00200800</v>
          </cell>
          <cell r="D2868" t="str">
            <v>461E</v>
          </cell>
          <cell r="E2868" t="str">
            <v>ZROH</v>
          </cell>
          <cell r="F2868">
            <v>1</v>
          </cell>
          <cell r="H2868" t="str">
            <v>Foreign - imported directly</v>
          </cell>
        </row>
        <row r="2869">
          <cell r="A2869" t="str">
            <v>12014-00240300</v>
          </cell>
          <cell r="D2869" t="str">
            <v>461E</v>
          </cell>
          <cell r="E2869" t="str">
            <v>ZROH</v>
          </cell>
          <cell r="F2869">
            <v>1</v>
          </cell>
          <cell r="H2869" t="str">
            <v>Foreign - imported directly</v>
          </cell>
        </row>
        <row r="2870">
          <cell r="A2870" t="str">
            <v>12014-00241000</v>
          </cell>
          <cell r="D2870" t="str">
            <v>461E</v>
          </cell>
          <cell r="E2870" t="str">
            <v>ZROH</v>
          </cell>
          <cell r="F2870">
            <v>1</v>
          </cell>
          <cell r="H2870" t="str">
            <v>Foreign - imported directly</v>
          </cell>
        </row>
        <row r="2871">
          <cell r="A2871" t="str">
            <v>12014-00370000</v>
          </cell>
          <cell r="D2871" t="str">
            <v>461E</v>
          </cell>
          <cell r="E2871" t="str">
            <v>ZROH</v>
          </cell>
          <cell r="F2871">
            <v>1</v>
          </cell>
          <cell r="H2871" t="str">
            <v>Foreign - imported directly</v>
          </cell>
        </row>
        <row r="2872">
          <cell r="A2872" t="str">
            <v>12014-00370500</v>
          </cell>
          <cell r="D2872" t="str">
            <v>461E</v>
          </cell>
          <cell r="E2872" t="str">
            <v>ZROH</v>
          </cell>
          <cell r="F2872">
            <v>1</v>
          </cell>
          <cell r="H2872" t="str">
            <v>Foreign - imported directly</v>
          </cell>
        </row>
        <row r="2873">
          <cell r="A2873" t="str">
            <v>12014-00520100</v>
          </cell>
          <cell r="D2873" t="str">
            <v>461E</v>
          </cell>
          <cell r="E2873" t="str">
            <v>ZROH</v>
          </cell>
          <cell r="F2873">
            <v>1</v>
          </cell>
          <cell r="H2873" t="str">
            <v>Foreign - imported directly</v>
          </cell>
        </row>
        <row r="2874">
          <cell r="A2874" t="str">
            <v>12014-00650100</v>
          </cell>
          <cell r="D2874" t="str">
            <v>461E</v>
          </cell>
          <cell r="E2874" t="str">
            <v>ZROH</v>
          </cell>
          <cell r="F2874">
            <v>1</v>
          </cell>
          <cell r="H2874" t="str">
            <v>Foreign - imported directly</v>
          </cell>
        </row>
        <row r="2875">
          <cell r="A2875" t="str">
            <v>12014-00650200</v>
          </cell>
          <cell r="D2875" t="str">
            <v>461E</v>
          </cell>
          <cell r="E2875" t="str">
            <v>ZROH</v>
          </cell>
          <cell r="F2875">
            <v>1</v>
          </cell>
          <cell r="H2875" t="str">
            <v>Foreign - imported directly</v>
          </cell>
        </row>
        <row r="2876">
          <cell r="A2876" t="str">
            <v>12014-00662300</v>
          </cell>
          <cell r="D2876" t="str">
            <v>461E</v>
          </cell>
          <cell r="E2876" t="str">
            <v>ZROH</v>
          </cell>
          <cell r="F2876">
            <v>1</v>
          </cell>
          <cell r="H2876" t="str">
            <v>Foreign - imported directly</v>
          </cell>
        </row>
        <row r="2877">
          <cell r="A2877" t="str">
            <v>12014-00672000</v>
          </cell>
          <cell r="D2877" t="str">
            <v>461E</v>
          </cell>
          <cell r="E2877" t="str">
            <v>ZROH</v>
          </cell>
          <cell r="F2877">
            <v>1</v>
          </cell>
          <cell r="H2877" t="str">
            <v>Foreign - imported directly</v>
          </cell>
        </row>
        <row r="2878">
          <cell r="A2878" t="str">
            <v>12014-00672500</v>
          </cell>
          <cell r="D2878" t="str">
            <v>461E</v>
          </cell>
          <cell r="E2878" t="str">
            <v>ZROH</v>
          </cell>
          <cell r="F2878">
            <v>1</v>
          </cell>
          <cell r="H2878" t="str">
            <v>Foreign - imported directly</v>
          </cell>
        </row>
        <row r="2879">
          <cell r="A2879" t="str">
            <v>12014-00672700</v>
          </cell>
          <cell r="D2879" t="str">
            <v>461E</v>
          </cell>
          <cell r="E2879" t="str">
            <v>ZROH</v>
          </cell>
          <cell r="F2879">
            <v>1</v>
          </cell>
          <cell r="H2879" t="str">
            <v>Foreign - imported directly</v>
          </cell>
        </row>
        <row r="2880">
          <cell r="A2880" t="str">
            <v>12014-00673300</v>
          </cell>
          <cell r="D2880" t="str">
            <v>461E</v>
          </cell>
          <cell r="E2880" t="str">
            <v>ZROH</v>
          </cell>
          <cell r="F2880">
            <v>1</v>
          </cell>
          <cell r="H2880" t="str">
            <v>Foreign - imported directly</v>
          </cell>
        </row>
        <row r="2881">
          <cell r="A2881" t="str">
            <v>12014-00742100</v>
          </cell>
          <cell r="D2881" t="str">
            <v>461E</v>
          </cell>
          <cell r="E2881" t="str">
            <v>ZROH</v>
          </cell>
          <cell r="F2881">
            <v>1</v>
          </cell>
          <cell r="H2881" t="str">
            <v>Foreign - imported directly</v>
          </cell>
        </row>
        <row r="2882">
          <cell r="A2882" t="str">
            <v>12014-00802500</v>
          </cell>
          <cell r="D2882" t="str">
            <v>461E</v>
          </cell>
          <cell r="E2882" t="str">
            <v>ZROH</v>
          </cell>
          <cell r="F2882">
            <v>1</v>
          </cell>
          <cell r="H2882" t="str">
            <v>Foreign - imported directly</v>
          </cell>
        </row>
        <row r="2883">
          <cell r="A2883" t="str">
            <v>12014-00802600</v>
          </cell>
          <cell r="D2883" t="str">
            <v>461E</v>
          </cell>
          <cell r="E2883" t="str">
            <v>ZROH</v>
          </cell>
          <cell r="F2883">
            <v>1</v>
          </cell>
          <cell r="H2883" t="str">
            <v>Foreign - imported directly</v>
          </cell>
        </row>
        <row r="2884">
          <cell r="A2884" t="str">
            <v>12014-00805700</v>
          </cell>
          <cell r="D2884" t="str">
            <v>461E</v>
          </cell>
          <cell r="E2884" t="str">
            <v>ZROH</v>
          </cell>
          <cell r="F2884">
            <v>1</v>
          </cell>
          <cell r="H2884" t="str">
            <v>Foreign - imported directly</v>
          </cell>
        </row>
        <row r="2885">
          <cell r="A2885" t="str">
            <v>12014-00830300</v>
          </cell>
          <cell r="D2885" t="str">
            <v>461E</v>
          </cell>
          <cell r="E2885" t="str">
            <v>ZROH</v>
          </cell>
          <cell r="F2885">
            <v>1</v>
          </cell>
          <cell r="H2885" t="str">
            <v>Foreign - imported directly</v>
          </cell>
        </row>
        <row r="2886">
          <cell r="A2886" t="str">
            <v>12014-00830700</v>
          </cell>
          <cell r="D2886" t="str">
            <v>461E</v>
          </cell>
          <cell r="E2886" t="str">
            <v>ZROH</v>
          </cell>
          <cell r="F2886">
            <v>1</v>
          </cell>
          <cell r="H2886" t="str">
            <v>Foreign - imported directly</v>
          </cell>
        </row>
        <row r="2887">
          <cell r="A2887" t="str">
            <v>12014-01060000</v>
          </cell>
          <cell r="D2887" t="str">
            <v>461E</v>
          </cell>
          <cell r="E2887" t="str">
            <v>ZROH</v>
          </cell>
          <cell r="F2887">
            <v>1</v>
          </cell>
          <cell r="H2887" t="str">
            <v>Foreign - imported directly</v>
          </cell>
        </row>
        <row r="2888">
          <cell r="A2888" t="str">
            <v>12015-00021600</v>
          </cell>
          <cell r="D2888" t="str">
            <v>461E</v>
          </cell>
          <cell r="E2888" t="str">
            <v>ZROH</v>
          </cell>
          <cell r="F2888">
            <v>1</v>
          </cell>
          <cell r="H2888" t="str">
            <v>Foreign - imported directly</v>
          </cell>
        </row>
        <row r="2889">
          <cell r="A2889" t="str">
            <v>12015-00021700</v>
          </cell>
          <cell r="D2889" t="str">
            <v>461E</v>
          </cell>
          <cell r="E2889" t="str">
            <v>ZROH</v>
          </cell>
          <cell r="F2889">
            <v>1</v>
          </cell>
          <cell r="H2889" t="str">
            <v>Foreign - imported directly</v>
          </cell>
        </row>
        <row r="2890">
          <cell r="A2890" t="str">
            <v>12015-00021800</v>
          </cell>
          <cell r="D2890" t="str">
            <v>461E</v>
          </cell>
          <cell r="E2890" t="str">
            <v>ZROH</v>
          </cell>
          <cell r="F2890">
            <v>1</v>
          </cell>
          <cell r="H2890" t="str">
            <v>Foreign - imported directly</v>
          </cell>
        </row>
        <row r="2891">
          <cell r="A2891" t="str">
            <v>12015-00024800</v>
          </cell>
          <cell r="D2891" t="str">
            <v>461E</v>
          </cell>
          <cell r="E2891" t="str">
            <v>ZROH</v>
          </cell>
          <cell r="F2891">
            <v>1</v>
          </cell>
          <cell r="H2891" t="str">
            <v>Foreign - imported directly</v>
          </cell>
        </row>
        <row r="2892">
          <cell r="A2892" t="str">
            <v>12015-00024900</v>
          </cell>
          <cell r="D2892" t="str">
            <v>461E</v>
          </cell>
          <cell r="E2892" t="str">
            <v>ZROH</v>
          </cell>
          <cell r="F2892">
            <v>1</v>
          </cell>
          <cell r="H2892" t="str">
            <v>Foreign - imported directly</v>
          </cell>
        </row>
        <row r="2893">
          <cell r="A2893" t="str">
            <v>12015-00025000</v>
          </cell>
          <cell r="D2893" t="str">
            <v>461E</v>
          </cell>
          <cell r="E2893" t="str">
            <v>ZROH</v>
          </cell>
          <cell r="F2893">
            <v>1</v>
          </cell>
          <cell r="H2893" t="str">
            <v>Foreign - imported directly</v>
          </cell>
        </row>
        <row r="2894">
          <cell r="A2894" t="str">
            <v>12015-00031900</v>
          </cell>
          <cell r="D2894" t="str">
            <v>461E</v>
          </cell>
          <cell r="E2894" t="str">
            <v>ZROH</v>
          </cell>
          <cell r="F2894">
            <v>1</v>
          </cell>
          <cell r="H2894" t="str">
            <v>Foreign - imported directly</v>
          </cell>
        </row>
        <row r="2895">
          <cell r="A2895" t="str">
            <v>12015-00035200</v>
          </cell>
          <cell r="D2895" t="str">
            <v>461E</v>
          </cell>
          <cell r="E2895" t="str">
            <v>ZROH</v>
          </cell>
          <cell r="F2895">
            <v>1</v>
          </cell>
          <cell r="H2895" t="str">
            <v>Foreign - imported directly</v>
          </cell>
        </row>
        <row r="2896">
          <cell r="A2896" t="str">
            <v>12015-00035300</v>
          </cell>
          <cell r="D2896" t="str">
            <v>461E</v>
          </cell>
          <cell r="E2896" t="str">
            <v>ZROH</v>
          </cell>
          <cell r="F2896">
            <v>1</v>
          </cell>
          <cell r="H2896" t="str">
            <v>Foreign - imported directly</v>
          </cell>
        </row>
        <row r="2897">
          <cell r="A2897" t="str">
            <v>12015-00035400</v>
          </cell>
          <cell r="D2897" t="str">
            <v>461E</v>
          </cell>
          <cell r="E2897" t="str">
            <v>ZROH</v>
          </cell>
          <cell r="F2897">
            <v>1</v>
          </cell>
          <cell r="H2897" t="str">
            <v>Foreign - imported directly</v>
          </cell>
        </row>
        <row r="2898">
          <cell r="A2898" t="str">
            <v>12015-00058000</v>
          </cell>
          <cell r="D2898" t="str">
            <v>461E</v>
          </cell>
          <cell r="E2898" t="str">
            <v>ZROH</v>
          </cell>
          <cell r="F2898">
            <v>1</v>
          </cell>
          <cell r="H2898" t="str">
            <v>Foreign - imported directly</v>
          </cell>
        </row>
        <row r="2899">
          <cell r="A2899" t="str">
            <v>12015-00058100</v>
          </cell>
          <cell r="D2899" t="str">
            <v>461E</v>
          </cell>
          <cell r="E2899" t="str">
            <v>ZROH</v>
          </cell>
          <cell r="F2899">
            <v>1</v>
          </cell>
          <cell r="H2899" t="str">
            <v>Foreign - imported directly</v>
          </cell>
        </row>
        <row r="2900">
          <cell r="A2900" t="str">
            <v>12015-00058200</v>
          </cell>
          <cell r="D2900" t="str">
            <v>461E</v>
          </cell>
          <cell r="E2900" t="str">
            <v>ZROH</v>
          </cell>
          <cell r="F2900">
            <v>1</v>
          </cell>
          <cell r="H2900" t="str">
            <v>Foreign - imported directly</v>
          </cell>
        </row>
        <row r="2901">
          <cell r="A2901" t="str">
            <v>12015-00058300</v>
          </cell>
          <cell r="D2901" t="str">
            <v>461E</v>
          </cell>
          <cell r="E2901" t="str">
            <v>ZROH</v>
          </cell>
          <cell r="F2901">
            <v>1</v>
          </cell>
          <cell r="H2901" t="str">
            <v>Foreign - imported directly</v>
          </cell>
        </row>
        <row r="2902">
          <cell r="A2902" t="str">
            <v>12015-00058400</v>
          </cell>
          <cell r="D2902" t="str">
            <v>461E</v>
          </cell>
          <cell r="E2902" t="str">
            <v>ZROH</v>
          </cell>
          <cell r="F2902">
            <v>1</v>
          </cell>
          <cell r="H2902" t="str">
            <v>Foreign - imported directly</v>
          </cell>
        </row>
        <row r="2903">
          <cell r="A2903" t="str">
            <v>12015-00058500</v>
          </cell>
          <cell r="D2903" t="str">
            <v>461E</v>
          </cell>
          <cell r="E2903" t="str">
            <v>ZROH</v>
          </cell>
          <cell r="F2903">
            <v>1</v>
          </cell>
          <cell r="H2903" t="str">
            <v>Foreign - imported directly</v>
          </cell>
        </row>
        <row r="2904">
          <cell r="A2904" t="str">
            <v>12015-00063300</v>
          </cell>
          <cell r="D2904" t="str">
            <v>461E</v>
          </cell>
          <cell r="E2904" t="str">
            <v>ZROH</v>
          </cell>
          <cell r="F2904">
            <v>1</v>
          </cell>
          <cell r="H2904" t="str">
            <v>Foreign - imported directly</v>
          </cell>
        </row>
        <row r="2905">
          <cell r="A2905" t="str">
            <v>12015-00063400</v>
          </cell>
          <cell r="D2905" t="str">
            <v>461E</v>
          </cell>
          <cell r="E2905" t="str">
            <v>ZROH</v>
          </cell>
          <cell r="F2905">
            <v>1</v>
          </cell>
          <cell r="H2905" t="str">
            <v>Foreign - imported directly</v>
          </cell>
        </row>
        <row r="2906">
          <cell r="A2906" t="str">
            <v>12015-00063500</v>
          </cell>
          <cell r="D2906" t="str">
            <v>461E</v>
          </cell>
          <cell r="E2906" t="str">
            <v>ZROH</v>
          </cell>
          <cell r="F2906">
            <v>1</v>
          </cell>
          <cell r="H2906" t="str">
            <v>Foreign - imported directly</v>
          </cell>
        </row>
        <row r="2907">
          <cell r="A2907" t="str">
            <v>12015-00064100</v>
          </cell>
          <cell r="D2907" t="str">
            <v>461E</v>
          </cell>
          <cell r="E2907" t="str">
            <v>ZROH</v>
          </cell>
          <cell r="F2907">
            <v>1</v>
          </cell>
          <cell r="H2907" t="str">
            <v>Foreign - imported directly</v>
          </cell>
        </row>
        <row r="2908">
          <cell r="A2908" t="str">
            <v>12015-00064400</v>
          </cell>
          <cell r="D2908" t="str">
            <v>461E</v>
          </cell>
          <cell r="E2908" t="str">
            <v>ZROH</v>
          </cell>
          <cell r="F2908">
            <v>1</v>
          </cell>
          <cell r="H2908" t="str">
            <v>Foreign - imported directly</v>
          </cell>
        </row>
        <row r="2909">
          <cell r="A2909" t="str">
            <v>12015-00064700</v>
          </cell>
          <cell r="D2909" t="str">
            <v>461E</v>
          </cell>
          <cell r="E2909" t="str">
            <v>ZROH</v>
          </cell>
          <cell r="F2909">
            <v>1</v>
          </cell>
          <cell r="H2909" t="str">
            <v>Foreign - imported directly</v>
          </cell>
        </row>
        <row r="2910">
          <cell r="A2910" t="str">
            <v>12015-00101400</v>
          </cell>
          <cell r="D2910" t="str">
            <v>461E</v>
          </cell>
          <cell r="E2910" t="str">
            <v>ZROH</v>
          </cell>
          <cell r="F2910">
            <v>1</v>
          </cell>
          <cell r="H2910" t="str">
            <v>Foreign - imported directly</v>
          </cell>
        </row>
        <row r="2911">
          <cell r="A2911" t="str">
            <v>12022-00045800</v>
          </cell>
          <cell r="D2911" t="str">
            <v>461E</v>
          </cell>
          <cell r="E2911" t="str">
            <v>ZROH</v>
          </cell>
          <cell r="F2911">
            <v>1</v>
          </cell>
          <cell r="H2911" t="str">
            <v>Foreign - imported directly</v>
          </cell>
        </row>
        <row r="2912">
          <cell r="A2912" t="str">
            <v>12022-00047500</v>
          </cell>
          <cell r="D2912" t="str">
            <v>461E</v>
          </cell>
          <cell r="E2912" t="str">
            <v>ZROH</v>
          </cell>
          <cell r="F2912">
            <v>1</v>
          </cell>
          <cell r="H2912" t="str">
            <v>Foreign - imported directly</v>
          </cell>
        </row>
        <row r="2913">
          <cell r="A2913" t="str">
            <v>12022-00060000</v>
          </cell>
          <cell r="D2913" t="str">
            <v>461E</v>
          </cell>
          <cell r="E2913" t="str">
            <v>ZROH</v>
          </cell>
          <cell r="F2913">
            <v>1</v>
          </cell>
          <cell r="H2913" t="str">
            <v>Foreign - imported directly</v>
          </cell>
        </row>
        <row r="2914">
          <cell r="A2914" t="str">
            <v>12022-00060100</v>
          </cell>
          <cell r="D2914" t="str">
            <v>461E</v>
          </cell>
          <cell r="E2914" t="str">
            <v>ZROH</v>
          </cell>
          <cell r="F2914">
            <v>1</v>
          </cell>
          <cell r="H2914" t="str">
            <v>Foreign - imported directly</v>
          </cell>
        </row>
        <row r="2915">
          <cell r="A2915" t="str">
            <v>12022-00096400</v>
          </cell>
          <cell r="D2915" t="str">
            <v>461E</v>
          </cell>
          <cell r="E2915" t="str">
            <v>ZROH</v>
          </cell>
          <cell r="F2915">
            <v>1</v>
          </cell>
          <cell r="H2915" t="str">
            <v>Foreign - imported directly</v>
          </cell>
        </row>
        <row r="2916">
          <cell r="A2916">
            <v>120671</v>
          </cell>
          <cell r="D2916" t="str">
            <v>461E</v>
          </cell>
          <cell r="E2916" t="str">
            <v>ZMIP</v>
          </cell>
          <cell r="F2916">
            <v>0</v>
          </cell>
          <cell r="H2916" t="str">
            <v>National - except indicated in codes 3, 4, 5 or 8.</v>
          </cell>
        </row>
        <row r="2917">
          <cell r="A2917" t="str">
            <v>12G060050043</v>
          </cell>
          <cell r="D2917" t="str">
            <v>461E</v>
          </cell>
          <cell r="E2917" t="str">
            <v>ZROH</v>
          </cell>
          <cell r="F2917">
            <v>1</v>
          </cell>
          <cell r="H2917" t="str">
            <v>Foreign - imported directly</v>
          </cell>
        </row>
        <row r="2918">
          <cell r="A2918" t="str">
            <v>12G06100006C</v>
          </cell>
          <cell r="D2918" t="str">
            <v>461E</v>
          </cell>
          <cell r="E2918" t="str">
            <v>ZROH</v>
          </cell>
          <cell r="F2918">
            <v>1</v>
          </cell>
          <cell r="H2918" t="str">
            <v>Foreign - imported directly</v>
          </cell>
        </row>
        <row r="2919">
          <cell r="A2919" t="str">
            <v>12G06105010K</v>
          </cell>
          <cell r="D2919" t="str">
            <v>461E</v>
          </cell>
          <cell r="E2919" t="str">
            <v>ZROH</v>
          </cell>
          <cell r="F2919">
            <v>1</v>
          </cell>
          <cell r="H2919" t="str">
            <v>Foreign - imported directly</v>
          </cell>
        </row>
        <row r="2920">
          <cell r="A2920" t="str">
            <v>12G0610D0101</v>
          </cell>
          <cell r="D2920" t="str">
            <v>461E</v>
          </cell>
          <cell r="E2920" t="str">
            <v>ZROH</v>
          </cell>
          <cell r="F2920">
            <v>1</v>
          </cell>
          <cell r="H2920" t="str">
            <v>Foreign - imported directly</v>
          </cell>
        </row>
        <row r="2921">
          <cell r="A2921" t="str">
            <v>12G0610D0104</v>
          </cell>
          <cell r="D2921" t="str">
            <v>461E</v>
          </cell>
          <cell r="E2921" t="str">
            <v>ZROH</v>
          </cell>
          <cell r="F2921">
            <v>1</v>
          </cell>
          <cell r="H2921" t="str">
            <v>Foreign - imported directly</v>
          </cell>
        </row>
        <row r="2922">
          <cell r="A2922" t="str">
            <v>12G0610D010A</v>
          </cell>
          <cell r="D2922" t="str">
            <v>461E</v>
          </cell>
          <cell r="E2922" t="str">
            <v>ZROH</v>
          </cell>
          <cell r="F2922">
            <v>1</v>
          </cell>
          <cell r="H2922" t="str">
            <v>Foreign - imported directly</v>
          </cell>
        </row>
        <row r="2923">
          <cell r="A2923" t="str">
            <v>12G0610D010D</v>
          </cell>
          <cell r="D2923" t="str">
            <v>461E</v>
          </cell>
          <cell r="E2923" t="str">
            <v>ZROH</v>
          </cell>
          <cell r="F2923">
            <v>1</v>
          </cell>
          <cell r="H2923" t="str">
            <v>Foreign - imported directly</v>
          </cell>
        </row>
        <row r="2924">
          <cell r="A2924" t="str">
            <v>12G06110010M</v>
          </cell>
          <cell r="D2924" t="str">
            <v>461E</v>
          </cell>
          <cell r="E2924" t="str">
            <v>ZROH</v>
          </cell>
          <cell r="F2924">
            <v>1</v>
          </cell>
          <cell r="H2924" t="str">
            <v>Foreign - imported directly</v>
          </cell>
        </row>
        <row r="2925">
          <cell r="A2925" t="str">
            <v>12G08010008C</v>
          </cell>
          <cell r="D2925" t="str">
            <v>461E</v>
          </cell>
          <cell r="E2925" t="str">
            <v>ZROH</v>
          </cell>
          <cell r="F2925">
            <v>1</v>
          </cell>
          <cell r="H2925" t="str">
            <v>Foreign - imported directly</v>
          </cell>
        </row>
        <row r="2926">
          <cell r="A2926" t="str">
            <v>12G135110360</v>
          </cell>
          <cell r="D2926" t="str">
            <v>461E</v>
          </cell>
          <cell r="E2926" t="str">
            <v>ZROH</v>
          </cell>
          <cell r="F2926">
            <v>1</v>
          </cell>
          <cell r="H2926" t="str">
            <v>Foreign - imported directly</v>
          </cell>
        </row>
        <row r="2927">
          <cell r="A2927" t="str">
            <v>12G17000004B</v>
          </cell>
          <cell r="D2927" t="str">
            <v>461E</v>
          </cell>
          <cell r="E2927" t="str">
            <v>ZROH</v>
          </cell>
          <cell r="F2927">
            <v>1</v>
          </cell>
          <cell r="H2927" t="str">
            <v>Foreign - imported directly</v>
          </cell>
        </row>
        <row r="2928">
          <cell r="A2928" t="str">
            <v>12G171040402</v>
          </cell>
          <cell r="D2928" t="str">
            <v>461E</v>
          </cell>
          <cell r="E2928" t="str">
            <v>ZROH</v>
          </cell>
          <cell r="F2928">
            <v>1</v>
          </cell>
          <cell r="H2928" t="str">
            <v>Foreign - imported directly</v>
          </cell>
        </row>
        <row r="2929">
          <cell r="A2929" t="str">
            <v>12G20010020F</v>
          </cell>
          <cell r="D2929" t="str">
            <v>461E</v>
          </cell>
          <cell r="E2929" t="str">
            <v>ZROH</v>
          </cell>
          <cell r="F2929">
            <v>1</v>
          </cell>
          <cell r="H2929" t="str">
            <v>Foreign - imported directly</v>
          </cell>
        </row>
        <row r="2930">
          <cell r="A2930" t="str">
            <v>12G201110094</v>
          </cell>
          <cell r="D2930" t="str">
            <v>461E</v>
          </cell>
          <cell r="E2930" t="str">
            <v>ZROH</v>
          </cell>
          <cell r="F2930">
            <v>1</v>
          </cell>
          <cell r="H2930" t="str">
            <v>Foreign - imported directly</v>
          </cell>
        </row>
        <row r="2931">
          <cell r="A2931" t="str">
            <v>12G240202015</v>
          </cell>
          <cell r="D2931" t="str">
            <v>461E</v>
          </cell>
          <cell r="E2931" t="str">
            <v>ZROH</v>
          </cell>
          <cell r="F2931">
            <v>1</v>
          </cell>
          <cell r="H2931" t="str">
            <v>Foreign - imported directly</v>
          </cell>
        </row>
        <row r="2932">
          <cell r="A2932" t="str">
            <v>13010-02870000</v>
          </cell>
          <cell r="D2932" t="str">
            <v>461E</v>
          </cell>
          <cell r="E2932" t="str">
            <v>ZROH</v>
          </cell>
          <cell r="F2932">
            <v>1</v>
          </cell>
          <cell r="H2932" t="str">
            <v>Foreign - imported directly</v>
          </cell>
        </row>
        <row r="2933">
          <cell r="A2933" t="str">
            <v>13010-02870200</v>
          </cell>
          <cell r="D2933" t="str">
            <v>461E</v>
          </cell>
          <cell r="E2933" t="str">
            <v>ZROH</v>
          </cell>
          <cell r="F2933">
            <v>1</v>
          </cell>
          <cell r="H2933" t="str">
            <v>Foreign - imported directly</v>
          </cell>
        </row>
        <row r="2934">
          <cell r="A2934" t="str">
            <v>13010-04790000</v>
          </cell>
          <cell r="D2934" t="str">
            <v>461E</v>
          </cell>
          <cell r="E2934" t="str">
            <v>ZROH</v>
          </cell>
          <cell r="F2934">
            <v>1</v>
          </cell>
          <cell r="H2934" t="str">
            <v>Foreign - imported directly</v>
          </cell>
        </row>
        <row r="2935">
          <cell r="A2935" t="str">
            <v>13010-04790100</v>
          </cell>
          <cell r="D2935" t="str">
            <v>461E</v>
          </cell>
          <cell r="E2935" t="str">
            <v>ZROH</v>
          </cell>
          <cell r="F2935">
            <v>1</v>
          </cell>
          <cell r="H2935" t="str">
            <v>Foreign - imported directly</v>
          </cell>
        </row>
        <row r="2936">
          <cell r="A2936" t="str">
            <v>13020-00061400</v>
          </cell>
          <cell r="D2936" t="str">
            <v>461E</v>
          </cell>
          <cell r="E2936" t="str">
            <v>ZROH</v>
          </cell>
          <cell r="F2936">
            <v>1</v>
          </cell>
          <cell r="H2936" t="str">
            <v>Foreign - imported directly</v>
          </cell>
        </row>
        <row r="2937">
          <cell r="A2937" t="str">
            <v>13020-00062000</v>
          </cell>
          <cell r="D2937" t="str">
            <v>461E</v>
          </cell>
          <cell r="E2937" t="str">
            <v>ZROH</v>
          </cell>
          <cell r="F2937">
            <v>1</v>
          </cell>
          <cell r="H2937" t="str">
            <v>Foreign - imported directly</v>
          </cell>
        </row>
        <row r="2938">
          <cell r="A2938" t="str">
            <v>13020-00062800</v>
          </cell>
          <cell r="D2938" t="str">
            <v>461E</v>
          </cell>
          <cell r="E2938" t="str">
            <v>ZROH</v>
          </cell>
          <cell r="F2938">
            <v>1</v>
          </cell>
          <cell r="H2938" t="str">
            <v>Foreign - imported directly</v>
          </cell>
        </row>
        <row r="2939">
          <cell r="A2939" t="str">
            <v>13020-00063300</v>
          </cell>
          <cell r="D2939" t="str">
            <v>461E</v>
          </cell>
          <cell r="E2939" t="str">
            <v>ZROH</v>
          </cell>
          <cell r="F2939">
            <v>1</v>
          </cell>
          <cell r="H2939" t="str">
            <v>Foreign - imported directly</v>
          </cell>
        </row>
        <row r="2940">
          <cell r="A2940" t="str">
            <v>13020-00063400</v>
          </cell>
          <cell r="D2940" t="str">
            <v>461E</v>
          </cell>
          <cell r="E2940" t="str">
            <v>ZROH</v>
          </cell>
          <cell r="F2940">
            <v>1</v>
          </cell>
          <cell r="H2940" t="str">
            <v>Foreign - imported directly</v>
          </cell>
        </row>
        <row r="2941">
          <cell r="A2941" t="str">
            <v>13020-00064200</v>
          </cell>
          <cell r="D2941" t="str">
            <v>461E</v>
          </cell>
          <cell r="E2941" t="str">
            <v>ZROH</v>
          </cell>
          <cell r="F2941">
            <v>1</v>
          </cell>
          <cell r="H2941" t="str">
            <v>Foreign - imported directly</v>
          </cell>
        </row>
        <row r="2942">
          <cell r="A2942" t="str">
            <v>13020-00064300</v>
          </cell>
          <cell r="D2942" t="str">
            <v>461E</v>
          </cell>
          <cell r="E2942" t="str">
            <v>ZROH</v>
          </cell>
          <cell r="F2942">
            <v>1</v>
          </cell>
          <cell r="H2942" t="str">
            <v>Foreign - imported directly</v>
          </cell>
        </row>
        <row r="2943">
          <cell r="A2943" t="str">
            <v>13020-00097400</v>
          </cell>
          <cell r="D2943" t="str">
            <v>461E</v>
          </cell>
          <cell r="E2943" t="str">
            <v>ZROH</v>
          </cell>
          <cell r="F2943">
            <v>1</v>
          </cell>
          <cell r="H2943" t="str">
            <v>Foreign - imported directly</v>
          </cell>
        </row>
        <row r="2944">
          <cell r="A2944" t="str">
            <v>13020-00097700</v>
          </cell>
          <cell r="D2944" t="str">
            <v>461E</v>
          </cell>
          <cell r="E2944" t="str">
            <v>ZROH</v>
          </cell>
          <cell r="F2944">
            <v>1</v>
          </cell>
          <cell r="H2944" t="str">
            <v>Foreign - imported directly</v>
          </cell>
        </row>
        <row r="2945">
          <cell r="A2945" t="str">
            <v>13020-00405100</v>
          </cell>
          <cell r="D2945" t="str">
            <v>461E</v>
          </cell>
          <cell r="E2945" t="str">
            <v>ZROH</v>
          </cell>
          <cell r="F2945">
            <v>1</v>
          </cell>
          <cell r="H2945" t="str">
            <v>Foreign - imported directly</v>
          </cell>
        </row>
        <row r="2946">
          <cell r="A2946" t="str">
            <v>13020-00405500</v>
          </cell>
          <cell r="D2946" t="str">
            <v>461E</v>
          </cell>
          <cell r="E2946" t="str">
            <v>ZROH</v>
          </cell>
          <cell r="F2946">
            <v>1</v>
          </cell>
          <cell r="H2946" t="str">
            <v>Foreign - imported directly</v>
          </cell>
        </row>
        <row r="2947">
          <cell r="A2947" t="str">
            <v>13020-00760500</v>
          </cell>
          <cell r="D2947" t="str">
            <v>461E</v>
          </cell>
          <cell r="E2947" t="str">
            <v>ZROH</v>
          </cell>
          <cell r="F2947">
            <v>1</v>
          </cell>
          <cell r="H2947" t="str">
            <v>Foreign - imported directly</v>
          </cell>
        </row>
        <row r="2948">
          <cell r="A2948" t="str">
            <v>13020-007605SI</v>
          </cell>
          <cell r="D2948" t="str">
            <v>461E</v>
          </cell>
          <cell r="E2948" t="str">
            <v>ZROH</v>
          </cell>
          <cell r="F2948">
            <v>1</v>
          </cell>
          <cell r="H2948" t="str">
            <v>Foreign - imported directly</v>
          </cell>
        </row>
        <row r="2949">
          <cell r="A2949" t="str">
            <v>13020-01370100</v>
          </cell>
          <cell r="D2949" t="str">
            <v>461E</v>
          </cell>
          <cell r="E2949" t="str">
            <v>ZROH</v>
          </cell>
          <cell r="F2949">
            <v>1</v>
          </cell>
          <cell r="H2949" t="str">
            <v>Foreign - imported directly</v>
          </cell>
        </row>
        <row r="2950">
          <cell r="A2950" t="str">
            <v>13020-01370200</v>
          </cell>
          <cell r="D2950" t="str">
            <v>461E</v>
          </cell>
          <cell r="E2950" t="str">
            <v>ZROH</v>
          </cell>
          <cell r="F2950">
            <v>1</v>
          </cell>
          <cell r="H2950" t="str">
            <v>Foreign - imported directly</v>
          </cell>
        </row>
        <row r="2951">
          <cell r="A2951" t="str">
            <v>13020-01372000</v>
          </cell>
          <cell r="D2951" t="str">
            <v>461E</v>
          </cell>
          <cell r="E2951" t="str">
            <v>ZROH</v>
          </cell>
          <cell r="F2951">
            <v>1</v>
          </cell>
          <cell r="H2951" t="str">
            <v>Foreign - imported directly</v>
          </cell>
        </row>
        <row r="2952">
          <cell r="A2952" t="str">
            <v>13020-01374800</v>
          </cell>
          <cell r="D2952" t="str">
            <v>461E</v>
          </cell>
          <cell r="E2952" t="str">
            <v>ZROH</v>
          </cell>
          <cell r="F2952">
            <v>1</v>
          </cell>
          <cell r="H2952" t="str">
            <v>Foreign - imported directly</v>
          </cell>
        </row>
        <row r="2953">
          <cell r="A2953" t="str">
            <v>13020-01376000</v>
          </cell>
          <cell r="D2953" t="str">
            <v>461E</v>
          </cell>
          <cell r="E2953" t="str">
            <v>ZROH</v>
          </cell>
          <cell r="F2953">
            <v>1</v>
          </cell>
          <cell r="H2953" t="str">
            <v>Foreign - imported directly</v>
          </cell>
        </row>
        <row r="2954">
          <cell r="A2954" t="str">
            <v>13020-01376100</v>
          </cell>
          <cell r="D2954" t="str">
            <v>461E</v>
          </cell>
          <cell r="E2954" t="str">
            <v>ZROH</v>
          </cell>
          <cell r="F2954">
            <v>1</v>
          </cell>
          <cell r="H2954" t="str">
            <v>Foreign - imported directly</v>
          </cell>
        </row>
        <row r="2955">
          <cell r="A2955" t="str">
            <v>13020-01376900</v>
          </cell>
          <cell r="D2955" t="str">
            <v>461E</v>
          </cell>
          <cell r="E2955" t="str">
            <v>ZROH</v>
          </cell>
          <cell r="F2955">
            <v>1</v>
          </cell>
          <cell r="H2955" t="str">
            <v>Foreign - imported directly</v>
          </cell>
        </row>
        <row r="2956">
          <cell r="A2956" t="str">
            <v>13020-01377600</v>
          </cell>
          <cell r="D2956" t="str">
            <v>461E</v>
          </cell>
          <cell r="E2956" t="str">
            <v>ZROH</v>
          </cell>
          <cell r="F2956">
            <v>1</v>
          </cell>
          <cell r="H2956" t="str">
            <v>Foreign - imported directly</v>
          </cell>
        </row>
        <row r="2957">
          <cell r="A2957" t="str">
            <v>13020-01378000</v>
          </cell>
          <cell r="D2957" t="str">
            <v>461E</v>
          </cell>
          <cell r="E2957" t="str">
            <v>ZROH</v>
          </cell>
          <cell r="F2957">
            <v>1</v>
          </cell>
          <cell r="H2957" t="str">
            <v>Foreign - imported directly</v>
          </cell>
        </row>
        <row r="2958">
          <cell r="A2958" t="str">
            <v>13020-01570200</v>
          </cell>
          <cell r="D2958" t="str">
            <v>461E</v>
          </cell>
          <cell r="E2958" t="str">
            <v>ZROH</v>
          </cell>
          <cell r="F2958">
            <v>1</v>
          </cell>
          <cell r="H2958" t="str">
            <v>Foreign - imported directly</v>
          </cell>
        </row>
        <row r="2959">
          <cell r="A2959" t="str">
            <v>13020-01571600</v>
          </cell>
          <cell r="D2959" t="str">
            <v>461E</v>
          </cell>
          <cell r="E2959" t="str">
            <v>ZROH</v>
          </cell>
          <cell r="F2959">
            <v>1</v>
          </cell>
          <cell r="H2959" t="str">
            <v>Foreign - imported directly</v>
          </cell>
        </row>
        <row r="2960">
          <cell r="A2960" t="str">
            <v>13020-01572200</v>
          </cell>
          <cell r="D2960" t="str">
            <v>461E</v>
          </cell>
          <cell r="E2960" t="str">
            <v>ZROH</v>
          </cell>
          <cell r="F2960">
            <v>1</v>
          </cell>
          <cell r="H2960" t="str">
            <v>Foreign - imported directly</v>
          </cell>
        </row>
        <row r="2961">
          <cell r="A2961" t="str">
            <v>13020-01572900</v>
          </cell>
          <cell r="D2961" t="str">
            <v>461E</v>
          </cell>
          <cell r="E2961" t="str">
            <v>ZROH</v>
          </cell>
          <cell r="F2961">
            <v>1</v>
          </cell>
          <cell r="H2961" t="str">
            <v>Foreign - imported directly</v>
          </cell>
        </row>
        <row r="2962">
          <cell r="A2962" t="str">
            <v>13020-01575500</v>
          </cell>
          <cell r="D2962" t="str">
            <v>461E</v>
          </cell>
          <cell r="E2962" t="str">
            <v>ZROH</v>
          </cell>
          <cell r="F2962">
            <v>1</v>
          </cell>
          <cell r="H2962" t="str">
            <v>Foreign - imported directly</v>
          </cell>
        </row>
        <row r="2963">
          <cell r="A2963" t="str">
            <v>13020-01575600</v>
          </cell>
          <cell r="D2963" t="str">
            <v>461E</v>
          </cell>
          <cell r="E2963" t="str">
            <v>ZROH</v>
          </cell>
          <cell r="F2963">
            <v>1</v>
          </cell>
          <cell r="H2963" t="str">
            <v>Foreign - imported directly</v>
          </cell>
        </row>
        <row r="2964">
          <cell r="A2964" t="str">
            <v>13020-01575700</v>
          </cell>
          <cell r="D2964" t="str">
            <v>461E</v>
          </cell>
          <cell r="E2964" t="str">
            <v>ZROH</v>
          </cell>
          <cell r="F2964">
            <v>1</v>
          </cell>
          <cell r="H2964" t="str">
            <v>Foreign - imported directly</v>
          </cell>
        </row>
        <row r="2965">
          <cell r="A2965" t="str">
            <v>13020-01575800</v>
          </cell>
          <cell r="D2965" t="str">
            <v>461E</v>
          </cell>
          <cell r="E2965" t="str">
            <v>ZROH</v>
          </cell>
          <cell r="F2965">
            <v>1</v>
          </cell>
          <cell r="H2965" t="str">
            <v>Foreign - imported directly</v>
          </cell>
        </row>
        <row r="2966">
          <cell r="A2966" t="str">
            <v>13020-01810200</v>
          </cell>
          <cell r="D2966" t="str">
            <v>461E</v>
          </cell>
          <cell r="E2966" t="str">
            <v>ZROH</v>
          </cell>
          <cell r="F2966">
            <v>1</v>
          </cell>
          <cell r="H2966" t="str">
            <v>Foreign - imported directly</v>
          </cell>
        </row>
        <row r="2967">
          <cell r="A2967" t="str">
            <v>13020-01810300</v>
          </cell>
          <cell r="D2967" t="str">
            <v>461E</v>
          </cell>
          <cell r="E2967" t="str">
            <v>ZROH</v>
          </cell>
          <cell r="F2967">
            <v>1</v>
          </cell>
          <cell r="H2967" t="str">
            <v>Foreign - imported directly</v>
          </cell>
        </row>
        <row r="2968">
          <cell r="A2968" t="str">
            <v>13020-01810500</v>
          </cell>
          <cell r="D2968" t="str">
            <v>461E</v>
          </cell>
          <cell r="E2968" t="str">
            <v>ZROH</v>
          </cell>
          <cell r="F2968">
            <v>1</v>
          </cell>
          <cell r="H2968" t="str">
            <v>Foreign - imported directly</v>
          </cell>
        </row>
        <row r="2969">
          <cell r="A2969" t="str">
            <v>13020-01810600</v>
          </cell>
          <cell r="D2969" t="str">
            <v>461E</v>
          </cell>
          <cell r="E2969" t="str">
            <v>ZROH</v>
          </cell>
          <cell r="F2969">
            <v>1</v>
          </cell>
          <cell r="H2969" t="str">
            <v>Foreign - imported directly</v>
          </cell>
        </row>
        <row r="2970">
          <cell r="A2970" t="str">
            <v>13020-01810800</v>
          </cell>
          <cell r="D2970" t="str">
            <v>461E</v>
          </cell>
          <cell r="E2970" t="str">
            <v>ZROH</v>
          </cell>
          <cell r="F2970">
            <v>1</v>
          </cell>
          <cell r="H2970" t="str">
            <v>Foreign - imported directly</v>
          </cell>
        </row>
        <row r="2971">
          <cell r="A2971" t="str">
            <v>13020-01811200</v>
          </cell>
          <cell r="D2971" t="str">
            <v>461E</v>
          </cell>
          <cell r="E2971" t="str">
            <v>ZROH</v>
          </cell>
          <cell r="F2971">
            <v>1</v>
          </cell>
          <cell r="H2971" t="str">
            <v>Foreign - imported directly</v>
          </cell>
        </row>
        <row r="2972">
          <cell r="A2972" t="str">
            <v>13020-01811300</v>
          </cell>
          <cell r="D2972" t="str">
            <v>461E</v>
          </cell>
          <cell r="E2972" t="str">
            <v>ZROH</v>
          </cell>
          <cell r="F2972">
            <v>1</v>
          </cell>
          <cell r="H2972" t="str">
            <v>Foreign - imported directly</v>
          </cell>
        </row>
        <row r="2973">
          <cell r="A2973" t="str">
            <v>13020-01811400</v>
          </cell>
          <cell r="D2973" t="str">
            <v>461E</v>
          </cell>
          <cell r="E2973" t="str">
            <v>ZROH</v>
          </cell>
          <cell r="F2973">
            <v>1</v>
          </cell>
          <cell r="H2973" t="str">
            <v>Foreign - imported directly</v>
          </cell>
        </row>
        <row r="2974">
          <cell r="A2974" t="str">
            <v>13020-01811500</v>
          </cell>
          <cell r="D2974" t="str">
            <v>461E</v>
          </cell>
          <cell r="E2974" t="str">
            <v>ZROH</v>
          </cell>
          <cell r="F2974">
            <v>1</v>
          </cell>
          <cell r="H2974" t="str">
            <v>Foreign - imported directly</v>
          </cell>
        </row>
        <row r="2975">
          <cell r="A2975" t="str">
            <v>13020-01811600</v>
          </cell>
          <cell r="D2975" t="str">
            <v>461E</v>
          </cell>
          <cell r="E2975" t="str">
            <v>ZROH</v>
          </cell>
          <cell r="F2975">
            <v>1</v>
          </cell>
          <cell r="H2975" t="str">
            <v>Foreign - imported directly</v>
          </cell>
        </row>
        <row r="2976">
          <cell r="A2976" t="str">
            <v>13020-01811700</v>
          </cell>
          <cell r="D2976" t="str">
            <v>461E</v>
          </cell>
          <cell r="E2976" t="str">
            <v>ZROH</v>
          </cell>
          <cell r="F2976">
            <v>1</v>
          </cell>
          <cell r="H2976" t="str">
            <v>Foreign - imported directly</v>
          </cell>
        </row>
        <row r="2977">
          <cell r="A2977" t="str">
            <v>13020-01811800</v>
          </cell>
          <cell r="D2977" t="str">
            <v>461E</v>
          </cell>
          <cell r="E2977" t="str">
            <v>ZROH</v>
          </cell>
          <cell r="F2977">
            <v>1</v>
          </cell>
          <cell r="H2977" t="str">
            <v>Foreign - imported directly</v>
          </cell>
        </row>
        <row r="2978">
          <cell r="A2978" t="str">
            <v>13020-01811900</v>
          </cell>
          <cell r="D2978" t="str">
            <v>461E</v>
          </cell>
          <cell r="E2978" t="str">
            <v>ZROH</v>
          </cell>
          <cell r="F2978">
            <v>1</v>
          </cell>
          <cell r="H2978" t="str">
            <v>Foreign - imported directly</v>
          </cell>
        </row>
        <row r="2979">
          <cell r="A2979" t="str">
            <v>13020-01812000</v>
          </cell>
          <cell r="D2979" t="str">
            <v>461E</v>
          </cell>
          <cell r="E2979" t="str">
            <v>ZROH</v>
          </cell>
          <cell r="F2979">
            <v>1</v>
          </cell>
          <cell r="H2979" t="str">
            <v>Foreign - imported directly</v>
          </cell>
        </row>
        <row r="2980">
          <cell r="A2980" t="str">
            <v>13020-01923500</v>
          </cell>
          <cell r="D2980" t="str">
            <v>461E</v>
          </cell>
          <cell r="E2980" t="str">
            <v>ZROH</v>
          </cell>
          <cell r="F2980">
            <v>1</v>
          </cell>
          <cell r="H2980" t="str">
            <v>Foreign - imported directly</v>
          </cell>
        </row>
        <row r="2981">
          <cell r="A2981" t="str">
            <v>13020-01923800</v>
          </cell>
          <cell r="D2981" t="str">
            <v>461E</v>
          </cell>
          <cell r="E2981" t="str">
            <v>ZROH</v>
          </cell>
          <cell r="F2981">
            <v>1</v>
          </cell>
          <cell r="H2981" t="str">
            <v>Foreign - imported directly</v>
          </cell>
        </row>
        <row r="2982">
          <cell r="A2982" t="str">
            <v>13020-01924100</v>
          </cell>
          <cell r="D2982" t="str">
            <v>461E</v>
          </cell>
          <cell r="E2982" t="str">
            <v>ZROH</v>
          </cell>
          <cell r="F2982">
            <v>1</v>
          </cell>
          <cell r="H2982" t="str">
            <v>Foreign - imported directly</v>
          </cell>
        </row>
        <row r="2983">
          <cell r="A2983" t="str">
            <v>13020-01926600</v>
          </cell>
          <cell r="D2983" t="str">
            <v>461E</v>
          </cell>
          <cell r="E2983" t="str">
            <v>ZROH</v>
          </cell>
          <cell r="F2983">
            <v>1</v>
          </cell>
          <cell r="H2983" t="str">
            <v>Foreign - imported directly</v>
          </cell>
        </row>
        <row r="2984">
          <cell r="A2984" t="str">
            <v>13020-02514000</v>
          </cell>
          <cell r="D2984" t="str">
            <v>461E</v>
          </cell>
          <cell r="E2984" t="str">
            <v>ZROH</v>
          </cell>
          <cell r="F2984">
            <v>1</v>
          </cell>
          <cell r="H2984" t="str">
            <v>Foreign - imported directly</v>
          </cell>
        </row>
        <row r="2985">
          <cell r="A2985" t="str">
            <v>13020-02517300</v>
          </cell>
          <cell r="D2985" t="str">
            <v>461E</v>
          </cell>
          <cell r="E2985" t="str">
            <v>ZROH</v>
          </cell>
          <cell r="F2985">
            <v>1</v>
          </cell>
          <cell r="H2985" t="str">
            <v>Foreign - imported directly</v>
          </cell>
        </row>
        <row r="2986">
          <cell r="A2986" t="str">
            <v>13020-02650100</v>
          </cell>
          <cell r="D2986" t="str">
            <v>461E</v>
          </cell>
          <cell r="E2986" t="str">
            <v>ZROH</v>
          </cell>
          <cell r="F2986">
            <v>1</v>
          </cell>
          <cell r="H2986" t="str">
            <v>Foreign - imported directly</v>
          </cell>
        </row>
        <row r="2987">
          <cell r="A2987" t="str">
            <v>13020-02650200</v>
          </cell>
          <cell r="D2987" t="str">
            <v>461E</v>
          </cell>
          <cell r="E2987" t="str">
            <v>ZROH</v>
          </cell>
          <cell r="F2987">
            <v>1</v>
          </cell>
          <cell r="H2987" t="str">
            <v>Foreign - imported directly</v>
          </cell>
        </row>
        <row r="2988">
          <cell r="A2988" t="str">
            <v>13020-02650300</v>
          </cell>
          <cell r="D2988" t="str">
            <v>461E</v>
          </cell>
          <cell r="E2988" t="str">
            <v>ZROH</v>
          </cell>
          <cell r="F2988">
            <v>1</v>
          </cell>
          <cell r="H2988" t="str">
            <v>Foreign - imported directly</v>
          </cell>
        </row>
        <row r="2989">
          <cell r="A2989" t="str">
            <v>13020-03930000</v>
          </cell>
          <cell r="D2989" t="str">
            <v>461E</v>
          </cell>
          <cell r="E2989" t="str">
            <v>ZROH</v>
          </cell>
          <cell r="F2989">
            <v>1</v>
          </cell>
          <cell r="H2989" t="str">
            <v>Foreign - imported directly</v>
          </cell>
        </row>
        <row r="2990">
          <cell r="A2990" t="str">
            <v>13020-04150000</v>
          </cell>
          <cell r="D2990" t="str">
            <v>461E</v>
          </cell>
          <cell r="E2990" t="str">
            <v>ZROH</v>
          </cell>
          <cell r="F2990">
            <v>1</v>
          </cell>
          <cell r="H2990" t="str">
            <v>Foreign - imported directly</v>
          </cell>
        </row>
        <row r="2991">
          <cell r="A2991" t="str">
            <v>13020-04150100</v>
          </cell>
          <cell r="D2991" t="str">
            <v>461E</v>
          </cell>
          <cell r="E2991" t="str">
            <v>ZROH</v>
          </cell>
          <cell r="F2991">
            <v>1</v>
          </cell>
          <cell r="H2991" t="str">
            <v>Foreign - imported directly</v>
          </cell>
        </row>
        <row r="2992">
          <cell r="A2992" t="str">
            <v>13020-04151200</v>
          </cell>
          <cell r="D2992" t="str">
            <v>461E</v>
          </cell>
          <cell r="E2992" t="str">
            <v>ZROH</v>
          </cell>
          <cell r="F2992">
            <v>1</v>
          </cell>
          <cell r="H2992" t="str">
            <v>Foreign - imported directly</v>
          </cell>
        </row>
        <row r="2993">
          <cell r="A2993" t="str">
            <v>13020-04152700</v>
          </cell>
          <cell r="D2993" t="str">
            <v>461E</v>
          </cell>
          <cell r="E2993" t="str">
            <v>ZROH</v>
          </cell>
          <cell r="F2993">
            <v>1</v>
          </cell>
          <cell r="H2993" t="str">
            <v>Foreign - imported directly</v>
          </cell>
        </row>
        <row r="2994">
          <cell r="A2994" t="str">
            <v>13020-04154100</v>
          </cell>
          <cell r="D2994" t="str">
            <v>461E</v>
          </cell>
          <cell r="E2994" t="str">
            <v>ZROH</v>
          </cell>
          <cell r="F2994">
            <v>1</v>
          </cell>
          <cell r="H2994" t="str">
            <v>Foreign - imported directly</v>
          </cell>
        </row>
        <row r="2995">
          <cell r="A2995" t="str">
            <v>13020-04156300</v>
          </cell>
          <cell r="D2995" t="str">
            <v>461E</v>
          </cell>
          <cell r="E2995" t="str">
            <v>ZROH</v>
          </cell>
          <cell r="F2995">
            <v>1</v>
          </cell>
          <cell r="H2995" t="str">
            <v>Foreign - imported directly</v>
          </cell>
        </row>
        <row r="2996">
          <cell r="A2996" t="str">
            <v>13020-04871200</v>
          </cell>
          <cell r="D2996" t="str">
            <v>461E</v>
          </cell>
          <cell r="E2996" t="str">
            <v>ZROH</v>
          </cell>
          <cell r="F2996">
            <v>1</v>
          </cell>
          <cell r="H2996" t="str">
            <v>Foreign - imported directly</v>
          </cell>
        </row>
        <row r="2997">
          <cell r="A2997" t="str">
            <v>13020-04872600</v>
          </cell>
          <cell r="D2997" t="str">
            <v>461E</v>
          </cell>
          <cell r="E2997" t="str">
            <v>ZROH</v>
          </cell>
          <cell r="F2997">
            <v>1</v>
          </cell>
          <cell r="H2997" t="str">
            <v>Foreign - imported directly</v>
          </cell>
        </row>
        <row r="2998">
          <cell r="A2998" t="str">
            <v>13020-04877000</v>
          </cell>
          <cell r="D2998" t="str">
            <v>461E</v>
          </cell>
          <cell r="E2998" t="str">
            <v>ZROH</v>
          </cell>
          <cell r="F2998">
            <v>1</v>
          </cell>
          <cell r="H2998" t="str">
            <v>Foreign - imported directly</v>
          </cell>
        </row>
        <row r="2999">
          <cell r="A2999" t="str">
            <v>13020-04879200</v>
          </cell>
          <cell r="D2999" t="str">
            <v>461E</v>
          </cell>
          <cell r="E2999" t="str">
            <v>ZROH</v>
          </cell>
          <cell r="F2999">
            <v>1</v>
          </cell>
          <cell r="H2999" t="str">
            <v>Foreign - imported directly</v>
          </cell>
        </row>
        <row r="3000">
          <cell r="A3000" t="str">
            <v>13020-05100000</v>
          </cell>
          <cell r="D3000" t="str">
            <v>461E</v>
          </cell>
          <cell r="E3000" t="str">
            <v>ZROH</v>
          </cell>
          <cell r="F3000">
            <v>1</v>
          </cell>
          <cell r="H3000" t="str">
            <v>Foreign - imported directly</v>
          </cell>
        </row>
        <row r="3001">
          <cell r="A3001" t="str">
            <v>13020-05100100</v>
          </cell>
          <cell r="D3001" t="str">
            <v>461E</v>
          </cell>
          <cell r="E3001" t="str">
            <v>ZROH</v>
          </cell>
          <cell r="F3001">
            <v>1</v>
          </cell>
          <cell r="H3001" t="str">
            <v>Foreign - imported directly</v>
          </cell>
        </row>
        <row r="3002">
          <cell r="A3002" t="str">
            <v>13020-05741600</v>
          </cell>
          <cell r="D3002" t="str">
            <v>461E</v>
          </cell>
          <cell r="E3002" t="str">
            <v>ZROH</v>
          </cell>
          <cell r="F3002">
            <v>1</v>
          </cell>
          <cell r="H3002" t="str">
            <v>Foreign - imported directly</v>
          </cell>
        </row>
        <row r="3003">
          <cell r="A3003" t="str">
            <v>13020-05746100</v>
          </cell>
          <cell r="D3003" t="str">
            <v>461E</v>
          </cell>
          <cell r="E3003" t="str">
            <v>ZROH</v>
          </cell>
          <cell r="F3003">
            <v>1</v>
          </cell>
          <cell r="H3003" t="str">
            <v>Foreign - imported directly</v>
          </cell>
        </row>
        <row r="3004">
          <cell r="A3004" t="str">
            <v>13020-05747200</v>
          </cell>
          <cell r="D3004" t="str">
            <v>461E</v>
          </cell>
          <cell r="E3004" t="str">
            <v>ZROH</v>
          </cell>
          <cell r="F3004">
            <v>1</v>
          </cell>
          <cell r="H3004" t="str">
            <v>Foreign - imported directly</v>
          </cell>
        </row>
        <row r="3005">
          <cell r="A3005" t="str">
            <v>13020-05747400</v>
          </cell>
          <cell r="D3005" t="str">
            <v>461E</v>
          </cell>
          <cell r="E3005" t="str">
            <v>ZROH</v>
          </cell>
          <cell r="F3005">
            <v>1</v>
          </cell>
          <cell r="H3005" t="str">
            <v>Foreign - imported directly</v>
          </cell>
        </row>
        <row r="3006">
          <cell r="A3006" t="str">
            <v>13020-05747800</v>
          </cell>
          <cell r="D3006" t="str">
            <v>461E</v>
          </cell>
          <cell r="E3006" t="str">
            <v>ZROH</v>
          </cell>
          <cell r="F3006">
            <v>1</v>
          </cell>
          <cell r="H3006" t="str">
            <v>Foreign - imported directly</v>
          </cell>
        </row>
        <row r="3007">
          <cell r="A3007" t="str">
            <v>13020-06150000</v>
          </cell>
          <cell r="D3007" t="str">
            <v>461E</v>
          </cell>
          <cell r="E3007" t="str">
            <v>ZROH</v>
          </cell>
          <cell r="F3007">
            <v>1</v>
          </cell>
          <cell r="H3007" t="str">
            <v>Foreign - imported directly</v>
          </cell>
        </row>
        <row r="3008">
          <cell r="A3008" t="str">
            <v>13020-06262900</v>
          </cell>
          <cell r="D3008" t="str">
            <v>461E</v>
          </cell>
          <cell r="E3008" t="str">
            <v>ZROH</v>
          </cell>
          <cell r="F3008">
            <v>1</v>
          </cell>
          <cell r="H3008" t="str">
            <v>Foreign - imported directly</v>
          </cell>
        </row>
        <row r="3009">
          <cell r="A3009" t="str">
            <v>13020-06263000</v>
          </cell>
          <cell r="D3009" t="str">
            <v>461E</v>
          </cell>
          <cell r="E3009" t="str">
            <v>ZROH</v>
          </cell>
          <cell r="F3009">
            <v>1</v>
          </cell>
          <cell r="H3009" t="str">
            <v>Foreign - imported directly</v>
          </cell>
        </row>
        <row r="3010">
          <cell r="A3010" t="str">
            <v>13020-06269800</v>
          </cell>
          <cell r="D3010" t="str">
            <v>461E</v>
          </cell>
          <cell r="E3010" t="str">
            <v>ZROH</v>
          </cell>
          <cell r="F3010">
            <v>1</v>
          </cell>
          <cell r="H3010" t="str">
            <v>Foreign - imported directly</v>
          </cell>
        </row>
        <row r="3011">
          <cell r="A3011" t="str">
            <v>13020-06269900</v>
          </cell>
          <cell r="D3011" t="str">
            <v>461E</v>
          </cell>
          <cell r="E3011" t="str">
            <v>ZROH</v>
          </cell>
          <cell r="F3011">
            <v>1</v>
          </cell>
          <cell r="H3011" t="str">
            <v>Foreign - imported directly</v>
          </cell>
        </row>
        <row r="3012">
          <cell r="A3012" t="str">
            <v>13020-06620200</v>
          </cell>
          <cell r="D3012" t="str">
            <v>461E</v>
          </cell>
          <cell r="E3012" t="str">
            <v>ZROH</v>
          </cell>
          <cell r="F3012">
            <v>1</v>
          </cell>
          <cell r="H3012" t="str">
            <v>Foreign - imported directly</v>
          </cell>
        </row>
        <row r="3013">
          <cell r="A3013" t="str">
            <v>13020-06620300</v>
          </cell>
          <cell r="D3013" t="str">
            <v>461E</v>
          </cell>
          <cell r="E3013" t="str">
            <v>ZROH</v>
          </cell>
          <cell r="F3013">
            <v>1</v>
          </cell>
          <cell r="H3013" t="str">
            <v>Foreign - imported directly</v>
          </cell>
        </row>
        <row r="3014">
          <cell r="A3014" t="str">
            <v>13020-07460200</v>
          </cell>
          <cell r="D3014" t="str">
            <v>461E</v>
          </cell>
          <cell r="E3014" t="str">
            <v>ZROH</v>
          </cell>
          <cell r="F3014">
            <v>1</v>
          </cell>
          <cell r="H3014" t="str">
            <v>Foreign - imported directly</v>
          </cell>
        </row>
        <row r="3015">
          <cell r="A3015" t="str">
            <v>13020-07500200</v>
          </cell>
          <cell r="D3015" t="str">
            <v>461E</v>
          </cell>
          <cell r="E3015" t="str">
            <v>ZROH</v>
          </cell>
          <cell r="F3015">
            <v>1</v>
          </cell>
          <cell r="H3015" t="str">
            <v>Foreign - imported directly</v>
          </cell>
        </row>
        <row r="3016">
          <cell r="A3016" t="str">
            <v>13020-07500300</v>
          </cell>
          <cell r="D3016" t="str">
            <v>461E</v>
          </cell>
          <cell r="E3016" t="str">
            <v>ZROH</v>
          </cell>
          <cell r="F3016">
            <v>1</v>
          </cell>
          <cell r="H3016" t="str">
            <v>Foreign - imported directly</v>
          </cell>
        </row>
        <row r="3017">
          <cell r="A3017" t="str">
            <v>13021-00020000</v>
          </cell>
          <cell r="D3017" t="str">
            <v>461E</v>
          </cell>
          <cell r="E3017" t="str">
            <v>ZROH</v>
          </cell>
          <cell r="F3017">
            <v>1</v>
          </cell>
          <cell r="H3017" t="str">
            <v>Foreign - imported directly</v>
          </cell>
        </row>
        <row r="3018">
          <cell r="A3018" t="str">
            <v>13021-00020100</v>
          </cell>
          <cell r="D3018" t="str">
            <v>461E</v>
          </cell>
          <cell r="E3018" t="str">
            <v>ZROH</v>
          </cell>
          <cell r="F3018">
            <v>1</v>
          </cell>
          <cell r="H3018" t="str">
            <v>Foreign - imported directly</v>
          </cell>
        </row>
        <row r="3019">
          <cell r="A3019" t="str">
            <v>13021-00030200</v>
          </cell>
          <cell r="D3019" t="str">
            <v>461E</v>
          </cell>
          <cell r="E3019" t="str">
            <v>ZROH</v>
          </cell>
          <cell r="F3019">
            <v>1</v>
          </cell>
          <cell r="H3019" t="str">
            <v>Foreign - imported directly</v>
          </cell>
        </row>
        <row r="3020">
          <cell r="A3020" t="str">
            <v>13021-00030300</v>
          </cell>
          <cell r="D3020" t="str">
            <v>461E</v>
          </cell>
          <cell r="E3020" t="str">
            <v>ZROH</v>
          </cell>
          <cell r="F3020">
            <v>1</v>
          </cell>
          <cell r="H3020" t="str">
            <v>Foreign - imported directly</v>
          </cell>
        </row>
        <row r="3021">
          <cell r="A3021" t="str">
            <v>13021-00080000</v>
          </cell>
          <cell r="D3021" t="str">
            <v>461E</v>
          </cell>
          <cell r="E3021" t="str">
            <v>ZROH</v>
          </cell>
          <cell r="F3021">
            <v>1</v>
          </cell>
          <cell r="H3021" t="str">
            <v>Foreign - imported directly</v>
          </cell>
        </row>
        <row r="3022">
          <cell r="A3022" t="str">
            <v>13021-00080100</v>
          </cell>
          <cell r="D3022" t="str">
            <v>461E</v>
          </cell>
          <cell r="E3022" t="str">
            <v>ZROH</v>
          </cell>
          <cell r="F3022">
            <v>1</v>
          </cell>
          <cell r="H3022" t="str">
            <v>Foreign - imported directly</v>
          </cell>
        </row>
        <row r="3023">
          <cell r="A3023" t="str">
            <v>13040-00270400</v>
          </cell>
          <cell r="D3023" t="str">
            <v>461E</v>
          </cell>
          <cell r="E3023" t="str">
            <v>ZROH</v>
          </cell>
          <cell r="F3023">
            <v>1</v>
          </cell>
          <cell r="H3023" t="str">
            <v>Foreign - imported directly</v>
          </cell>
        </row>
        <row r="3024">
          <cell r="A3024" t="str">
            <v>13040-00270500</v>
          </cell>
          <cell r="D3024" t="str">
            <v>461E</v>
          </cell>
          <cell r="E3024" t="str">
            <v>ZROH</v>
          </cell>
          <cell r="F3024">
            <v>1</v>
          </cell>
          <cell r="H3024" t="str">
            <v>Foreign - imported directly</v>
          </cell>
        </row>
        <row r="3025">
          <cell r="A3025" t="str">
            <v>13040-01260000</v>
          </cell>
          <cell r="D3025" t="str">
            <v>461E</v>
          </cell>
          <cell r="E3025" t="str">
            <v>ZROH</v>
          </cell>
          <cell r="F3025">
            <v>1</v>
          </cell>
          <cell r="H3025" t="str">
            <v>Foreign - imported directly</v>
          </cell>
        </row>
        <row r="3026">
          <cell r="A3026" t="str">
            <v>13050-72B0403A</v>
          </cell>
          <cell r="D3026" t="str">
            <v>461E</v>
          </cell>
          <cell r="E3026" t="str">
            <v>ZROH</v>
          </cell>
          <cell r="F3026">
            <v>1</v>
          </cell>
          <cell r="H3026" t="str">
            <v>Foreign - imported directly</v>
          </cell>
        </row>
        <row r="3027">
          <cell r="A3027" t="str">
            <v>13050-A6H07009</v>
          </cell>
          <cell r="D3027" t="str">
            <v>461E</v>
          </cell>
          <cell r="E3027" t="str">
            <v>ZROH</v>
          </cell>
          <cell r="F3027">
            <v>1</v>
          </cell>
          <cell r="H3027" t="str">
            <v>Foreign - imported directly</v>
          </cell>
        </row>
        <row r="3028">
          <cell r="A3028" t="str">
            <v>13071-00016700</v>
          </cell>
          <cell r="D3028" t="str">
            <v>461E</v>
          </cell>
          <cell r="E3028" t="str">
            <v>ZROH</v>
          </cell>
          <cell r="F3028">
            <v>1</v>
          </cell>
          <cell r="H3028" t="str">
            <v>Foreign - imported directly</v>
          </cell>
        </row>
        <row r="3029">
          <cell r="A3029" t="str">
            <v>13071-00016800</v>
          </cell>
          <cell r="D3029" t="str">
            <v>461E</v>
          </cell>
          <cell r="E3029" t="str">
            <v>ZROH</v>
          </cell>
          <cell r="F3029">
            <v>1</v>
          </cell>
          <cell r="H3029" t="str">
            <v>Foreign - imported directly</v>
          </cell>
        </row>
        <row r="3030">
          <cell r="A3030" t="str">
            <v>13071-00019600</v>
          </cell>
          <cell r="D3030" t="str">
            <v>461E</v>
          </cell>
          <cell r="E3030" t="str">
            <v>ZROH</v>
          </cell>
          <cell r="F3030">
            <v>1</v>
          </cell>
          <cell r="H3030" t="str">
            <v>Foreign - imported directly</v>
          </cell>
        </row>
        <row r="3031">
          <cell r="A3031" t="str">
            <v>13071-00020500</v>
          </cell>
          <cell r="D3031" t="str">
            <v>461E</v>
          </cell>
          <cell r="E3031" t="str">
            <v>ZROH</v>
          </cell>
          <cell r="F3031">
            <v>1</v>
          </cell>
          <cell r="H3031" t="str">
            <v>Foreign - imported directly</v>
          </cell>
        </row>
        <row r="3032">
          <cell r="A3032" t="str">
            <v>13071-00021000</v>
          </cell>
          <cell r="D3032" t="str">
            <v>461E</v>
          </cell>
          <cell r="E3032" t="str">
            <v>ZROH</v>
          </cell>
          <cell r="F3032">
            <v>1</v>
          </cell>
          <cell r="H3032" t="str">
            <v>Foreign - imported directly</v>
          </cell>
        </row>
        <row r="3033">
          <cell r="A3033" t="str">
            <v>13071-00022400</v>
          </cell>
          <cell r="D3033" t="str">
            <v>461E</v>
          </cell>
          <cell r="E3033" t="str">
            <v>ZROH</v>
          </cell>
          <cell r="F3033">
            <v>1</v>
          </cell>
          <cell r="H3033" t="str">
            <v>Foreign - imported directly</v>
          </cell>
        </row>
        <row r="3034">
          <cell r="A3034" t="str">
            <v>13071-00023200</v>
          </cell>
          <cell r="D3034" t="str">
            <v>461E</v>
          </cell>
          <cell r="E3034" t="str">
            <v>ZROH</v>
          </cell>
          <cell r="F3034">
            <v>1</v>
          </cell>
          <cell r="H3034" t="str">
            <v>Foreign - imported directly</v>
          </cell>
        </row>
        <row r="3035">
          <cell r="A3035" t="str">
            <v>13071-00023300</v>
          </cell>
          <cell r="D3035" t="str">
            <v>461E</v>
          </cell>
          <cell r="E3035" t="str">
            <v>ZROH</v>
          </cell>
          <cell r="F3035">
            <v>1</v>
          </cell>
          <cell r="H3035" t="str">
            <v>Foreign - imported directly</v>
          </cell>
        </row>
        <row r="3036">
          <cell r="A3036" t="str">
            <v>13071-00024100</v>
          </cell>
          <cell r="D3036" t="str">
            <v>461E</v>
          </cell>
          <cell r="E3036" t="str">
            <v>ZROH</v>
          </cell>
          <cell r="F3036">
            <v>1</v>
          </cell>
          <cell r="H3036" t="str">
            <v>Foreign - imported directly</v>
          </cell>
        </row>
        <row r="3037">
          <cell r="A3037" t="str">
            <v>13071-00025400</v>
          </cell>
          <cell r="D3037" t="str">
            <v>461E</v>
          </cell>
          <cell r="E3037" t="str">
            <v>ZROH</v>
          </cell>
          <cell r="F3037">
            <v>1</v>
          </cell>
          <cell r="H3037" t="str">
            <v>Foreign - imported directly</v>
          </cell>
        </row>
        <row r="3038">
          <cell r="A3038" t="str">
            <v>13071-00025500</v>
          </cell>
          <cell r="D3038" t="str">
            <v>461E</v>
          </cell>
          <cell r="E3038" t="str">
            <v>ZROH</v>
          </cell>
          <cell r="F3038">
            <v>1</v>
          </cell>
          <cell r="H3038" t="str">
            <v>Foreign - imported directly</v>
          </cell>
        </row>
        <row r="3039">
          <cell r="A3039" t="str">
            <v>13071-00028500</v>
          </cell>
          <cell r="D3039" t="str">
            <v>461E</v>
          </cell>
          <cell r="E3039" t="str">
            <v>ZROH</v>
          </cell>
          <cell r="F3039">
            <v>1</v>
          </cell>
          <cell r="H3039" t="str">
            <v>Foreign - imported directly</v>
          </cell>
        </row>
        <row r="3040">
          <cell r="A3040" t="str">
            <v>13071-00028600</v>
          </cell>
          <cell r="D3040" t="str">
            <v>461E</v>
          </cell>
          <cell r="E3040" t="str">
            <v>ZROH</v>
          </cell>
          <cell r="F3040">
            <v>1</v>
          </cell>
          <cell r="H3040" t="str">
            <v>Foreign - imported directly</v>
          </cell>
        </row>
        <row r="3041">
          <cell r="A3041" t="str">
            <v>13071-00029000</v>
          </cell>
          <cell r="D3041" t="str">
            <v>461E</v>
          </cell>
          <cell r="E3041" t="str">
            <v>ZROH</v>
          </cell>
          <cell r="F3041">
            <v>1</v>
          </cell>
          <cell r="H3041" t="str">
            <v>Foreign - imported directly</v>
          </cell>
        </row>
        <row r="3042">
          <cell r="A3042" t="str">
            <v>13071-00029200</v>
          </cell>
          <cell r="D3042" t="str">
            <v>461E</v>
          </cell>
          <cell r="E3042" t="str">
            <v>ZROH</v>
          </cell>
          <cell r="F3042">
            <v>1</v>
          </cell>
          <cell r="H3042" t="str">
            <v>Foreign - imported directly</v>
          </cell>
        </row>
        <row r="3043">
          <cell r="A3043" t="str">
            <v>13071-00350200</v>
          </cell>
          <cell r="D3043" t="str">
            <v>461E</v>
          </cell>
          <cell r="E3043" t="str">
            <v>ZROH</v>
          </cell>
          <cell r="F3043">
            <v>1</v>
          </cell>
          <cell r="H3043" t="str">
            <v>Foreign - imported directly</v>
          </cell>
        </row>
        <row r="3044">
          <cell r="A3044" t="str">
            <v>13071-00350300</v>
          </cell>
          <cell r="D3044" t="str">
            <v>461E</v>
          </cell>
          <cell r="E3044" t="str">
            <v>ZROH</v>
          </cell>
          <cell r="F3044">
            <v>1</v>
          </cell>
          <cell r="H3044" t="str">
            <v>Foreign - imported directly</v>
          </cell>
        </row>
        <row r="3045">
          <cell r="A3045" t="str">
            <v>13071-00350600</v>
          </cell>
          <cell r="D3045" t="str">
            <v>461E</v>
          </cell>
          <cell r="E3045" t="str">
            <v>ZROH</v>
          </cell>
          <cell r="F3045">
            <v>1</v>
          </cell>
          <cell r="H3045" t="str">
            <v>Foreign - imported directly</v>
          </cell>
        </row>
        <row r="3046">
          <cell r="A3046" t="str">
            <v>13071-00350700</v>
          </cell>
          <cell r="D3046" t="str">
            <v>461E</v>
          </cell>
          <cell r="E3046" t="str">
            <v>ZROH</v>
          </cell>
          <cell r="F3046">
            <v>1</v>
          </cell>
          <cell r="H3046" t="str">
            <v>Foreign - imported directly</v>
          </cell>
        </row>
        <row r="3047">
          <cell r="A3047" t="str">
            <v>13071-00353400</v>
          </cell>
          <cell r="D3047" t="str">
            <v>461E</v>
          </cell>
          <cell r="E3047" t="str">
            <v>ZROH</v>
          </cell>
          <cell r="F3047">
            <v>1</v>
          </cell>
          <cell r="H3047" t="str">
            <v>Foreign - imported directly</v>
          </cell>
        </row>
        <row r="3048">
          <cell r="A3048" t="str">
            <v>13071-00354700</v>
          </cell>
          <cell r="D3048" t="str">
            <v>461E</v>
          </cell>
          <cell r="E3048" t="str">
            <v>ZROH</v>
          </cell>
          <cell r="F3048">
            <v>1</v>
          </cell>
          <cell r="H3048" t="str">
            <v>Foreign - imported directly</v>
          </cell>
        </row>
        <row r="3049">
          <cell r="A3049" t="str">
            <v>13071-00354800</v>
          </cell>
          <cell r="D3049" t="str">
            <v>461E</v>
          </cell>
          <cell r="E3049" t="str">
            <v>ZROH</v>
          </cell>
          <cell r="F3049">
            <v>1</v>
          </cell>
          <cell r="H3049" t="str">
            <v>Foreign - imported directly</v>
          </cell>
        </row>
        <row r="3050">
          <cell r="A3050" t="str">
            <v>13071-00355200</v>
          </cell>
          <cell r="D3050" t="str">
            <v>461E</v>
          </cell>
          <cell r="E3050" t="str">
            <v>ZROH</v>
          </cell>
          <cell r="F3050">
            <v>1</v>
          </cell>
          <cell r="H3050" t="str">
            <v>Foreign - imported directly</v>
          </cell>
        </row>
        <row r="3051">
          <cell r="A3051" t="str">
            <v>13071-00355300</v>
          </cell>
          <cell r="D3051" t="str">
            <v>461E</v>
          </cell>
          <cell r="E3051" t="str">
            <v>ZROH</v>
          </cell>
          <cell r="F3051">
            <v>1</v>
          </cell>
          <cell r="H3051" t="str">
            <v>Foreign - imported directly</v>
          </cell>
        </row>
        <row r="3052">
          <cell r="A3052" t="str">
            <v>13071-00355400</v>
          </cell>
          <cell r="D3052" t="str">
            <v>461E</v>
          </cell>
          <cell r="E3052" t="str">
            <v>ZROH</v>
          </cell>
          <cell r="F3052">
            <v>1</v>
          </cell>
          <cell r="H3052" t="str">
            <v>Foreign - imported directly</v>
          </cell>
        </row>
        <row r="3053">
          <cell r="A3053" t="str">
            <v>13071-00355500</v>
          </cell>
          <cell r="D3053" t="str">
            <v>461E</v>
          </cell>
          <cell r="E3053" t="str">
            <v>ZROH</v>
          </cell>
          <cell r="F3053">
            <v>1</v>
          </cell>
          <cell r="H3053" t="str">
            <v>Foreign - imported directly</v>
          </cell>
        </row>
        <row r="3054">
          <cell r="A3054" t="str">
            <v>13071-00355900</v>
          </cell>
          <cell r="D3054" t="str">
            <v>461E</v>
          </cell>
          <cell r="E3054" t="str">
            <v>ZROH</v>
          </cell>
          <cell r="F3054">
            <v>1</v>
          </cell>
          <cell r="H3054" t="str">
            <v>Foreign - imported directly</v>
          </cell>
        </row>
        <row r="3055">
          <cell r="A3055" t="str">
            <v>13071-00356000</v>
          </cell>
          <cell r="D3055" t="str">
            <v>461E</v>
          </cell>
          <cell r="E3055" t="str">
            <v>ZROH</v>
          </cell>
          <cell r="F3055">
            <v>1</v>
          </cell>
          <cell r="H3055" t="str">
            <v>Foreign - imported directly</v>
          </cell>
        </row>
        <row r="3056">
          <cell r="A3056" t="str">
            <v>13071-00356200</v>
          </cell>
          <cell r="D3056" t="str">
            <v>461E</v>
          </cell>
          <cell r="E3056" t="str">
            <v>ZROH</v>
          </cell>
          <cell r="F3056">
            <v>1</v>
          </cell>
          <cell r="H3056" t="str">
            <v>Foreign - imported directly</v>
          </cell>
        </row>
        <row r="3057">
          <cell r="A3057" t="str">
            <v>13071-00356300</v>
          </cell>
          <cell r="D3057" t="str">
            <v>461E</v>
          </cell>
          <cell r="E3057" t="str">
            <v>ZROH</v>
          </cell>
          <cell r="F3057">
            <v>1</v>
          </cell>
          <cell r="H3057" t="str">
            <v>Foreign - imported directly</v>
          </cell>
        </row>
        <row r="3058">
          <cell r="A3058" t="str">
            <v>13071-00358100</v>
          </cell>
          <cell r="D3058" t="str">
            <v>461E</v>
          </cell>
          <cell r="E3058" t="str">
            <v>ZROH</v>
          </cell>
          <cell r="F3058">
            <v>1</v>
          </cell>
          <cell r="H3058" t="str">
            <v>Foreign - imported directly</v>
          </cell>
        </row>
        <row r="3059">
          <cell r="A3059" t="str">
            <v>13071-00358200</v>
          </cell>
          <cell r="D3059" t="str">
            <v>461E</v>
          </cell>
          <cell r="E3059" t="str">
            <v>ZROH</v>
          </cell>
          <cell r="F3059">
            <v>1</v>
          </cell>
          <cell r="H3059" t="str">
            <v>Foreign - imported directly</v>
          </cell>
        </row>
        <row r="3060">
          <cell r="A3060" t="str">
            <v>13071-00359900</v>
          </cell>
          <cell r="D3060" t="str">
            <v>461E</v>
          </cell>
          <cell r="E3060" t="str">
            <v>ZROH</v>
          </cell>
          <cell r="F3060">
            <v>1</v>
          </cell>
          <cell r="H3060" t="str">
            <v>Foreign - imported directly</v>
          </cell>
        </row>
        <row r="3061">
          <cell r="A3061" t="str">
            <v>13071-02020800</v>
          </cell>
          <cell r="D3061" t="str">
            <v>461E</v>
          </cell>
          <cell r="E3061" t="str">
            <v>ZROH</v>
          </cell>
          <cell r="F3061">
            <v>1</v>
          </cell>
          <cell r="H3061" t="str">
            <v>Foreign - imported directly</v>
          </cell>
        </row>
        <row r="3062">
          <cell r="A3062" t="str">
            <v>13071-02021700</v>
          </cell>
          <cell r="D3062" t="str">
            <v>461E</v>
          </cell>
          <cell r="E3062" t="str">
            <v>ZROH</v>
          </cell>
          <cell r="F3062">
            <v>1</v>
          </cell>
          <cell r="H3062" t="str">
            <v>Foreign - imported directly</v>
          </cell>
        </row>
        <row r="3063">
          <cell r="A3063" t="str">
            <v>13071-02022100</v>
          </cell>
          <cell r="D3063" t="str">
            <v>461E</v>
          </cell>
          <cell r="E3063" t="str">
            <v>ZROH</v>
          </cell>
          <cell r="F3063">
            <v>1</v>
          </cell>
          <cell r="H3063" t="str">
            <v>Foreign - imported directly</v>
          </cell>
        </row>
        <row r="3064">
          <cell r="A3064" t="str">
            <v>13071-02631500</v>
          </cell>
          <cell r="D3064" t="str">
            <v>461E</v>
          </cell>
          <cell r="E3064" t="str">
            <v>ZROH</v>
          </cell>
          <cell r="F3064">
            <v>1</v>
          </cell>
          <cell r="H3064" t="str">
            <v>Foreign - imported directly</v>
          </cell>
        </row>
        <row r="3065">
          <cell r="A3065" t="str">
            <v>13071-02631600</v>
          </cell>
          <cell r="D3065" t="str">
            <v>461E</v>
          </cell>
          <cell r="E3065" t="str">
            <v>ZROH</v>
          </cell>
          <cell r="F3065">
            <v>1</v>
          </cell>
          <cell r="H3065" t="str">
            <v>Foreign - imported directly</v>
          </cell>
        </row>
        <row r="3066">
          <cell r="A3066" t="str">
            <v>13071-02783000</v>
          </cell>
          <cell r="D3066" t="str">
            <v>461E</v>
          </cell>
          <cell r="E3066" t="str">
            <v>ZROH</v>
          </cell>
          <cell r="F3066">
            <v>1</v>
          </cell>
          <cell r="H3066" t="str">
            <v>Foreign - imported directly</v>
          </cell>
        </row>
        <row r="3067">
          <cell r="A3067" t="str">
            <v>13071-02783100</v>
          </cell>
          <cell r="D3067" t="str">
            <v>461E</v>
          </cell>
          <cell r="E3067" t="str">
            <v>ZROH</v>
          </cell>
          <cell r="F3067">
            <v>1</v>
          </cell>
          <cell r="H3067" t="str">
            <v>Foreign - imported directly</v>
          </cell>
        </row>
        <row r="3068">
          <cell r="A3068" t="str">
            <v>13071-02783600</v>
          </cell>
          <cell r="D3068" t="str">
            <v>461E</v>
          </cell>
          <cell r="E3068" t="str">
            <v>ZROH</v>
          </cell>
          <cell r="F3068">
            <v>1</v>
          </cell>
          <cell r="H3068" t="str">
            <v>Foreign - imported directly</v>
          </cell>
        </row>
        <row r="3069">
          <cell r="A3069" t="str">
            <v>13071-02783700</v>
          </cell>
          <cell r="D3069" t="str">
            <v>461E</v>
          </cell>
          <cell r="E3069" t="str">
            <v>ZROH</v>
          </cell>
          <cell r="F3069">
            <v>1</v>
          </cell>
          <cell r="H3069" t="str">
            <v>Foreign - imported directly</v>
          </cell>
        </row>
        <row r="3070">
          <cell r="A3070" t="str">
            <v>13071-02784700</v>
          </cell>
          <cell r="D3070" t="str">
            <v>461E</v>
          </cell>
          <cell r="E3070" t="str">
            <v>ZROH</v>
          </cell>
          <cell r="F3070">
            <v>1</v>
          </cell>
          <cell r="H3070" t="str">
            <v>Foreign - imported directly</v>
          </cell>
        </row>
        <row r="3071">
          <cell r="A3071" t="str">
            <v>13071-03141200</v>
          </cell>
          <cell r="D3071" t="str">
            <v>461E</v>
          </cell>
          <cell r="E3071" t="str">
            <v>ZROH</v>
          </cell>
          <cell r="F3071">
            <v>1</v>
          </cell>
          <cell r="H3071" t="str">
            <v>Foreign - imported directly</v>
          </cell>
        </row>
        <row r="3072">
          <cell r="A3072" t="str">
            <v>13071-03141300</v>
          </cell>
          <cell r="D3072" t="str">
            <v>461E</v>
          </cell>
          <cell r="E3072" t="str">
            <v>ZROH</v>
          </cell>
          <cell r="F3072">
            <v>1</v>
          </cell>
          <cell r="H3072" t="str">
            <v>Foreign - imported directly</v>
          </cell>
        </row>
        <row r="3073">
          <cell r="A3073" t="str">
            <v>13071-03141400</v>
          </cell>
          <cell r="D3073" t="str">
            <v>461E</v>
          </cell>
          <cell r="E3073" t="str">
            <v>ZROH</v>
          </cell>
          <cell r="F3073">
            <v>6</v>
          </cell>
          <cell r="H3073" t="str">
            <v>Foreign - imported directly, no similar nat., Res.CAMEX</v>
          </cell>
        </row>
        <row r="3074">
          <cell r="A3074" t="str">
            <v>13071-03141500</v>
          </cell>
          <cell r="D3074" t="str">
            <v>461E</v>
          </cell>
          <cell r="E3074" t="str">
            <v>ZROH</v>
          </cell>
          <cell r="F3074">
            <v>1</v>
          </cell>
          <cell r="H3074" t="str">
            <v>Foreign - imported directly</v>
          </cell>
        </row>
        <row r="3075">
          <cell r="A3075" t="str">
            <v>13071-03142300</v>
          </cell>
          <cell r="D3075" t="str">
            <v>461E</v>
          </cell>
          <cell r="E3075" t="str">
            <v>ZROH</v>
          </cell>
          <cell r="F3075">
            <v>1</v>
          </cell>
          <cell r="H3075" t="str">
            <v>Foreign - imported directly</v>
          </cell>
        </row>
        <row r="3076">
          <cell r="A3076" t="str">
            <v>13071-03142400</v>
          </cell>
          <cell r="D3076" t="str">
            <v>461E</v>
          </cell>
          <cell r="E3076" t="str">
            <v>ZROH</v>
          </cell>
          <cell r="F3076">
            <v>1</v>
          </cell>
          <cell r="H3076" t="str">
            <v>Foreign - imported directly</v>
          </cell>
        </row>
        <row r="3077">
          <cell r="A3077" t="str">
            <v>13071-03143200</v>
          </cell>
          <cell r="D3077" t="str">
            <v>461E</v>
          </cell>
          <cell r="E3077" t="str">
            <v>ZROH</v>
          </cell>
          <cell r="F3077">
            <v>6</v>
          </cell>
          <cell r="H3077" t="str">
            <v>Foreign - imported directly, no similar nat., Res.CAMEX</v>
          </cell>
        </row>
        <row r="3078">
          <cell r="A3078" t="str">
            <v>13071-03410400</v>
          </cell>
          <cell r="D3078" t="str">
            <v>461E</v>
          </cell>
          <cell r="E3078" t="str">
            <v>ZROH</v>
          </cell>
          <cell r="F3078">
            <v>1</v>
          </cell>
          <cell r="H3078" t="str">
            <v>Foreign - imported directly</v>
          </cell>
        </row>
        <row r="3079">
          <cell r="A3079" t="str">
            <v>13071-03410500</v>
          </cell>
          <cell r="D3079" t="str">
            <v>461E</v>
          </cell>
          <cell r="E3079" t="str">
            <v>ZROH</v>
          </cell>
          <cell r="F3079">
            <v>1</v>
          </cell>
          <cell r="H3079" t="str">
            <v>Foreign - imported directly</v>
          </cell>
        </row>
        <row r="3080">
          <cell r="A3080" t="str">
            <v>13071-03410600</v>
          </cell>
          <cell r="D3080" t="str">
            <v>461E</v>
          </cell>
          <cell r="E3080" t="str">
            <v>ZROH</v>
          </cell>
          <cell r="F3080">
            <v>1</v>
          </cell>
          <cell r="H3080" t="str">
            <v>Foreign - imported directly</v>
          </cell>
        </row>
        <row r="3081">
          <cell r="A3081" t="str">
            <v>13071-03410700</v>
          </cell>
          <cell r="D3081" t="str">
            <v>461E</v>
          </cell>
          <cell r="E3081" t="str">
            <v>ZROH</v>
          </cell>
          <cell r="F3081">
            <v>1</v>
          </cell>
          <cell r="H3081" t="str">
            <v>Foreign - imported directly</v>
          </cell>
        </row>
        <row r="3082">
          <cell r="A3082" t="str">
            <v>13071-03410800</v>
          </cell>
          <cell r="D3082" t="str">
            <v>461E</v>
          </cell>
          <cell r="E3082" t="str">
            <v>ZROH</v>
          </cell>
          <cell r="F3082">
            <v>1</v>
          </cell>
          <cell r="H3082" t="str">
            <v>Foreign - imported directly</v>
          </cell>
        </row>
        <row r="3083">
          <cell r="A3083" t="str">
            <v>13071-03410900</v>
          </cell>
          <cell r="D3083" t="str">
            <v>461E</v>
          </cell>
          <cell r="E3083" t="str">
            <v>ZROH</v>
          </cell>
          <cell r="F3083">
            <v>1</v>
          </cell>
          <cell r="H3083" t="str">
            <v>Foreign - imported directly</v>
          </cell>
        </row>
        <row r="3084">
          <cell r="A3084" t="str">
            <v>13071-03530500</v>
          </cell>
          <cell r="D3084" t="str">
            <v>461E</v>
          </cell>
          <cell r="E3084" t="str">
            <v>ZROH</v>
          </cell>
          <cell r="F3084">
            <v>1</v>
          </cell>
          <cell r="H3084" t="str">
            <v>Foreign - imported directly</v>
          </cell>
        </row>
        <row r="3085">
          <cell r="A3085" t="str">
            <v>13071-03530800</v>
          </cell>
          <cell r="D3085" t="str">
            <v>461E</v>
          </cell>
          <cell r="E3085" t="str">
            <v>ZROH</v>
          </cell>
          <cell r="F3085">
            <v>1</v>
          </cell>
          <cell r="H3085" t="str">
            <v>Foreign - imported directly</v>
          </cell>
        </row>
        <row r="3086">
          <cell r="A3086" t="str">
            <v>13071-03530900</v>
          </cell>
          <cell r="D3086" t="str">
            <v>461E</v>
          </cell>
          <cell r="E3086" t="str">
            <v>ZROH</v>
          </cell>
          <cell r="F3086">
            <v>1</v>
          </cell>
          <cell r="H3086" t="str">
            <v>Foreign - imported directly</v>
          </cell>
        </row>
        <row r="3087">
          <cell r="A3087" t="str">
            <v>13071-03531200</v>
          </cell>
          <cell r="D3087" t="str">
            <v>461E</v>
          </cell>
          <cell r="E3087" t="str">
            <v>ZROH</v>
          </cell>
          <cell r="F3087">
            <v>1</v>
          </cell>
          <cell r="H3087" t="str">
            <v>Foreign - imported directly</v>
          </cell>
        </row>
        <row r="3088">
          <cell r="A3088" t="str">
            <v>13071-03531300</v>
          </cell>
          <cell r="D3088" t="str">
            <v>461E</v>
          </cell>
          <cell r="E3088" t="str">
            <v>ZROH</v>
          </cell>
          <cell r="F3088">
            <v>1</v>
          </cell>
          <cell r="H3088" t="str">
            <v>Foreign - imported directly</v>
          </cell>
        </row>
        <row r="3089">
          <cell r="A3089" t="str">
            <v>13071-03531400</v>
          </cell>
          <cell r="D3089" t="str">
            <v>461E</v>
          </cell>
          <cell r="E3089" t="str">
            <v>ZROH</v>
          </cell>
          <cell r="F3089">
            <v>1</v>
          </cell>
          <cell r="H3089" t="str">
            <v>Foreign - imported directly</v>
          </cell>
        </row>
        <row r="3090">
          <cell r="A3090" t="str">
            <v>13071-03532300</v>
          </cell>
          <cell r="D3090" t="str">
            <v>461E</v>
          </cell>
          <cell r="E3090" t="str">
            <v>ZROH</v>
          </cell>
          <cell r="F3090">
            <v>1</v>
          </cell>
          <cell r="H3090" t="str">
            <v>Foreign - imported directly</v>
          </cell>
        </row>
        <row r="3091">
          <cell r="A3091" t="str">
            <v>13071-04430000</v>
          </cell>
          <cell r="D3091" t="str">
            <v>461E</v>
          </cell>
          <cell r="E3091" t="str">
            <v>ZROH</v>
          </cell>
          <cell r="F3091">
            <v>1</v>
          </cell>
          <cell r="H3091" t="str">
            <v>Foreign - imported directly</v>
          </cell>
        </row>
        <row r="3092">
          <cell r="A3092" t="str">
            <v>13071-04430200</v>
          </cell>
          <cell r="D3092" t="str">
            <v>461E</v>
          </cell>
          <cell r="E3092" t="str">
            <v>ZROH</v>
          </cell>
          <cell r="F3092">
            <v>1</v>
          </cell>
          <cell r="H3092" t="str">
            <v>Foreign - imported directly</v>
          </cell>
        </row>
        <row r="3093">
          <cell r="A3093" t="str">
            <v>13071-04430300</v>
          </cell>
          <cell r="D3093" t="str">
            <v>461E</v>
          </cell>
          <cell r="E3093" t="str">
            <v>ZROH</v>
          </cell>
          <cell r="F3093">
            <v>1</v>
          </cell>
          <cell r="H3093" t="str">
            <v>Foreign - imported directly</v>
          </cell>
        </row>
        <row r="3094">
          <cell r="A3094" t="str">
            <v>13071-04430500</v>
          </cell>
          <cell r="D3094" t="str">
            <v>461E</v>
          </cell>
          <cell r="E3094" t="str">
            <v>ZROH</v>
          </cell>
          <cell r="F3094">
            <v>1</v>
          </cell>
          <cell r="H3094" t="str">
            <v>Foreign - imported directly</v>
          </cell>
        </row>
        <row r="3095">
          <cell r="A3095" t="str">
            <v>13071-04430600</v>
          </cell>
          <cell r="D3095" t="str">
            <v>461E</v>
          </cell>
          <cell r="E3095" t="str">
            <v>ZROH</v>
          </cell>
          <cell r="F3095">
            <v>1</v>
          </cell>
          <cell r="H3095" t="str">
            <v>Foreign - imported directly</v>
          </cell>
        </row>
        <row r="3096">
          <cell r="A3096" t="str">
            <v>13071-04430700</v>
          </cell>
          <cell r="D3096" t="str">
            <v>461E</v>
          </cell>
          <cell r="E3096" t="str">
            <v>ZROH</v>
          </cell>
          <cell r="F3096">
            <v>1</v>
          </cell>
          <cell r="H3096" t="str">
            <v>Foreign - imported directly</v>
          </cell>
        </row>
        <row r="3097">
          <cell r="A3097" t="str">
            <v>13071-04430900</v>
          </cell>
          <cell r="D3097" t="str">
            <v>461E</v>
          </cell>
          <cell r="E3097" t="str">
            <v>ZROH</v>
          </cell>
          <cell r="F3097">
            <v>1</v>
          </cell>
          <cell r="H3097" t="str">
            <v>Foreign - imported directly</v>
          </cell>
        </row>
        <row r="3098">
          <cell r="A3098" t="str">
            <v>13071-04431000</v>
          </cell>
          <cell r="D3098" t="str">
            <v>461E</v>
          </cell>
          <cell r="E3098" t="str">
            <v>ZROH</v>
          </cell>
          <cell r="F3098">
            <v>1</v>
          </cell>
          <cell r="H3098" t="str">
            <v>Foreign - imported directly</v>
          </cell>
        </row>
        <row r="3099">
          <cell r="A3099" t="str">
            <v>13071-04431100</v>
          </cell>
          <cell r="D3099" t="str">
            <v>461E</v>
          </cell>
          <cell r="E3099" t="str">
            <v>ZROH</v>
          </cell>
          <cell r="F3099">
            <v>1</v>
          </cell>
          <cell r="H3099" t="str">
            <v>Foreign - imported directly</v>
          </cell>
        </row>
        <row r="3100">
          <cell r="A3100" t="str">
            <v>13071-04431300</v>
          </cell>
          <cell r="D3100" t="str">
            <v>461E</v>
          </cell>
          <cell r="E3100" t="str">
            <v>ZROH</v>
          </cell>
          <cell r="F3100">
            <v>1</v>
          </cell>
          <cell r="H3100" t="str">
            <v>Foreign - imported directly</v>
          </cell>
        </row>
        <row r="3101">
          <cell r="A3101" t="str">
            <v>13071-04971900</v>
          </cell>
          <cell r="D3101" t="str">
            <v>461E</v>
          </cell>
          <cell r="E3101" t="str">
            <v>ZROH</v>
          </cell>
          <cell r="F3101">
            <v>1</v>
          </cell>
          <cell r="H3101" t="str">
            <v>Foreign - imported directly</v>
          </cell>
        </row>
        <row r="3102">
          <cell r="A3102" t="str">
            <v>13071-04972000</v>
          </cell>
          <cell r="D3102" t="str">
            <v>461E</v>
          </cell>
          <cell r="E3102" t="str">
            <v>ZROH</v>
          </cell>
          <cell r="F3102">
            <v>1</v>
          </cell>
          <cell r="H3102" t="str">
            <v>Foreign - imported directly</v>
          </cell>
        </row>
        <row r="3103">
          <cell r="A3103" t="str">
            <v>13071-04972100</v>
          </cell>
          <cell r="D3103" t="str">
            <v>461E</v>
          </cell>
          <cell r="E3103" t="str">
            <v>ZROH</v>
          </cell>
          <cell r="F3103">
            <v>1</v>
          </cell>
          <cell r="H3103" t="str">
            <v>Foreign - imported directly</v>
          </cell>
        </row>
        <row r="3104">
          <cell r="A3104" t="str">
            <v>13071-04972200</v>
          </cell>
          <cell r="D3104" t="str">
            <v>461E</v>
          </cell>
          <cell r="E3104" t="str">
            <v>ZROH</v>
          </cell>
          <cell r="F3104">
            <v>1</v>
          </cell>
          <cell r="H3104" t="str">
            <v>Foreign - imported directly</v>
          </cell>
        </row>
        <row r="3105">
          <cell r="A3105" t="str">
            <v>13071-04972300</v>
          </cell>
          <cell r="D3105" t="str">
            <v>461E</v>
          </cell>
          <cell r="E3105" t="str">
            <v>ZROH</v>
          </cell>
          <cell r="F3105">
            <v>1</v>
          </cell>
          <cell r="H3105" t="str">
            <v>Foreign - imported directly</v>
          </cell>
        </row>
        <row r="3106">
          <cell r="A3106" t="str">
            <v>13071-04972500</v>
          </cell>
          <cell r="D3106" t="str">
            <v>461E</v>
          </cell>
          <cell r="E3106" t="str">
            <v>ZROH</v>
          </cell>
          <cell r="F3106">
            <v>1</v>
          </cell>
          <cell r="H3106" t="str">
            <v>Foreign - imported directly</v>
          </cell>
        </row>
        <row r="3107">
          <cell r="A3107" t="str">
            <v>13071-04972600</v>
          </cell>
          <cell r="D3107" t="str">
            <v>461E</v>
          </cell>
          <cell r="E3107" t="str">
            <v>ZROH</v>
          </cell>
          <cell r="F3107">
            <v>1</v>
          </cell>
          <cell r="H3107" t="str">
            <v>Foreign - imported directly</v>
          </cell>
        </row>
        <row r="3108">
          <cell r="A3108" t="str">
            <v>13071-04972700</v>
          </cell>
          <cell r="D3108" t="str">
            <v>461E</v>
          </cell>
          <cell r="E3108" t="str">
            <v>ZROH</v>
          </cell>
          <cell r="F3108">
            <v>1</v>
          </cell>
          <cell r="H3108" t="str">
            <v>Foreign - imported directly</v>
          </cell>
        </row>
        <row r="3109">
          <cell r="A3109" t="str">
            <v>13071-04972800</v>
          </cell>
          <cell r="D3109" t="str">
            <v>461E</v>
          </cell>
          <cell r="E3109" t="str">
            <v>ZROH</v>
          </cell>
          <cell r="F3109">
            <v>1</v>
          </cell>
          <cell r="H3109" t="str">
            <v>Foreign - imported directly</v>
          </cell>
        </row>
        <row r="3110">
          <cell r="A3110" t="str">
            <v>13071-04972900</v>
          </cell>
          <cell r="D3110" t="str">
            <v>461E</v>
          </cell>
          <cell r="E3110" t="str">
            <v>ZROH</v>
          </cell>
          <cell r="F3110">
            <v>1</v>
          </cell>
          <cell r="H3110" t="str">
            <v>Foreign - imported directly</v>
          </cell>
        </row>
        <row r="3111">
          <cell r="A3111" t="str">
            <v>13071-05020000</v>
          </cell>
          <cell r="D3111" t="str">
            <v>461E</v>
          </cell>
          <cell r="E3111" t="str">
            <v>ZROH</v>
          </cell>
          <cell r="F3111">
            <v>1</v>
          </cell>
          <cell r="H3111" t="str">
            <v>Foreign - imported directly</v>
          </cell>
        </row>
        <row r="3112">
          <cell r="A3112" t="str">
            <v>13071-05020100</v>
          </cell>
          <cell r="D3112" t="str">
            <v>461E</v>
          </cell>
          <cell r="E3112" t="str">
            <v>ZROH</v>
          </cell>
          <cell r="F3112">
            <v>1</v>
          </cell>
          <cell r="H3112" t="str">
            <v>Foreign - imported directly</v>
          </cell>
        </row>
        <row r="3113">
          <cell r="A3113" t="str">
            <v>13071-05020300</v>
          </cell>
          <cell r="D3113" t="str">
            <v>461E</v>
          </cell>
          <cell r="E3113" t="str">
            <v>ZROH</v>
          </cell>
          <cell r="F3113">
            <v>1</v>
          </cell>
          <cell r="H3113" t="str">
            <v>Foreign - imported directly</v>
          </cell>
        </row>
        <row r="3114">
          <cell r="A3114" t="str">
            <v>13071-05020400</v>
          </cell>
          <cell r="D3114" t="str">
            <v>461E</v>
          </cell>
          <cell r="E3114" t="str">
            <v>ZROH</v>
          </cell>
          <cell r="F3114">
            <v>1</v>
          </cell>
          <cell r="H3114" t="str">
            <v>Foreign - imported directly</v>
          </cell>
        </row>
        <row r="3115">
          <cell r="A3115" t="str">
            <v>13071-05020500</v>
          </cell>
          <cell r="D3115" t="str">
            <v>461E</v>
          </cell>
          <cell r="E3115" t="str">
            <v>ZROH</v>
          </cell>
          <cell r="F3115">
            <v>1</v>
          </cell>
          <cell r="H3115" t="str">
            <v>Foreign - imported directly</v>
          </cell>
        </row>
        <row r="3116">
          <cell r="A3116" t="str">
            <v>13071-05020600</v>
          </cell>
          <cell r="D3116" t="str">
            <v>461E</v>
          </cell>
          <cell r="E3116" t="str">
            <v>ZROH</v>
          </cell>
          <cell r="F3116">
            <v>1</v>
          </cell>
          <cell r="H3116" t="str">
            <v>Foreign - imported directly</v>
          </cell>
        </row>
        <row r="3117">
          <cell r="A3117" t="str">
            <v>13071-05020700</v>
          </cell>
          <cell r="D3117" t="str">
            <v>461E</v>
          </cell>
          <cell r="E3117" t="str">
            <v>ZROH</v>
          </cell>
          <cell r="F3117">
            <v>1</v>
          </cell>
          <cell r="H3117" t="str">
            <v>Foreign - imported directly</v>
          </cell>
        </row>
        <row r="3118">
          <cell r="A3118" t="str">
            <v>13071-05020800</v>
          </cell>
          <cell r="D3118" t="str">
            <v>461E</v>
          </cell>
          <cell r="E3118" t="str">
            <v>ZROH</v>
          </cell>
          <cell r="F3118">
            <v>1</v>
          </cell>
          <cell r="H3118" t="str">
            <v>Foreign - imported directly</v>
          </cell>
        </row>
        <row r="3119">
          <cell r="A3119" t="str">
            <v>13071-05020900</v>
          </cell>
          <cell r="D3119" t="str">
            <v>461E</v>
          </cell>
          <cell r="E3119" t="str">
            <v>ZROH</v>
          </cell>
          <cell r="F3119">
            <v>1</v>
          </cell>
          <cell r="H3119" t="str">
            <v>Foreign - imported directly</v>
          </cell>
        </row>
        <row r="3120">
          <cell r="A3120" t="str">
            <v>13071-05021000</v>
          </cell>
          <cell r="D3120" t="str">
            <v>461E</v>
          </cell>
          <cell r="E3120" t="str">
            <v>ZROH</v>
          </cell>
          <cell r="F3120">
            <v>1</v>
          </cell>
          <cell r="H3120" t="str">
            <v>Foreign - imported directly</v>
          </cell>
        </row>
        <row r="3121">
          <cell r="A3121" t="str">
            <v>13071-05021100</v>
          </cell>
          <cell r="D3121" t="str">
            <v>461E</v>
          </cell>
          <cell r="E3121" t="str">
            <v>ZROH</v>
          </cell>
          <cell r="F3121">
            <v>1</v>
          </cell>
          <cell r="H3121" t="str">
            <v>Foreign - imported directly</v>
          </cell>
        </row>
        <row r="3122">
          <cell r="A3122" t="str">
            <v>13090-00070300</v>
          </cell>
          <cell r="D3122" t="str">
            <v>461E</v>
          </cell>
          <cell r="E3122" t="str">
            <v>ZROH</v>
          </cell>
          <cell r="F3122">
            <v>1</v>
          </cell>
          <cell r="H3122" t="str">
            <v>Foreign - imported directly</v>
          </cell>
        </row>
        <row r="3123">
          <cell r="A3123" t="str">
            <v>13090-00070400</v>
          </cell>
          <cell r="D3123" t="str">
            <v>461E</v>
          </cell>
          <cell r="E3123" t="str">
            <v>ZROH</v>
          </cell>
          <cell r="F3123">
            <v>1</v>
          </cell>
          <cell r="H3123" t="str">
            <v>Foreign - imported directly</v>
          </cell>
        </row>
        <row r="3124">
          <cell r="A3124" t="str">
            <v>13090-00070500</v>
          </cell>
          <cell r="D3124" t="str">
            <v>461E</v>
          </cell>
          <cell r="E3124" t="str">
            <v>ZROH</v>
          </cell>
          <cell r="F3124">
            <v>1</v>
          </cell>
          <cell r="H3124" t="str">
            <v>Foreign - imported directly</v>
          </cell>
        </row>
        <row r="3125">
          <cell r="A3125" t="str">
            <v>13090-00070600</v>
          </cell>
          <cell r="D3125" t="str">
            <v>461E</v>
          </cell>
          <cell r="E3125" t="str">
            <v>ZROH</v>
          </cell>
          <cell r="F3125">
            <v>1</v>
          </cell>
          <cell r="H3125" t="str">
            <v>Foreign - imported directly</v>
          </cell>
        </row>
        <row r="3126">
          <cell r="A3126" t="str">
            <v>13090-00140900</v>
          </cell>
          <cell r="D3126" t="str">
            <v>461E</v>
          </cell>
          <cell r="E3126" t="str">
            <v>ZROH</v>
          </cell>
          <cell r="F3126">
            <v>1</v>
          </cell>
          <cell r="H3126" t="str">
            <v>Foreign - imported directly</v>
          </cell>
        </row>
        <row r="3127">
          <cell r="A3127" t="str">
            <v>13090-00141300</v>
          </cell>
          <cell r="D3127" t="str">
            <v>461E</v>
          </cell>
          <cell r="E3127" t="str">
            <v>ZROH</v>
          </cell>
          <cell r="F3127">
            <v>1</v>
          </cell>
          <cell r="H3127" t="str">
            <v>Foreign - imported directly</v>
          </cell>
        </row>
        <row r="3128">
          <cell r="A3128" t="str">
            <v>13090-00141400</v>
          </cell>
          <cell r="D3128" t="str">
            <v>461E</v>
          </cell>
          <cell r="E3128" t="str">
            <v>ZROH</v>
          </cell>
          <cell r="F3128">
            <v>1</v>
          </cell>
          <cell r="H3128" t="str">
            <v>Foreign - imported directly</v>
          </cell>
        </row>
        <row r="3129">
          <cell r="A3129" t="str">
            <v>13AZ01M0M09011-I</v>
          </cell>
          <cell r="D3129" t="str">
            <v>461E</v>
          </cell>
          <cell r="E3129" t="str">
            <v>ZMIP</v>
          </cell>
          <cell r="F3129">
            <v>0</v>
          </cell>
          <cell r="H3129" t="str">
            <v>National - except indicated in codes 3, 4, 5 or 8.</v>
          </cell>
        </row>
        <row r="3130">
          <cell r="A3130" t="str">
            <v>13MB0TY1M02011</v>
          </cell>
          <cell r="D3130" t="str">
            <v>461E</v>
          </cell>
          <cell r="E3130" t="str">
            <v>ZROH</v>
          </cell>
          <cell r="F3130">
            <v>1</v>
          </cell>
          <cell r="H3130" t="str">
            <v>Foreign - imported directly</v>
          </cell>
        </row>
        <row r="3131">
          <cell r="A3131" t="str">
            <v>13MB0TY1M02021</v>
          </cell>
          <cell r="D3131" t="str">
            <v>461E</v>
          </cell>
          <cell r="E3131" t="str">
            <v>ZROH</v>
          </cell>
          <cell r="F3131">
            <v>1</v>
          </cell>
          <cell r="H3131" t="str">
            <v>Foreign - imported directly</v>
          </cell>
        </row>
        <row r="3132">
          <cell r="A3132" t="str">
            <v>13MB0WN1P01011</v>
          </cell>
          <cell r="D3132" t="str">
            <v>461E</v>
          </cell>
          <cell r="E3132" t="str">
            <v>ZROH</v>
          </cell>
          <cell r="F3132">
            <v>1</v>
          </cell>
          <cell r="H3132" t="str">
            <v>Foreign - imported directly</v>
          </cell>
        </row>
        <row r="3133">
          <cell r="A3133" t="str">
            <v>13MB1171P01011</v>
          </cell>
          <cell r="D3133" t="str">
            <v>461E</v>
          </cell>
          <cell r="E3133" t="str">
            <v>ZROH</v>
          </cell>
          <cell r="F3133">
            <v>1</v>
          </cell>
          <cell r="H3133" t="str">
            <v>Foreign - imported directly</v>
          </cell>
        </row>
        <row r="3134">
          <cell r="A3134" t="str">
            <v>13MB1171P02011</v>
          </cell>
          <cell r="D3134" t="str">
            <v>461E</v>
          </cell>
          <cell r="E3134" t="str">
            <v>ZROH</v>
          </cell>
          <cell r="F3134">
            <v>1</v>
          </cell>
          <cell r="H3134" t="str">
            <v>Foreign - imported directly</v>
          </cell>
        </row>
        <row r="3135">
          <cell r="A3135" t="str">
            <v>13MB1171P02111</v>
          </cell>
          <cell r="D3135" t="str">
            <v>461E</v>
          </cell>
          <cell r="E3135" t="str">
            <v>ZROH</v>
          </cell>
          <cell r="F3135">
            <v>1</v>
          </cell>
          <cell r="H3135" t="str">
            <v>Foreign - imported directly</v>
          </cell>
        </row>
        <row r="3136">
          <cell r="A3136" t="str">
            <v>13MB1331AP0101</v>
          </cell>
          <cell r="D3136" t="str">
            <v>461E</v>
          </cell>
          <cell r="E3136" t="str">
            <v>ZROH</v>
          </cell>
          <cell r="F3136">
            <v>1</v>
          </cell>
          <cell r="H3136" t="str">
            <v>Foreign - imported directly</v>
          </cell>
        </row>
        <row r="3137">
          <cell r="A3137" t="str">
            <v>13MB18E0P02011</v>
          </cell>
          <cell r="D3137" t="str">
            <v>461E</v>
          </cell>
          <cell r="E3137" t="str">
            <v>ZROH</v>
          </cell>
          <cell r="F3137">
            <v>1</v>
          </cell>
          <cell r="H3137" t="str">
            <v>Foreign - imported directly</v>
          </cell>
        </row>
        <row r="3138">
          <cell r="A3138" t="str">
            <v>13MB18I0L02011</v>
          </cell>
          <cell r="D3138" t="str">
            <v>461E</v>
          </cell>
          <cell r="E3138" t="str">
            <v>ZROH</v>
          </cell>
          <cell r="F3138">
            <v>1</v>
          </cell>
          <cell r="H3138" t="str">
            <v>Foreign - imported directly</v>
          </cell>
        </row>
        <row r="3139">
          <cell r="A3139" t="str">
            <v>13MB18U0AM0101</v>
          </cell>
          <cell r="D3139" t="str">
            <v>461E</v>
          </cell>
          <cell r="E3139" t="str">
            <v>ZROH</v>
          </cell>
          <cell r="F3139">
            <v>1</v>
          </cell>
          <cell r="H3139" t="str">
            <v>Foreign - imported directly</v>
          </cell>
        </row>
        <row r="3140">
          <cell r="A3140" t="str">
            <v>13MB18U0AM0102</v>
          </cell>
          <cell r="D3140" t="str">
            <v>461E</v>
          </cell>
          <cell r="E3140" t="str">
            <v>ZROH</v>
          </cell>
          <cell r="F3140">
            <v>1</v>
          </cell>
          <cell r="H3140" t="str">
            <v>Foreign - imported directly</v>
          </cell>
        </row>
        <row r="3141">
          <cell r="A3141" t="str">
            <v>13MB1BF0M01011</v>
          </cell>
          <cell r="D3141" t="str">
            <v>461E</v>
          </cell>
          <cell r="E3141" t="str">
            <v>ZROH</v>
          </cell>
          <cell r="F3141">
            <v>1</v>
          </cell>
          <cell r="H3141" t="str">
            <v>Foreign - imported directly</v>
          </cell>
        </row>
        <row r="3142">
          <cell r="A3142" t="str">
            <v>13MB1BF0M01021</v>
          </cell>
          <cell r="D3142" t="str">
            <v>461E</v>
          </cell>
          <cell r="E3142" t="str">
            <v>ZROH</v>
          </cell>
          <cell r="F3142">
            <v>1</v>
          </cell>
          <cell r="H3142" t="str">
            <v>Foreign - imported directly</v>
          </cell>
        </row>
        <row r="3143">
          <cell r="A3143" t="str">
            <v>13MB1BF0P01011</v>
          </cell>
          <cell r="D3143" t="str">
            <v>461E</v>
          </cell>
          <cell r="E3143" t="str">
            <v>ZROH</v>
          </cell>
          <cell r="F3143">
            <v>1</v>
          </cell>
          <cell r="H3143" t="str">
            <v>Foreign - imported directly</v>
          </cell>
        </row>
        <row r="3144">
          <cell r="A3144" t="str">
            <v>13MB1BJ0AM0101</v>
          </cell>
          <cell r="D3144" t="str">
            <v>461E</v>
          </cell>
          <cell r="E3144" t="str">
            <v>ZROH</v>
          </cell>
          <cell r="F3144">
            <v>1</v>
          </cell>
          <cell r="H3144" t="str">
            <v>Foreign - imported directly</v>
          </cell>
        </row>
        <row r="3145">
          <cell r="A3145" t="str">
            <v>13MB1BJ0AM0102</v>
          </cell>
          <cell r="D3145" t="str">
            <v>461E</v>
          </cell>
          <cell r="E3145" t="str">
            <v>ZROH</v>
          </cell>
          <cell r="F3145">
            <v>1</v>
          </cell>
          <cell r="H3145" t="str">
            <v>Foreign - imported directly</v>
          </cell>
        </row>
        <row r="3146">
          <cell r="A3146" t="str">
            <v>13MB1BZ0L01011</v>
          </cell>
          <cell r="D3146" t="str">
            <v>461E</v>
          </cell>
          <cell r="E3146" t="str">
            <v>ZROH</v>
          </cell>
          <cell r="F3146">
            <v>1</v>
          </cell>
          <cell r="H3146" t="str">
            <v>Foreign - imported directly</v>
          </cell>
        </row>
        <row r="3147">
          <cell r="A3147" t="str">
            <v>13MB1BZ0L01021</v>
          </cell>
          <cell r="D3147" t="str">
            <v>461E</v>
          </cell>
          <cell r="E3147" t="str">
            <v>ZROH</v>
          </cell>
          <cell r="F3147">
            <v>1</v>
          </cell>
          <cell r="H3147" t="str">
            <v>Foreign - imported directly</v>
          </cell>
        </row>
        <row r="3148">
          <cell r="A3148">
            <v>14.01</v>
          </cell>
          <cell r="D3148" t="str">
            <v>461E</v>
          </cell>
          <cell r="E3148" t="str">
            <v>ZDEN</v>
          </cell>
          <cell r="F3148">
            <v>0</v>
          </cell>
          <cell r="H3148" t="str">
            <v>National - except indicated in codes 3, 4, 5 or 8.</v>
          </cell>
        </row>
        <row r="3149">
          <cell r="A3149">
            <v>14.06</v>
          </cell>
          <cell r="D3149" t="str">
            <v>461E</v>
          </cell>
          <cell r="E3149" t="str">
            <v>ZDEN</v>
          </cell>
          <cell r="F3149">
            <v>0</v>
          </cell>
          <cell r="H3149" t="str">
            <v>National - except indicated in codes 3, 4, 5 or 8.</v>
          </cell>
        </row>
        <row r="3150">
          <cell r="A3150" t="str">
            <v>14013-00023300</v>
          </cell>
          <cell r="D3150" t="str">
            <v>461E</v>
          </cell>
          <cell r="E3150" t="str">
            <v>ZROH</v>
          </cell>
          <cell r="F3150">
            <v>1</v>
          </cell>
          <cell r="H3150" t="str">
            <v>Foreign - imported directly</v>
          </cell>
        </row>
        <row r="3151">
          <cell r="A3151" t="str">
            <v>14013-00023400</v>
          </cell>
          <cell r="D3151" t="str">
            <v>461E</v>
          </cell>
          <cell r="E3151" t="str">
            <v>ZROH</v>
          </cell>
          <cell r="F3151">
            <v>1</v>
          </cell>
          <cell r="H3151" t="str">
            <v>Foreign - imported directly</v>
          </cell>
        </row>
        <row r="3152">
          <cell r="A3152" t="str">
            <v>14013-00024100</v>
          </cell>
          <cell r="D3152" t="str">
            <v>461E</v>
          </cell>
          <cell r="E3152" t="str">
            <v>ZROH</v>
          </cell>
          <cell r="F3152">
            <v>1</v>
          </cell>
          <cell r="H3152" t="str">
            <v>Foreign - imported directly</v>
          </cell>
        </row>
        <row r="3153">
          <cell r="A3153" t="str">
            <v>14013-00024400</v>
          </cell>
          <cell r="D3153" t="str">
            <v>461E</v>
          </cell>
          <cell r="E3153" t="str">
            <v>ZROH</v>
          </cell>
          <cell r="F3153">
            <v>1</v>
          </cell>
          <cell r="H3153" t="str">
            <v>Foreign - imported directly</v>
          </cell>
        </row>
        <row r="3154">
          <cell r="A3154" t="str">
            <v>14013-00024900</v>
          </cell>
          <cell r="D3154" t="str">
            <v>461E</v>
          </cell>
          <cell r="E3154" t="str">
            <v>ZROH</v>
          </cell>
          <cell r="F3154">
            <v>1</v>
          </cell>
          <cell r="H3154" t="str">
            <v>Foreign - imported directly</v>
          </cell>
        </row>
        <row r="3155">
          <cell r="A3155" t="str">
            <v>14013-00025000</v>
          </cell>
          <cell r="D3155" t="str">
            <v>461E</v>
          </cell>
          <cell r="E3155" t="str">
            <v>ZROH</v>
          </cell>
          <cell r="F3155">
            <v>1</v>
          </cell>
          <cell r="H3155" t="str">
            <v>Foreign - imported directly</v>
          </cell>
        </row>
        <row r="3156">
          <cell r="A3156" t="str">
            <v>1404-B05</v>
          </cell>
          <cell r="D3156" t="str">
            <v>461E</v>
          </cell>
          <cell r="E3156" t="str">
            <v>ZHLB</v>
          </cell>
          <cell r="F3156">
            <v>0</v>
          </cell>
          <cell r="G3156" t="str">
            <v>X</v>
          </cell>
          <cell r="H3156" t="str">
            <v>National - except indicated in codes 3, 4, 5 or 8.</v>
          </cell>
        </row>
        <row r="3157">
          <cell r="A3157" t="str">
            <v>15000-08192000</v>
          </cell>
          <cell r="D3157" t="str">
            <v>461E</v>
          </cell>
          <cell r="E3157" t="str">
            <v>ZROH</v>
          </cell>
          <cell r="F3157">
            <v>1</v>
          </cell>
          <cell r="H3157" t="str">
            <v>Foreign - imported directly</v>
          </cell>
        </row>
        <row r="3158">
          <cell r="A3158" t="str">
            <v>15000-09320200</v>
          </cell>
          <cell r="D3158" t="str">
            <v>461E</v>
          </cell>
          <cell r="E3158" t="str">
            <v>ZROH</v>
          </cell>
          <cell r="F3158">
            <v>1</v>
          </cell>
          <cell r="H3158" t="str">
            <v>Foreign - imported directly</v>
          </cell>
        </row>
        <row r="3159">
          <cell r="A3159" t="str">
            <v>15000-0932R000</v>
          </cell>
          <cell r="D3159" t="str">
            <v>461E</v>
          </cell>
          <cell r="E3159" t="str">
            <v>ZROH</v>
          </cell>
          <cell r="F3159">
            <v>1</v>
          </cell>
          <cell r="H3159" t="str">
            <v>Foreign - imported directly</v>
          </cell>
        </row>
        <row r="3160">
          <cell r="A3160" t="str">
            <v>15000-0932R100</v>
          </cell>
          <cell r="D3160" t="str">
            <v>461E</v>
          </cell>
          <cell r="E3160" t="str">
            <v>ZROH</v>
          </cell>
          <cell r="F3160">
            <v>1</v>
          </cell>
          <cell r="H3160" t="str">
            <v>Foreign - imported directly</v>
          </cell>
        </row>
        <row r="3161">
          <cell r="A3161" t="str">
            <v>15000-0976L000</v>
          </cell>
          <cell r="D3161" t="str">
            <v>461E</v>
          </cell>
          <cell r="E3161" t="str">
            <v>ZROH</v>
          </cell>
          <cell r="F3161">
            <v>1</v>
          </cell>
          <cell r="H3161" t="str">
            <v>Foreign - imported directly</v>
          </cell>
        </row>
        <row r="3162">
          <cell r="A3162" t="str">
            <v>15000-0976L100</v>
          </cell>
          <cell r="D3162" t="str">
            <v>461E</v>
          </cell>
          <cell r="E3162" t="str">
            <v>ZROH</v>
          </cell>
          <cell r="F3162">
            <v>1</v>
          </cell>
          <cell r="H3162" t="str">
            <v>Foreign - imported directly</v>
          </cell>
        </row>
        <row r="3163">
          <cell r="A3163" t="str">
            <v>15000-1062A000</v>
          </cell>
          <cell r="D3163" t="str">
            <v>461E</v>
          </cell>
          <cell r="E3163" t="str">
            <v>ZROH</v>
          </cell>
          <cell r="F3163">
            <v>1</v>
          </cell>
          <cell r="H3163" t="str">
            <v>Foreign - imported directly</v>
          </cell>
        </row>
        <row r="3164">
          <cell r="A3164" t="str">
            <v>15000-1070W000</v>
          </cell>
          <cell r="D3164" t="str">
            <v>461E</v>
          </cell>
          <cell r="E3164" t="str">
            <v>ZROH</v>
          </cell>
          <cell r="F3164">
            <v>1</v>
          </cell>
          <cell r="H3164" t="str">
            <v>Foreign - imported directly</v>
          </cell>
        </row>
        <row r="3165">
          <cell r="A3165" t="str">
            <v>15000-1070W100</v>
          </cell>
          <cell r="D3165" t="str">
            <v>461E</v>
          </cell>
          <cell r="E3165" t="str">
            <v>ZROH</v>
          </cell>
          <cell r="F3165">
            <v>1</v>
          </cell>
          <cell r="H3165" t="str">
            <v>Foreign - imported directly</v>
          </cell>
        </row>
        <row r="3166">
          <cell r="A3166" t="str">
            <v>15000-1070W200</v>
          </cell>
          <cell r="D3166" t="str">
            <v>461E</v>
          </cell>
          <cell r="E3166" t="str">
            <v>ZROH</v>
          </cell>
          <cell r="F3166">
            <v>1</v>
          </cell>
          <cell r="H3166" t="str">
            <v>Foreign - imported directly</v>
          </cell>
        </row>
        <row r="3167">
          <cell r="A3167" t="str">
            <v>15000-1078F000</v>
          </cell>
          <cell r="D3167" t="str">
            <v>461E</v>
          </cell>
          <cell r="E3167" t="str">
            <v>ZROH</v>
          </cell>
          <cell r="F3167">
            <v>1</v>
          </cell>
          <cell r="H3167" t="str">
            <v>Foreign - imported directly</v>
          </cell>
        </row>
        <row r="3168">
          <cell r="A3168" t="str">
            <v>15000-1078F100</v>
          </cell>
          <cell r="D3168" t="str">
            <v>461E</v>
          </cell>
          <cell r="E3168" t="str">
            <v>ZROH</v>
          </cell>
          <cell r="F3168">
            <v>1</v>
          </cell>
          <cell r="H3168" t="str">
            <v>Foreign - imported directly</v>
          </cell>
        </row>
        <row r="3169">
          <cell r="A3169" t="str">
            <v>15000-1154M000</v>
          </cell>
          <cell r="D3169" t="str">
            <v>461E</v>
          </cell>
          <cell r="E3169" t="str">
            <v>ZROH</v>
          </cell>
          <cell r="F3169">
            <v>1</v>
          </cell>
          <cell r="H3169" t="str">
            <v>Foreign - imported directly</v>
          </cell>
        </row>
        <row r="3170">
          <cell r="A3170" t="str">
            <v>15000-1154M100</v>
          </cell>
          <cell r="D3170" t="str">
            <v>461E</v>
          </cell>
          <cell r="E3170" t="str">
            <v>ZROH</v>
          </cell>
          <cell r="F3170">
            <v>1</v>
          </cell>
          <cell r="H3170" t="str">
            <v>Foreign - imported directly</v>
          </cell>
        </row>
        <row r="3171">
          <cell r="A3171" t="str">
            <v>15000-1234B000</v>
          </cell>
          <cell r="D3171" t="str">
            <v>461E</v>
          </cell>
          <cell r="E3171" t="str">
            <v>ZROH</v>
          </cell>
          <cell r="F3171">
            <v>1</v>
          </cell>
          <cell r="H3171" t="str">
            <v>Foreign - imported directly</v>
          </cell>
        </row>
        <row r="3172">
          <cell r="A3172" t="str">
            <v>15000-1248A000</v>
          </cell>
          <cell r="D3172" t="str">
            <v>461E</v>
          </cell>
          <cell r="E3172" t="str">
            <v>ZROH</v>
          </cell>
          <cell r="F3172">
            <v>1</v>
          </cell>
          <cell r="H3172" t="str">
            <v>Foreign - imported directly</v>
          </cell>
        </row>
        <row r="3173">
          <cell r="A3173" t="str">
            <v>15000-1325U000</v>
          </cell>
          <cell r="D3173" t="str">
            <v>461E</v>
          </cell>
          <cell r="E3173" t="str">
            <v>ZROH</v>
          </cell>
          <cell r="F3173">
            <v>1</v>
          </cell>
          <cell r="H3173" t="str">
            <v>Foreign - imported directly</v>
          </cell>
        </row>
        <row r="3174">
          <cell r="A3174" t="str">
            <v>15000-1333X000</v>
          </cell>
          <cell r="D3174" t="str">
            <v>461E</v>
          </cell>
          <cell r="E3174" t="str">
            <v>ZROH</v>
          </cell>
          <cell r="F3174">
            <v>1</v>
          </cell>
          <cell r="H3174" t="str">
            <v>Foreign - imported directly</v>
          </cell>
        </row>
        <row r="3175">
          <cell r="A3175" t="str">
            <v>15030-07622000</v>
          </cell>
          <cell r="D3175" t="str">
            <v>461E</v>
          </cell>
          <cell r="E3175" t="str">
            <v>ZROH</v>
          </cell>
          <cell r="F3175">
            <v>0</v>
          </cell>
          <cell r="H3175" t="str">
            <v>National - except indicated in codes 3, 4, 5 or 8.</v>
          </cell>
        </row>
        <row r="3176">
          <cell r="A3176" t="str">
            <v>15030-09300000</v>
          </cell>
          <cell r="D3176" t="str">
            <v>461E</v>
          </cell>
          <cell r="E3176" t="str">
            <v>ZROH</v>
          </cell>
          <cell r="F3176">
            <v>0</v>
          </cell>
          <cell r="H3176" t="str">
            <v>National - except indicated in codes 3, 4, 5 or 8.</v>
          </cell>
        </row>
        <row r="3177">
          <cell r="A3177" t="str">
            <v>15030-09530000</v>
          </cell>
          <cell r="D3177" t="str">
            <v>461E</v>
          </cell>
          <cell r="E3177" t="str">
            <v>ZROH</v>
          </cell>
          <cell r="F3177">
            <v>1</v>
          </cell>
          <cell r="H3177" t="str">
            <v>Foreign - imported directly</v>
          </cell>
        </row>
        <row r="3178">
          <cell r="A3178" t="str">
            <v>15050-03450000</v>
          </cell>
          <cell r="D3178" t="str">
            <v>461E</v>
          </cell>
          <cell r="E3178" t="str">
            <v>ZROH</v>
          </cell>
          <cell r="F3178">
            <v>1</v>
          </cell>
          <cell r="H3178" t="str">
            <v>Foreign - imported directly</v>
          </cell>
        </row>
        <row r="3179">
          <cell r="A3179" t="str">
            <v>15050-05890000</v>
          </cell>
          <cell r="D3179" t="str">
            <v>461E</v>
          </cell>
          <cell r="E3179" t="str">
            <v>ZROH</v>
          </cell>
          <cell r="F3179">
            <v>1</v>
          </cell>
          <cell r="H3179" t="str">
            <v>Foreign - imported directly</v>
          </cell>
        </row>
        <row r="3180">
          <cell r="A3180" t="str">
            <v>15060-0JW20000</v>
          </cell>
          <cell r="D3180" t="str">
            <v>461E</v>
          </cell>
          <cell r="E3180" t="str">
            <v>ZROH</v>
          </cell>
          <cell r="F3180">
            <v>1</v>
          </cell>
          <cell r="H3180" t="str">
            <v>Foreign - imported directly</v>
          </cell>
        </row>
        <row r="3181">
          <cell r="A3181" t="str">
            <v>15060-0M5P0000</v>
          </cell>
          <cell r="D3181" t="str">
            <v>461E</v>
          </cell>
          <cell r="E3181" t="str">
            <v>ZROH</v>
          </cell>
          <cell r="F3181">
            <v>1</v>
          </cell>
          <cell r="H3181" t="str">
            <v>Foreign - imported directly</v>
          </cell>
        </row>
        <row r="3182">
          <cell r="A3182" t="str">
            <v>15060-0NR40000</v>
          </cell>
          <cell r="D3182" t="str">
            <v>461E</v>
          </cell>
          <cell r="E3182" t="str">
            <v>ZROH</v>
          </cell>
          <cell r="F3182">
            <v>1</v>
          </cell>
          <cell r="H3182" t="str">
            <v>Foreign - imported directly</v>
          </cell>
        </row>
        <row r="3183">
          <cell r="A3183" t="str">
            <v>15060-0QLG0000</v>
          </cell>
          <cell r="D3183" t="str">
            <v>461E</v>
          </cell>
          <cell r="E3183" t="str">
            <v>ZROH</v>
          </cell>
          <cell r="F3183">
            <v>1</v>
          </cell>
          <cell r="H3183" t="str">
            <v>Foreign - imported directly</v>
          </cell>
        </row>
        <row r="3184">
          <cell r="A3184" t="str">
            <v>15060-0V510000</v>
          </cell>
          <cell r="D3184" t="str">
            <v>461E</v>
          </cell>
          <cell r="E3184" t="str">
            <v>ZROH</v>
          </cell>
          <cell r="F3184">
            <v>1</v>
          </cell>
          <cell r="H3184" t="str">
            <v>Foreign - imported directly</v>
          </cell>
        </row>
        <row r="3185">
          <cell r="A3185" t="str">
            <v>15060-0VT70000</v>
          </cell>
          <cell r="D3185" t="str">
            <v>461E</v>
          </cell>
          <cell r="E3185" t="str">
            <v>ZROH</v>
          </cell>
          <cell r="F3185">
            <v>1</v>
          </cell>
          <cell r="H3185" t="str">
            <v>Foreign - imported directly</v>
          </cell>
        </row>
        <row r="3186">
          <cell r="A3186" t="str">
            <v>15060-0W820100</v>
          </cell>
          <cell r="D3186" t="str">
            <v>461E</v>
          </cell>
          <cell r="E3186" t="str">
            <v>ZROH</v>
          </cell>
          <cell r="F3186">
            <v>1</v>
          </cell>
          <cell r="H3186" t="str">
            <v>Foreign - imported directly</v>
          </cell>
        </row>
        <row r="3187">
          <cell r="A3187" t="str">
            <v>15060-0WA00200</v>
          </cell>
          <cell r="D3187" t="str">
            <v>461E</v>
          </cell>
          <cell r="E3187" t="str">
            <v>ZROH</v>
          </cell>
          <cell r="F3187">
            <v>1</v>
          </cell>
          <cell r="H3187" t="str">
            <v>Foreign - imported directly</v>
          </cell>
        </row>
        <row r="3188">
          <cell r="A3188" t="str">
            <v>15060-0WB10100</v>
          </cell>
          <cell r="D3188" t="str">
            <v>461E</v>
          </cell>
          <cell r="E3188" t="str">
            <v>ZROH</v>
          </cell>
          <cell r="F3188">
            <v>1</v>
          </cell>
          <cell r="H3188" t="str">
            <v>Foreign - imported directly</v>
          </cell>
        </row>
        <row r="3189">
          <cell r="A3189" t="str">
            <v>15060-0WB12100</v>
          </cell>
          <cell r="D3189" t="str">
            <v>461E</v>
          </cell>
          <cell r="E3189" t="str">
            <v>ZROH</v>
          </cell>
          <cell r="F3189">
            <v>1</v>
          </cell>
          <cell r="H3189" t="str">
            <v>Foreign - imported directly</v>
          </cell>
        </row>
        <row r="3190">
          <cell r="A3190" t="str">
            <v>15060-0WB13100</v>
          </cell>
          <cell r="D3190" t="str">
            <v>461E</v>
          </cell>
          <cell r="E3190" t="str">
            <v>ZROH</v>
          </cell>
          <cell r="F3190">
            <v>1</v>
          </cell>
          <cell r="H3190" t="str">
            <v>Foreign - imported directly</v>
          </cell>
        </row>
        <row r="3191">
          <cell r="A3191" t="str">
            <v>15060-0Y400000</v>
          </cell>
          <cell r="D3191" t="str">
            <v>461E</v>
          </cell>
          <cell r="E3191" t="str">
            <v>ZROH</v>
          </cell>
          <cell r="F3191">
            <v>1</v>
          </cell>
          <cell r="H3191" t="str">
            <v>Foreign - imported directly</v>
          </cell>
        </row>
        <row r="3192">
          <cell r="A3192" t="str">
            <v>15060-0YH00100</v>
          </cell>
          <cell r="D3192" t="str">
            <v>461E</v>
          </cell>
          <cell r="E3192" t="str">
            <v>ZROH</v>
          </cell>
          <cell r="F3192">
            <v>1</v>
          </cell>
          <cell r="H3192" t="str">
            <v>Foreign - imported directly</v>
          </cell>
        </row>
        <row r="3193">
          <cell r="A3193" t="str">
            <v>15060-0YY50000</v>
          </cell>
          <cell r="D3193" t="str">
            <v>461E</v>
          </cell>
          <cell r="E3193" t="str">
            <v>ZROH</v>
          </cell>
          <cell r="F3193">
            <v>1</v>
          </cell>
          <cell r="H3193" t="str">
            <v>Foreign - imported directly</v>
          </cell>
        </row>
        <row r="3194">
          <cell r="A3194" t="str">
            <v>15060-14DW0000</v>
          </cell>
          <cell r="D3194" t="str">
            <v>461E</v>
          </cell>
          <cell r="E3194" t="str">
            <v>ZROH</v>
          </cell>
          <cell r="F3194">
            <v>1</v>
          </cell>
          <cell r="H3194" t="str">
            <v>Foreign - imported directly</v>
          </cell>
        </row>
        <row r="3195">
          <cell r="A3195" t="str">
            <v>15060-15Q50000</v>
          </cell>
          <cell r="D3195" t="str">
            <v>461E</v>
          </cell>
          <cell r="E3195" t="str">
            <v>ZROH</v>
          </cell>
          <cell r="F3195">
            <v>1</v>
          </cell>
          <cell r="H3195" t="str">
            <v>Foreign - imported directly</v>
          </cell>
        </row>
        <row r="3196">
          <cell r="A3196" t="str">
            <v>15060-20XB0000</v>
          </cell>
          <cell r="D3196" t="str">
            <v>461E</v>
          </cell>
          <cell r="E3196" t="str">
            <v>ZROH</v>
          </cell>
          <cell r="F3196">
            <v>1</v>
          </cell>
          <cell r="H3196" t="str">
            <v>Foreign - imported directly</v>
          </cell>
        </row>
        <row r="3197">
          <cell r="A3197" t="str">
            <v>15060-21A30000</v>
          </cell>
          <cell r="D3197" t="str">
            <v>461E</v>
          </cell>
          <cell r="E3197" t="str">
            <v>ZROH</v>
          </cell>
          <cell r="F3197">
            <v>1</v>
          </cell>
          <cell r="H3197" t="str">
            <v>Foreign - imported directly</v>
          </cell>
        </row>
        <row r="3198">
          <cell r="A3198" t="str">
            <v>15060-49740000</v>
          </cell>
          <cell r="D3198" t="str">
            <v>461E</v>
          </cell>
          <cell r="E3198" t="str">
            <v>ZROH</v>
          </cell>
          <cell r="F3198">
            <v>1</v>
          </cell>
          <cell r="H3198" t="str">
            <v>Foreign - imported directly</v>
          </cell>
        </row>
        <row r="3199">
          <cell r="A3199" t="str">
            <v>15091-49500200</v>
          </cell>
          <cell r="D3199" t="str">
            <v>461E</v>
          </cell>
          <cell r="E3199" t="str">
            <v>ZROH</v>
          </cell>
          <cell r="F3199">
            <v>1</v>
          </cell>
          <cell r="H3199" t="str">
            <v>Foreign - imported directly</v>
          </cell>
        </row>
        <row r="3200">
          <cell r="A3200" t="str">
            <v>15091-49500300</v>
          </cell>
          <cell r="D3200" t="str">
            <v>461E</v>
          </cell>
          <cell r="E3200" t="str">
            <v>ZROH</v>
          </cell>
          <cell r="F3200">
            <v>1</v>
          </cell>
          <cell r="H3200" t="str">
            <v>Foreign - imported directly</v>
          </cell>
        </row>
        <row r="3201">
          <cell r="A3201" t="str">
            <v>15091-49510000</v>
          </cell>
          <cell r="D3201" t="str">
            <v>461E</v>
          </cell>
          <cell r="E3201" t="str">
            <v>ZROH</v>
          </cell>
          <cell r="F3201">
            <v>1</v>
          </cell>
          <cell r="H3201" t="str">
            <v>Foreign - imported directly</v>
          </cell>
        </row>
        <row r="3202">
          <cell r="A3202" t="str">
            <v>15091-52100500</v>
          </cell>
          <cell r="D3202" t="str">
            <v>461E</v>
          </cell>
          <cell r="E3202" t="str">
            <v>ZROH</v>
          </cell>
          <cell r="F3202">
            <v>1</v>
          </cell>
          <cell r="H3202" t="str">
            <v>Foreign - imported directly</v>
          </cell>
        </row>
        <row r="3203">
          <cell r="A3203" t="str">
            <v>15091-52160100</v>
          </cell>
          <cell r="D3203" t="str">
            <v>461E</v>
          </cell>
          <cell r="E3203" t="str">
            <v>ZROH</v>
          </cell>
          <cell r="F3203">
            <v>1</v>
          </cell>
          <cell r="H3203" t="str">
            <v>Foreign - imported directly</v>
          </cell>
        </row>
        <row r="3204">
          <cell r="A3204" t="str">
            <v>15091-52160200</v>
          </cell>
          <cell r="D3204" t="str">
            <v>461E</v>
          </cell>
          <cell r="E3204" t="str">
            <v>ZROH</v>
          </cell>
          <cell r="F3204">
            <v>1</v>
          </cell>
          <cell r="H3204" t="str">
            <v>Foreign - imported directly</v>
          </cell>
        </row>
        <row r="3205">
          <cell r="A3205" t="str">
            <v>15091-57430200</v>
          </cell>
          <cell r="D3205" t="str">
            <v>461E</v>
          </cell>
          <cell r="E3205" t="str">
            <v>ZROH</v>
          </cell>
          <cell r="F3205">
            <v>1</v>
          </cell>
          <cell r="H3205" t="str">
            <v>Foreign - imported directly</v>
          </cell>
        </row>
        <row r="3206">
          <cell r="A3206" t="str">
            <v>15091-57430400</v>
          </cell>
          <cell r="D3206" t="str">
            <v>461E</v>
          </cell>
          <cell r="E3206" t="str">
            <v>ZROH</v>
          </cell>
          <cell r="F3206">
            <v>1</v>
          </cell>
          <cell r="H3206" t="str">
            <v>Foreign - imported directly</v>
          </cell>
        </row>
        <row r="3207">
          <cell r="A3207" t="str">
            <v>15091-58520000</v>
          </cell>
          <cell r="D3207" t="str">
            <v>461E</v>
          </cell>
          <cell r="E3207" t="str">
            <v>ZROH</v>
          </cell>
          <cell r="F3207">
            <v>1</v>
          </cell>
          <cell r="H3207" t="str">
            <v>Foreign - imported directly</v>
          </cell>
        </row>
        <row r="3208">
          <cell r="A3208" t="str">
            <v>15091-59400000</v>
          </cell>
          <cell r="D3208" t="str">
            <v>461E</v>
          </cell>
          <cell r="E3208" t="str">
            <v>ZROH</v>
          </cell>
          <cell r="F3208">
            <v>1</v>
          </cell>
          <cell r="H3208" t="str">
            <v>Foreign - imported directly</v>
          </cell>
        </row>
        <row r="3209">
          <cell r="A3209" t="str">
            <v>15091-59400100</v>
          </cell>
          <cell r="D3209" t="str">
            <v>461E</v>
          </cell>
          <cell r="E3209" t="str">
            <v>ZROH</v>
          </cell>
          <cell r="F3209">
            <v>1</v>
          </cell>
          <cell r="H3209" t="str">
            <v>Foreign - imported directly</v>
          </cell>
        </row>
        <row r="3210">
          <cell r="A3210" t="str">
            <v>15091-59400200</v>
          </cell>
          <cell r="D3210" t="str">
            <v>461E</v>
          </cell>
          <cell r="E3210" t="str">
            <v>ZROH</v>
          </cell>
          <cell r="F3210">
            <v>1</v>
          </cell>
          <cell r="H3210" t="str">
            <v>Foreign - imported directly</v>
          </cell>
        </row>
        <row r="3211">
          <cell r="A3211" t="str">
            <v>15091-59700000</v>
          </cell>
          <cell r="D3211" t="str">
            <v>461E</v>
          </cell>
          <cell r="E3211" t="str">
            <v>ZROH</v>
          </cell>
          <cell r="F3211">
            <v>1</v>
          </cell>
          <cell r="H3211" t="str">
            <v>Foreign - imported directly</v>
          </cell>
        </row>
        <row r="3212">
          <cell r="A3212" t="str">
            <v>15091-59700100</v>
          </cell>
          <cell r="D3212" t="str">
            <v>461E</v>
          </cell>
          <cell r="E3212" t="str">
            <v>ZROH</v>
          </cell>
          <cell r="F3212">
            <v>1</v>
          </cell>
          <cell r="H3212" t="str">
            <v>Foreign - imported directly</v>
          </cell>
        </row>
        <row r="3213">
          <cell r="A3213" t="str">
            <v>15091-59700200</v>
          </cell>
          <cell r="D3213" t="str">
            <v>461E</v>
          </cell>
          <cell r="E3213" t="str">
            <v>ZROH</v>
          </cell>
          <cell r="F3213">
            <v>1</v>
          </cell>
          <cell r="H3213" t="str">
            <v>Foreign - imported directly</v>
          </cell>
        </row>
        <row r="3214">
          <cell r="A3214" t="str">
            <v>15091-59700300</v>
          </cell>
          <cell r="D3214" t="str">
            <v>461E</v>
          </cell>
          <cell r="E3214" t="str">
            <v>ZROH</v>
          </cell>
          <cell r="F3214">
            <v>1</v>
          </cell>
          <cell r="H3214" t="str">
            <v>Foreign - imported directly</v>
          </cell>
        </row>
        <row r="3215">
          <cell r="A3215" t="str">
            <v>15091-59710100</v>
          </cell>
          <cell r="D3215" t="str">
            <v>461E</v>
          </cell>
          <cell r="E3215" t="str">
            <v>ZROH</v>
          </cell>
          <cell r="F3215">
            <v>1</v>
          </cell>
          <cell r="H3215" t="str">
            <v>Foreign - imported directly</v>
          </cell>
        </row>
        <row r="3216">
          <cell r="A3216" t="str">
            <v>15091-59710200</v>
          </cell>
          <cell r="D3216" t="str">
            <v>461E</v>
          </cell>
          <cell r="E3216" t="str">
            <v>ZROH</v>
          </cell>
          <cell r="F3216">
            <v>1</v>
          </cell>
          <cell r="H3216" t="str">
            <v>Foreign - imported directly</v>
          </cell>
        </row>
        <row r="3217">
          <cell r="A3217" t="str">
            <v>15091-59710300</v>
          </cell>
          <cell r="D3217" t="str">
            <v>461E</v>
          </cell>
          <cell r="E3217" t="str">
            <v>ZROH</v>
          </cell>
          <cell r="F3217">
            <v>1</v>
          </cell>
          <cell r="H3217" t="str">
            <v>Foreign - imported directly</v>
          </cell>
        </row>
        <row r="3218">
          <cell r="A3218" t="str">
            <v>15091-60600000</v>
          </cell>
          <cell r="D3218" t="str">
            <v>461E</v>
          </cell>
          <cell r="E3218" t="str">
            <v>ZROH</v>
          </cell>
          <cell r="F3218">
            <v>1</v>
          </cell>
          <cell r="H3218" t="str">
            <v>Foreign - imported directly</v>
          </cell>
        </row>
        <row r="3219">
          <cell r="A3219" t="str">
            <v>15091-60600200</v>
          </cell>
          <cell r="D3219" t="str">
            <v>461E</v>
          </cell>
          <cell r="E3219" t="str">
            <v>ZROH</v>
          </cell>
          <cell r="F3219">
            <v>1</v>
          </cell>
          <cell r="H3219" t="str">
            <v>Foreign - imported directly</v>
          </cell>
        </row>
        <row r="3220">
          <cell r="A3220" t="str">
            <v>15091-61100000</v>
          </cell>
          <cell r="D3220" t="str">
            <v>461E</v>
          </cell>
          <cell r="E3220" t="str">
            <v>ZROH</v>
          </cell>
          <cell r="F3220">
            <v>1</v>
          </cell>
          <cell r="H3220" t="str">
            <v>Foreign - imported directly</v>
          </cell>
        </row>
        <row r="3221">
          <cell r="A3221" t="str">
            <v>15091-61400000</v>
          </cell>
          <cell r="D3221" t="str">
            <v>461E</v>
          </cell>
          <cell r="E3221" t="str">
            <v>ZROH</v>
          </cell>
          <cell r="F3221">
            <v>1</v>
          </cell>
          <cell r="H3221" t="str">
            <v>Foreign - imported directly</v>
          </cell>
        </row>
        <row r="3222">
          <cell r="A3222" t="str">
            <v>15091-61400100</v>
          </cell>
          <cell r="D3222" t="str">
            <v>461E</v>
          </cell>
          <cell r="E3222" t="str">
            <v>ZROH</v>
          </cell>
          <cell r="F3222">
            <v>1</v>
          </cell>
          <cell r="H3222" t="str">
            <v>Foreign - imported directly</v>
          </cell>
        </row>
        <row r="3223">
          <cell r="A3223" t="str">
            <v>15091-67520000</v>
          </cell>
          <cell r="D3223" t="str">
            <v>461E</v>
          </cell>
          <cell r="E3223" t="str">
            <v>ZROH</v>
          </cell>
          <cell r="F3223">
            <v>1</v>
          </cell>
          <cell r="H3223" t="str">
            <v>Foreign - imported directly</v>
          </cell>
        </row>
        <row r="3224">
          <cell r="A3224" t="str">
            <v>15091-67520100</v>
          </cell>
          <cell r="D3224" t="str">
            <v>461E</v>
          </cell>
          <cell r="E3224" t="str">
            <v>ZROH</v>
          </cell>
          <cell r="F3224">
            <v>1</v>
          </cell>
          <cell r="H3224" t="str">
            <v>Foreign - imported directly</v>
          </cell>
        </row>
        <row r="3225">
          <cell r="A3225" t="str">
            <v>15100-03444000</v>
          </cell>
          <cell r="D3225" t="str">
            <v>461E</v>
          </cell>
          <cell r="E3225" t="str">
            <v>ZROH</v>
          </cell>
          <cell r="F3225">
            <v>1</v>
          </cell>
          <cell r="H3225" t="str">
            <v>Foreign - imported directly</v>
          </cell>
        </row>
        <row r="3226">
          <cell r="A3226" t="str">
            <v>15100-03445000</v>
          </cell>
          <cell r="D3226" t="str">
            <v>461E</v>
          </cell>
          <cell r="E3226" t="str">
            <v>ZROH</v>
          </cell>
          <cell r="F3226">
            <v>1</v>
          </cell>
          <cell r="H3226" t="str">
            <v>Foreign - imported directly</v>
          </cell>
        </row>
        <row r="3227">
          <cell r="A3227" t="str">
            <v>15100-13991200</v>
          </cell>
          <cell r="D3227" t="str">
            <v>461E</v>
          </cell>
          <cell r="E3227" t="str">
            <v>ZROH</v>
          </cell>
          <cell r="F3227">
            <v>1</v>
          </cell>
          <cell r="H3227" t="str">
            <v>Foreign - imported directly</v>
          </cell>
        </row>
        <row r="3228">
          <cell r="A3228" t="str">
            <v>15100-13992000</v>
          </cell>
          <cell r="D3228" t="str">
            <v>461E</v>
          </cell>
          <cell r="E3228" t="str">
            <v>ZROH</v>
          </cell>
          <cell r="F3228">
            <v>1</v>
          </cell>
          <cell r="H3228" t="str">
            <v>Foreign - imported directly</v>
          </cell>
        </row>
        <row r="3229">
          <cell r="A3229" t="str">
            <v>15100-13993000</v>
          </cell>
          <cell r="D3229" t="str">
            <v>461E</v>
          </cell>
          <cell r="E3229" t="str">
            <v>ZROH</v>
          </cell>
          <cell r="F3229">
            <v>1</v>
          </cell>
          <cell r="H3229" t="str">
            <v>Foreign - imported directly</v>
          </cell>
        </row>
        <row r="3230">
          <cell r="A3230" t="str">
            <v>15100-23959000</v>
          </cell>
          <cell r="D3230" t="str">
            <v>461E</v>
          </cell>
          <cell r="E3230" t="str">
            <v>ZROH</v>
          </cell>
          <cell r="F3230">
            <v>1</v>
          </cell>
          <cell r="H3230" t="str">
            <v>Foreign - imported directly</v>
          </cell>
        </row>
        <row r="3231">
          <cell r="A3231" t="str">
            <v>15100-23959100</v>
          </cell>
          <cell r="D3231" t="str">
            <v>461E</v>
          </cell>
          <cell r="E3231" t="str">
            <v>ZROH</v>
          </cell>
          <cell r="F3231">
            <v>1</v>
          </cell>
          <cell r="H3231" t="str">
            <v>Foreign - imported directly</v>
          </cell>
        </row>
        <row r="3232">
          <cell r="A3232" t="str">
            <v>15100-2395A000</v>
          </cell>
          <cell r="D3232" t="str">
            <v>461E</v>
          </cell>
          <cell r="E3232" t="str">
            <v>ZROH</v>
          </cell>
          <cell r="F3232">
            <v>1</v>
          </cell>
          <cell r="H3232" t="str">
            <v>Foreign - imported directly</v>
          </cell>
        </row>
        <row r="3233">
          <cell r="A3233" t="str">
            <v>15100-2395A100</v>
          </cell>
          <cell r="D3233" t="str">
            <v>461E</v>
          </cell>
          <cell r="E3233" t="str">
            <v>ZROH</v>
          </cell>
          <cell r="F3233">
            <v>1</v>
          </cell>
          <cell r="H3233" t="str">
            <v>Foreign - imported directly</v>
          </cell>
        </row>
        <row r="3234">
          <cell r="A3234" t="str">
            <v>15100-25940000</v>
          </cell>
          <cell r="D3234" t="str">
            <v>461E</v>
          </cell>
          <cell r="E3234" t="str">
            <v>ZROH</v>
          </cell>
          <cell r="F3234">
            <v>1</v>
          </cell>
          <cell r="H3234" t="str">
            <v>Foreign - imported directly</v>
          </cell>
        </row>
        <row r="3235">
          <cell r="A3235" t="str">
            <v>15100-25941000</v>
          </cell>
          <cell r="D3235" t="str">
            <v>461E</v>
          </cell>
          <cell r="E3235" t="str">
            <v>ZROH</v>
          </cell>
          <cell r="F3235">
            <v>1</v>
          </cell>
          <cell r="H3235" t="str">
            <v>Foreign - imported directly</v>
          </cell>
        </row>
        <row r="3236">
          <cell r="A3236" t="str">
            <v>15190-00052000</v>
          </cell>
          <cell r="D3236" t="str">
            <v>461E</v>
          </cell>
          <cell r="E3236" t="str">
            <v>ZROH</v>
          </cell>
          <cell r="F3236">
            <v>1</v>
          </cell>
          <cell r="H3236" t="str">
            <v>Foreign - imported directly</v>
          </cell>
        </row>
        <row r="3237">
          <cell r="A3237" t="str">
            <v>15220-10620000</v>
          </cell>
          <cell r="D3237" t="str">
            <v>461E</v>
          </cell>
          <cell r="E3237" t="str">
            <v>ZROH</v>
          </cell>
          <cell r="F3237">
            <v>1</v>
          </cell>
          <cell r="H3237" t="str">
            <v>Foreign - imported directly</v>
          </cell>
        </row>
        <row r="3238">
          <cell r="A3238" t="str">
            <v>15220-10620100</v>
          </cell>
          <cell r="D3238" t="str">
            <v>461E</v>
          </cell>
          <cell r="E3238" t="str">
            <v>ZROH</v>
          </cell>
          <cell r="F3238">
            <v>1</v>
          </cell>
          <cell r="H3238" t="str">
            <v>Foreign - imported directly</v>
          </cell>
        </row>
        <row r="3239">
          <cell r="A3239" t="str">
            <v>15220-29220000</v>
          </cell>
          <cell r="D3239" t="str">
            <v>461E</v>
          </cell>
          <cell r="E3239" t="str">
            <v>ZROH</v>
          </cell>
          <cell r="F3239">
            <v>1</v>
          </cell>
          <cell r="H3239" t="str">
            <v>Foreign - imported directly</v>
          </cell>
        </row>
        <row r="3240">
          <cell r="A3240" t="str">
            <v>15240-00170000</v>
          </cell>
          <cell r="D3240" t="str">
            <v>461E</v>
          </cell>
          <cell r="E3240" t="str">
            <v>ZROH</v>
          </cell>
          <cell r="F3240">
            <v>1</v>
          </cell>
          <cell r="H3240" t="str">
            <v>Foreign - imported directly</v>
          </cell>
        </row>
        <row r="3241">
          <cell r="A3241" t="str">
            <v>15240-00176000</v>
          </cell>
          <cell r="D3241" t="str">
            <v>461E</v>
          </cell>
          <cell r="E3241" t="str">
            <v>ZROH</v>
          </cell>
          <cell r="F3241">
            <v>1</v>
          </cell>
          <cell r="H3241" t="str">
            <v>Foreign - imported directly</v>
          </cell>
        </row>
        <row r="3242">
          <cell r="A3242" t="str">
            <v>15240-0020E000</v>
          </cell>
          <cell r="D3242" t="str">
            <v>461E</v>
          </cell>
          <cell r="E3242" t="str">
            <v>ZROH</v>
          </cell>
          <cell r="F3242">
            <v>1</v>
          </cell>
          <cell r="H3242" t="str">
            <v>Foreign - imported directly</v>
          </cell>
        </row>
        <row r="3243">
          <cell r="A3243" t="str">
            <v>15240-01413000</v>
          </cell>
          <cell r="D3243" t="str">
            <v>461E</v>
          </cell>
          <cell r="E3243" t="str">
            <v>ZROH</v>
          </cell>
          <cell r="F3243">
            <v>1</v>
          </cell>
          <cell r="H3243" t="str">
            <v>Foreign - imported directly</v>
          </cell>
        </row>
        <row r="3244">
          <cell r="A3244" t="str">
            <v>15240-03280000</v>
          </cell>
          <cell r="D3244" t="str">
            <v>461E</v>
          </cell>
          <cell r="E3244" t="str">
            <v>ZROH</v>
          </cell>
          <cell r="F3244">
            <v>1</v>
          </cell>
          <cell r="H3244" t="str">
            <v>Foreign - imported directly</v>
          </cell>
        </row>
        <row r="3245">
          <cell r="A3245" t="str">
            <v>15240-04700000</v>
          </cell>
          <cell r="D3245" t="str">
            <v>461E</v>
          </cell>
          <cell r="E3245" t="str">
            <v>ZROH</v>
          </cell>
          <cell r="F3245">
            <v>1</v>
          </cell>
          <cell r="H3245" t="str">
            <v>Foreign - imported directly</v>
          </cell>
        </row>
        <row r="3246">
          <cell r="A3246" t="str">
            <v>15240-05801000</v>
          </cell>
          <cell r="D3246" t="str">
            <v>461E</v>
          </cell>
          <cell r="E3246" t="str">
            <v>ZROH</v>
          </cell>
          <cell r="F3246">
            <v>1</v>
          </cell>
          <cell r="H3246" t="str">
            <v>Foreign - imported directly</v>
          </cell>
        </row>
        <row r="3247">
          <cell r="A3247" t="str">
            <v>15240-05955000</v>
          </cell>
          <cell r="D3247" t="str">
            <v>461E</v>
          </cell>
          <cell r="E3247" t="str">
            <v>ZROH</v>
          </cell>
          <cell r="F3247">
            <v>1</v>
          </cell>
          <cell r="H3247" t="str">
            <v>Foreign - imported directly</v>
          </cell>
        </row>
        <row r="3248">
          <cell r="A3248" t="str">
            <v>15240-06272000</v>
          </cell>
          <cell r="D3248" t="str">
            <v>461E</v>
          </cell>
          <cell r="E3248" t="str">
            <v>ZROH</v>
          </cell>
          <cell r="F3248">
            <v>1</v>
          </cell>
          <cell r="H3248" t="str">
            <v>Foreign - imported directly</v>
          </cell>
        </row>
        <row r="3249">
          <cell r="A3249" t="str">
            <v>15240-07100000</v>
          </cell>
          <cell r="D3249" t="str">
            <v>461E</v>
          </cell>
          <cell r="E3249" t="str">
            <v>ZROH</v>
          </cell>
          <cell r="F3249">
            <v>1</v>
          </cell>
          <cell r="H3249" t="str">
            <v>Foreign - imported directly</v>
          </cell>
        </row>
        <row r="3250">
          <cell r="A3250" t="str">
            <v>15240-07384000</v>
          </cell>
          <cell r="D3250" t="str">
            <v>461E</v>
          </cell>
          <cell r="E3250" t="str">
            <v>ZROH</v>
          </cell>
          <cell r="F3250">
            <v>1</v>
          </cell>
          <cell r="H3250" t="str">
            <v>Foreign - imported directly</v>
          </cell>
        </row>
        <row r="3251">
          <cell r="A3251" t="str">
            <v>15240-09080000</v>
          </cell>
          <cell r="D3251" t="str">
            <v>461E</v>
          </cell>
          <cell r="E3251" t="str">
            <v>ZROH</v>
          </cell>
          <cell r="F3251">
            <v>1</v>
          </cell>
          <cell r="H3251" t="str">
            <v>Foreign - imported directly</v>
          </cell>
        </row>
        <row r="3252">
          <cell r="A3252" t="str">
            <v>15G030106600</v>
          </cell>
          <cell r="D3252" t="str">
            <v>461E</v>
          </cell>
          <cell r="E3252" t="str">
            <v>ZROH</v>
          </cell>
          <cell r="F3252">
            <v>4</v>
          </cell>
          <cell r="H3252" t="str">
            <v>National - production with tax incentive</v>
          </cell>
        </row>
        <row r="3253">
          <cell r="A3253" t="str">
            <v>15G030107200</v>
          </cell>
          <cell r="D3253" t="str">
            <v>461E</v>
          </cell>
          <cell r="E3253" t="str">
            <v>ZROH</v>
          </cell>
          <cell r="F3253">
            <v>4</v>
          </cell>
          <cell r="H3253" t="str">
            <v>National - production with tax incentive</v>
          </cell>
        </row>
        <row r="3254">
          <cell r="A3254" t="str">
            <v>15G030111800</v>
          </cell>
          <cell r="D3254" t="str">
            <v>461E</v>
          </cell>
          <cell r="E3254" t="str">
            <v>ZROH</v>
          </cell>
          <cell r="F3254">
            <v>4</v>
          </cell>
          <cell r="H3254" t="str">
            <v>National - production with tax incentive</v>
          </cell>
        </row>
        <row r="3255">
          <cell r="A3255" t="str">
            <v>15G030111900</v>
          </cell>
          <cell r="D3255" t="str">
            <v>461E</v>
          </cell>
          <cell r="E3255" t="str">
            <v>ZROH</v>
          </cell>
          <cell r="F3255">
            <v>4</v>
          </cell>
          <cell r="H3255" t="str">
            <v>National - production with tax incentive</v>
          </cell>
        </row>
        <row r="3256">
          <cell r="A3256" t="str">
            <v>15G040102301</v>
          </cell>
          <cell r="D3256" t="str">
            <v>461E</v>
          </cell>
          <cell r="E3256" t="str">
            <v>ZROH</v>
          </cell>
          <cell r="F3256">
            <v>1</v>
          </cell>
          <cell r="H3256" t="str">
            <v>Foreign - imported directly</v>
          </cell>
        </row>
        <row r="3257">
          <cell r="A3257" t="str">
            <v>15G040200200</v>
          </cell>
          <cell r="D3257" t="str">
            <v>461E</v>
          </cell>
          <cell r="E3257" t="str">
            <v>ZROH</v>
          </cell>
          <cell r="F3257">
            <v>1</v>
          </cell>
          <cell r="H3257" t="str">
            <v>Foreign - imported directly</v>
          </cell>
        </row>
        <row r="3258">
          <cell r="A3258" t="str">
            <v>15G190100800</v>
          </cell>
          <cell r="D3258" t="str">
            <v>461E</v>
          </cell>
          <cell r="E3258" t="str">
            <v>ZROH</v>
          </cell>
          <cell r="F3258">
            <v>1</v>
          </cell>
          <cell r="H3258" t="str">
            <v>Foreign - imported directly</v>
          </cell>
        </row>
        <row r="3259">
          <cell r="A3259" t="str">
            <v>15G190100900</v>
          </cell>
          <cell r="D3259" t="str">
            <v>461E</v>
          </cell>
          <cell r="E3259" t="str">
            <v>ZROH</v>
          </cell>
          <cell r="F3259">
            <v>1</v>
          </cell>
          <cell r="H3259" t="str">
            <v>Foreign - imported directly</v>
          </cell>
        </row>
        <row r="3260">
          <cell r="A3260" t="str">
            <v>15L-00000101</v>
          </cell>
          <cell r="D3260" t="str">
            <v>461E</v>
          </cell>
          <cell r="E3260" t="str">
            <v>ZROH</v>
          </cell>
          <cell r="F3260">
            <v>0</v>
          </cell>
          <cell r="H3260" t="str">
            <v>National - except indicated in codes 3, 4, 5 or 8.</v>
          </cell>
        </row>
        <row r="3261">
          <cell r="A3261" t="str">
            <v>15L-00000101-01</v>
          </cell>
          <cell r="D3261" t="str">
            <v>461E</v>
          </cell>
          <cell r="E3261" t="str">
            <v>ZROH</v>
          </cell>
          <cell r="F3261">
            <v>0</v>
          </cell>
          <cell r="H3261" t="str">
            <v>National - except indicated in codes 3, 4, 5 or 8.</v>
          </cell>
        </row>
        <row r="3262">
          <cell r="A3262" t="str">
            <v>15L-00000102</v>
          </cell>
          <cell r="D3262" t="str">
            <v>461E</v>
          </cell>
          <cell r="E3262" t="str">
            <v>ZROH</v>
          </cell>
          <cell r="F3262">
            <v>0</v>
          </cell>
          <cell r="H3262" t="str">
            <v>National - except indicated in codes 3, 4, 5 or 8.</v>
          </cell>
        </row>
        <row r="3263">
          <cell r="A3263" t="str">
            <v>15L-00000102-1</v>
          </cell>
          <cell r="D3263" t="str">
            <v>461E</v>
          </cell>
          <cell r="E3263" t="str">
            <v>ZROH</v>
          </cell>
          <cell r="F3263">
            <v>0</v>
          </cell>
          <cell r="H3263" t="str">
            <v>National - except indicated in codes 3, 4, 5 or 8.</v>
          </cell>
        </row>
        <row r="3264">
          <cell r="A3264" t="str">
            <v>15L-00000103</v>
          </cell>
          <cell r="D3264" t="str">
            <v>461E</v>
          </cell>
          <cell r="E3264" t="str">
            <v>ZROH</v>
          </cell>
          <cell r="F3264">
            <v>0</v>
          </cell>
          <cell r="H3264" t="str">
            <v>National - except indicated in codes 3, 4, 5 or 8.</v>
          </cell>
        </row>
        <row r="3265">
          <cell r="A3265" t="str">
            <v>15L-00000104</v>
          </cell>
          <cell r="D3265" t="str">
            <v>461E</v>
          </cell>
          <cell r="E3265" t="str">
            <v>ZROH</v>
          </cell>
          <cell r="F3265">
            <v>0</v>
          </cell>
          <cell r="H3265" t="str">
            <v>National - except indicated in codes 3, 4, 5 or 8.</v>
          </cell>
        </row>
        <row r="3266">
          <cell r="A3266" t="str">
            <v>15L-00000106</v>
          </cell>
          <cell r="D3266" t="str">
            <v>461E</v>
          </cell>
          <cell r="E3266" t="str">
            <v>ZROH</v>
          </cell>
          <cell r="F3266">
            <v>0</v>
          </cell>
          <cell r="H3266" t="str">
            <v>National - except indicated in codes 3, 4, 5 or 8.</v>
          </cell>
        </row>
        <row r="3267">
          <cell r="A3267" t="str">
            <v>16001-00025400</v>
          </cell>
          <cell r="D3267" t="str">
            <v>461E</v>
          </cell>
          <cell r="E3267" t="str">
            <v>ZROH</v>
          </cell>
          <cell r="F3267">
            <v>1</v>
          </cell>
          <cell r="H3267" t="str">
            <v>Foreign - imported directly</v>
          </cell>
        </row>
        <row r="3268">
          <cell r="A3268" t="str">
            <v>1601-A05</v>
          </cell>
          <cell r="D3268" t="str">
            <v>461E</v>
          </cell>
          <cell r="E3268" t="str">
            <v>ZHLB</v>
          </cell>
          <cell r="F3268">
            <v>0</v>
          </cell>
          <cell r="G3268" t="str">
            <v>X</v>
          </cell>
          <cell r="H3268" t="str">
            <v>National - except indicated in codes 3, 4, 5 or 8.</v>
          </cell>
        </row>
        <row r="3269">
          <cell r="A3269" t="str">
            <v>1601-A05  PRIME H5</v>
          </cell>
          <cell r="D3269" t="str">
            <v>461E</v>
          </cell>
          <cell r="E3269" t="str">
            <v>ZHLB</v>
          </cell>
          <cell r="F3269">
            <v>0</v>
          </cell>
          <cell r="G3269" t="str">
            <v>X</v>
          </cell>
          <cell r="H3269" t="str">
            <v>National - except indicated in codes 3, 4, 5 or 8.</v>
          </cell>
        </row>
        <row r="3270">
          <cell r="A3270" t="str">
            <v>1601-A05 PRI H510</v>
          </cell>
          <cell r="D3270" t="str">
            <v>461E</v>
          </cell>
          <cell r="E3270" t="str">
            <v>ZHLB</v>
          </cell>
          <cell r="F3270">
            <v>0</v>
          </cell>
          <cell r="G3270" t="str">
            <v>X</v>
          </cell>
          <cell r="H3270" t="str">
            <v>National - except indicated in codes 3, 4, 5 or 8.</v>
          </cell>
        </row>
        <row r="3271">
          <cell r="A3271" t="str">
            <v>1601-B25</v>
          </cell>
          <cell r="D3271" t="str">
            <v>461E</v>
          </cell>
          <cell r="E3271" t="str">
            <v>ZHLB</v>
          </cell>
          <cell r="F3271">
            <v>0</v>
          </cell>
          <cell r="G3271" t="str">
            <v>X</v>
          </cell>
          <cell r="H3271" t="str">
            <v>National - except indicated in codes 3, 4, 5 or 8.</v>
          </cell>
        </row>
        <row r="3272">
          <cell r="A3272" t="str">
            <v>1602-B07</v>
          </cell>
          <cell r="D3272" t="str">
            <v>461E</v>
          </cell>
          <cell r="E3272" t="str">
            <v>ZHLB</v>
          </cell>
          <cell r="F3272">
            <v>0</v>
          </cell>
          <cell r="G3272" t="str">
            <v>X</v>
          </cell>
          <cell r="H3272" t="str">
            <v>National - except indicated in codes 3, 4, 5 or 8.</v>
          </cell>
        </row>
        <row r="3273">
          <cell r="A3273" t="str">
            <v>1603-A06</v>
          </cell>
          <cell r="D3273" t="str">
            <v>461E</v>
          </cell>
          <cell r="E3273" t="str">
            <v>ZHLB</v>
          </cell>
          <cell r="F3273">
            <v>0</v>
          </cell>
          <cell r="G3273" t="str">
            <v>X</v>
          </cell>
          <cell r="H3273" t="str">
            <v>National - except indicated in codes 3, 4, 5 or 8.</v>
          </cell>
        </row>
        <row r="3274">
          <cell r="A3274" t="str">
            <v>1620-A07</v>
          </cell>
          <cell r="D3274" t="str">
            <v>461E</v>
          </cell>
          <cell r="E3274" t="str">
            <v>ZHLB</v>
          </cell>
          <cell r="F3274">
            <v>0</v>
          </cell>
          <cell r="G3274" t="str">
            <v>X</v>
          </cell>
          <cell r="H3274" t="str">
            <v>National - except indicated in codes 3, 4, 5 or 8.</v>
          </cell>
        </row>
        <row r="3275">
          <cell r="A3275">
            <v>17.14</v>
          </cell>
          <cell r="D3275" t="str">
            <v>461E</v>
          </cell>
          <cell r="E3275" t="str">
            <v>ZDEN</v>
          </cell>
          <cell r="F3275">
            <v>0</v>
          </cell>
          <cell r="H3275" t="str">
            <v>National - except indicated in codes 3, 4, 5 or 8.</v>
          </cell>
        </row>
        <row r="3276">
          <cell r="A3276">
            <v>17.16</v>
          </cell>
          <cell r="D3276" t="str">
            <v>461E</v>
          </cell>
          <cell r="E3276" t="str">
            <v>ZDEN</v>
          </cell>
          <cell r="F3276">
            <v>0</v>
          </cell>
          <cell r="H3276" t="str">
            <v>National - except indicated in codes 3, 4, 5 or 8.</v>
          </cell>
        </row>
        <row r="3277">
          <cell r="A3277" t="str">
            <v>1720-A06</v>
          </cell>
          <cell r="D3277" t="str">
            <v>461E</v>
          </cell>
          <cell r="E3277" t="str">
            <v>ZHLB</v>
          </cell>
          <cell r="F3277">
            <v>0</v>
          </cell>
          <cell r="G3277" t="str">
            <v>X</v>
          </cell>
          <cell r="H3277" t="str">
            <v>National - except indicated in codes 3, 4, 5 or 8.</v>
          </cell>
        </row>
        <row r="3278">
          <cell r="A3278" t="str">
            <v>173MAT</v>
          </cell>
          <cell r="D3278" t="str">
            <v>461E</v>
          </cell>
          <cell r="E3278" t="str">
            <v>ZMIP</v>
          </cell>
          <cell r="F3278">
            <v>0</v>
          </cell>
          <cell r="H3278" t="str">
            <v>National - except indicated in codes 3, 4, 5 or 8.</v>
          </cell>
        </row>
        <row r="3279">
          <cell r="A3279">
            <v>187728</v>
          </cell>
          <cell r="D3279" t="str">
            <v>461E</v>
          </cell>
          <cell r="E3279" t="str">
            <v>ZMIP</v>
          </cell>
          <cell r="F3279">
            <v>0</v>
          </cell>
          <cell r="H3279" t="str">
            <v>National - except indicated in codes 3, 4, 5 or 8.</v>
          </cell>
        </row>
        <row r="3280">
          <cell r="A3280">
            <v>198728</v>
          </cell>
          <cell r="D3280" t="str">
            <v>461E</v>
          </cell>
          <cell r="E3280" t="str">
            <v>ZMIP</v>
          </cell>
          <cell r="F3280">
            <v>0</v>
          </cell>
          <cell r="H3280" t="str">
            <v>National - except indicated in codes 3, 4, 5 or 8.</v>
          </cell>
        </row>
        <row r="3281">
          <cell r="A3281" t="str">
            <v>1ZGN3000148-I</v>
          </cell>
          <cell r="D3281" t="str">
            <v>461E</v>
          </cell>
          <cell r="E3281" t="str">
            <v>ZMIP</v>
          </cell>
          <cell r="F3281">
            <v>1</v>
          </cell>
          <cell r="H3281" t="str">
            <v>Foreign - imported directly</v>
          </cell>
        </row>
        <row r="3282">
          <cell r="A3282" t="str">
            <v>2-148-138-02</v>
          </cell>
          <cell r="D3282" t="str">
            <v>461E</v>
          </cell>
          <cell r="E3282" t="str">
            <v>ZMIP</v>
          </cell>
          <cell r="F3282">
            <v>0</v>
          </cell>
          <cell r="H3282" t="str">
            <v>National - except indicated in codes 3, 4, 5 or 8.</v>
          </cell>
        </row>
        <row r="3283">
          <cell r="A3283" t="str">
            <v>2-149-675-01</v>
          </cell>
          <cell r="D3283" t="str">
            <v>461E</v>
          </cell>
          <cell r="E3283" t="str">
            <v>ZMIP</v>
          </cell>
          <cell r="F3283">
            <v>0</v>
          </cell>
          <cell r="H3283" t="str">
            <v>National - except indicated in codes 3, 4, 5 or 8.</v>
          </cell>
        </row>
        <row r="3284">
          <cell r="A3284" t="str">
            <v>2-149-699-01</v>
          </cell>
          <cell r="D3284" t="str">
            <v>461E</v>
          </cell>
          <cell r="E3284" t="str">
            <v>ZMIP</v>
          </cell>
          <cell r="F3284">
            <v>0</v>
          </cell>
          <cell r="H3284" t="str">
            <v>National - except indicated in codes 3, 4, 5 or 8.</v>
          </cell>
        </row>
        <row r="3285">
          <cell r="A3285" t="str">
            <v>2-149-700-01</v>
          </cell>
          <cell r="D3285" t="str">
            <v>461E</v>
          </cell>
          <cell r="E3285" t="str">
            <v>ZMIP</v>
          </cell>
          <cell r="F3285">
            <v>0</v>
          </cell>
          <cell r="H3285" t="str">
            <v>National - except indicated in codes 3, 4, 5 or 8.</v>
          </cell>
        </row>
        <row r="3286">
          <cell r="A3286" t="str">
            <v>2-594-336-01</v>
          </cell>
          <cell r="D3286" t="str">
            <v>461E</v>
          </cell>
          <cell r="E3286" t="str">
            <v>ZMIP</v>
          </cell>
          <cell r="F3286">
            <v>0</v>
          </cell>
          <cell r="H3286" t="str">
            <v>National - except indicated in codes 3, 4, 5 or 8.</v>
          </cell>
        </row>
        <row r="3287">
          <cell r="A3287" t="str">
            <v>2-630-690-01</v>
          </cell>
          <cell r="D3287" t="str">
            <v>461E</v>
          </cell>
          <cell r="E3287" t="str">
            <v>ZMIP</v>
          </cell>
          <cell r="F3287">
            <v>0</v>
          </cell>
          <cell r="H3287" t="str">
            <v>National - except indicated in codes 3, 4, 5 or 8.</v>
          </cell>
        </row>
        <row r="3288">
          <cell r="A3288" t="str">
            <v>2-673-671-01</v>
          </cell>
          <cell r="D3288" t="str">
            <v>461E</v>
          </cell>
          <cell r="E3288" t="str">
            <v>ZMIP</v>
          </cell>
          <cell r="F3288">
            <v>0</v>
          </cell>
          <cell r="H3288" t="str">
            <v>National - except indicated in codes 3, 4, 5 or 8.</v>
          </cell>
        </row>
        <row r="3289">
          <cell r="A3289" t="str">
            <v>2-673-672-01</v>
          </cell>
          <cell r="D3289" t="str">
            <v>461E</v>
          </cell>
          <cell r="E3289" t="str">
            <v>ZMIP</v>
          </cell>
          <cell r="F3289">
            <v>0</v>
          </cell>
          <cell r="H3289" t="str">
            <v>National - except indicated in codes 3, 4, 5 or 8.</v>
          </cell>
        </row>
        <row r="3290">
          <cell r="A3290" t="str">
            <v>2-673-683-03</v>
          </cell>
          <cell r="D3290" t="str">
            <v>461E</v>
          </cell>
          <cell r="E3290" t="str">
            <v>ZMIP</v>
          </cell>
          <cell r="F3290">
            <v>0</v>
          </cell>
          <cell r="H3290" t="str">
            <v>National - except indicated in codes 3, 4, 5 or 8.</v>
          </cell>
        </row>
        <row r="3291">
          <cell r="A3291" t="str">
            <v>2-673-684-02</v>
          </cell>
          <cell r="D3291" t="str">
            <v>461E</v>
          </cell>
          <cell r="E3291" t="str">
            <v>ZMIP</v>
          </cell>
          <cell r="F3291">
            <v>0</v>
          </cell>
          <cell r="H3291" t="str">
            <v>National - except indicated in codes 3, 4, 5 or 8.</v>
          </cell>
        </row>
        <row r="3292">
          <cell r="A3292" t="str">
            <v>2-693-816-01</v>
          </cell>
          <cell r="D3292" t="str">
            <v>461E</v>
          </cell>
          <cell r="E3292" t="str">
            <v>ZMIP</v>
          </cell>
          <cell r="F3292">
            <v>0</v>
          </cell>
          <cell r="H3292" t="str">
            <v>National - except indicated in codes 3, 4, 5 or 8.</v>
          </cell>
        </row>
        <row r="3293">
          <cell r="A3293" t="str">
            <v>2-693-817-01</v>
          </cell>
          <cell r="D3293" t="str">
            <v>461E</v>
          </cell>
          <cell r="E3293" t="str">
            <v>ZMIP</v>
          </cell>
          <cell r="F3293">
            <v>0</v>
          </cell>
          <cell r="H3293" t="str">
            <v>National - except indicated in codes 3, 4, 5 or 8.</v>
          </cell>
        </row>
        <row r="3294">
          <cell r="A3294">
            <v>20.010000000000002</v>
          </cell>
          <cell r="D3294" t="str">
            <v>461E</v>
          </cell>
          <cell r="E3294" t="str">
            <v>ZDEN</v>
          </cell>
          <cell r="F3294">
            <v>0</v>
          </cell>
          <cell r="H3294" t="str">
            <v>National - except indicated in codes 3, 4, 5 or 8.</v>
          </cell>
        </row>
        <row r="3295">
          <cell r="A3295" t="str">
            <v>2004-A05</v>
          </cell>
          <cell r="D3295" t="str">
            <v>461E</v>
          </cell>
          <cell r="E3295" t="str">
            <v>ZHLB</v>
          </cell>
          <cell r="F3295">
            <v>0</v>
          </cell>
          <cell r="G3295" t="str">
            <v>X</v>
          </cell>
          <cell r="H3295" t="str">
            <v>National - except indicated in codes 3, 4, 5 or 8.</v>
          </cell>
        </row>
        <row r="3296">
          <cell r="A3296">
            <v>2006085</v>
          </cell>
          <cell r="D3296" t="str">
            <v>461E</v>
          </cell>
          <cell r="E3296" t="str">
            <v>ZMIP</v>
          </cell>
          <cell r="F3296">
            <v>0</v>
          </cell>
          <cell r="H3296" t="str">
            <v>National - except indicated in codes 3, 4, 5 or 8.</v>
          </cell>
        </row>
        <row r="3297">
          <cell r="A3297">
            <v>205840</v>
          </cell>
          <cell r="D3297" t="str">
            <v>461E</v>
          </cell>
          <cell r="E3297" t="str">
            <v>ZMIP</v>
          </cell>
          <cell r="F3297">
            <v>0</v>
          </cell>
          <cell r="H3297" t="str">
            <v>National - except indicated in codes 3, 4, 5 or 8.</v>
          </cell>
        </row>
        <row r="3298">
          <cell r="A3298">
            <v>20803000009</v>
          </cell>
          <cell r="D3298" t="str">
            <v>461E</v>
          </cell>
          <cell r="E3298" t="str">
            <v>ZMIP</v>
          </cell>
          <cell r="F3298">
            <v>0</v>
          </cell>
          <cell r="H3298" t="str">
            <v>National - except indicated in codes 3, 4, 5 or 8.</v>
          </cell>
        </row>
        <row r="3299">
          <cell r="A3299" t="str">
            <v>20LT2-0010O000-3-I</v>
          </cell>
          <cell r="D3299" t="str">
            <v>461E</v>
          </cell>
          <cell r="E3299" t="str">
            <v>ZMIP</v>
          </cell>
          <cell r="F3299">
            <v>0</v>
          </cell>
          <cell r="H3299" t="str">
            <v>National - except indicated in codes 3, 4, 5 or 8.</v>
          </cell>
        </row>
        <row r="3300">
          <cell r="A3300" t="str">
            <v>20LT2-003BZ000-I</v>
          </cell>
          <cell r="D3300" t="str">
            <v>461E</v>
          </cell>
          <cell r="E3300" t="str">
            <v>ZMIP</v>
          </cell>
          <cell r="F3300">
            <v>0</v>
          </cell>
          <cell r="H3300" t="str">
            <v>National - except indicated in codes 3, 4, 5 or 8.</v>
          </cell>
        </row>
        <row r="3301">
          <cell r="A3301" t="str">
            <v>20LT2-003C0000-I</v>
          </cell>
          <cell r="D3301" t="str">
            <v>461E</v>
          </cell>
          <cell r="E3301" t="str">
            <v>ZMIP</v>
          </cell>
          <cell r="F3301">
            <v>0</v>
          </cell>
          <cell r="H3301" t="str">
            <v>National - except indicated in codes 3, 4, 5 or 8.</v>
          </cell>
        </row>
        <row r="3302">
          <cell r="A3302" t="str">
            <v>20LT2-003WA000-I</v>
          </cell>
          <cell r="D3302" t="str">
            <v>461E</v>
          </cell>
          <cell r="E3302" t="str">
            <v>ZMIP</v>
          </cell>
          <cell r="F3302">
            <v>5</v>
          </cell>
          <cell r="H3302" t="str">
            <v>National - with import content less than or equal to 40%</v>
          </cell>
        </row>
        <row r="3303">
          <cell r="A3303" t="str">
            <v>20LT2-003WD000-I</v>
          </cell>
          <cell r="D3303" t="str">
            <v>461E</v>
          </cell>
          <cell r="E3303" t="str">
            <v>ZMIP</v>
          </cell>
          <cell r="F3303">
            <v>5</v>
          </cell>
          <cell r="H3303" t="str">
            <v>National - with import content less than or equal to 40%</v>
          </cell>
        </row>
        <row r="3304">
          <cell r="A3304" t="str">
            <v>21-0620-A</v>
          </cell>
          <cell r="D3304" t="str">
            <v>461E</v>
          </cell>
          <cell r="E3304" t="str">
            <v>ZMIP</v>
          </cell>
          <cell r="F3304">
            <v>0</v>
          </cell>
          <cell r="H3304" t="str">
            <v>National - except indicated in codes 3, 4, 5 or 8.</v>
          </cell>
        </row>
        <row r="3305">
          <cell r="A3305" t="str">
            <v>215102BN</v>
          </cell>
          <cell r="D3305" t="str">
            <v>461E</v>
          </cell>
          <cell r="E3305" t="str">
            <v>ZMIP</v>
          </cell>
          <cell r="F3305">
            <v>0</v>
          </cell>
          <cell r="H3305" t="str">
            <v>National - except indicated in codes 3, 4, 5 or 8.</v>
          </cell>
        </row>
        <row r="3306">
          <cell r="A3306" t="str">
            <v>218101BN</v>
          </cell>
          <cell r="D3306" t="str">
            <v>461E</v>
          </cell>
          <cell r="E3306" t="str">
            <v>ZMIP</v>
          </cell>
          <cell r="F3306">
            <v>0</v>
          </cell>
          <cell r="H3306" t="str">
            <v>National - except indicated in codes 3, 4, 5 or 8.</v>
          </cell>
        </row>
        <row r="3307">
          <cell r="A3307" t="str">
            <v>221112284#JIMNY</v>
          </cell>
          <cell r="D3307" t="str">
            <v>461E</v>
          </cell>
          <cell r="E3307" t="str">
            <v>ZMIP</v>
          </cell>
          <cell r="F3307">
            <v>0</v>
          </cell>
          <cell r="H3307" t="str">
            <v>National - except indicated in codes 3, 4, 5 or 8.</v>
          </cell>
        </row>
        <row r="3308">
          <cell r="A3308" t="str">
            <v>2803-A0E</v>
          </cell>
          <cell r="D3308" t="str">
            <v>461E</v>
          </cell>
          <cell r="E3308" t="str">
            <v>ZHLB</v>
          </cell>
          <cell r="F3308">
            <v>0</v>
          </cell>
          <cell r="G3308" t="str">
            <v>X</v>
          </cell>
          <cell r="H3308" t="str">
            <v>National - except indicated in codes 3, 4, 5 or 8.</v>
          </cell>
        </row>
        <row r="3309">
          <cell r="A3309" t="str">
            <v>2803-B08</v>
          </cell>
          <cell r="D3309" t="str">
            <v>461E</v>
          </cell>
          <cell r="E3309" t="str">
            <v>ZHLB</v>
          </cell>
          <cell r="F3309">
            <v>0</v>
          </cell>
          <cell r="G3309" t="str">
            <v>X</v>
          </cell>
          <cell r="H3309" t="str">
            <v>National - except indicated in codes 3, 4, 5 or 8.</v>
          </cell>
        </row>
        <row r="3310">
          <cell r="A3310" t="str">
            <v>2803-B0F</v>
          </cell>
          <cell r="D3310" t="str">
            <v>461E</v>
          </cell>
          <cell r="E3310" t="str">
            <v>ZHLB</v>
          </cell>
          <cell r="F3310">
            <v>0</v>
          </cell>
          <cell r="G3310" t="str">
            <v>X</v>
          </cell>
          <cell r="H3310" t="str">
            <v>National - except indicated in codes 3, 4, 5 or 8.</v>
          </cell>
        </row>
        <row r="3311">
          <cell r="A3311">
            <v>2828730</v>
          </cell>
          <cell r="D3311" t="str">
            <v>461E</v>
          </cell>
          <cell r="E3311" t="str">
            <v>ZMIP</v>
          </cell>
          <cell r="F3311">
            <v>0</v>
          </cell>
          <cell r="H3311" t="str">
            <v>National - except indicated in codes 3, 4, 5 or 8.</v>
          </cell>
        </row>
        <row r="3312">
          <cell r="A3312" t="str">
            <v>3-096-694-02</v>
          </cell>
          <cell r="D3312" t="str">
            <v>461E</v>
          </cell>
          <cell r="E3312" t="str">
            <v>ZMIP</v>
          </cell>
          <cell r="F3312">
            <v>0</v>
          </cell>
          <cell r="H3312" t="str">
            <v>National - except indicated in codes 3, 4, 5 or 8.</v>
          </cell>
        </row>
        <row r="3313">
          <cell r="A3313" t="str">
            <v>3-212-264-01</v>
          </cell>
          <cell r="D3313" t="str">
            <v>461E</v>
          </cell>
          <cell r="E3313" t="str">
            <v>ZMIP</v>
          </cell>
          <cell r="F3313">
            <v>0</v>
          </cell>
          <cell r="H3313" t="str">
            <v>National - except indicated in codes 3, 4, 5 or 8.</v>
          </cell>
        </row>
        <row r="3314">
          <cell r="A3314">
            <v>3002561</v>
          </cell>
          <cell r="D3314" t="str">
            <v>461E</v>
          </cell>
          <cell r="E3314" t="str">
            <v>ZMIP</v>
          </cell>
          <cell r="F3314">
            <v>0</v>
          </cell>
          <cell r="H3314" t="str">
            <v>National - except indicated in codes 3, 4, 5 or 8.</v>
          </cell>
        </row>
        <row r="3315">
          <cell r="A3315">
            <v>3003745</v>
          </cell>
          <cell r="D3315" t="str">
            <v>461E</v>
          </cell>
          <cell r="E3315" t="str">
            <v>ZMIP</v>
          </cell>
          <cell r="F3315">
            <v>0</v>
          </cell>
          <cell r="H3315" t="str">
            <v>National - except indicated in codes 3, 4, 5 or 8.</v>
          </cell>
        </row>
        <row r="3316">
          <cell r="A3316">
            <v>3004094</v>
          </cell>
          <cell r="D3316" t="str">
            <v>461E</v>
          </cell>
          <cell r="E3316" t="str">
            <v>ZMIP</v>
          </cell>
          <cell r="F3316">
            <v>0</v>
          </cell>
          <cell r="H3316" t="str">
            <v>National - except indicated in codes 3, 4, 5 or 8.</v>
          </cell>
        </row>
        <row r="3317">
          <cell r="A3317">
            <v>3006548</v>
          </cell>
          <cell r="D3317" t="str">
            <v>461E</v>
          </cell>
          <cell r="E3317" t="str">
            <v>ZMIP</v>
          </cell>
          <cell r="F3317">
            <v>0</v>
          </cell>
          <cell r="H3317" t="str">
            <v>National - except indicated in codes 3, 4, 5 or 8.</v>
          </cell>
        </row>
        <row r="3318">
          <cell r="A3318">
            <v>3009553</v>
          </cell>
          <cell r="D3318" t="str">
            <v>461E</v>
          </cell>
          <cell r="E3318" t="str">
            <v>ZMIP</v>
          </cell>
          <cell r="F3318">
            <v>0</v>
          </cell>
          <cell r="H3318" t="str">
            <v>National - except indicated in codes 3, 4, 5 or 8.</v>
          </cell>
        </row>
        <row r="3319">
          <cell r="A3319">
            <v>3015920</v>
          </cell>
          <cell r="D3319" t="str">
            <v>461E</v>
          </cell>
          <cell r="E3319" t="str">
            <v>ZMIP</v>
          </cell>
          <cell r="F3319">
            <v>0</v>
          </cell>
          <cell r="H3319" t="str">
            <v>National - except indicated in codes 3, 4, 5 or 8.</v>
          </cell>
        </row>
        <row r="3320">
          <cell r="A3320">
            <v>3018637</v>
          </cell>
          <cell r="D3320" t="str">
            <v>461E</v>
          </cell>
          <cell r="E3320" t="str">
            <v>ZMIP</v>
          </cell>
          <cell r="F3320">
            <v>0</v>
          </cell>
          <cell r="H3320" t="str">
            <v>National - except indicated in codes 3, 4, 5 or 8.</v>
          </cell>
        </row>
        <row r="3321">
          <cell r="A3321" t="str">
            <v>3020303-I</v>
          </cell>
          <cell r="D3321" t="str">
            <v>461E</v>
          </cell>
          <cell r="E3321" t="str">
            <v>ZMIP</v>
          </cell>
          <cell r="F3321">
            <v>1</v>
          </cell>
          <cell r="H3321" t="str">
            <v>Foreign - imported directly</v>
          </cell>
        </row>
        <row r="3322">
          <cell r="A3322">
            <v>3042001</v>
          </cell>
          <cell r="D3322" t="str">
            <v>461E</v>
          </cell>
          <cell r="E3322" t="str">
            <v>ZMIP</v>
          </cell>
          <cell r="F3322">
            <v>0</v>
          </cell>
          <cell r="H3322" t="str">
            <v>National - except indicated in codes 3, 4, 5 or 8.</v>
          </cell>
        </row>
        <row r="3323">
          <cell r="A3323">
            <v>3049943</v>
          </cell>
          <cell r="D3323" t="str">
            <v>461E</v>
          </cell>
          <cell r="E3323" t="str">
            <v>ZMIP</v>
          </cell>
          <cell r="F3323">
            <v>0</v>
          </cell>
          <cell r="H3323" t="str">
            <v>National - except indicated in codes 3, 4, 5 or 8.</v>
          </cell>
        </row>
        <row r="3324">
          <cell r="A3324">
            <v>3050314</v>
          </cell>
          <cell r="D3324" t="str">
            <v>461E</v>
          </cell>
          <cell r="E3324" t="str">
            <v>ZMIP</v>
          </cell>
          <cell r="F3324">
            <v>0</v>
          </cell>
          <cell r="H3324" t="str">
            <v>National - except indicated in codes 3, 4, 5 or 8.</v>
          </cell>
        </row>
        <row r="3325">
          <cell r="A3325" t="str">
            <v>3050314-I</v>
          </cell>
          <cell r="D3325" t="str">
            <v>461E</v>
          </cell>
          <cell r="E3325" t="str">
            <v>ZMIP</v>
          </cell>
          <cell r="F3325">
            <v>1</v>
          </cell>
          <cell r="H3325" t="str">
            <v>Foreign - imported directly</v>
          </cell>
        </row>
        <row r="3326">
          <cell r="A3326">
            <v>3055232</v>
          </cell>
          <cell r="D3326" t="str">
            <v>461E</v>
          </cell>
          <cell r="E3326" t="str">
            <v>ZMIP</v>
          </cell>
          <cell r="F3326">
            <v>0</v>
          </cell>
          <cell r="H3326" t="str">
            <v>National - except indicated in codes 3, 4, 5 or 8.</v>
          </cell>
        </row>
        <row r="3327">
          <cell r="A3327">
            <v>3058925</v>
          </cell>
          <cell r="D3327" t="str">
            <v>461E</v>
          </cell>
          <cell r="E3327" t="str">
            <v>ZMIP</v>
          </cell>
          <cell r="F3327">
            <v>0</v>
          </cell>
          <cell r="H3327" t="str">
            <v>National - except indicated in codes 3, 4, 5 or 8.</v>
          </cell>
        </row>
        <row r="3328">
          <cell r="A3328">
            <v>3059698</v>
          </cell>
          <cell r="D3328" t="str">
            <v>461E</v>
          </cell>
          <cell r="E3328" t="str">
            <v>ZMIP</v>
          </cell>
          <cell r="F3328">
            <v>0</v>
          </cell>
          <cell r="H3328" t="str">
            <v>National - except indicated in codes 3, 4, 5 or 8.</v>
          </cell>
        </row>
        <row r="3329">
          <cell r="A3329">
            <v>3063336</v>
          </cell>
          <cell r="D3329" t="str">
            <v>461E</v>
          </cell>
          <cell r="E3329" t="str">
            <v>ZMIP</v>
          </cell>
          <cell r="F3329">
            <v>0</v>
          </cell>
          <cell r="H3329" t="str">
            <v>National - except indicated in codes 3, 4, 5 or 8.</v>
          </cell>
        </row>
        <row r="3330">
          <cell r="A3330">
            <v>3066508</v>
          </cell>
          <cell r="D3330" t="str">
            <v>461E</v>
          </cell>
          <cell r="E3330" t="str">
            <v>ZMIP</v>
          </cell>
          <cell r="F3330">
            <v>0</v>
          </cell>
          <cell r="H3330" t="str">
            <v>National - except indicated in codes 3, 4, 5 or 8.</v>
          </cell>
        </row>
        <row r="3331">
          <cell r="A3331">
            <v>3069215</v>
          </cell>
          <cell r="D3331" t="str">
            <v>461E</v>
          </cell>
          <cell r="E3331" t="str">
            <v>ZMIP</v>
          </cell>
          <cell r="F3331">
            <v>0</v>
          </cell>
          <cell r="H3331" t="str">
            <v>National - except indicated in codes 3, 4, 5 or 8.</v>
          </cell>
        </row>
        <row r="3332">
          <cell r="A3332">
            <v>3076627</v>
          </cell>
          <cell r="D3332" t="str">
            <v>461E</v>
          </cell>
          <cell r="E3332" t="str">
            <v>ZMIP</v>
          </cell>
          <cell r="F3332">
            <v>0</v>
          </cell>
          <cell r="H3332" t="str">
            <v>National - except indicated in codes 3, 4, 5 or 8.</v>
          </cell>
        </row>
        <row r="3333">
          <cell r="A3333">
            <v>3078556</v>
          </cell>
          <cell r="D3333" t="str">
            <v>461E</v>
          </cell>
          <cell r="E3333" t="str">
            <v>ZMIP</v>
          </cell>
          <cell r="F3333">
            <v>0</v>
          </cell>
          <cell r="H3333" t="str">
            <v>National - except indicated in codes 3, 4, 5 or 8.</v>
          </cell>
        </row>
        <row r="3334">
          <cell r="A3334">
            <v>3090201</v>
          </cell>
          <cell r="D3334" t="str">
            <v>461E</v>
          </cell>
          <cell r="E3334" t="str">
            <v>ZMIP</v>
          </cell>
          <cell r="F3334">
            <v>0</v>
          </cell>
          <cell r="H3334" t="str">
            <v>National - except indicated in codes 3, 4, 5 or 8.</v>
          </cell>
        </row>
        <row r="3335">
          <cell r="A3335">
            <v>3092400</v>
          </cell>
          <cell r="D3335" t="str">
            <v>461E</v>
          </cell>
          <cell r="E3335" t="str">
            <v>ZMIP</v>
          </cell>
          <cell r="F3335">
            <v>0</v>
          </cell>
          <cell r="H3335" t="str">
            <v>National - except indicated in codes 3, 4, 5 or 8.</v>
          </cell>
        </row>
        <row r="3336">
          <cell r="A3336">
            <v>3093314</v>
          </cell>
          <cell r="D3336" t="str">
            <v>461E</v>
          </cell>
          <cell r="E3336" t="str">
            <v>ZMIP</v>
          </cell>
          <cell r="F3336">
            <v>0</v>
          </cell>
          <cell r="H3336" t="str">
            <v>National - except indicated in codes 3, 4, 5 or 8.</v>
          </cell>
        </row>
        <row r="3337">
          <cell r="A3337">
            <v>3095007</v>
          </cell>
          <cell r="D3337" t="str">
            <v>461E</v>
          </cell>
          <cell r="E3337" t="str">
            <v>ZMIP</v>
          </cell>
          <cell r="F3337">
            <v>0</v>
          </cell>
          <cell r="H3337" t="str">
            <v>National - except indicated in codes 3, 4, 5 or 8.</v>
          </cell>
        </row>
        <row r="3338">
          <cell r="A3338">
            <v>3097436</v>
          </cell>
          <cell r="D3338" t="str">
            <v>461E</v>
          </cell>
          <cell r="E3338" t="str">
            <v>ZMIP</v>
          </cell>
          <cell r="F3338">
            <v>1</v>
          </cell>
          <cell r="H3338" t="str">
            <v>Foreign - imported directly</v>
          </cell>
        </row>
        <row r="3339">
          <cell r="A3339" t="str">
            <v>3101402-I</v>
          </cell>
          <cell r="D3339" t="str">
            <v>461E</v>
          </cell>
          <cell r="E3339" t="str">
            <v>ZMIP</v>
          </cell>
          <cell r="F3339">
            <v>1</v>
          </cell>
          <cell r="H3339" t="str">
            <v>Foreign - imported directly</v>
          </cell>
        </row>
        <row r="3340">
          <cell r="A3340">
            <v>3102532</v>
          </cell>
          <cell r="D3340" t="str">
            <v>461E</v>
          </cell>
          <cell r="E3340" t="str">
            <v>ZMIP</v>
          </cell>
          <cell r="F3340">
            <v>0</v>
          </cell>
          <cell r="H3340" t="str">
            <v>National - except indicated in codes 3, 4, 5 or 8.</v>
          </cell>
        </row>
        <row r="3341">
          <cell r="A3341" t="str">
            <v>3102532-I</v>
          </cell>
          <cell r="D3341" t="str">
            <v>461E</v>
          </cell>
          <cell r="E3341" t="str">
            <v>ZMIP</v>
          </cell>
          <cell r="F3341">
            <v>1</v>
          </cell>
          <cell r="H3341" t="str">
            <v>Foreign - imported directly</v>
          </cell>
        </row>
        <row r="3342">
          <cell r="A3342">
            <v>3105195</v>
          </cell>
          <cell r="D3342" t="str">
            <v>461E</v>
          </cell>
          <cell r="E3342" t="str">
            <v>ZMIP</v>
          </cell>
          <cell r="F3342">
            <v>1</v>
          </cell>
          <cell r="H3342" t="str">
            <v>Foreign - imported directly</v>
          </cell>
        </row>
        <row r="3343">
          <cell r="A3343" t="str">
            <v>3106620-I</v>
          </cell>
          <cell r="D3343" t="str">
            <v>461E</v>
          </cell>
          <cell r="E3343" t="str">
            <v>ZMIP</v>
          </cell>
          <cell r="F3343">
            <v>1</v>
          </cell>
          <cell r="H3343" t="str">
            <v>Foreign - imported directly</v>
          </cell>
        </row>
        <row r="3344">
          <cell r="A3344">
            <v>3108641</v>
          </cell>
          <cell r="D3344" t="str">
            <v>461E</v>
          </cell>
          <cell r="E3344" t="str">
            <v>ZMIP</v>
          </cell>
          <cell r="F3344">
            <v>0</v>
          </cell>
          <cell r="H3344" t="str">
            <v>National - except indicated in codes 3, 4, 5 or 8.</v>
          </cell>
        </row>
        <row r="3345">
          <cell r="A3345">
            <v>3109668</v>
          </cell>
          <cell r="D3345" t="str">
            <v>461E</v>
          </cell>
          <cell r="E3345" t="str">
            <v>ZMIP</v>
          </cell>
          <cell r="F3345">
            <v>0</v>
          </cell>
          <cell r="H3345" t="str">
            <v>National - except indicated in codes 3, 4, 5 or 8.</v>
          </cell>
        </row>
        <row r="3346">
          <cell r="A3346">
            <v>3112066</v>
          </cell>
          <cell r="D3346" t="str">
            <v>461E</v>
          </cell>
          <cell r="E3346" t="str">
            <v>ZMIP</v>
          </cell>
          <cell r="F3346">
            <v>0</v>
          </cell>
          <cell r="H3346" t="str">
            <v>National - except indicated in codes 3, 4, 5 or 8.</v>
          </cell>
        </row>
        <row r="3347">
          <cell r="A3347">
            <v>3115454</v>
          </cell>
          <cell r="D3347" t="str">
            <v>461E</v>
          </cell>
          <cell r="E3347" t="str">
            <v>ZMIP</v>
          </cell>
          <cell r="F3347">
            <v>0</v>
          </cell>
          <cell r="H3347" t="str">
            <v>National - except indicated in codes 3, 4, 5 or 8.</v>
          </cell>
        </row>
        <row r="3348">
          <cell r="A3348">
            <v>3128240</v>
          </cell>
          <cell r="D3348" t="str">
            <v>461E</v>
          </cell>
          <cell r="E3348" t="str">
            <v>ZMIP</v>
          </cell>
          <cell r="F3348">
            <v>0</v>
          </cell>
          <cell r="H3348" t="str">
            <v>National - except indicated in codes 3, 4, 5 or 8.</v>
          </cell>
        </row>
        <row r="3349">
          <cell r="A3349">
            <v>3128241</v>
          </cell>
          <cell r="D3349" t="str">
            <v>461E</v>
          </cell>
          <cell r="E3349" t="str">
            <v>ZMIP</v>
          </cell>
          <cell r="F3349">
            <v>0</v>
          </cell>
          <cell r="H3349" t="str">
            <v>National - except indicated in codes 3, 4, 5 or 8.</v>
          </cell>
        </row>
        <row r="3350">
          <cell r="A3350">
            <v>3128604</v>
          </cell>
          <cell r="D3350" t="str">
            <v>461E</v>
          </cell>
          <cell r="E3350" t="str">
            <v>ZMIP</v>
          </cell>
          <cell r="F3350">
            <v>1</v>
          </cell>
          <cell r="H3350" t="str">
            <v>Foreign - imported directly</v>
          </cell>
        </row>
        <row r="3351">
          <cell r="A3351">
            <v>3128621</v>
          </cell>
          <cell r="D3351" t="str">
            <v>461E</v>
          </cell>
          <cell r="E3351" t="str">
            <v>ZMIP</v>
          </cell>
          <cell r="F3351">
            <v>0</v>
          </cell>
          <cell r="H3351" t="str">
            <v>National - except indicated in codes 3, 4, 5 or 8.</v>
          </cell>
        </row>
        <row r="3352">
          <cell r="A3352">
            <v>3128649</v>
          </cell>
          <cell r="D3352" t="str">
            <v>461E</v>
          </cell>
          <cell r="E3352" t="str">
            <v>ZMIP</v>
          </cell>
          <cell r="F3352">
            <v>0</v>
          </cell>
          <cell r="H3352" t="str">
            <v>National - except indicated in codes 3, 4, 5 or 8.</v>
          </cell>
        </row>
        <row r="3353">
          <cell r="A3353">
            <v>3128730</v>
          </cell>
          <cell r="D3353" t="str">
            <v>461E</v>
          </cell>
          <cell r="E3353" t="str">
            <v>ZMIP</v>
          </cell>
          <cell r="F3353">
            <v>0</v>
          </cell>
          <cell r="H3353" t="str">
            <v>National - except indicated in codes 3, 4, 5 or 8.</v>
          </cell>
        </row>
        <row r="3354">
          <cell r="A3354">
            <v>3128742</v>
          </cell>
          <cell r="D3354" t="str">
            <v>461E</v>
          </cell>
          <cell r="E3354" t="str">
            <v>ZMIP</v>
          </cell>
          <cell r="F3354">
            <v>1</v>
          </cell>
          <cell r="H3354" t="str">
            <v>Foreign - imported directly</v>
          </cell>
        </row>
        <row r="3355">
          <cell r="A3355">
            <v>3129934</v>
          </cell>
          <cell r="D3355" t="str">
            <v>461E</v>
          </cell>
          <cell r="E3355" t="str">
            <v>ZMIP</v>
          </cell>
          <cell r="F3355">
            <v>0</v>
          </cell>
          <cell r="H3355" t="str">
            <v>National - except indicated in codes 3, 4, 5 or 8.</v>
          </cell>
        </row>
        <row r="3356">
          <cell r="A3356">
            <v>3130220</v>
          </cell>
          <cell r="D3356" t="str">
            <v>461E</v>
          </cell>
          <cell r="E3356" t="str">
            <v>ZMIP</v>
          </cell>
          <cell r="F3356">
            <v>0</v>
          </cell>
          <cell r="H3356" t="str">
            <v>National - except indicated in codes 3, 4, 5 or 8.</v>
          </cell>
        </row>
        <row r="3357">
          <cell r="A3357" t="str">
            <v>3130310-I</v>
          </cell>
          <cell r="D3357" t="str">
            <v>461E</v>
          </cell>
          <cell r="E3357" t="str">
            <v>ZMIP</v>
          </cell>
          <cell r="F3357">
            <v>1</v>
          </cell>
          <cell r="H3357" t="str">
            <v>Foreign - imported directly</v>
          </cell>
        </row>
        <row r="3358">
          <cell r="A3358">
            <v>3133310</v>
          </cell>
          <cell r="D3358" t="str">
            <v>461E</v>
          </cell>
          <cell r="E3358" t="str">
            <v>ZMIP</v>
          </cell>
          <cell r="F3358">
            <v>0</v>
          </cell>
          <cell r="H3358" t="str">
            <v>National - except indicated in codes 3, 4, 5 or 8.</v>
          </cell>
        </row>
        <row r="3359">
          <cell r="A3359">
            <v>3135985</v>
          </cell>
          <cell r="D3359" t="str">
            <v>461E</v>
          </cell>
          <cell r="E3359" t="str">
            <v>ZROH</v>
          </cell>
          <cell r="F3359">
            <v>0</v>
          </cell>
          <cell r="H3359" t="str">
            <v>National - except indicated in codes 3, 4, 5 or 8.</v>
          </cell>
        </row>
        <row r="3360">
          <cell r="A3360">
            <v>3149709</v>
          </cell>
          <cell r="D3360" t="str">
            <v>461E</v>
          </cell>
          <cell r="E3360" t="str">
            <v>ZMIP</v>
          </cell>
          <cell r="F3360">
            <v>0</v>
          </cell>
          <cell r="H3360" t="str">
            <v>National - except indicated in codes 3, 4, 5 or 8.</v>
          </cell>
        </row>
        <row r="3361">
          <cell r="A3361">
            <v>3154954</v>
          </cell>
          <cell r="D3361" t="str">
            <v>461E</v>
          </cell>
          <cell r="E3361" t="str">
            <v>ZMIP</v>
          </cell>
          <cell r="F3361">
            <v>0</v>
          </cell>
          <cell r="H3361" t="str">
            <v>National - except indicated in codes 3, 4, 5 or 8.</v>
          </cell>
        </row>
        <row r="3362">
          <cell r="A3362">
            <v>3158315</v>
          </cell>
          <cell r="D3362" t="str">
            <v>461E</v>
          </cell>
          <cell r="E3362" t="str">
            <v>ZMIP</v>
          </cell>
          <cell r="F3362">
            <v>0</v>
          </cell>
          <cell r="H3362" t="str">
            <v>National - except indicated in codes 3, 4, 5 or 8.</v>
          </cell>
        </row>
        <row r="3363">
          <cell r="A3363" t="str">
            <v>31ZGNMB00T0-I</v>
          </cell>
          <cell r="D3363" t="str">
            <v>461E</v>
          </cell>
          <cell r="E3363" t="str">
            <v>ZMIP</v>
          </cell>
          <cell r="F3363">
            <v>1</v>
          </cell>
          <cell r="H3363" t="str">
            <v>Foreign - imported directly</v>
          </cell>
        </row>
        <row r="3364">
          <cell r="A3364">
            <v>3301063</v>
          </cell>
          <cell r="D3364" t="str">
            <v>461E</v>
          </cell>
          <cell r="E3364" t="str">
            <v>ZMIP</v>
          </cell>
          <cell r="F3364">
            <v>0</v>
          </cell>
          <cell r="H3364" t="str">
            <v>National - except indicated in codes 3, 4, 5 or 8.</v>
          </cell>
        </row>
        <row r="3365">
          <cell r="A3365">
            <v>330930</v>
          </cell>
          <cell r="D3365" t="str">
            <v>461E</v>
          </cell>
          <cell r="E3365" t="str">
            <v>ZMIP</v>
          </cell>
          <cell r="F3365">
            <v>0</v>
          </cell>
          <cell r="H3365" t="str">
            <v>National - except indicated in codes 3, 4, 5 or 8.</v>
          </cell>
        </row>
        <row r="3366">
          <cell r="A3366">
            <v>344204</v>
          </cell>
          <cell r="D3366" t="str">
            <v>461E</v>
          </cell>
          <cell r="E3366" t="str">
            <v>ZMIP</v>
          </cell>
          <cell r="F3366">
            <v>0</v>
          </cell>
          <cell r="H3366" t="str">
            <v>National - except indicated in codes 3, 4, 5 or 8.</v>
          </cell>
        </row>
        <row r="3367">
          <cell r="A3367">
            <v>34541</v>
          </cell>
          <cell r="D3367" t="str">
            <v>461E</v>
          </cell>
          <cell r="E3367" t="str">
            <v>ZMIP</v>
          </cell>
          <cell r="F3367">
            <v>1</v>
          </cell>
          <cell r="H3367" t="str">
            <v>Foreign - imported directly</v>
          </cell>
        </row>
        <row r="3368">
          <cell r="A3368">
            <v>35290</v>
          </cell>
          <cell r="D3368" t="str">
            <v>461E</v>
          </cell>
          <cell r="E3368" t="str">
            <v>ZMIP</v>
          </cell>
          <cell r="F3368">
            <v>0</v>
          </cell>
          <cell r="H3368" t="str">
            <v>National - except indicated in codes 3, 4, 5 or 8.</v>
          </cell>
        </row>
        <row r="3369">
          <cell r="A3369" t="str">
            <v>3802-A03</v>
          </cell>
          <cell r="D3369" t="str">
            <v>461E</v>
          </cell>
          <cell r="E3369" t="str">
            <v>ZHLB</v>
          </cell>
          <cell r="F3369">
            <v>0</v>
          </cell>
          <cell r="G3369" t="str">
            <v>X</v>
          </cell>
          <cell r="H3369" t="str">
            <v>National - except indicated in codes 3, 4, 5 or 8.</v>
          </cell>
        </row>
        <row r="3370">
          <cell r="A3370">
            <v>386136</v>
          </cell>
          <cell r="D3370" t="str">
            <v>461E</v>
          </cell>
          <cell r="E3370" t="str">
            <v>ZMIP</v>
          </cell>
          <cell r="F3370">
            <v>0</v>
          </cell>
          <cell r="H3370" t="str">
            <v>National - except indicated in codes 3, 4, 5 or 8.</v>
          </cell>
        </row>
        <row r="3371">
          <cell r="A3371">
            <v>388764</v>
          </cell>
          <cell r="D3371" t="str">
            <v>461E</v>
          </cell>
          <cell r="E3371" t="str">
            <v>ZMIP</v>
          </cell>
          <cell r="F3371">
            <v>0</v>
          </cell>
          <cell r="H3371" t="str">
            <v>National - except indicated in codes 3, 4, 5 or 8.</v>
          </cell>
        </row>
        <row r="3372">
          <cell r="A3372" t="str">
            <v>38ZGNRB0010-I</v>
          </cell>
          <cell r="D3372" t="str">
            <v>461E</v>
          </cell>
          <cell r="E3372" t="str">
            <v>ZMIP</v>
          </cell>
          <cell r="F3372">
            <v>1</v>
          </cell>
          <cell r="H3372" t="str">
            <v>Foreign - imported directly</v>
          </cell>
        </row>
        <row r="3373">
          <cell r="A3373">
            <v>39257</v>
          </cell>
          <cell r="D3373" t="str">
            <v>461E</v>
          </cell>
          <cell r="E3373" t="str">
            <v>ZMIP</v>
          </cell>
          <cell r="F3373">
            <v>0</v>
          </cell>
          <cell r="H3373" t="str">
            <v>National - except indicated in codes 3, 4, 5 or 8.</v>
          </cell>
        </row>
        <row r="3374">
          <cell r="A3374" t="str">
            <v>3WZGNYB0010-I</v>
          </cell>
          <cell r="D3374" t="str">
            <v>461E</v>
          </cell>
          <cell r="E3374" t="str">
            <v>ZMIP</v>
          </cell>
          <cell r="F3374">
            <v>1</v>
          </cell>
          <cell r="H3374" t="str">
            <v>Foreign - imported directly</v>
          </cell>
        </row>
        <row r="3375">
          <cell r="A3375" t="str">
            <v>4-707-093-11</v>
          </cell>
          <cell r="D3375" t="str">
            <v>461E</v>
          </cell>
          <cell r="E3375" t="str">
            <v>ZMIP</v>
          </cell>
          <cell r="F3375">
            <v>0</v>
          </cell>
          <cell r="H3375" t="str">
            <v>National - except indicated in codes 3, 4, 5 or 8.</v>
          </cell>
        </row>
        <row r="3376">
          <cell r="A3376" t="str">
            <v>4-707-200-41</v>
          </cell>
          <cell r="D3376" t="str">
            <v>461E</v>
          </cell>
          <cell r="E3376" t="str">
            <v>ZMIP</v>
          </cell>
          <cell r="F3376">
            <v>0</v>
          </cell>
          <cell r="H3376" t="str">
            <v>National - except indicated in codes 3, 4, 5 or 8.</v>
          </cell>
        </row>
        <row r="3377">
          <cell r="A3377" t="str">
            <v>4-719-899-01</v>
          </cell>
          <cell r="D3377" t="str">
            <v>461E</v>
          </cell>
          <cell r="E3377" t="str">
            <v>ZMIP</v>
          </cell>
          <cell r="F3377">
            <v>0</v>
          </cell>
          <cell r="H3377" t="str">
            <v>National - except indicated in codes 3, 4, 5 or 8.</v>
          </cell>
        </row>
        <row r="3378">
          <cell r="A3378" t="str">
            <v>4-719-920-01</v>
          </cell>
          <cell r="D3378" t="str">
            <v>461E</v>
          </cell>
          <cell r="E3378" t="str">
            <v>ZMIP</v>
          </cell>
          <cell r="F3378">
            <v>0</v>
          </cell>
          <cell r="H3378" t="str">
            <v>National - except indicated in codes 3, 4, 5 or 8.</v>
          </cell>
        </row>
        <row r="3379">
          <cell r="A3379" t="str">
            <v>4-719-921-02</v>
          </cell>
          <cell r="D3379" t="str">
            <v>461E</v>
          </cell>
          <cell r="E3379" t="str">
            <v>ZMIP</v>
          </cell>
          <cell r="F3379">
            <v>0</v>
          </cell>
          <cell r="H3379" t="str">
            <v>National - except indicated in codes 3, 4, 5 or 8.</v>
          </cell>
        </row>
        <row r="3380">
          <cell r="A3380" t="str">
            <v>4-720-639-02</v>
          </cell>
          <cell r="D3380" t="str">
            <v>461E</v>
          </cell>
          <cell r="E3380" t="str">
            <v>ZMIP</v>
          </cell>
          <cell r="F3380">
            <v>0</v>
          </cell>
          <cell r="H3380" t="str">
            <v>National - except indicated in codes 3, 4, 5 or 8.</v>
          </cell>
        </row>
        <row r="3381">
          <cell r="A3381" t="str">
            <v>4-720-803-01</v>
          </cell>
          <cell r="D3381" t="str">
            <v>461E</v>
          </cell>
          <cell r="E3381" t="str">
            <v>ZMIP</v>
          </cell>
          <cell r="F3381">
            <v>0</v>
          </cell>
          <cell r="H3381" t="str">
            <v>National - except indicated in codes 3, 4, 5 or 8.</v>
          </cell>
        </row>
        <row r="3382">
          <cell r="A3382" t="str">
            <v>4403-A0F</v>
          </cell>
          <cell r="D3382" t="str">
            <v>461E</v>
          </cell>
          <cell r="E3382" t="str">
            <v>ZHLB</v>
          </cell>
          <cell r="F3382">
            <v>0</v>
          </cell>
          <cell r="G3382" t="str">
            <v>X</v>
          </cell>
          <cell r="H3382" t="str">
            <v>National - except indicated in codes 3, 4, 5 or 8.</v>
          </cell>
        </row>
        <row r="3383">
          <cell r="A3383" t="str">
            <v>45189-12</v>
          </cell>
          <cell r="D3383" t="str">
            <v>461E</v>
          </cell>
          <cell r="E3383" t="str">
            <v>ZMIP</v>
          </cell>
          <cell r="F3383">
            <v>0</v>
          </cell>
          <cell r="H3383" t="str">
            <v>National - except indicated in codes 3, 4, 5 or 8.</v>
          </cell>
        </row>
        <row r="3384">
          <cell r="A3384">
            <v>45387</v>
          </cell>
          <cell r="D3384" t="str">
            <v>461E</v>
          </cell>
          <cell r="E3384" t="str">
            <v>ZMIP</v>
          </cell>
          <cell r="F3384">
            <v>0</v>
          </cell>
          <cell r="H3384" t="str">
            <v>National - except indicated in codes 3, 4, 5 or 8.</v>
          </cell>
        </row>
        <row r="3385">
          <cell r="A3385" t="str">
            <v>455PJHBOL01-I</v>
          </cell>
          <cell r="D3385" t="str">
            <v>461E</v>
          </cell>
          <cell r="E3385" t="str">
            <v>ZMIP</v>
          </cell>
          <cell r="F3385">
            <v>1</v>
          </cell>
          <cell r="H3385" t="str">
            <v>Foreign - imported directly</v>
          </cell>
        </row>
        <row r="3386">
          <cell r="A3386" t="str">
            <v>455PJRBOL51-I</v>
          </cell>
          <cell r="D3386" t="str">
            <v>461E</v>
          </cell>
          <cell r="E3386" t="str">
            <v>ZMIP</v>
          </cell>
          <cell r="F3386">
            <v>1</v>
          </cell>
          <cell r="H3386" t="str">
            <v>Foreign - imported directly</v>
          </cell>
        </row>
        <row r="3387">
          <cell r="A3387" t="str">
            <v>467M</v>
          </cell>
          <cell r="D3387" t="str">
            <v>461E</v>
          </cell>
          <cell r="E3387" t="str">
            <v>ZMIP</v>
          </cell>
          <cell r="F3387">
            <v>0</v>
          </cell>
          <cell r="H3387" t="str">
            <v>National - except indicated in codes 3, 4, 5 or 8.</v>
          </cell>
        </row>
        <row r="3388">
          <cell r="A3388">
            <v>474145</v>
          </cell>
          <cell r="D3388" t="str">
            <v>461E</v>
          </cell>
          <cell r="E3388" t="str">
            <v>ZMIP</v>
          </cell>
          <cell r="F3388">
            <v>0</v>
          </cell>
          <cell r="H3388" t="str">
            <v>National - except indicated in codes 3, 4, 5 or 8.</v>
          </cell>
        </row>
        <row r="3389">
          <cell r="A3389" t="str">
            <v>4XB7A14113</v>
          </cell>
          <cell r="D3389" t="str">
            <v>461E</v>
          </cell>
          <cell r="E3389" t="str">
            <v>ZMIP</v>
          </cell>
          <cell r="F3389">
            <v>0</v>
          </cell>
          <cell r="H3389" t="str">
            <v>National - except indicated in codes 3, 4, 5 or 8.</v>
          </cell>
        </row>
        <row r="3390">
          <cell r="A3390" t="str">
            <v>510059431AA-IMP</v>
          </cell>
          <cell r="D3390" t="str">
            <v>461E</v>
          </cell>
          <cell r="E3390" t="str">
            <v>ZMIP</v>
          </cell>
          <cell r="F3390">
            <v>1</v>
          </cell>
          <cell r="H3390" t="str">
            <v>Foreign - imported directly</v>
          </cell>
        </row>
        <row r="3391">
          <cell r="A3391" t="str">
            <v>580-ADIN</v>
          </cell>
          <cell r="D3391" t="str">
            <v>461E</v>
          </cell>
          <cell r="E3391" t="str">
            <v>ZMIP</v>
          </cell>
          <cell r="F3391">
            <v>0</v>
          </cell>
          <cell r="H3391" t="str">
            <v>National - except indicated in codes 3, 4, 5 or 8.</v>
          </cell>
        </row>
        <row r="3392">
          <cell r="A3392" t="str">
            <v>580-AJIT</v>
          </cell>
          <cell r="D3392" t="str">
            <v>461E</v>
          </cell>
          <cell r="E3392" t="str">
            <v>ZMIP</v>
          </cell>
          <cell r="F3392">
            <v>0</v>
          </cell>
          <cell r="H3392" t="str">
            <v>National - except indicated in codes 3, 4, 5 or 8.</v>
          </cell>
        </row>
        <row r="3393">
          <cell r="A3393" t="str">
            <v>59MB0Y90-MB0B01S</v>
          </cell>
          <cell r="D3393" t="str">
            <v>461E</v>
          </cell>
          <cell r="E3393" t="str">
            <v>ZHLB</v>
          </cell>
          <cell r="F3393">
            <v>0</v>
          </cell>
          <cell r="G3393" t="str">
            <v>X</v>
          </cell>
          <cell r="H3393" t="str">
            <v>National - except indicated in codes 3, 4, 5 or 8.</v>
          </cell>
        </row>
        <row r="3394">
          <cell r="A3394" t="str">
            <v>59MB13T0-MB0A01S</v>
          </cell>
          <cell r="D3394" t="str">
            <v>461E</v>
          </cell>
          <cell r="E3394" t="str">
            <v>ZHLB</v>
          </cell>
          <cell r="F3394">
            <v>0</v>
          </cell>
          <cell r="G3394" t="str">
            <v>X</v>
          </cell>
          <cell r="H3394" t="str">
            <v>National - except indicated in codes 3, 4, 5 or 8.</v>
          </cell>
        </row>
        <row r="3395">
          <cell r="A3395" t="str">
            <v>59MB14AB-MB0B01S</v>
          </cell>
          <cell r="D3395" t="str">
            <v>461E</v>
          </cell>
          <cell r="E3395" t="str">
            <v>ZHLB</v>
          </cell>
          <cell r="F3395">
            <v>0</v>
          </cell>
          <cell r="G3395" t="str">
            <v>X</v>
          </cell>
          <cell r="H3395" t="str">
            <v>National - except indicated in codes 3, 4, 5 or 8.</v>
          </cell>
        </row>
        <row r="3396">
          <cell r="A3396" t="str">
            <v>59MB151B-MB0A01S</v>
          </cell>
          <cell r="D3396" t="str">
            <v>461E</v>
          </cell>
          <cell r="E3396" t="str">
            <v>ZHLB</v>
          </cell>
          <cell r="F3396">
            <v>0</v>
          </cell>
          <cell r="G3396" t="str">
            <v>X</v>
          </cell>
          <cell r="H3396" t="str">
            <v>National - except indicated in codes 3, 4, 5 or 8.</v>
          </cell>
        </row>
        <row r="3397">
          <cell r="A3397" t="str">
            <v>59MB151B-MB0B01S</v>
          </cell>
          <cell r="D3397" t="str">
            <v>461E</v>
          </cell>
          <cell r="E3397" t="str">
            <v>ZHLB</v>
          </cell>
          <cell r="F3397">
            <v>0</v>
          </cell>
          <cell r="G3397" t="str">
            <v>X</v>
          </cell>
          <cell r="H3397" t="str">
            <v>National - except indicated in codes 3, 4, 5 or 8.</v>
          </cell>
        </row>
        <row r="3398">
          <cell r="A3398" t="str">
            <v>59MB17EB-MB0A04S</v>
          </cell>
          <cell r="D3398" t="str">
            <v>461E</v>
          </cell>
          <cell r="E3398" t="str">
            <v>ZHLB</v>
          </cell>
          <cell r="F3398">
            <v>0</v>
          </cell>
          <cell r="G3398" t="str">
            <v>X</v>
          </cell>
          <cell r="H3398" t="str">
            <v>National - except indicated in codes 3, 4, 5 or 8.</v>
          </cell>
        </row>
        <row r="3399">
          <cell r="A3399" t="str">
            <v>59MB17WB-MB0A01S</v>
          </cell>
          <cell r="D3399" t="str">
            <v>461E</v>
          </cell>
          <cell r="E3399" t="str">
            <v>ZHLB</v>
          </cell>
          <cell r="F3399">
            <v>0</v>
          </cell>
          <cell r="G3399" t="str">
            <v>X</v>
          </cell>
          <cell r="H3399" t="str">
            <v>National - except indicated in codes 3, 4, 5 or 8.</v>
          </cell>
        </row>
        <row r="3400">
          <cell r="A3400" t="str">
            <v>59MB18UB-MB0A01S</v>
          </cell>
          <cell r="D3400" t="str">
            <v>461E</v>
          </cell>
          <cell r="E3400" t="str">
            <v>ZHLB</v>
          </cell>
          <cell r="F3400">
            <v>0</v>
          </cell>
          <cell r="G3400" t="str">
            <v>X</v>
          </cell>
          <cell r="H3400" t="str">
            <v>National - except indicated in codes 3, 4, 5 or 8.</v>
          </cell>
        </row>
        <row r="3401">
          <cell r="A3401" t="str">
            <v>59MB19NB-MB0A01S</v>
          </cell>
          <cell r="D3401" t="str">
            <v>461E</v>
          </cell>
          <cell r="E3401" t="str">
            <v>ZHLB</v>
          </cell>
          <cell r="F3401">
            <v>0</v>
          </cell>
          <cell r="G3401" t="str">
            <v>X</v>
          </cell>
          <cell r="H3401" t="str">
            <v>National - except indicated in codes 3, 4, 5 or 8.</v>
          </cell>
        </row>
        <row r="3402">
          <cell r="A3402" t="str">
            <v>59MB1BGB-MB0A01S</v>
          </cell>
          <cell r="D3402" t="str">
            <v>461E</v>
          </cell>
          <cell r="E3402" t="str">
            <v>ZHLB</v>
          </cell>
          <cell r="F3402">
            <v>0</v>
          </cell>
          <cell r="G3402" t="str">
            <v>X</v>
          </cell>
          <cell r="H3402" t="str">
            <v>National - except indicated in codes 3, 4, 5 or 8.</v>
          </cell>
        </row>
        <row r="3403">
          <cell r="A3403" t="str">
            <v>59MB1BJB-MB0A02S</v>
          </cell>
          <cell r="D3403" t="str">
            <v>461E</v>
          </cell>
          <cell r="E3403" t="str">
            <v>ZHLB</v>
          </cell>
          <cell r="F3403">
            <v>0</v>
          </cell>
          <cell r="G3403" t="str">
            <v>X</v>
          </cell>
          <cell r="H3403" t="str">
            <v>National - except indicated in codes 3, 4, 5 or 8.</v>
          </cell>
        </row>
        <row r="3404">
          <cell r="A3404" t="str">
            <v>6-0655-047-03-1</v>
          </cell>
          <cell r="D3404" t="str">
            <v>461E</v>
          </cell>
          <cell r="E3404" t="str">
            <v>ZMIP</v>
          </cell>
          <cell r="F3404">
            <v>0</v>
          </cell>
          <cell r="H3404" t="str">
            <v>National - except indicated in codes 3, 4, 5 or 8.</v>
          </cell>
        </row>
        <row r="3405">
          <cell r="A3405">
            <v>678900</v>
          </cell>
          <cell r="D3405" t="str">
            <v>461E</v>
          </cell>
          <cell r="E3405" t="str">
            <v>ZMIP</v>
          </cell>
          <cell r="F3405">
            <v>0</v>
          </cell>
          <cell r="H3405" t="str">
            <v>National - except indicated in codes 3, 4, 5 or 8.</v>
          </cell>
        </row>
        <row r="3406">
          <cell r="A3406">
            <v>6875750000</v>
          </cell>
          <cell r="D3406" t="str">
            <v>461E</v>
          </cell>
          <cell r="E3406" t="str">
            <v>ZMIP</v>
          </cell>
          <cell r="F3406">
            <v>0</v>
          </cell>
          <cell r="H3406" t="str">
            <v>National - except indicated in codes 3, 4, 5 or 8.</v>
          </cell>
        </row>
        <row r="3407">
          <cell r="A3407">
            <v>7.02</v>
          </cell>
          <cell r="D3407" t="str">
            <v>461E</v>
          </cell>
          <cell r="E3407" t="str">
            <v>ZDEN</v>
          </cell>
          <cell r="F3407">
            <v>0</v>
          </cell>
          <cell r="H3407" t="str">
            <v>National - except indicated in codes 3, 4, 5 or 8.</v>
          </cell>
        </row>
        <row r="3408">
          <cell r="A3408" t="str">
            <v>72A115BO043-I</v>
          </cell>
          <cell r="D3408" t="str">
            <v>461E</v>
          </cell>
          <cell r="E3408" t="str">
            <v>ZMIP</v>
          </cell>
          <cell r="F3408">
            <v>1</v>
          </cell>
          <cell r="H3408" t="str">
            <v>Foreign - imported directly</v>
          </cell>
        </row>
        <row r="3409">
          <cell r="A3409" t="str">
            <v>72A115BO107-I</v>
          </cell>
          <cell r="D3409" t="str">
            <v>461E</v>
          </cell>
          <cell r="E3409" t="str">
            <v>ZMIP</v>
          </cell>
          <cell r="F3409">
            <v>1</v>
          </cell>
          <cell r="H3409" t="str">
            <v>Foreign - imported directly</v>
          </cell>
        </row>
        <row r="3410">
          <cell r="A3410" t="str">
            <v>72A115BO150-I</v>
          </cell>
          <cell r="D3410" t="str">
            <v>461E</v>
          </cell>
          <cell r="E3410" t="str">
            <v>ZMIP</v>
          </cell>
          <cell r="F3410">
            <v>1</v>
          </cell>
          <cell r="H3410" t="str">
            <v>Foreign - imported directly</v>
          </cell>
        </row>
        <row r="3411">
          <cell r="A3411" t="str">
            <v>72A115BO179-I</v>
          </cell>
          <cell r="D3411" t="str">
            <v>461E</v>
          </cell>
          <cell r="E3411" t="str">
            <v>ZMIP</v>
          </cell>
          <cell r="F3411">
            <v>1</v>
          </cell>
          <cell r="H3411" t="str">
            <v>Foreign - imported directly</v>
          </cell>
        </row>
        <row r="3412">
          <cell r="A3412" t="str">
            <v>72A115BO181-I</v>
          </cell>
          <cell r="D3412" t="str">
            <v>461E</v>
          </cell>
          <cell r="E3412" t="str">
            <v>ZMIP</v>
          </cell>
          <cell r="F3412">
            <v>1</v>
          </cell>
          <cell r="H3412" t="str">
            <v>Foreign - imported directly</v>
          </cell>
        </row>
        <row r="3413">
          <cell r="A3413" t="str">
            <v>72A115BO187-I</v>
          </cell>
          <cell r="D3413" t="str">
            <v>461E</v>
          </cell>
          <cell r="E3413" t="str">
            <v>ZMIP</v>
          </cell>
          <cell r="F3413">
            <v>1</v>
          </cell>
          <cell r="H3413" t="str">
            <v>Foreign - imported directly</v>
          </cell>
        </row>
        <row r="3414">
          <cell r="A3414" t="str">
            <v>72A115BO203-I</v>
          </cell>
          <cell r="D3414" t="str">
            <v>461E</v>
          </cell>
          <cell r="E3414" t="str">
            <v>ZMIP</v>
          </cell>
          <cell r="F3414">
            <v>1</v>
          </cell>
          <cell r="H3414" t="str">
            <v>Foreign - imported directly</v>
          </cell>
        </row>
        <row r="3415">
          <cell r="A3415" t="str">
            <v>72A115BO210-I</v>
          </cell>
          <cell r="D3415" t="str">
            <v>461E</v>
          </cell>
          <cell r="E3415" t="str">
            <v>ZMIP</v>
          </cell>
          <cell r="F3415">
            <v>1</v>
          </cell>
          <cell r="H3415" t="str">
            <v>Foreign - imported directly</v>
          </cell>
        </row>
        <row r="3416">
          <cell r="A3416" t="str">
            <v>72A11BBO063-I</v>
          </cell>
          <cell r="D3416" t="str">
            <v>461E</v>
          </cell>
          <cell r="E3416" t="str">
            <v>ZMIP</v>
          </cell>
          <cell r="F3416">
            <v>1</v>
          </cell>
          <cell r="H3416" t="str">
            <v>Foreign - imported directly</v>
          </cell>
        </row>
        <row r="3417">
          <cell r="A3417" t="str">
            <v>72A11KBO039-I</v>
          </cell>
          <cell r="D3417" t="str">
            <v>461E</v>
          </cell>
          <cell r="E3417" t="str">
            <v>ZMIP</v>
          </cell>
          <cell r="F3417">
            <v>1</v>
          </cell>
          <cell r="H3417" t="str">
            <v>Foreign - imported directly</v>
          </cell>
        </row>
        <row r="3418">
          <cell r="A3418" t="str">
            <v>72A11KBO211-I</v>
          </cell>
          <cell r="D3418" t="str">
            <v>461E</v>
          </cell>
          <cell r="E3418" t="str">
            <v>ZMIP</v>
          </cell>
          <cell r="F3418">
            <v>1</v>
          </cell>
          <cell r="H3418" t="str">
            <v>Foreign - imported directly</v>
          </cell>
        </row>
        <row r="3419">
          <cell r="A3419" t="str">
            <v>770-BBBR</v>
          </cell>
          <cell r="D3419" t="str">
            <v>461E</v>
          </cell>
          <cell r="E3419" t="str">
            <v>ZMIP</v>
          </cell>
          <cell r="F3419">
            <v>0</v>
          </cell>
          <cell r="H3419" t="str">
            <v>National - except indicated in codes 3, 4, 5 or 8.</v>
          </cell>
        </row>
        <row r="3420">
          <cell r="A3420">
            <v>8014302</v>
          </cell>
          <cell r="D3420" t="str">
            <v>461E</v>
          </cell>
          <cell r="E3420" t="str">
            <v>ZMIP</v>
          </cell>
          <cell r="F3420">
            <v>0</v>
          </cell>
          <cell r="H3420" t="str">
            <v>National - except indicated in codes 3, 4, 5 or 8.</v>
          </cell>
        </row>
        <row r="3421">
          <cell r="A3421" t="str">
            <v>805-024</v>
          </cell>
          <cell r="D3421" t="str">
            <v>461E</v>
          </cell>
          <cell r="E3421" t="str">
            <v>ZMIP</v>
          </cell>
          <cell r="F3421">
            <v>0</v>
          </cell>
          <cell r="H3421" t="str">
            <v>National - except indicated in codes 3, 4, 5 or 8.</v>
          </cell>
        </row>
        <row r="3422">
          <cell r="A3422" t="str">
            <v>805-034</v>
          </cell>
          <cell r="D3422" t="str">
            <v>461E</v>
          </cell>
          <cell r="E3422" t="str">
            <v>ZMIP</v>
          </cell>
          <cell r="F3422">
            <v>0</v>
          </cell>
          <cell r="H3422" t="str">
            <v>National - except indicated in codes 3, 4, 5 or 8.</v>
          </cell>
        </row>
        <row r="3423">
          <cell r="A3423">
            <v>8105580429</v>
          </cell>
          <cell r="D3423" t="str">
            <v>461E</v>
          </cell>
          <cell r="E3423" t="str">
            <v>ZMIP</v>
          </cell>
          <cell r="F3423">
            <v>1</v>
          </cell>
          <cell r="H3423" t="str">
            <v>Foreign - imported directly</v>
          </cell>
        </row>
        <row r="3424">
          <cell r="A3424">
            <v>8105580476</v>
          </cell>
          <cell r="D3424" t="str">
            <v>461E</v>
          </cell>
          <cell r="E3424" t="str">
            <v>ZMIP</v>
          </cell>
          <cell r="F3424">
            <v>1</v>
          </cell>
          <cell r="H3424" t="str">
            <v>Foreign - imported directly</v>
          </cell>
        </row>
        <row r="3425">
          <cell r="A3425">
            <v>8105580477</v>
          </cell>
          <cell r="D3425" t="str">
            <v>461E</v>
          </cell>
          <cell r="E3425" t="str">
            <v>ZMIP</v>
          </cell>
          <cell r="F3425">
            <v>1</v>
          </cell>
          <cell r="H3425" t="str">
            <v>Foreign - imported directly</v>
          </cell>
        </row>
        <row r="3426">
          <cell r="A3426">
            <v>8105580478</v>
          </cell>
          <cell r="D3426" t="str">
            <v>461E</v>
          </cell>
          <cell r="E3426" t="str">
            <v>ZMIP</v>
          </cell>
          <cell r="F3426">
            <v>1</v>
          </cell>
          <cell r="H3426" t="str">
            <v>Foreign - imported directly</v>
          </cell>
        </row>
        <row r="3427">
          <cell r="A3427">
            <v>8105580479</v>
          </cell>
          <cell r="D3427" t="str">
            <v>461E</v>
          </cell>
          <cell r="E3427" t="str">
            <v>ZMIP</v>
          </cell>
          <cell r="F3427">
            <v>1</v>
          </cell>
          <cell r="H3427" t="str">
            <v>Foreign - imported directly</v>
          </cell>
        </row>
        <row r="3428">
          <cell r="A3428">
            <v>8105582486</v>
          </cell>
          <cell r="D3428" t="str">
            <v>461E</v>
          </cell>
          <cell r="E3428" t="str">
            <v>ZMIP</v>
          </cell>
          <cell r="F3428">
            <v>1</v>
          </cell>
          <cell r="H3428" t="str">
            <v>Foreign - imported directly</v>
          </cell>
        </row>
        <row r="3429">
          <cell r="A3429" t="str">
            <v>8132160IOX</v>
          </cell>
          <cell r="D3429" t="str">
            <v>461E</v>
          </cell>
          <cell r="E3429" t="str">
            <v>ZMIP</v>
          </cell>
          <cell r="F3429">
            <v>0</v>
          </cell>
          <cell r="H3429" t="str">
            <v>National - except indicated in codes 3, 4, 5 or 8.</v>
          </cell>
        </row>
        <row r="3430">
          <cell r="A3430">
            <v>81440000079</v>
          </cell>
          <cell r="D3430" t="str">
            <v>461E</v>
          </cell>
          <cell r="E3430" t="str">
            <v>ZMIP</v>
          </cell>
          <cell r="F3430">
            <v>0</v>
          </cell>
          <cell r="H3430" t="str">
            <v>National - except indicated in codes 3, 4, 5 or 8.</v>
          </cell>
        </row>
        <row r="3431">
          <cell r="A3431">
            <v>81440000099</v>
          </cell>
          <cell r="D3431" t="str">
            <v>461E</v>
          </cell>
          <cell r="E3431" t="str">
            <v>ZMIP</v>
          </cell>
          <cell r="F3431">
            <v>0</v>
          </cell>
          <cell r="H3431" t="str">
            <v>National - except indicated in codes 3, 4, 5 or 8.</v>
          </cell>
        </row>
        <row r="3432">
          <cell r="A3432">
            <v>81510000045</v>
          </cell>
          <cell r="D3432" t="str">
            <v>461E</v>
          </cell>
          <cell r="E3432" t="str">
            <v>ZMIP</v>
          </cell>
          <cell r="F3432">
            <v>0</v>
          </cell>
          <cell r="H3432" t="str">
            <v>National - except indicated in codes 3, 4, 5 or 8.</v>
          </cell>
        </row>
        <row r="3433">
          <cell r="A3433">
            <v>82140000105</v>
          </cell>
          <cell r="D3433" t="str">
            <v>461E</v>
          </cell>
          <cell r="E3433" t="str">
            <v>ZMIP</v>
          </cell>
          <cell r="F3433">
            <v>0</v>
          </cell>
          <cell r="H3433" t="str">
            <v>National - except indicated in codes 3, 4, 5 or 8.</v>
          </cell>
        </row>
        <row r="3434">
          <cell r="A3434" t="str">
            <v>90-C1BNQ0- 00XBN0D</v>
          </cell>
          <cell r="D3434" t="str">
            <v>461E</v>
          </cell>
          <cell r="E3434" t="str">
            <v>ZMIP</v>
          </cell>
          <cell r="F3434">
            <v>1</v>
          </cell>
          <cell r="H3434" t="str">
            <v>Foreign - imported directly</v>
          </cell>
        </row>
        <row r="3435">
          <cell r="A3435" t="str">
            <v>90-C1BNQ0-00XBN0DZ</v>
          </cell>
          <cell r="D3435" t="str">
            <v>461E</v>
          </cell>
          <cell r="E3435" t="str">
            <v>ZROH</v>
          </cell>
          <cell r="F3435">
            <v>1</v>
          </cell>
          <cell r="H3435" t="str">
            <v>Foreign - imported directly</v>
          </cell>
        </row>
        <row r="3436">
          <cell r="A3436" t="str">
            <v>9002-0500-00</v>
          </cell>
          <cell r="D3436" t="str">
            <v>461E</v>
          </cell>
          <cell r="E3436" t="str">
            <v>ZMIP</v>
          </cell>
          <cell r="F3436">
            <v>0</v>
          </cell>
          <cell r="H3436" t="str">
            <v>National - except indicated in codes 3, 4, 5 or 8.</v>
          </cell>
        </row>
        <row r="3437">
          <cell r="A3437" t="str">
            <v>9025-8895-00</v>
          </cell>
          <cell r="D3437" t="str">
            <v>461E</v>
          </cell>
          <cell r="E3437" t="str">
            <v>ZMIP</v>
          </cell>
          <cell r="F3437">
            <v>0</v>
          </cell>
          <cell r="H3437" t="str">
            <v>National - except indicated in codes 3, 4, 5 or 8.</v>
          </cell>
        </row>
        <row r="3438">
          <cell r="A3438" t="str">
            <v>9025-8896-00</v>
          </cell>
          <cell r="D3438" t="str">
            <v>461E</v>
          </cell>
          <cell r="E3438" t="str">
            <v>ZMIP</v>
          </cell>
          <cell r="F3438">
            <v>0</v>
          </cell>
          <cell r="H3438" t="str">
            <v>National - except indicated in codes 3, 4, 5 or 8.</v>
          </cell>
        </row>
        <row r="3439">
          <cell r="A3439" t="str">
            <v>90MB0RL0-C1BAY0</v>
          </cell>
          <cell r="D3439" t="str">
            <v>461E</v>
          </cell>
          <cell r="E3439" t="str">
            <v>ZFRT</v>
          </cell>
          <cell r="F3439">
            <v>4</v>
          </cell>
          <cell r="G3439" t="str">
            <v>X</v>
          </cell>
          <cell r="H3439" t="str">
            <v>National - production with tax incentive</v>
          </cell>
        </row>
        <row r="3440">
          <cell r="A3440" t="str">
            <v>90MB0Y50-C1BAY0</v>
          </cell>
          <cell r="D3440" t="str">
            <v>461E</v>
          </cell>
          <cell r="E3440" t="str">
            <v>ZFRT</v>
          </cell>
          <cell r="F3440">
            <v>4</v>
          </cell>
          <cell r="G3440" t="str">
            <v>X</v>
          </cell>
          <cell r="H3440" t="str">
            <v>National - production with tax incentive</v>
          </cell>
        </row>
        <row r="3441">
          <cell r="A3441" t="str">
            <v>90MB0Y90-C1BAY0</v>
          </cell>
          <cell r="D3441" t="str">
            <v>461E</v>
          </cell>
          <cell r="E3441" t="str">
            <v>ZFRT</v>
          </cell>
          <cell r="F3441">
            <v>4</v>
          </cell>
          <cell r="G3441" t="str">
            <v>X</v>
          </cell>
          <cell r="H3441" t="str">
            <v>National - production with tax incentive</v>
          </cell>
        </row>
        <row r="3442">
          <cell r="A3442" t="str">
            <v>90MB13T0-C1BAY0</v>
          </cell>
          <cell r="D3442" t="str">
            <v>461E</v>
          </cell>
          <cell r="E3442" t="str">
            <v>ZFRT</v>
          </cell>
          <cell r="F3442">
            <v>4</v>
          </cell>
          <cell r="G3442" t="str">
            <v>X</v>
          </cell>
          <cell r="H3442" t="str">
            <v>National - production with tax incentive</v>
          </cell>
        </row>
        <row r="3443">
          <cell r="A3443" t="str">
            <v>90MB14A0-C1BAY0</v>
          </cell>
          <cell r="D3443" t="str">
            <v>461E</v>
          </cell>
          <cell r="E3443" t="str">
            <v>ZFRT</v>
          </cell>
          <cell r="F3443">
            <v>4</v>
          </cell>
          <cell r="G3443" t="str">
            <v>X</v>
          </cell>
          <cell r="H3443" t="str">
            <v>National - production with tax incentive</v>
          </cell>
        </row>
        <row r="3444">
          <cell r="A3444" t="str">
            <v>90MB1510-C1BAY0</v>
          </cell>
          <cell r="D3444" t="str">
            <v>461E</v>
          </cell>
          <cell r="E3444" t="str">
            <v>ZFRT</v>
          </cell>
          <cell r="F3444">
            <v>4</v>
          </cell>
          <cell r="G3444" t="str">
            <v>X</v>
          </cell>
          <cell r="H3444" t="str">
            <v>National - production with tax incentive</v>
          </cell>
        </row>
        <row r="3445">
          <cell r="A3445" t="str">
            <v>90MB17E0-C1BAY0</v>
          </cell>
          <cell r="D3445" t="str">
            <v>461E</v>
          </cell>
          <cell r="E3445" t="str">
            <v>ZFRT</v>
          </cell>
          <cell r="F3445">
            <v>4</v>
          </cell>
          <cell r="G3445" t="str">
            <v>X</v>
          </cell>
          <cell r="H3445" t="str">
            <v>National - production with tax incentive</v>
          </cell>
        </row>
        <row r="3446">
          <cell r="A3446" t="str">
            <v>90MB17E0-M0EAY0</v>
          </cell>
          <cell r="D3446" t="str">
            <v>461E</v>
          </cell>
          <cell r="E3446" t="str">
            <v>ZMIP</v>
          </cell>
          <cell r="F3446">
            <v>0</v>
          </cell>
          <cell r="H3446" t="str">
            <v>National - except indicated in codes 3, 4, 5 or 8.</v>
          </cell>
        </row>
        <row r="3447">
          <cell r="A3447" t="str">
            <v>90MB17W0-C1BAY0</v>
          </cell>
          <cell r="D3447" t="str">
            <v>461E</v>
          </cell>
          <cell r="E3447" t="str">
            <v>ZFRT</v>
          </cell>
          <cell r="F3447">
            <v>4</v>
          </cell>
          <cell r="G3447" t="str">
            <v>X</v>
          </cell>
          <cell r="H3447" t="str">
            <v>National - production with tax incentive</v>
          </cell>
        </row>
        <row r="3448">
          <cell r="A3448" t="str">
            <v>90MB18U0-C1BAY0</v>
          </cell>
          <cell r="D3448" t="str">
            <v>461E</v>
          </cell>
          <cell r="E3448" t="str">
            <v>ZFRT</v>
          </cell>
          <cell r="F3448">
            <v>4</v>
          </cell>
          <cell r="G3448" t="str">
            <v>X</v>
          </cell>
          <cell r="H3448" t="str">
            <v>National - production with tax incentive</v>
          </cell>
        </row>
        <row r="3449">
          <cell r="A3449" t="str">
            <v>90MB18U0-M0XCN0</v>
          </cell>
          <cell r="D3449" t="str">
            <v>461E</v>
          </cell>
          <cell r="E3449" t="str">
            <v>ZMIP</v>
          </cell>
          <cell r="F3449">
            <v>0</v>
          </cell>
          <cell r="H3449" t="str">
            <v>National - except indicated in codes 3, 4, 5 or 8.</v>
          </cell>
        </row>
        <row r="3450">
          <cell r="A3450" t="str">
            <v>90MB19N0-C1BAY0</v>
          </cell>
          <cell r="D3450" t="str">
            <v>461E</v>
          </cell>
          <cell r="E3450" t="str">
            <v>ZFRT</v>
          </cell>
          <cell r="F3450">
            <v>4</v>
          </cell>
          <cell r="G3450" t="str">
            <v>X</v>
          </cell>
          <cell r="H3450" t="str">
            <v>National - production with tax incentive</v>
          </cell>
        </row>
        <row r="3451">
          <cell r="A3451" t="str">
            <v>90MB1BG0-C0BAY0</v>
          </cell>
          <cell r="D3451" t="str">
            <v>461E</v>
          </cell>
          <cell r="E3451" t="str">
            <v>ZFRT</v>
          </cell>
          <cell r="F3451">
            <v>4</v>
          </cell>
          <cell r="G3451" t="str">
            <v>X</v>
          </cell>
          <cell r="H3451" t="str">
            <v>National - production with tax incentive</v>
          </cell>
        </row>
        <row r="3452">
          <cell r="A3452" t="str">
            <v>90MB1BG0-C1BAY0</v>
          </cell>
          <cell r="D3452" t="str">
            <v>461E</v>
          </cell>
          <cell r="E3452" t="str">
            <v>ZFRT</v>
          </cell>
          <cell r="F3452">
            <v>4</v>
          </cell>
          <cell r="G3452" t="str">
            <v>X</v>
          </cell>
          <cell r="H3452" t="str">
            <v>National - production with tax incentive</v>
          </cell>
        </row>
        <row r="3453">
          <cell r="A3453" t="str">
            <v>90MB1BG0-M0XCN0-1</v>
          </cell>
          <cell r="D3453" t="str">
            <v>461E</v>
          </cell>
          <cell r="E3453" t="str">
            <v>ZMIP</v>
          </cell>
          <cell r="F3453">
            <v>1</v>
          </cell>
          <cell r="H3453" t="str">
            <v>Foreign - imported directly</v>
          </cell>
        </row>
        <row r="3454">
          <cell r="A3454" t="str">
            <v>90MB1BJ0-C0BAY0</v>
          </cell>
          <cell r="D3454" t="str">
            <v>461E</v>
          </cell>
          <cell r="E3454" t="str">
            <v>ZFRT</v>
          </cell>
          <cell r="F3454">
            <v>4</v>
          </cell>
          <cell r="G3454" t="str">
            <v>X</v>
          </cell>
          <cell r="H3454" t="str">
            <v>National - production with tax incentive</v>
          </cell>
        </row>
        <row r="3455">
          <cell r="A3455" t="str">
            <v>90MB1BJ0-C1BAY0</v>
          </cell>
          <cell r="D3455" t="str">
            <v>461E</v>
          </cell>
          <cell r="E3455" t="str">
            <v>ZFRT</v>
          </cell>
          <cell r="F3455">
            <v>4</v>
          </cell>
          <cell r="G3455" t="str">
            <v>X</v>
          </cell>
          <cell r="H3455" t="str">
            <v>National - production with tax incentive</v>
          </cell>
        </row>
        <row r="3456">
          <cell r="A3456" t="str">
            <v>90MB1BJ0-M0XCN0-1</v>
          </cell>
          <cell r="D3456" t="str">
            <v>461E</v>
          </cell>
          <cell r="E3456" t="str">
            <v>ZMIP</v>
          </cell>
          <cell r="F3456">
            <v>1</v>
          </cell>
          <cell r="H3456" t="str">
            <v>Foreign - imported directly</v>
          </cell>
        </row>
        <row r="3457">
          <cell r="A3457" t="str">
            <v>90MC03R0- M0XBN1</v>
          </cell>
          <cell r="D3457" t="str">
            <v>461E</v>
          </cell>
          <cell r="E3457" t="str">
            <v>ZMIP</v>
          </cell>
          <cell r="F3457">
            <v>1</v>
          </cell>
          <cell r="H3457" t="str">
            <v>Foreign - imported directly</v>
          </cell>
        </row>
        <row r="3458">
          <cell r="A3458" t="str">
            <v>90MC03R0-M0XBN1</v>
          </cell>
          <cell r="D3458" t="str">
            <v>461E</v>
          </cell>
          <cell r="E3458" t="str">
            <v>ZROH</v>
          </cell>
          <cell r="F3458">
            <v>1</v>
          </cell>
          <cell r="H3458" t="str">
            <v>Foreign - imported directly</v>
          </cell>
        </row>
        <row r="3459">
          <cell r="A3459" t="str">
            <v>90MC04F0- M0XBN0</v>
          </cell>
          <cell r="D3459" t="str">
            <v>461E</v>
          </cell>
          <cell r="E3459" t="str">
            <v>ZMIP</v>
          </cell>
          <cell r="F3459">
            <v>1</v>
          </cell>
          <cell r="H3459" t="str">
            <v>Foreign - imported directly</v>
          </cell>
        </row>
        <row r="3460">
          <cell r="A3460" t="str">
            <v>90MC04F0-M0XBN0</v>
          </cell>
          <cell r="D3460" t="str">
            <v>461E</v>
          </cell>
          <cell r="E3460" t="str">
            <v>ZROH</v>
          </cell>
          <cell r="F3460">
            <v>1</v>
          </cell>
          <cell r="H3460" t="str">
            <v>Foreign - imported directly</v>
          </cell>
        </row>
        <row r="3461">
          <cell r="A3461" t="str">
            <v>90MC07D0-M0XBN1-1</v>
          </cell>
          <cell r="D3461" t="str">
            <v>461E</v>
          </cell>
          <cell r="E3461" t="str">
            <v>ZMIP</v>
          </cell>
          <cell r="F3461">
            <v>1</v>
          </cell>
          <cell r="H3461" t="str">
            <v>Foreign - imported directly</v>
          </cell>
        </row>
        <row r="3462">
          <cell r="A3462" t="str">
            <v>90MC0880- M0XBN0</v>
          </cell>
          <cell r="D3462" t="str">
            <v>461E</v>
          </cell>
          <cell r="E3462" t="str">
            <v>ZMIP</v>
          </cell>
          <cell r="F3462">
            <v>1</v>
          </cell>
          <cell r="H3462" t="str">
            <v>Foreign - imported directly</v>
          </cell>
        </row>
        <row r="3463">
          <cell r="A3463" t="str">
            <v>90MC0880-M0XBN0</v>
          </cell>
          <cell r="D3463" t="str">
            <v>461E</v>
          </cell>
          <cell r="E3463" t="str">
            <v>ROH</v>
          </cell>
          <cell r="F3463">
            <v>1</v>
          </cell>
          <cell r="H3463" t="str">
            <v>Foreign - imported directly</v>
          </cell>
        </row>
        <row r="3464">
          <cell r="A3464" t="str">
            <v>90MC08Y0- M0XBN0</v>
          </cell>
          <cell r="D3464" t="str">
            <v>461E</v>
          </cell>
          <cell r="E3464" t="str">
            <v>ZMIP</v>
          </cell>
          <cell r="F3464">
            <v>1</v>
          </cell>
          <cell r="H3464" t="str">
            <v>Foreign - imported directly</v>
          </cell>
        </row>
        <row r="3465">
          <cell r="A3465" t="str">
            <v>90MC08Y0-M0XBN0</v>
          </cell>
          <cell r="D3465" t="str">
            <v>461E</v>
          </cell>
          <cell r="E3465" t="str">
            <v>ROH</v>
          </cell>
          <cell r="F3465">
            <v>1</v>
          </cell>
          <cell r="H3465" t="str">
            <v>Foreign - imported directly</v>
          </cell>
        </row>
        <row r="3466">
          <cell r="A3466" t="str">
            <v>90MC09P0- M0UBY0</v>
          </cell>
          <cell r="D3466" t="str">
            <v>461E</v>
          </cell>
          <cell r="E3466" t="str">
            <v>ZMIP</v>
          </cell>
          <cell r="F3466">
            <v>1</v>
          </cell>
          <cell r="H3466" t="str">
            <v>Foreign - imported directly</v>
          </cell>
        </row>
        <row r="3467">
          <cell r="A3467" t="str">
            <v>90MC09P0-M0UBY0</v>
          </cell>
          <cell r="D3467" t="str">
            <v>461E</v>
          </cell>
          <cell r="E3467" t="str">
            <v>ZMIP</v>
          </cell>
          <cell r="F3467">
            <v>1</v>
          </cell>
          <cell r="H3467" t="str">
            <v>Foreign - imported directly</v>
          </cell>
        </row>
        <row r="3468">
          <cell r="A3468" t="str">
            <v>90MC0BB0- M0XBN0</v>
          </cell>
          <cell r="D3468" t="str">
            <v>461E</v>
          </cell>
          <cell r="E3468" t="str">
            <v>ZMIP</v>
          </cell>
          <cell r="F3468">
            <v>1</v>
          </cell>
          <cell r="H3468" t="str">
            <v>Foreign - imported directly</v>
          </cell>
        </row>
        <row r="3469">
          <cell r="A3469" t="str">
            <v>90MC0BB0-M0XBN0</v>
          </cell>
          <cell r="D3469" t="str">
            <v>461E</v>
          </cell>
          <cell r="E3469" t="str">
            <v>ZMIP</v>
          </cell>
          <cell r="F3469">
            <v>1</v>
          </cell>
          <cell r="H3469" t="str">
            <v>Foreign - imported directly</v>
          </cell>
        </row>
        <row r="3470">
          <cell r="A3470" t="str">
            <v>90YV0G82-M0XB00</v>
          </cell>
          <cell r="D3470" t="str">
            <v>461E</v>
          </cell>
          <cell r="E3470" t="str">
            <v>ZMIP</v>
          </cell>
          <cell r="F3470">
            <v>0</v>
          </cell>
          <cell r="H3470" t="str">
            <v>National - except indicated in codes 3, 4, 5 or 8.</v>
          </cell>
        </row>
        <row r="3471">
          <cell r="A3471" t="str">
            <v>A-1067-852-A</v>
          </cell>
          <cell r="D3471" t="str">
            <v>461E</v>
          </cell>
          <cell r="E3471" t="str">
            <v>ZMIP</v>
          </cell>
          <cell r="F3471">
            <v>0</v>
          </cell>
          <cell r="H3471" t="str">
            <v>National - except indicated in codes 3, 4, 5 or 8.</v>
          </cell>
        </row>
        <row r="3472">
          <cell r="A3472" t="str">
            <v>A520-2803-B07-A</v>
          </cell>
          <cell r="D3472" t="str">
            <v>461E</v>
          </cell>
          <cell r="E3472" t="str">
            <v>ZHLB</v>
          </cell>
          <cell r="F3472">
            <v>0</v>
          </cell>
          <cell r="G3472" t="str">
            <v>X</v>
          </cell>
          <cell r="H3472" t="str">
            <v>National - except indicated in codes 3, 4, 5 or 8.</v>
          </cell>
        </row>
        <row r="3473">
          <cell r="A3473" t="str">
            <v>A520-2803-B07-B</v>
          </cell>
          <cell r="D3473" t="str">
            <v>461E</v>
          </cell>
          <cell r="E3473" t="str">
            <v>ZHLB</v>
          </cell>
          <cell r="F3473">
            <v>0</v>
          </cell>
          <cell r="G3473" t="str">
            <v>X</v>
          </cell>
          <cell r="H3473" t="str">
            <v>National - except indicated in codes 3, 4, 5 or 8.</v>
          </cell>
        </row>
        <row r="3474">
          <cell r="A3474" t="str">
            <v>A520-2806-B08-A</v>
          </cell>
          <cell r="D3474" t="str">
            <v>461E</v>
          </cell>
          <cell r="E3474" t="str">
            <v>ZHLB</v>
          </cell>
          <cell r="F3474">
            <v>0</v>
          </cell>
          <cell r="G3474" t="str">
            <v>X</v>
          </cell>
          <cell r="H3474" t="str">
            <v>National - except indicated in codes 3, 4, 5 or 8.</v>
          </cell>
        </row>
        <row r="3475">
          <cell r="A3475" t="str">
            <v>A520-2806-B08-B</v>
          </cell>
          <cell r="D3475" t="str">
            <v>461E</v>
          </cell>
          <cell r="E3475" t="str">
            <v>ZHLB</v>
          </cell>
          <cell r="F3475">
            <v>0</v>
          </cell>
          <cell r="G3475" t="str">
            <v>X</v>
          </cell>
          <cell r="H3475" t="str">
            <v>National - except indicated in codes 3, 4, 5 or 8.</v>
          </cell>
        </row>
        <row r="3476">
          <cell r="A3476" t="str">
            <v>A520-2808-B07-A</v>
          </cell>
          <cell r="D3476" t="str">
            <v>461E</v>
          </cell>
          <cell r="E3476" t="str">
            <v>ZHLB</v>
          </cell>
          <cell r="F3476">
            <v>0</v>
          </cell>
          <cell r="G3476" t="str">
            <v>X</v>
          </cell>
          <cell r="H3476" t="str">
            <v>National - except indicated in codes 3, 4, 5 or 8.</v>
          </cell>
        </row>
        <row r="3477">
          <cell r="A3477" t="str">
            <v>A520-2808-B08-A</v>
          </cell>
          <cell r="D3477" t="str">
            <v>461E</v>
          </cell>
          <cell r="E3477" t="str">
            <v>ZHLB</v>
          </cell>
          <cell r="F3477">
            <v>0</v>
          </cell>
          <cell r="G3477" t="str">
            <v>X</v>
          </cell>
          <cell r="H3477" t="str">
            <v>National - except indicated in codes 3, 4, 5 or 8.</v>
          </cell>
        </row>
        <row r="3478">
          <cell r="A3478" t="str">
            <v>A520-2808-B08-B</v>
          </cell>
          <cell r="D3478" t="str">
            <v>461E</v>
          </cell>
          <cell r="E3478" t="str">
            <v>ZHLB</v>
          </cell>
          <cell r="F3478">
            <v>0</v>
          </cell>
          <cell r="G3478" t="str">
            <v>X</v>
          </cell>
          <cell r="H3478" t="str">
            <v>National - except indicated in codes 3, 4, 5 or 8.</v>
          </cell>
        </row>
        <row r="3479">
          <cell r="A3479" t="str">
            <v>AC60001PPB0-I</v>
          </cell>
          <cell r="D3479" t="str">
            <v>461E</v>
          </cell>
          <cell r="E3479" t="str">
            <v>ZMIP</v>
          </cell>
          <cell r="F3479">
            <v>1</v>
          </cell>
          <cell r="H3479" t="str">
            <v>Foreign - imported directly</v>
          </cell>
        </row>
        <row r="3480">
          <cell r="A3480" t="str">
            <v>AFP0000786</v>
          </cell>
          <cell r="D3480" t="str">
            <v>461E</v>
          </cell>
          <cell r="E3480" t="str">
            <v>ZMIP</v>
          </cell>
          <cell r="F3480">
            <v>2</v>
          </cell>
          <cell r="H3480" t="str">
            <v>Foreign - acquired nationally</v>
          </cell>
        </row>
        <row r="3481">
          <cell r="A3481" t="str">
            <v>AFP0000803</v>
          </cell>
          <cell r="D3481" t="str">
            <v>461E</v>
          </cell>
          <cell r="E3481" t="str">
            <v>ZMIP</v>
          </cell>
          <cell r="F3481">
            <v>2</v>
          </cell>
          <cell r="H3481" t="str">
            <v>Foreign - acquired nationally</v>
          </cell>
        </row>
        <row r="3482">
          <cell r="A3482" t="str">
            <v>AFP0000804</v>
          </cell>
          <cell r="D3482" t="str">
            <v>461E</v>
          </cell>
          <cell r="E3482" t="str">
            <v>ZMIP</v>
          </cell>
          <cell r="F3482">
            <v>2</v>
          </cell>
          <cell r="H3482" t="str">
            <v>Foreign - acquired nationally</v>
          </cell>
        </row>
        <row r="3483">
          <cell r="A3483" t="str">
            <v>AFP0000822</v>
          </cell>
          <cell r="D3483" t="str">
            <v>461E</v>
          </cell>
          <cell r="E3483" t="str">
            <v>ZMIP</v>
          </cell>
          <cell r="F3483">
            <v>2</v>
          </cell>
          <cell r="H3483" t="str">
            <v>Foreign - acquired nationally</v>
          </cell>
        </row>
        <row r="3484">
          <cell r="A3484" t="str">
            <v>AFP0001072/3</v>
          </cell>
          <cell r="D3484" t="str">
            <v>461E</v>
          </cell>
          <cell r="E3484" t="str">
            <v>ZMIP</v>
          </cell>
          <cell r="F3484">
            <v>2</v>
          </cell>
          <cell r="H3484" t="str">
            <v>Foreign - acquired nationally</v>
          </cell>
        </row>
        <row r="3485">
          <cell r="A3485" t="str">
            <v>AFP0001637/0001</v>
          </cell>
          <cell r="D3485" t="str">
            <v>461E</v>
          </cell>
          <cell r="E3485" t="str">
            <v>ZMIP</v>
          </cell>
          <cell r="F3485">
            <v>2</v>
          </cell>
          <cell r="H3485" t="str">
            <v>Foreign - acquired nationally</v>
          </cell>
        </row>
        <row r="3486">
          <cell r="A3486" t="str">
            <v>AFP0001637/0002</v>
          </cell>
          <cell r="D3486" t="str">
            <v>461E</v>
          </cell>
          <cell r="E3486" t="str">
            <v>ZMIP</v>
          </cell>
          <cell r="F3486">
            <v>2</v>
          </cell>
          <cell r="H3486" t="str">
            <v>Foreign - acquired nationally</v>
          </cell>
        </row>
        <row r="3487">
          <cell r="A3487" t="str">
            <v>AFP0001637/0003</v>
          </cell>
          <cell r="D3487" t="str">
            <v>461E</v>
          </cell>
          <cell r="E3487" t="str">
            <v>ZMIP</v>
          </cell>
          <cell r="F3487">
            <v>2</v>
          </cell>
          <cell r="H3487" t="str">
            <v>Foreign - acquired nationally</v>
          </cell>
        </row>
        <row r="3488">
          <cell r="A3488" t="str">
            <v>AFP0001637/0005</v>
          </cell>
          <cell r="D3488" t="str">
            <v>461E</v>
          </cell>
          <cell r="E3488" t="str">
            <v>ZMIP</v>
          </cell>
          <cell r="F3488">
            <v>2</v>
          </cell>
          <cell r="H3488" t="str">
            <v>Foreign - acquired nationally</v>
          </cell>
        </row>
        <row r="3489">
          <cell r="A3489" t="str">
            <v>AFP0001637/0007</v>
          </cell>
          <cell r="D3489" t="str">
            <v>461E</v>
          </cell>
          <cell r="E3489" t="str">
            <v>ZMIP</v>
          </cell>
          <cell r="F3489">
            <v>2</v>
          </cell>
          <cell r="H3489" t="str">
            <v>Foreign - acquired nationally</v>
          </cell>
        </row>
        <row r="3490">
          <cell r="A3490" t="str">
            <v>AFP0001637/0008</v>
          </cell>
          <cell r="D3490" t="str">
            <v>461E</v>
          </cell>
          <cell r="E3490" t="str">
            <v>ZMIP</v>
          </cell>
          <cell r="F3490">
            <v>2</v>
          </cell>
          <cell r="H3490" t="str">
            <v>Foreign - acquired nationally</v>
          </cell>
        </row>
        <row r="3491">
          <cell r="A3491" t="str">
            <v>AFP0001637/0045</v>
          </cell>
          <cell r="D3491" t="str">
            <v>461E</v>
          </cell>
          <cell r="E3491" t="str">
            <v>ZMIP</v>
          </cell>
          <cell r="F3491">
            <v>2</v>
          </cell>
          <cell r="H3491" t="str">
            <v>Foreign - acquired nationally</v>
          </cell>
        </row>
        <row r="3492">
          <cell r="A3492" t="str">
            <v>AFP0001637/462</v>
          </cell>
          <cell r="D3492" t="str">
            <v>461E</v>
          </cell>
          <cell r="E3492" t="str">
            <v>ZMIP</v>
          </cell>
          <cell r="F3492">
            <v>2</v>
          </cell>
          <cell r="H3492" t="str">
            <v>Foreign - acquired nationally</v>
          </cell>
        </row>
        <row r="3493">
          <cell r="A3493" t="str">
            <v>B450II-3802-A03-A</v>
          </cell>
          <cell r="D3493" t="str">
            <v>461E</v>
          </cell>
          <cell r="E3493" t="str">
            <v>ZHLB</v>
          </cell>
          <cell r="F3493">
            <v>0</v>
          </cell>
          <cell r="G3493" t="str">
            <v>X</v>
          </cell>
          <cell r="H3493" t="str">
            <v>National - except indicated in codes 3, 4, 5 or 8.</v>
          </cell>
        </row>
        <row r="3494">
          <cell r="A3494" t="str">
            <v>B450II-3802-A03-B</v>
          </cell>
          <cell r="D3494" t="str">
            <v>461E</v>
          </cell>
          <cell r="E3494" t="str">
            <v>ZHLB</v>
          </cell>
          <cell r="F3494">
            <v>0</v>
          </cell>
          <cell r="G3494" t="str">
            <v>X</v>
          </cell>
          <cell r="H3494" t="str">
            <v>National - except indicated in codes 3, 4, 5 or 8.</v>
          </cell>
        </row>
        <row r="3495">
          <cell r="A3495" t="str">
            <v>B450II-FLBK-BUTON-</v>
          </cell>
          <cell r="D3495" t="str">
            <v>461E</v>
          </cell>
          <cell r="E3495" t="str">
            <v>ZHLB</v>
          </cell>
          <cell r="F3495">
            <v>0</v>
          </cell>
          <cell r="G3495" t="str">
            <v>X</v>
          </cell>
          <cell r="H3495" t="str">
            <v>National - except indicated in codes 3, 4, 5 or 8.</v>
          </cell>
        </row>
        <row r="3496">
          <cell r="A3496" t="str">
            <v>B450II-FLBKBUTON-A</v>
          </cell>
          <cell r="D3496" t="str">
            <v>461E</v>
          </cell>
          <cell r="E3496" t="str">
            <v>ZHLB</v>
          </cell>
          <cell r="F3496">
            <v>0</v>
          </cell>
          <cell r="G3496" t="str">
            <v>X</v>
          </cell>
          <cell r="H3496" t="str">
            <v>National - except indicated in codes 3, 4, 5 or 8.</v>
          </cell>
        </row>
        <row r="3497">
          <cell r="A3497" t="str">
            <v>B450II-FLBKBUTON-B</v>
          </cell>
          <cell r="D3497" t="str">
            <v>461E</v>
          </cell>
          <cell r="E3497" t="str">
            <v>ZHLB</v>
          </cell>
          <cell r="F3497">
            <v>0</v>
          </cell>
          <cell r="G3497" t="str">
            <v>X</v>
          </cell>
          <cell r="H3497" t="str">
            <v>National - except indicated in codes 3, 4, 5 or 8.</v>
          </cell>
        </row>
        <row r="3498">
          <cell r="A3498" t="str">
            <v>B450II-FLBKBUTON-C</v>
          </cell>
          <cell r="D3498" t="str">
            <v>461E</v>
          </cell>
          <cell r="E3498" t="str">
            <v>ZHLB</v>
          </cell>
          <cell r="F3498">
            <v>0</v>
          </cell>
          <cell r="G3498" t="str">
            <v>X</v>
          </cell>
          <cell r="H3498" t="str">
            <v>National - except indicated in codes 3, 4, 5 or 8.</v>
          </cell>
        </row>
        <row r="3499">
          <cell r="A3499" t="str">
            <v>B550-2803-B0F-A</v>
          </cell>
          <cell r="D3499" t="str">
            <v>461E</v>
          </cell>
          <cell r="E3499" t="str">
            <v>ZHLB</v>
          </cell>
          <cell r="F3499">
            <v>0</v>
          </cell>
          <cell r="G3499" t="str">
            <v>X</v>
          </cell>
          <cell r="H3499" t="str">
            <v>National - except indicated in codes 3, 4, 5 or 8.</v>
          </cell>
        </row>
        <row r="3500">
          <cell r="A3500" t="str">
            <v>B550-2803-B0F-B</v>
          </cell>
          <cell r="D3500" t="str">
            <v>461E</v>
          </cell>
          <cell r="E3500" t="str">
            <v>ZHLB</v>
          </cell>
          <cell r="F3500">
            <v>0</v>
          </cell>
          <cell r="G3500" t="str">
            <v>X</v>
          </cell>
          <cell r="H3500" t="str">
            <v>National - except indicated in codes 3, 4, 5 or 8.</v>
          </cell>
        </row>
        <row r="3501">
          <cell r="A3501" t="str">
            <v>B550-2806-B0G-A</v>
          </cell>
          <cell r="D3501" t="str">
            <v>461E</v>
          </cell>
          <cell r="E3501" t="str">
            <v>ZHLB</v>
          </cell>
          <cell r="F3501">
            <v>0</v>
          </cell>
          <cell r="G3501" t="str">
            <v>X</v>
          </cell>
          <cell r="H3501" t="str">
            <v>National - except indicated in codes 3, 4, 5 or 8.</v>
          </cell>
        </row>
        <row r="3502">
          <cell r="A3502" t="str">
            <v>B550-2806-B0G-B</v>
          </cell>
          <cell r="D3502" t="str">
            <v>461E</v>
          </cell>
          <cell r="E3502" t="str">
            <v>ZHLB</v>
          </cell>
          <cell r="F3502">
            <v>0</v>
          </cell>
          <cell r="G3502" t="str">
            <v>X</v>
          </cell>
          <cell r="H3502" t="str">
            <v>National - except indicated in codes 3, 4, 5 or 8.</v>
          </cell>
        </row>
        <row r="3503">
          <cell r="A3503" t="str">
            <v>B550-2816-B1G-A</v>
          </cell>
          <cell r="D3503" t="str">
            <v>461E</v>
          </cell>
          <cell r="E3503" t="str">
            <v>ZHLB</v>
          </cell>
          <cell r="F3503">
            <v>0</v>
          </cell>
          <cell r="G3503" t="str">
            <v>X</v>
          </cell>
          <cell r="H3503" t="str">
            <v>National - except indicated in codes 3, 4, 5 or 8.</v>
          </cell>
        </row>
        <row r="3504">
          <cell r="A3504" t="str">
            <v>B550-2816-B1G-B</v>
          </cell>
          <cell r="D3504" t="str">
            <v>461E</v>
          </cell>
          <cell r="E3504" t="str">
            <v>ZHLB</v>
          </cell>
          <cell r="F3504">
            <v>0</v>
          </cell>
          <cell r="G3504" t="str">
            <v>X</v>
          </cell>
          <cell r="H3504" t="str">
            <v>National - except indicated in codes 3, 4, 5 or 8.</v>
          </cell>
        </row>
        <row r="3505">
          <cell r="A3505" t="str">
            <v>B550-FLBK-BUTON-A</v>
          </cell>
          <cell r="D3505" t="str">
            <v>461E</v>
          </cell>
          <cell r="E3505" t="str">
            <v>ZHLB</v>
          </cell>
          <cell r="F3505">
            <v>0</v>
          </cell>
          <cell r="G3505" t="str">
            <v>X</v>
          </cell>
          <cell r="H3505" t="str">
            <v>National - except indicated in codes 3, 4, 5 or 8.</v>
          </cell>
        </row>
        <row r="3506">
          <cell r="A3506" t="str">
            <v>B550-FLBK-BUTON-B</v>
          </cell>
          <cell r="D3506" t="str">
            <v>461E</v>
          </cell>
          <cell r="E3506" t="str">
            <v>ZHLB</v>
          </cell>
          <cell r="F3506">
            <v>0</v>
          </cell>
          <cell r="G3506" t="str">
            <v>X</v>
          </cell>
          <cell r="H3506" t="str">
            <v>National - except indicated in codes 3, 4, 5 or 8.</v>
          </cell>
        </row>
        <row r="3507">
          <cell r="A3507" t="str">
            <v>B550-FLBK-BUTON-C</v>
          </cell>
          <cell r="D3507" t="str">
            <v>461E</v>
          </cell>
          <cell r="E3507" t="str">
            <v>ZHLB</v>
          </cell>
          <cell r="F3507">
            <v>0</v>
          </cell>
          <cell r="G3507" t="str">
            <v>X</v>
          </cell>
          <cell r="H3507" t="str">
            <v>National - except indicated in codes 3, 4, 5 or 8.</v>
          </cell>
        </row>
        <row r="3508">
          <cell r="A3508" t="str">
            <v>B650-0823-A02-A</v>
          </cell>
          <cell r="D3508" t="str">
            <v>461E</v>
          </cell>
          <cell r="E3508" t="str">
            <v>ZHLB</v>
          </cell>
          <cell r="F3508">
            <v>0</v>
          </cell>
          <cell r="G3508" t="str">
            <v>X</v>
          </cell>
          <cell r="H3508" t="str">
            <v>National - except indicated in codes 3, 4, 5 or 8.</v>
          </cell>
        </row>
        <row r="3509">
          <cell r="A3509" t="str">
            <v>B650-FLBK-BUTON-A</v>
          </cell>
          <cell r="D3509" t="str">
            <v>461E</v>
          </cell>
          <cell r="E3509" t="str">
            <v>ZHLB</v>
          </cell>
          <cell r="F3509">
            <v>0</v>
          </cell>
          <cell r="G3509" t="str">
            <v>X</v>
          </cell>
          <cell r="H3509" t="str">
            <v>National - except indicated in codes 3, 4, 5 or 8.</v>
          </cell>
        </row>
        <row r="3510">
          <cell r="A3510" t="str">
            <v>B650-FLBK-BUTON-B</v>
          </cell>
          <cell r="D3510" t="str">
            <v>461E</v>
          </cell>
          <cell r="E3510" t="str">
            <v>ZHLB</v>
          </cell>
          <cell r="F3510">
            <v>0</v>
          </cell>
          <cell r="G3510" t="str">
            <v>X</v>
          </cell>
          <cell r="H3510" t="str">
            <v>National - except indicated in codes 3, 4, 5 or 8.</v>
          </cell>
        </row>
        <row r="3511">
          <cell r="A3511" t="str">
            <v>B650-FLBK-BUTON-C</v>
          </cell>
          <cell r="D3511" t="str">
            <v>461E</v>
          </cell>
          <cell r="E3511" t="str">
            <v>ZHLB</v>
          </cell>
          <cell r="F3511">
            <v>0</v>
          </cell>
          <cell r="G3511" t="str">
            <v>X</v>
          </cell>
          <cell r="H3511" t="str">
            <v>National - except indicated in codes 3, 4, 5 or 8.</v>
          </cell>
        </row>
        <row r="3512">
          <cell r="A3512" t="str">
            <v>BAC-00025</v>
          </cell>
          <cell r="D3512" t="str">
            <v>461E</v>
          </cell>
          <cell r="E3512" t="str">
            <v>ZMIP</v>
          </cell>
          <cell r="F3512">
            <v>1</v>
          </cell>
          <cell r="H3512" t="str">
            <v>Foreign - imported directly</v>
          </cell>
        </row>
        <row r="3513">
          <cell r="A3513" t="str">
            <v>BASEH2B</v>
          </cell>
          <cell r="D3513" t="str">
            <v>461E</v>
          </cell>
          <cell r="E3513" t="str">
            <v>ZMIP</v>
          </cell>
          <cell r="F3513">
            <v>0</v>
          </cell>
          <cell r="H3513" t="str">
            <v>National - except indicated in codes 3, 4, 5 or 8.</v>
          </cell>
        </row>
        <row r="3514">
          <cell r="A3514" t="str">
            <v>BOCALSRT2B</v>
          </cell>
          <cell r="D3514" t="str">
            <v>461E</v>
          </cell>
          <cell r="E3514" t="str">
            <v>ZMIP</v>
          </cell>
          <cell r="F3514">
            <v>0</v>
          </cell>
          <cell r="H3514" t="str">
            <v>National - except indicated in codes 3, 4, 5 or 8.</v>
          </cell>
        </row>
        <row r="3515">
          <cell r="A3515" t="str">
            <v>BRKDR1060</v>
          </cell>
          <cell r="D3515" t="str">
            <v>461E</v>
          </cell>
          <cell r="E3515" t="str">
            <v>ZMIP</v>
          </cell>
          <cell r="F3515">
            <v>0</v>
          </cell>
          <cell r="H3515" t="str">
            <v>National - except indicated in codes 3, 4, 5 or 8.</v>
          </cell>
        </row>
        <row r="3516">
          <cell r="A3516" t="str">
            <v>C104789</v>
          </cell>
          <cell r="D3516" t="str">
            <v>461E</v>
          </cell>
          <cell r="E3516" t="str">
            <v>ZMIP</v>
          </cell>
          <cell r="F3516">
            <v>0</v>
          </cell>
          <cell r="H3516" t="str">
            <v>National - except indicated in codes 3, 4, 5 or 8.</v>
          </cell>
        </row>
        <row r="3517">
          <cell r="A3517" t="str">
            <v>C136469</v>
          </cell>
          <cell r="D3517" t="str">
            <v>461E</v>
          </cell>
          <cell r="E3517" t="str">
            <v>ZMIP</v>
          </cell>
          <cell r="F3517">
            <v>0</v>
          </cell>
          <cell r="H3517" t="str">
            <v>National - except indicated in codes 3, 4, 5 or 8.</v>
          </cell>
        </row>
        <row r="3518">
          <cell r="A3518" t="str">
            <v>C152088</v>
          </cell>
          <cell r="D3518" t="str">
            <v>461E</v>
          </cell>
          <cell r="E3518" t="str">
            <v>ZMIP</v>
          </cell>
          <cell r="F3518">
            <v>0</v>
          </cell>
          <cell r="H3518" t="str">
            <v>National - except indicated in codes 3, 4, 5 or 8.</v>
          </cell>
        </row>
        <row r="3519">
          <cell r="A3519" t="str">
            <v>C157070</v>
          </cell>
          <cell r="D3519" t="str">
            <v>461E</v>
          </cell>
          <cell r="E3519" t="str">
            <v>ZMIP</v>
          </cell>
          <cell r="F3519">
            <v>0</v>
          </cell>
          <cell r="H3519" t="str">
            <v>National - except indicated in codes 3, 4, 5 or 8.</v>
          </cell>
        </row>
        <row r="3520">
          <cell r="A3520" t="str">
            <v>C163211</v>
          </cell>
          <cell r="D3520" t="str">
            <v>461E</v>
          </cell>
          <cell r="E3520" t="str">
            <v>ZMIP</v>
          </cell>
          <cell r="F3520">
            <v>0</v>
          </cell>
          <cell r="H3520" t="str">
            <v>National - except indicated in codes 3, 4, 5 or 8.</v>
          </cell>
        </row>
        <row r="3521">
          <cell r="A3521" t="str">
            <v>C33933</v>
          </cell>
          <cell r="D3521" t="str">
            <v>461E</v>
          </cell>
          <cell r="E3521" t="str">
            <v>ZMIP</v>
          </cell>
          <cell r="F3521">
            <v>0</v>
          </cell>
          <cell r="H3521" t="str">
            <v>National - except indicated in codes 3, 4, 5 or 8.</v>
          </cell>
        </row>
        <row r="3522">
          <cell r="A3522" t="str">
            <v>C36626</v>
          </cell>
          <cell r="D3522" t="str">
            <v>461E</v>
          </cell>
          <cell r="E3522" t="str">
            <v>ZMIP</v>
          </cell>
          <cell r="F3522">
            <v>0</v>
          </cell>
          <cell r="H3522" t="str">
            <v>National - except indicated in codes 3, 4, 5 or 8.</v>
          </cell>
        </row>
        <row r="3523">
          <cell r="A3523" t="str">
            <v>CAA-00002</v>
          </cell>
          <cell r="D3523" t="str">
            <v>461E</v>
          </cell>
          <cell r="E3523" t="str">
            <v>ZMIP</v>
          </cell>
          <cell r="F3523">
            <v>1</v>
          </cell>
          <cell r="H3523" t="str">
            <v>Foreign - imported directly</v>
          </cell>
        </row>
        <row r="3524">
          <cell r="A3524" t="str">
            <v>CAA-00003</v>
          </cell>
          <cell r="D3524" t="str">
            <v>461E</v>
          </cell>
          <cell r="E3524" t="str">
            <v>ZMIP</v>
          </cell>
          <cell r="F3524">
            <v>1</v>
          </cell>
          <cell r="H3524" t="str">
            <v>Foreign - imported directly</v>
          </cell>
        </row>
        <row r="3525">
          <cell r="A3525" t="str">
            <v>CAA-00003-1</v>
          </cell>
          <cell r="D3525" t="str">
            <v>461E</v>
          </cell>
          <cell r="E3525" t="str">
            <v>ZMIP</v>
          </cell>
          <cell r="F3525">
            <v>0</v>
          </cell>
          <cell r="H3525" t="str">
            <v>National - except indicated in codes 3, 4, 5 or 8.</v>
          </cell>
        </row>
        <row r="3526">
          <cell r="A3526" t="str">
            <v>CAA-00054</v>
          </cell>
          <cell r="D3526" t="str">
            <v>461E</v>
          </cell>
          <cell r="E3526" t="str">
            <v>ZMIP</v>
          </cell>
          <cell r="F3526">
            <v>1</v>
          </cell>
          <cell r="H3526" t="str">
            <v>Foreign - imported directly</v>
          </cell>
        </row>
        <row r="3527">
          <cell r="A3527" t="str">
            <v>CAR0154</v>
          </cell>
          <cell r="D3527" t="str">
            <v>461E</v>
          </cell>
          <cell r="E3527" t="str">
            <v>ZMIP</v>
          </cell>
          <cell r="F3527">
            <v>0</v>
          </cell>
          <cell r="H3527" t="str">
            <v>National - except indicated in codes 3, 4, 5 or 8.</v>
          </cell>
        </row>
        <row r="3528">
          <cell r="A3528" t="str">
            <v>CAR0155</v>
          </cell>
          <cell r="D3528" t="str">
            <v>461E</v>
          </cell>
          <cell r="E3528" t="str">
            <v>ZMIP</v>
          </cell>
          <cell r="F3528">
            <v>0</v>
          </cell>
          <cell r="H3528" t="str">
            <v>National - except indicated in codes 3, 4, 5 or 8.</v>
          </cell>
        </row>
        <row r="3529">
          <cell r="A3529" t="str">
            <v>CAR0156</v>
          </cell>
          <cell r="D3529" t="str">
            <v>461E</v>
          </cell>
          <cell r="E3529" t="str">
            <v>ZMIP</v>
          </cell>
          <cell r="F3529">
            <v>0</v>
          </cell>
          <cell r="H3529" t="str">
            <v>National - except indicated in codes 3, 4, 5 or 8.</v>
          </cell>
        </row>
        <row r="3530">
          <cell r="A3530" t="str">
            <v>CAR0157</v>
          </cell>
          <cell r="D3530" t="str">
            <v>461E</v>
          </cell>
          <cell r="E3530" t="str">
            <v>ZMIP</v>
          </cell>
          <cell r="F3530">
            <v>0</v>
          </cell>
          <cell r="H3530" t="str">
            <v>National - except indicated in codes 3, 4, 5 or 8.</v>
          </cell>
        </row>
        <row r="3531">
          <cell r="A3531" t="str">
            <v>CBLU-31-CMAF-15-1</v>
          </cell>
          <cell r="D3531" t="str">
            <v>461E</v>
          </cell>
          <cell r="E3531" t="str">
            <v>ZMIP</v>
          </cell>
          <cell r="F3531">
            <v>0</v>
          </cell>
          <cell r="H3531" t="str">
            <v>National - except indicated in codes 3, 4, 5 or 8.</v>
          </cell>
        </row>
        <row r="3532">
          <cell r="A3532" t="str">
            <v>CLT-W808-SI</v>
          </cell>
          <cell r="D3532" t="str">
            <v>461E</v>
          </cell>
          <cell r="E3532" t="str">
            <v>ZMIP</v>
          </cell>
          <cell r="F3532">
            <v>0</v>
          </cell>
          <cell r="H3532" t="str">
            <v>National - except indicated in codes 3, 4, 5 or 8.</v>
          </cell>
        </row>
        <row r="3533">
          <cell r="A3533" t="str">
            <v>CLTC808SXAZ</v>
          </cell>
          <cell r="D3533" t="str">
            <v>461E</v>
          </cell>
          <cell r="E3533" t="str">
            <v>ZMIP</v>
          </cell>
          <cell r="F3533">
            <v>0</v>
          </cell>
          <cell r="H3533" t="str">
            <v>National - except indicated in codes 3, 4, 5 or 8.</v>
          </cell>
        </row>
        <row r="3534">
          <cell r="A3534" t="str">
            <v>CLTK808SXAZ</v>
          </cell>
          <cell r="D3534" t="str">
            <v>461E</v>
          </cell>
          <cell r="E3534" t="str">
            <v>ZMIP</v>
          </cell>
          <cell r="F3534">
            <v>0</v>
          </cell>
          <cell r="H3534" t="str">
            <v>National - except indicated in codes 3, 4, 5 or 8.</v>
          </cell>
        </row>
        <row r="3535">
          <cell r="A3535" t="str">
            <v>CLTM808SXAZ</v>
          </cell>
          <cell r="D3535" t="str">
            <v>461E</v>
          </cell>
          <cell r="E3535" t="str">
            <v>ZMIP</v>
          </cell>
          <cell r="F3535">
            <v>0</v>
          </cell>
          <cell r="H3535" t="str">
            <v>National - except indicated in codes 3, 4, 5 or 8.</v>
          </cell>
        </row>
        <row r="3536">
          <cell r="A3536" t="str">
            <v>CLTY808SXAZ</v>
          </cell>
          <cell r="D3536" t="str">
            <v>461E</v>
          </cell>
          <cell r="E3536" t="str">
            <v>ZMIP</v>
          </cell>
          <cell r="F3536">
            <v>0</v>
          </cell>
          <cell r="H3536" t="str">
            <v>National - except indicated in codes 3, 4, 5 or 8.</v>
          </cell>
        </row>
        <row r="3537">
          <cell r="A3537" t="str">
            <v>CONS2984</v>
          </cell>
          <cell r="D3537" t="str">
            <v>461E</v>
          </cell>
          <cell r="E3537" t="str">
            <v>ZMIP</v>
          </cell>
          <cell r="F3537">
            <v>0</v>
          </cell>
          <cell r="H3537" t="str">
            <v>National - except indicated in codes 3, 4, 5 or 8.</v>
          </cell>
        </row>
        <row r="3538">
          <cell r="A3538" t="str">
            <v>CW000072</v>
          </cell>
          <cell r="D3538" t="str">
            <v>461E</v>
          </cell>
          <cell r="E3538" t="str">
            <v>ZMIP</v>
          </cell>
          <cell r="F3538">
            <v>1</v>
          </cell>
          <cell r="H3538" t="str">
            <v>Foreign - imported directly</v>
          </cell>
        </row>
        <row r="3539">
          <cell r="A3539" t="str">
            <v>D3877</v>
          </cell>
          <cell r="D3539" t="str">
            <v>461E</v>
          </cell>
          <cell r="E3539" t="str">
            <v>ZMIP</v>
          </cell>
          <cell r="F3539">
            <v>0</v>
          </cell>
          <cell r="H3539" t="str">
            <v>National - except indicated in codes 3, 4, 5 or 8.</v>
          </cell>
        </row>
        <row r="3540">
          <cell r="A3540" t="str">
            <v>D4190</v>
          </cell>
          <cell r="D3540" t="str">
            <v>461E</v>
          </cell>
          <cell r="E3540" t="str">
            <v>ZMIP</v>
          </cell>
          <cell r="F3540">
            <v>0</v>
          </cell>
          <cell r="H3540" t="str">
            <v>National - except indicated in codes 3, 4, 5 or 8.</v>
          </cell>
        </row>
        <row r="3541">
          <cell r="A3541" t="str">
            <v>D4301</v>
          </cell>
          <cell r="D3541" t="str">
            <v>461E</v>
          </cell>
          <cell r="E3541" t="str">
            <v>ZMIP</v>
          </cell>
          <cell r="F3541">
            <v>0</v>
          </cell>
          <cell r="H3541" t="str">
            <v>National - except indicated in codes 3, 4, 5 or 8.</v>
          </cell>
        </row>
        <row r="3542">
          <cell r="A3542" t="str">
            <v>DA0ZGNMBEG0-I</v>
          </cell>
          <cell r="D3542" t="str">
            <v>461E</v>
          </cell>
          <cell r="E3542" t="str">
            <v>ZMIP</v>
          </cell>
          <cell r="F3542">
            <v>1</v>
          </cell>
          <cell r="H3542" t="str">
            <v>Foreign - imported directly</v>
          </cell>
        </row>
        <row r="3543">
          <cell r="A3543" t="str">
            <v>DA0ZGNTHEB0-I</v>
          </cell>
          <cell r="D3543" t="str">
            <v>461E</v>
          </cell>
          <cell r="E3543" t="str">
            <v>ZMIP</v>
          </cell>
          <cell r="F3543">
            <v>1</v>
          </cell>
          <cell r="H3543" t="str">
            <v>Foreign - imported directly</v>
          </cell>
        </row>
        <row r="3544">
          <cell r="A3544" t="str">
            <v>DA0ZGNYBEE0-I</v>
          </cell>
          <cell r="D3544" t="str">
            <v>461E</v>
          </cell>
          <cell r="E3544" t="str">
            <v>ZMIP</v>
          </cell>
          <cell r="F3544">
            <v>1</v>
          </cell>
          <cell r="H3544" t="str">
            <v>Foreign - imported directly</v>
          </cell>
        </row>
        <row r="3545">
          <cell r="A3545" t="str">
            <v>DC02003P000-I</v>
          </cell>
          <cell r="D3545" t="str">
            <v>461E</v>
          </cell>
          <cell r="E3545" t="str">
            <v>ZMIP</v>
          </cell>
          <cell r="F3545">
            <v>1</v>
          </cell>
          <cell r="H3545" t="str">
            <v>Foreign - imported directly</v>
          </cell>
        </row>
        <row r="3546">
          <cell r="A3546" t="str">
            <v>DC02C00WN00-I</v>
          </cell>
          <cell r="D3546" t="str">
            <v>461E</v>
          </cell>
          <cell r="E3546" t="str">
            <v>ZMIP</v>
          </cell>
          <cell r="F3546">
            <v>1</v>
          </cell>
          <cell r="H3546" t="str">
            <v>Foreign - imported directly</v>
          </cell>
        </row>
        <row r="3547">
          <cell r="A3547" t="str">
            <v>DDC40000110-I</v>
          </cell>
          <cell r="D3547" t="str">
            <v>461E</v>
          </cell>
          <cell r="E3547" t="str">
            <v>ZMIP</v>
          </cell>
          <cell r="F3547">
            <v>1</v>
          </cell>
          <cell r="H3547" t="str">
            <v>Foreign - imported directly</v>
          </cell>
        </row>
        <row r="3548">
          <cell r="A3548" t="str">
            <v>DDR5</v>
          </cell>
          <cell r="D3548" t="str">
            <v>461E</v>
          </cell>
          <cell r="E3548" t="str">
            <v>ZMIP</v>
          </cell>
          <cell r="F3548">
            <v>1</v>
          </cell>
          <cell r="H3548" t="str">
            <v>Foreign - imported directly</v>
          </cell>
        </row>
        <row r="3549">
          <cell r="A3549" t="str">
            <v>DESPESA08</v>
          </cell>
          <cell r="D3549" t="str">
            <v>461E</v>
          </cell>
          <cell r="E3549" t="str">
            <v>ZMIP</v>
          </cell>
          <cell r="F3549">
            <v>0</v>
          </cell>
          <cell r="H3549" t="str">
            <v>National - except indicated in codes 3, 4, 5 or 8.</v>
          </cell>
        </row>
        <row r="3550">
          <cell r="A3550" t="str">
            <v>DJUNCAO2B</v>
          </cell>
          <cell r="D3550" t="str">
            <v>461E</v>
          </cell>
          <cell r="E3550" t="str">
            <v>ZMIP</v>
          </cell>
          <cell r="F3550">
            <v>0</v>
          </cell>
          <cell r="H3550" t="str">
            <v>National - except indicated in codes 3, 4, 5 or 8.</v>
          </cell>
        </row>
        <row r="3551">
          <cell r="A3551" t="str">
            <v>EM230256GTTCB47R-E</v>
          </cell>
          <cell r="D3551" t="str">
            <v>461E</v>
          </cell>
          <cell r="E3551" t="str">
            <v>ZMIP</v>
          </cell>
          <cell r="F3551">
            <v>1</v>
          </cell>
          <cell r="H3551" t="str">
            <v>Foreign - imported directly</v>
          </cell>
        </row>
        <row r="3552">
          <cell r="A3552" t="str">
            <v>F7008NYPR100</v>
          </cell>
          <cell r="D3552" t="str">
            <v>461E</v>
          </cell>
          <cell r="E3552" t="str">
            <v>ZMIP</v>
          </cell>
          <cell r="F3552">
            <v>0</v>
          </cell>
          <cell r="H3552" t="str">
            <v>National - except indicated in codes 3, 4, 5 or 8.</v>
          </cell>
        </row>
        <row r="3553">
          <cell r="A3553" t="str">
            <v>FXCIMP1700052</v>
          </cell>
          <cell r="D3553" t="str">
            <v>461E</v>
          </cell>
          <cell r="E3553" t="str">
            <v>ZMIP</v>
          </cell>
          <cell r="F3553">
            <v>0</v>
          </cell>
          <cell r="H3553" t="str">
            <v>National - except indicated in codes 3, 4, 5 or 8.</v>
          </cell>
        </row>
        <row r="3554">
          <cell r="A3554" t="str">
            <v>FXCIMP1700320</v>
          </cell>
          <cell r="D3554" t="str">
            <v>461E</v>
          </cell>
          <cell r="E3554" t="str">
            <v>ZMIP</v>
          </cell>
          <cell r="F3554">
            <v>0</v>
          </cell>
          <cell r="H3554" t="str">
            <v>National - except indicated in codes 3, 4, 5 or 8.</v>
          </cell>
        </row>
        <row r="3555">
          <cell r="A3555" t="str">
            <v>FXCIMP1700377</v>
          </cell>
          <cell r="D3555" t="str">
            <v>461E</v>
          </cell>
          <cell r="E3555" t="str">
            <v>ZMIP</v>
          </cell>
          <cell r="F3555">
            <v>0</v>
          </cell>
          <cell r="H3555" t="str">
            <v>National - except indicated in codes 3, 4, 5 or 8.</v>
          </cell>
        </row>
        <row r="3556">
          <cell r="A3556" t="str">
            <v>FXCIMP1701063</v>
          </cell>
          <cell r="D3556" t="str">
            <v>461E</v>
          </cell>
          <cell r="E3556" t="str">
            <v>ZMIP</v>
          </cell>
          <cell r="F3556">
            <v>0</v>
          </cell>
          <cell r="H3556" t="str">
            <v>National - except indicated in codes 3, 4, 5 or 8.</v>
          </cell>
        </row>
        <row r="3557">
          <cell r="A3557" t="str">
            <v>FXCIMP1701113</v>
          </cell>
          <cell r="D3557" t="str">
            <v>461E</v>
          </cell>
          <cell r="E3557" t="str">
            <v>ZMIP</v>
          </cell>
          <cell r="F3557">
            <v>0</v>
          </cell>
          <cell r="H3557" t="str">
            <v>National - except indicated in codes 3, 4, 5 or 8.</v>
          </cell>
        </row>
        <row r="3558">
          <cell r="A3558" t="str">
            <v>FXCIMP1701209</v>
          </cell>
          <cell r="D3558" t="str">
            <v>461E</v>
          </cell>
          <cell r="E3558" t="str">
            <v>ZMIP</v>
          </cell>
          <cell r="F3558">
            <v>0</v>
          </cell>
          <cell r="H3558" t="str">
            <v>National - except indicated in codes 3, 4, 5 or 8.</v>
          </cell>
        </row>
        <row r="3559">
          <cell r="A3559" t="str">
            <v>FXCIMP1701213</v>
          </cell>
          <cell r="D3559" t="str">
            <v>461E</v>
          </cell>
          <cell r="E3559" t="str">
            <v>ZMIP</v>
          </cell>
          <cell r="F3559">
            <v>0</v>
          </cell>
          <cell r="H3559" t="str">
            <v>National - except indicated in codes 3, 4, 5 or 8.</v>
          </cell>
        </row>
        <row r="3560">
          <cell r="A3560" t="str">
            <v>FXCIMP1701323</v>
          </cell>
          <cell r="D3560" t="str">
            <v>461E</v>
          </cell>
          <cell r="E3560" t="str">
            <v>ZMIP</v>
          </cell>
          <cell r="F3560">
            <v>0</v>
          </cell>
          <cell r="H3560" t="str">
            <v>National - except indicated in codes 3, 4, 5 or 8.</v>
          </cell>
        </row>
        <row r="3561">
          <cell r="A3561" t="str">
            <v>FXCIMP1701651</v>
          </cell>
          <cell r="D3561" t="str">
            <v>461E</v>
          </cell>
          <cell r="E3561" t="str">
            <v>ZMIP</v>
          </cell>
          <cell r="F3561">
            <v>0</v>
          </cell>
          <cell r="H3561" t="str">
            <v>National - except indicated in codes 3, 4, 5 or 8.</v>
          </cell>
        </row>
        <row r="3562">
          <cell r="A3562" t="str">
            <v>FXCIMP1701737</v>
          </cell>
          <cell r="D3562" t="str">
            <v>461E</v>
          </cell>
          <cell r="E3562" t="str">
            <v>ZMIP</v>
          </cell>
          <cell r="F3562">
            <v>0</v>
          </cell>
          <cell r="H3562" t="str">
            <v>National - except indicated in codes 3, 4, 5 or 8.</v>
          </cell>
        </row>
        <row r="3563">
          <cell r="A3563" t="str">
            <v>FXCIMP1701863</v>
          </cell>
          <cell r="D3563" t="str">
            <v>461E</v>
          </cell>
          <cell r="E3563" t="str">
            <v>ZMIP</v>
          </cell>
          <cell r="F3563">
            <v>0</v>
          </cell>
          <cell r="H3563" t="str">
            <v>National - except indicated in codes 3, 4, 5 or 8.</v>
          </cell>
        </row>
        <row r="3564">
          <cell r="A3564" t="str">
            <v>FXCIMP1702101</v>
          </cell>
          <cell r="D3564" t="str">
            <v>461E</v>
          </cell>
          <cell r="E3564" t="str">
            <v>ZMIP</v>
          </cell>
          <cell r="F3564">
            <v>0</v>
          </cell>
          <cell r="H3564" t="str">
            <v>National - except indicated in codes 3, 4, 5 or 8.</v>
          </cell>
        </row>
        <row r="3565">
          <cell r="A3565" t="str">
            <v>FXCIMP1702319</v>
          </cell>
          <cell r="D3565" t="str">
            <v>461E</v>
          </cell>
          <cell r="E3565" t="str">
            <v>ZMIP</v>
          </cell>
          <cell r="F3565">
            <v>0</v>
          </cell>
          <cell r="H3565" t="str">
            <v>National - except indicated in codes 3, 4, 5 or 8.</v>
          </cell>
        </row>
        <row r="3566">
          <cell r="A3566" t="str">
            <v>FXCIMP1702354</v>
          </cell>
          <cell r="D3566" t="str">
            <v>461E</v>
          </cell>
          <cell r="E3566" t="str">
            <v>ZMIP</v>
          </cell>
          <cell r="F3566">
            <v>0</v>
          </cell>
          <cell r="H3566" t="str">
            <v>National - except indicated in codes 3, 4, 5 or 8.</v>
          </cell>
        </row>
        <row r="3567">
          <cell r="A3567" t="str">
            <v>FXCIMP1702439</v>
          </cell>
          <cell r="D3567" t="str">
            <v>461E</v>
          </cell>
          <cell r="E3567" t="str">
            <v>ZMIP</v>
          </cell>
          <cell r="F3567">
            <v>0</v>
          </cell>
          <cell r="H3567" t="str">
            <v>National - except indicated in codes 3, 4, 5 or 8.</v>
          </cell>
        </row>
        <row r="3568">
          <cell r="A3568" t="str">
            <v>FXCIMP1702908</v>
          </cell>
          <cell r="D3568" t="str">
            <v>461E</v>
          </cell>
          <cell r="E3568" t="str">
            <v>ZMIP</v>
          </cell>
          <cell r="F3568">
            <v>0</v>
          </cell>
          <cell r="H3568" t="str">
            <v>National - except indicated in codes 3, 4, 5 or 8.</v>
          </cell>
        </row>
        <row r="3569">
          <cell r="A3569" t="str">
            <v>FXCIMP1702945</v>
          </cell>
          <cell r="D3569" t="str">
            <v>461E</v>
          </cell>
          <cell r="E3569" t="str">
            <v>ZMIP</v>
          </cell>
          <cell r="F3569">
            <v>0</v>
          </cell>
          <cell r="H3569" t="str">
            <v>National - except indicated in codes 3, 4, 5 or 8.</v>
          </cell>
        </row>
        <row r="3570">
          <cell r="A3570" t="str">
            <v>FXCIMP1703077</v>
          </cell>
          <cell r="D3570" t="str">
            <v>461E</v>
          </cell>
          <cell r="E3570" t="str">
            <v>ZMIP</v>
          </cell>
          <cell r="F3570">
            <v>0</v>
          </cell>
          <cell r="H3570" t="str">
            <v>National - except indicated in codes 3, 4, 5 or 8.</v>
          </cell>
        </row>
        <row r="3571">
          <cell r="A3571" t="str">
            <v>FXCIMP1703084</v>
          </cell>
          <cell r="D3571" t="str">
            <v>461E</v>
          </cell>
          <cell r="E3571" t="str">
            <v>ZMIP</v>
          </cell>
          <cell r="F3571">
            <v>0</v>
          </cell>
          <cell r="H3571" t="str">
            <v>National - except indicated in codes 3, 4, 5 or 8.</v>
          </cell>
        </row>
        <row r="3572">
          <cell r="A3572" t="str">
            <v>FXCIMP1703099</v>
          </cell>
          <cell r="D3572" t="str">
            <v>461E</v>
          </cell>
          <cell r="E3572" t="str">
            <v>ZMIP</v>
          </cell>
          <cell r="F3572">
            <v>0</v>
          </cell>
          <cell r="H3572" t="str">
            <v>National - except indicated in codes 3, 4, 5 or 8.</v>
          </cell>
        </row>
        <row r="3573">
          <cell r="A3573" t="str">
            <v>FXCIMP1703103</v>
          </cell>
          <cell r="D3573" t="str">
            <v>461E</v>
          </cell>
          <cell r="E3573" t="str">
            <v>ZMIP</v>
          </cell>
          <cell r="F3573">
            <v>0</v>
          </cell>
          <cell r="H3573" t="str">
            <v>National - except indicated in codes 3, 4, 5 or 8.</v>
          </cell>
        </row>
        <row r="3574">
          <cell r="A3574" t="str">
            <v>FXCIMP1703172</v>
          </cell>
          <cell r="D3574" t="str">
            <v>461E</v>
          </cell>
          <cell r="E3574" t="str">
            <v>ZMIP</v>
          </cell>
          <cell r="F3574">
            <v>0</v>
          </cell>
          <cell r="H3574" t="str">
            <v>National - except indicated in codes 3, 4, 5 or 8.</v>
          </cell>
        </row>
        <row r="3575">
          <cell r="A3575" t="str">
            <v>FXCIMP1703176</v>
          </cell>
          <cell r="D3575" t="str">
            <v>461E</v>
          </cell>
          <cell r="E3575" t="str">
            <v>ZMIP</v>
          </cell>
          <cell r="F3575">
            <v>0</v>
          </cell>
          <cell r="H3575" t="str">
            <v>National - except indicated in codes 3, 4, 5 or 8.</v>
          </cell>
        </row>
        <row r="3576">
          <cell r="A3576" t="str">
            <v>FXCIMP1703185</v>
          </cell>
          <cell r="D3576" t="str">
            <v>461E</v>
          </cell>
          <cell r="E3576" t="str">
            <v>ZMIP</v>
          </cell>
          <cell r="F3576">
            <v>0</v>
          </cell>
          <cell r="H3576" t="str">
            <v>National - except indicated in codes 3, 4, 5 or 8.</v>
          </cell>
        </row>
        <row r="3577">
          <cell r="A3577" t="str">
            <v>FXCIMP1703216</v>
          </cell>
          <cell r="D3577" t="str">
            <v>461E</v>
          </cell>
          <cell r="E3577" t="str">
            <v>ZMIP</v>
          </cell>
          <cell r="F3577">
            <v>0</v>
          </cell>
          <cell r="H3577" t="str">
            <v>National - except indicated in codes 3, 4, 5 or 8.</v>
          </cell>
        </row>
        <row r="3578">
          <cell r="A3578" t="str">
            <v>FXCIMP1703338</v>
          </cell>
          <cell r="D3578" t="str">
            <v>461E</v>
          </cell>
          <cell r="E3578" t="str">
            <v>ZMIP</v>
          </cell>
          <cell r="F3578">
            <v>0</v>
          </cell>
          <cell r="H3578" t="str">
            <v>National - except indicated in codes 3, 4, 5 or 8.</v>
          </cell>
        </row>
        <row r="3579">
          <cell r="A3579" t="str">
            <v>FXCIMP1703348</v>
          </cell>
          <cell r="D3579" t="str">
            <v>461E</v>
          </cell>
          <cell r="E3579" t="str">
            <v>ZMIP</v>
          </cell>
          <cell r="F3579">
            <v>0</v>
          </cell>
          <cell r="H3579" t="str">
            <v>National - except indicated in codes 3, 4, 5 or 8.</v>
          </cell>
        </row>
        <row r="3580">
          <cell r="A3580" t="str">
            <v>FXCIMP1703434</v>
          </cell>
          <cell r="D3580" t="str">
            <v>461E</v>
          </cell>
          <cell r="E3580" t="str">
            <v>ZMIP</v>
          </cell>
          <cell r="F3580">
            <v>0</v>
          </cell>
          <cell r="H3580" t="str">
            <v>National - except indicated in codes 3, 4, 5 or 8.</v>
          </cell>
        </row>
        <row r="3581">
          <cell r="A3581" t="str">
            <v>FXCIMP1703497</v>
          </cell>
          <cell r="D3581" t="str">
            <v>461E</v>
          </cell>
          <cell r="E3581" t="str">
            <v>ZMIP</v>
          </cell>
          <cell r="F3581">
            <v>0</v>
          </cell>
          <cell r="H3581" t="str">
            <v>National - except indicated in codes 3, 4, 5 or 8.</v>
          </cell>
        </row>
        <row r="3582">
          <cell r="A3582" t="str">
            <v>FXCIMP1703500</v>
          </cell>
          <cell r="D3582" t="str">
            <v>461E</v>
          </cell>
          <cell r="E3582" t="str">
            <v>ZMIP</v>
          </cell>
          <cell r="F3582">
            <v>0</v>
          </cell>
          <cell r="H3582" t="str">
            <v>National - except indicated in codes 3, 4, 5 or 8.</v>
          </cell>
        </row>
        <row r="3583">
          <cell r="A3583" t="str">
            <v>FXCIMP1703502</v>
          </cell>
          <cell r="D3583" t="str">
            <v>461E</v>
          </cell>
          <cell r="E3583" t="str">
            <v>ZMIP</v>
          </cell>
          <cell r="F3583">
            <v>0</v>
          </cell>
          <cell r="H3583" t="str">
            <v>National - except indicated in codes 3, 4, 5 or 8.</v>
          </cell>
        </row>
        <row r="3584">
          <cell r="A3584" t="str">
            <v>FXCIMP1703713</v>
          </cell>
          <cell r="D3584" t="str">
            <v>461E</v>
          </cell>
          <cell r="E3584" t="str">
            <v>ZMIP</v>
          </cell>
          <cell r="F3584">
            <v>0</v>
          </cell>
          <cell r="H3584" t="str">
            <v>National - except indicated in codes 3, 4, 5 or 8.</v>
          </cell>
        </row>
        <row r="3585">
          <cell r="A3585" t="str">
            <v>FXCIMP1703720</v>
          </cell>
          <cell r="D3585" t="str">
            <v>461E</v>
          </cell>
          <cell r="E3585" t="str">
            <v>ZMIP</v>
          </cell>
          <cell r="F3585">
            <v>0</v>
          </cell>
          <cell r="H3585" t="str">
            <v>National - except indicated in codes 3, 4, 5 or 8.</v>
          </cell>
        </row>
        <row r="3586">
          <cell r="A3586" t="str">
            <v>FXCIMPMA00012</v>
          </cell>
          <cell r="D3586" t="str">
            <v>461E</v>
          </cell>
          <cell r="E3586" t="str">
            <v>ZMIP</v>
          </cell>
          <cell r="F3586">
            <v>0</v>
          </cell>
          <cell r="H3586" t="str">
            <v>National - except indicated in codes 3, 4, 5 or 8.</v>
          </cell>
        </row>
        <row r="3587">
          <cell r="A3587" t="str">
            <v>FXCIMPMA00013</v>
          </cell>
          <cell r="D3587" t="str">
            <v>461E</v>
          </cell>
          <cell r="E3587" t="str">
            <v>ZMIP</v>
          </cell>
          <cell r="F3587">
            <v>0</v>
          </cell>
          <cell r="H3587" t="str">
            <v>National - except indicated in codes 3, 4, 5 or 8.</v>
          </cell>
        </row>
        <row r="3588">
          <cell r="A3588" t="str">
            <v>FXCIMPMA00015</v>
          </cell>
          <cell r="D3588" t="str">
            <v>461E</v>
          </cell>
          <cell r="E3588" t="str">
            <v>ZMIP</v>
          </cell>
          <cell r="F3588">
            <v>0</v>
          </cell>
          <cell r="H3588" t="str">
            <v>National - except indicated in codes 3, 4, 5 or 8.</v>
          </cell>
        </row>
        <row r="3589">
          <cell r="A3589" t="str">
            <v>FXCIMPMA00070</v>
          </cell>
          <cell r="D3589" t="str">
            <v>461E</v>
          </cell>
          <cell r="E3589" t="str">
            <v>ZMIP</v>
          </cell>
          <cell r="F3589">
            <v>0</v>
          </cell>
          <cell r="H3589" t="str">
            <v>National - except indicated in codes 3, 4, 5 or 8.</v>
          </cell>
        </row>
        <row r="3590">
          <cell r="A3590" t="str">
            <v>FXCIMPMA00081</v>
          </cell>
          <cell r="D3590" t="str">
            <v>461E</v>
          </cell>
          <cell r="E3590" t="str">
            <v>ZMIP</v>
          </cell>
          <cell r="F3590">
            <v>0</v>
          </cell>
          <cell r="H3590" t="str">
            <v>National - except indicated in codes 3, 4, 5 or 8.</v>
          </cell>
        </row>
        <row r="3591">
          <cell r="A3591" t="str">
            <v>FXCIMPMA00084</v>
          </cell>
          <cell r="D3591" t="str">
            <v>461E</v>
          </cell>
          <cell r="E3591" t="str">
            <v>ZMIP</v>
          </cell>
          <cell r="F3591">
            <v>0</v>
          </cell>
          <cell r="H3591" t="str">
            <v>National - except indicated in codes 3, 4, 5 or 8.</v>
          </cell>
        </row>
        <row r="3592">
          <cell r="A3592" t="str">
            <v>FXCIMPMA00088</v>
          </cell>
          <cell r="D3592" t="str">
            <v>461E</v>
          </cell>
          <cell r="E3592" t="str">
            <v>ZMIP</v>
          </cell>
          <cell r="F3592">
            <v>0</v>
          </cell>
          <cell r="H3592" t="str">
            <v>National - except indicated in codes 3, 4, 5 or 8.</v>
          </cell>
        </row>
        <row r="3593">
          <cell r="A3593" t="str">
            <v>FXCIMPMA00089</v>
          </cell>
          <cell r="D3593" t="str">
            <v>461E</v>
          </cell>
          <cell r="E3593" t="str">
            <v>ZMIP</v>
          </cell>
          <cell r="F3593">
            <v>0</v>
          </cell>
          <cell r="H3593" t="str">
            <v>National - except indicated in codes 3, 4, 5 or 8.</v>
          </cell>
        </row>
        <row r="3594">
          <cell r="A3594" t="str">
            <v>FXCIMPMA00100</v>
          </cell>
          <cell r="D3594" t="str">
            <v>461E</v>
          </cell>
          <cell r="E3594" t="str">
            <v>ZMIP</v>
          </cell>
          <cell r="F3594">
            <v>0</v>
          </cell>
          <cell r="H3594" t="str">
            <v>National - except indicated in codes 3, 4, 5 or 8.</v>
          </cell>
        </row>
        <row r="3595">
          <cell r="A3595" t="str">
            <v>FXCIMPMA00106</v>
          </cell>
          <cell r="D3595" t="str">
            <v>461E</v>
          </cell>
          <cell r="E3595" t="str">
            <v>ZMIP</v>
          </cell>
          <cell r="F3595">
            <v>0</v>
          </cell>
          <cell r="H3595" t="str">
            <v>National - except indicated in codes 3, 4, 5 or 8.</v>
          </cell>
        </row>
        <row r="3596">
          <cell r="A3596" t="str">
            <v>FXCIMPMA00110</v>
          </cell>
          <cell r="D3596" t="str">
            <v>461E</v>
          </cell>
          <cell r="E3596" t="str">
            <v>ZMIP</v>
          </cell>
          <cell r="F3596">
            <v>0</v>
          </cell>
          <cell r="H3596" t="str">
            <v>National - except indicated in codes 3, 4, 5 or 8.</v>
          </cell>
        </row>
        <row r="3597">
          <cell r="A3597" t="str">
            <v>FXCIMPMA00111</v>
          </cell>
          <cell r="D3597" t="str">
            <v>461E</v>
          </cell>
          <cell r="E3597" t="str">
            <v>ZMIP</v>
          </cell>
          <cell r="F3597">
            <v>0</v>
          </cell>
          <cell r="H3597" t="str">
            <v>National - except indicated in codes 3, 4, 5 or 8.</v>
          </cell>
        </row>
        <row r="3598">
          <cell r="A3598" t="str">
            <v>FXCIMPMA00112</v>
          </cell>
          <cell r="D3598" t="str">
            <v>461E</v>
          </cell>
          <cell r="E3598" t="str">
            <v>ZMIP</v>
          </cell>
          <cell r="F3598">
            <v>0</v>
          </cell>
          <cell r="H3598" t="str">
            <v>National - except indicated in codes 3, 4, 5 or 8.</v>
          </cell>
        </row>
        <row r="3599">
          <cell r="A3599" t="str">
            <v>FXCIMPMA00115</v>
          </cell>
          <cell r="D3599" t="str">
            <v>461E</v>
          </cell>
          <cell r="E3599" t="str">
            <v>ZMIP</v>
          </cell>
          <cell r="F3599">
            <v>0</v>
          </cell>
          <cell r="H3599" t="str">
            <v>National - except indicated in codes 3, 4, 5 or 8.</v>
          </cell>
        </row>
        <row r="3600">
          <cell r="A3600" t="str">
            <v>FXCIMPMA00116</v>
          </cell>
          <cell r="D3600" t="str">
            <v>461E</v>
          </cell>
          <cell r="E3600" t="str">
            <v>ZMIP</v>
          </cell>
          <cell r="F3600">
            <v>0</v>
          </cell>
          <cell r="H3600" t="str">
            <v>National - except indicated in codes 3, 4, 5 or 8.</v>
          </cell>
        </row>
        <row r="3601">
          <cell r="A3601" t="str">
            <v>FXCIMPMA00117</v>
          </cell>
          <cell r="D3601" t="str">
            <v>461E</v>
          </cell>
          <cell r="E3601" t="str">
            <v>ZMIP</v>
          </cell>
          <cell r="F3601">
            <v>0</v>
          </cell>
          <cell r="H3601" t="str">
            <v>National - except indicated in codes 3, 4, 5 or 8.</v>
          </cell>
        </row>
        <row r="3602">
          <cell r="A3602" t="str">
            <v>FXCIMPMA00118</v>
          </cell>
          <cell r="D3602" t="str">
            <v>461E</v>
          </cell>
          <cell r="E3602" t="str">
            <v>ZMIP</v>
          </cell>
          <cell r="F3602">
            <v>0</v>
          </cell>
          <cell r="H3602" t="str">
            <v>National - except indicated in codes 3, 4, 5 or 8.</v>
          </cell>
        </row>
        <row r="3603">
          <cell r="A3603" t="str">
            <v>FXCIMPMA00119</v>
          </cell>
          <cell r="D3603" t="str">
            <v>461E</v>
          </cell>
          <cell r="E3603" t="str">
            <v>ZMIP</v>
          </cell>
          <cell r="F3603">
            <v>0</v>
          </cell>
          <cell r="H3603" t="str">
            <v>National - except indicated in codes 3, 4, 5 or 8.</v>
          </cell>
        </row>
        <row r="3604">
          <cell r="A3604" t="str">
            <v>FXCIMPMA00120</v>
          </cell>
          <cell r="D3604" t="str">
            <v>461E</v>
          </cell>
          <cell r="E3604" t="str">
            <v>ZMIP</v>
          </cell>
          <cell r="F3604">
            <v>0</v>
          </cell>
          <cell r="H3604" t="str">
            <v>National - except indicated in codes 3, 4, 5 or 8.</v>
          </cell>
        </row>
        <row r="3605">
          <cell r="A3605" t="str">
            <v>FXCIMPMA00121</v>
          </cell>
          <cell r="D3605" t="str">
            <v>461E</v>
          </cell>
          <cell r="E3605" t="str">
            <v>ZMIP</v>
          </cell>
          <cell r="F3605">
            <v>0</v>
          </cell>
          <cell r="H3605" t="str">
            <v>National - except indicated in codes 3, 4, 5 or 8.</v>
          </cell>
        </row>
        <row r="3606">
          <cell r="A3606" t="str">
            <v>FXCIMPMA00127</v>
          </cell>
          <cell r="D3606" t="str">
            <v>461E</v>
          </cell>
          <cell r="E3606" t="str">
            <v>ZMIP</v>
          </cell>
          <cell r="F3606">
            <v>0</v>
          </cell>
          <cell r="H3606" t="str">
            <v>National - except indicated in codes 3, 4, 5 or 8.</v>
          </cell>
        </row>
        <row r="3607">
          <cell r="A3607" t="str">
            <v>FXCIMPMA00132</v>
          </cell>
          <cell r="D3607" t="str">
            <v>461E</v>
          </cell>
          <cell r="E3607" t="str">
            <v>ZMIP</v>
          </cell>
          <cell r="F3607">
            <v>0</v>
          </cell>
          <cell r="H3607" t="str">
            <v>National - except indicated in codes 3, 4, 5 or 8.</v>
          </cell>
        </row>
        <row r="3608">
          <cell r="A3608" t="str">
            <v>FXCIMPMA00133</v>
          </cell>
          <cell r="D3608" t="str">
            <v>461E</v>
          </cell>
          <cell r="E3608" t="str">
            <v>ZMIP</v>
          </cell>
          <cell r="F3608">
            <v>0</v>
          </cell>
          <cell r="H3608" t="str">
            <v>National - except indicated in codes 3, 4, 5 or 8.</v>
          </cell>
        </row>
        <row r="3609">
          <cell r="A3609" t="str">
            <v>FXCIMPMA00134</v>
          </cell>
          <cell r="D3609" t="str">
            <v>461E</v>
          </cell>
          <cell r="E3609" t="str">
            <v>ZMIP</v>
          </cell>
          <cell r="F3609">
            <v>0</v>
          </cell>
          <cell r="H3609" t="str">
            <v>National - except indicated in codes 3, 4, 5 or 8.</v>
          </cell>
        </row>
        <row r="3610">
          <cell r="A3610" t="str">
            <v>FXCIMPMA00135</v>
          </cell>
          <cell r="D3610" t="str">
            <v>461E</v>
          </cell>
          <cell r="E3610" t="str">
            <v>ZMIP</v>
          </cell>
          <cell r="F3610">
            <v>0</v>
          </cell>
          <cell r="H3610" t="str">
            <v>National - except indicated in codes 3, 4, 5 or 8.</v>
          </cell>
        </row>
        <row r="3611">
          <cell r="A3611" t="str">
            <v>FXCIMPMA00137</v>
          </cell>
          <cell r="D3611" t="str">
            <v>461E</v>
          </cell>
          <cell r="E3611" t="str">
            <v>ZMIP</v>
          </cell>
          <cell r="F3611">
            <v>0</v>
          </cell>
          <cell r="H3611" t="str">
            <v>National - except indicated in codes 3, 4, 5 or 8.</v>
          </cell>
        </row>
        <row r="3612">
          <cell r="A3612" t="str">
            <v>FXCIMPMA00138</v>
          </cell>
          <cell r="D3612" t="str">
            <v>461E</v>
          </cell>
          <cell r="E3612" t="str">
            <v>ZMIP</v>
          </cell>
          <cell r="F3612">
            <v>0</v>
          </cell>
          <cell r="H3612" t="str">
            <v>National - except indicated in codes 3, 4, 5 or 8.</v>
          </cell>
        </row>
        <row r="3613">
          <cell r="A3613" t="str">
            <v>FXCIMPMA00142</v>
          </cell>
          <cell r="D3613" t="str">
            <v>461E</v>
          </cell>
          <cell r="E3613" t="str">
            <v>ZMIP</v>
          </cell>
          <cell r="F3613">
            <v>0</v>
          </cell>
          <cell r="H3613" t="str">
            <v>National - except indicated in codes 3, 4, 5 or 8.</v>
          </cell>
        </row>
        <row r="3614">
          <cell r="A3614" t="str">
            <v>FXCIMPMA00144</v>
          </cell>
          <cell r="D3614" t="str">
            <v>461E</v>
          </cell>
          <cell r="E3614" t="str">
            <v>ZMIP</v>
          </cell>
          <cell r="F3614">
            <v>0</v>
          </cell>
          <cell r="H3614" t="str">
            <v>National - except indicated in codes 3, 4, 5 or 8.</v>
          </cell>
        </row>
        <row r="3615">
          <cell r="A3615" t="str">
            <v>FXCIMPMA00145</v>
          </cell>
          <cell r="D3615" t="str">
            <v>461E</v>
          </cell>
          <cell r="E3615" t="str">
            <v>ZMIP</v>
          </cell>
          <cell r="F3615">
            <v>0</v>
          </cell>
          <cell r="H3615" t="str">
            <v>National - except indicated in codes 3, 4, 5 or 8.</v>
          </cell>
        </row>
        <row r="3616">
          <cell r="A3616" t="str">
            <v>FXCIMPMA00146</v>
          </cell>
          <cell r="D3616" t="str">
            <v>461E</v>
          </cell>
          <cell r="E3616" t="str">
            <v>ZMIP</v>
          </cell>
          <cell r="F3616">
            <v>0</v>
          </cell>
          <cell r="H3616" t="str">
            <v>National - except indicated in codes 3, 4, 5 or 8.</v>
          </cell>
        </row>
        <row r="3617">
          <cell r="A3617" t="str">
            <v>FXCIMPMA00149</v>
          </cell>
          <cell r="D3617" t="str">
            <v>461E</v>
          </cell>
          <cell r="E3617" t="str">
            <v>ZMIP</v>
          </cell>
          <cell r="F3617">
            <v>0</v>
          </cell>
          <cell r="H3617" t="str">
            <v>National - except indicated in codes 3, 4, 5 or 8.</v>
          </cell>
        </row>
        <row r="3618">
          <cell r="A3618" t="str">
            <v>FXCIMPMA00150</v>
          </cell>
          <cell r="D3618" t="str">
            <v>461E</v>
          </cell>
          <cell r="E3618" t="str">
            <v>ZMIP</v>
          </cell>
          <cell r="F3618">
            <v>0</v>
          </cell>
          <cell r="H3618" t="str">
            <v>National - except indicated in codes 3, 4, 5 or 8.</v>
          </cell>
        </row>
        <row r="3619">
          <cell r="A3619" t="str">
            <v>FXCIMPMA00154</v>
          </cell>
          <cell r="D3619" t="str">
            <v>461E</v>
          </cell>
          <cell r="E3619" t="str">
            <v>ZMIP</v>
          </cell>
          <cell r="F3619">
            <v>0</v>
          </cell>
          <cell r="H3619" t="str">
            <v>National - except indicated in codes 3, 4, 5 or 8.</v>
          </cell>
        </row>
        <row r="3620">
          <cell r="A3620" t="str">
            <v>FXCIMPMA00160</v>
          </cell>
          <cell r="D3620" t="str">
            <v>461E</v>
          </cell>
          <cell r="E3620" t="str">
            <v>ZMIP</v>
          </cell>
          <cell r="F3620">
            <v>0</v>
          </cell>
          <cell r="H3620" t="str">
            <v>National - except indicated in codes 3, 4, 5 or 8.</v>
          </cell>
        </row>
        <row r="3621">
          <cell r="A3621" t="str">
            <v>FXCIMPMA00162</v>
          </cell>
          <cell r="D3621" t="str">
            <v>461E</v>
          </cell>
          <cell r="E3621" t="str">
            <v>ZMIP</v>
          </cell>
          <cell r="F3621">
            <v>0</v>
          </cell>
          <cell r="H3621" t="str">
            <v>National - except indicated in codes 3, 4, 5 or 8.</v>
          </cell>
        </row>
        <row r="3622">
          <cell r="A3622" t="str">
            <v>FXCIMPMA00164</v>
          </cell>
          <cell r="D3622" t="str">
            <v>461E</v>
          </cell>
          <cell r="E3622" t="str">
            <v>ZMIP</v>
          </cell>
          <cell r="F3622">
            <v>0</v>
          </cell>
          <cell r="H3622" t="str">
            <v>National - except indicated in codes 3, 4, 5 or 8.</v>
          </cell>
        </row>
        <row r="3623">
          <cell r="A3623" t="str">
            <v>FXCIMPMA00165</v>
          </cell>
          <cell r="D3623" t="str">
            <v>461E</v>
          </cell>
          <cell r="E3623" t="str">
            <v>ZMIP</v>
          </cell>
          <cell r="F3623">
            <v>0</v>
          </cell>
          <cell r="H3623" t="str">
            <v>National - except indicated in codes 3, 4, 5 or 8.</v>
          </cell>
        </row>
        <row r="3624">
          <cell r="A3624" t="str">
            <v>FXCIMPMA00179</v>
          </cell>
          <cell r="D3624" t="str">
            <v>461E</v>
          </cell>
          <cell r="E3624" t="str">
            <v>ZMIP</v>
          </cell>
          <cell r="F3624">
            <v>0</v>
          </cell>
          <cell r="H3624" t="str">
            <v>National - except indicated in codes 3, 4, 5 or 8.</v>
          </cell>
        </row>
        <row r="3625">
          <cell r="A3625" t="str">
            <v>FXCIMPMA00180</v>
          </cell>
          <cell r="D3625" t="str">
            <v>461E</v>
          </cell>
          <cell r="E3625" t="str">
            <v>ZMIP</v>
          </cell>
          <cell r="F3625">
            <v>0</v>
          </cell>
          <cell r="H3625" t="str">
            <v>National - except indicated in codes 3, 4, 5 or 8.</v>
          </cell>
        </row>
        <row r="3626">
          <cell r="A3626" t="str">
            <v>FXCIMPMA00181</v>
          </cell>
          <cell r="D3626" t="str">
            <v>461E</v>
          </cell>
          <cell r="E3626" t="str">
            <v>ZMIP</v>
          </cell>
          <cell r="F3626">
            <v>0</v>
          </cell>
          <cell r="H3626" t="str">
            <v>National - except indicated in codes 3, 4, 5 or 8.</v>
          </cell>
        </row>
        <row r="3627">
          <cell r="A3627" t="str">
            <v>FXCIMPMA00182</v>
          </cell>
          <cell r="D3627" t="str">
            <v>461E</v>
          </cell>
          <cell r="E3627" t="str">
            <v>ZMIP</v>
          </cell>
          <cell r="F3627">
            <v>0</v>
          </cell>
          <cell r="H3627" t="str">
            <v>National - except indicated in codes 3, 4, 5 or 8.</v>
          </cell>
        </row>
        <row r="3628">
          <cell r="A3628" t="str">
            <v>FXCIMPMA00183</v>
          </cell>
          <cell r="D3628" t="str">
            <v>461E</v>
          </cell>
          <cell r="E3628" t="str">
            <v>ZMIP</v>
          </cell>
          <cell r="F3628">
            <v>0</v>
          </cell>
          <cell r="H3628" t="str">
            <v>National - except indicated in codes 3, 4, 5 or 8.</v>
          </cell>
        </row>
        <row r="3629">
          <cell r="A3629" t="str">
            <v>FXCIMPMA00213</v>
          </cell>
          <cell r="D3629" t="str">
            <v>461E</v>
          </cell>
          <cell r="E3629" t="str">
            <v>ZMIP</v>
          </cell>
          <cell r="F3629">
            <v>0</v>
          </cell>
          <cell r="H3629" t="str">
            <v>National - except indicated in codes 3, 4, 5 or 8.</v>
          </cell>
        </row>
        <row r="3630">
          <cell r="A3630" t="str">
            <v>FXCIMPMA00230</v>
          </cell>
          <cell r="D3630" t="str">
            <v>461E</v>
          </cell>
          <cell r="E3630" t="str">
            <v>ZMIP</v>
          </cell>
          <cell r="F3630">
            <v>0</v>
          </cell>
          <cell r="H3630" t="str">
            <v>National - except indicated in codes 3, 4, 5 or 8.</v>
          </cell>
        </row>
        <row r="3631">
          <cell r="A3631" t="str">
            <v>FXCIMPMA00231</v>
          </cell>
          <cell r="D3631" t="str">
            <v>461E</v>
          </cell>
          <cell r="E3631" t="str">
            <v>ZMIP</v>
          </cell>
          <cell r="F3631">
            <v>0</v>
          </cell>
          <cell r="H3631" t="str">
            <v>National - except indicated in codes 3, 4, 5 or 8.</v>
          </cell>
        </row>
        <row r="3632">
          <cell r="A3632" t="str">
            <v>FXCIMPMA00260</v>
          </cell>
          <cell r="D3632" t="str">
            <v>461E</v>
          </cell>
          <cell r="E3632" t="str">
            <v>ZMIP</v>
          </cell>
          <cell r="F3632">
            <v>0</v>
          </cell>
          <cell r="H3632" t="str">
            <v>National - except indicated in codes 3, 4, 5 or 8.</v>
          </cell>
        </row>
        <row r="3633">
          <cell r="A3633" t="str">
            <v>FXCIMPMA00261</v>
          </cell>
          <cell r="D3633" t="str">
            <v>461E</v>
          </cell>
          <cell r="E3633" t="str">
            <v>ZMIP</v>
          </cell>
          <cell r="F3633">
            <v>0</v>
          </cell>
          <cell r="H3633" t="str">
            <v>National - except indicated in codes 3, 4, 5 or 8.</v>
          </cell>
        </row>
        <row r="3634">
          <cell r="A3634" t="str">
            <v>FXCIMPMA00268</v>
          </cell>
          <cell r="D3634" t="str">
            <v>461E</v>
          </cell>
          <cell r="E3634" t="str">
            <v>ZMIP</v>
          </cell>
          <cell r="F3634">
            <v>0</v>
          </cell>
          <cell r="H3634" t="str">
            <v>National - except indicated in codes 3, 4, 5 or 8.</v>
          </cell>
        </row>
        <row r="3635">
          <cell r="A3635" t="str">
            <v>FXCIMPMA00273</v>
          </cell>
          <cell r="D3635" t="str">
            <v>461E</v>
          </cell>
          <cell r="E3635" t="str">
            <v>ZMIP</v>
          </cell>
          <cell r="F3635">
            <v>0</v>
          </cell>
          <cell r="H3635" t="str">
            <v>National - except indicated in codes 3, 4, 5 or 8.</v>
          </cell>
        </row>
        <row r="3636">
          <cell r="A3636" t="str">
            <v>FXCIMPMA00284</v>
          </cell>
          <cell r="D3636" t="str">
            <v>461E</v>
          </cell>
          <cell r="E3636" t="str">
            <v>ZMIP</v>
          </cell>
          <cell r="F3636">
            <v>0</v>
          </cell>
          <cell r="H3636" t="str">
            <v>National - except indicated in codes 3, 4, 5 or 8.</v>
          </cell>
        </row>
        <row r="3637">
          <cell r="A3637" t="str">
            <v>FXCIMPMA00285</v>
          </cell>
          <cell r="D3637" t="str">
            <v>461E</v>
          </cell>
          <cell r="E3637" t="str">
            <v>ZMIP</v>
          </cell>
          <cell r="F3637">
            <v>0</v>
          </cell>
          <cell r="H3637" t="str">
            <v>National - except indicated in codes 3, 4, 5 or 8.</v>
          </cell>
        </row>
        <row r="3638">
          <cell r="A3638" t="str">
            <v>FXCIMPMA00292</v>
          </cell>
          <cell r="D3638" t="str">
            <v>461E</v>
          </cell>
          <cell r="E3638" t="str">
            <v>ZMIP</v>
          </cell>
          <cell r="F3638">
            <v>0</v>
          </cell>
          <cell r="H3638" t="str">
            <v>National - except indicated in codes 3, 4, 5 or 8.</v>
          </cell>
        </row>
        <row r="3639">
          <cell r="A3639" t="str">
            <v>FXCIMPMA00293</v>
          </cell>
          <cell r="D3639" t="str">
            <v>461E</v>
          </cell>
          <cell r="E3639" t="str">
            <v>ZMIP</v>
          </cell>
          <cell r="F3639">
            <v>0</v>
          </cell>
          <cell r="H3639" t="str">
            <v>National - except indicated in codes 3, 4, 5 or 8.</v>
          </cell>
        </row>
        <row r="3640">
          <cell r="A3640" t="str">
            <v>FXCIMPMA00295</v>
          </cell>
          <cell r="D3640" t="str">
            <v>461E</v>
          </cell>
          <cell r="E3640" t="str">
            <v>ZMIP</v>
          </cell>
          <cell r="F3640">
            <v>0</v>
          </cell>
          <cell r="H3640" t="str">
            <v>National - except indicated in codes 3, 4, 5 or 8.</v>
          </cell>
        </row>
        <row r="3641">
          <cell r="A3641" t="str">
            <v>FXCIMPMA00297</v>
          </cell>
          <cell r="D3641" t="str">
            <v>461E</v>
          </cell>
          <cell r="E3641" t="str">
            <v>ZMIP</v>
          </cell>
          <cell r="F3641">
            <v>0</v>
          </cell>
          <cell r="H3641" t="str">
            <v>National - except indicated in codes 3, 4, 5 or 8.</v>
          </cell>
        </row>
        <row r="3642">
          <cell r="A3642" t="str">
            <v>FXCIMPMA00298</v>
          </cell>
          <cell r="D3642" t="str">
            <v>461E</v>
          </cell>
          <cell r="E3642" t="str">
            <v>ZMIP</v>
          </cell>
          <cell r="F3642">
            <v>0</v>
          </cell>
          <cell r="H3642" t="str">
            <v>National - except indicated in codes 3, 4, 5 or 8.</v>
          </cell>
        </row>
        <row r="3643">
          <cell r="A3643" t="str">
            <v>FXCIMPMA00308</v>
          </cell>
          <cell r="D3643" t="str">
            <v>461E</v>
          </cell>
          <cell r="E3643" t="str">
            <v>ZMIP</v>
          </cell>
          <cell r="F3643">
            <v>0</v>
          </cell>
          <cell r="H3643" t="str">
            <v>National - except indicated in codes 3, 4, 5 or 8.</v>
          </cell>
        </row>
        <row r="3644">
          <cell r="A3644" t="str">
            <v>FXCIMPMA00311</v>
          </cell>
          <cell r="D3644" t="str">
            <v>461E</v>
          </cell>
          <cell r="E3644" t="str">
            <v>ZMIP</v>
          </cell>
          <cell r="F3644">
            <v>0</v>
          </cell>
          <cell r="H3644" t="str">
            <v>National - except indicated in codes 3, 4, 5 or 8.</v>
          </cell>
        </row>
        <row r="3645">
          <cell r="A3645" t="str">
            <v>FXCIMPMA00313</v>
          </cell>
          <cell r="D3645" t="str">
            <v>461E</v>
          </cell>
          <cell r="E3645" t="str">
            <v>ZMIP</v>
          </cell>
          <cell r="F3645">
            <v>0</v>
          </cell>
          <cell r="H3645" t="str">
            <v>National - except indicated in codes 3, 4, 5 or 8.</v>
          </cell>
        </row>
        <row r="3646">
          <cell r="A3646" t="str">
            <v>FXCIMPMA00328</v>
          </cell>
          <cell r="D3646" t="str">
            <v>461E</v>
          </cell>
          <cell r="E3646" t="str">
            <v>ZMIP</v>
          </cell>
          <cell r="F3646">
            <v>0</v>
          </cell>
          <cell r="H3646" t="str">
            <v>National - except indicated in codes 3, 4, 5 or 8.</v>
          </cell>
        </row>
        <row r="3647">
          <cell r="A3647" t="str">
            <v>FXCIMPMA00335</v>
          </cell>
          <cell r="D3647" t="str">
            <v>461E</v>
          </cell>
          <cell r="E3647" t="str">
            <v>ZMIP</v>
          </cell>
          <cell r="F3647">
            <v>0</v>
          </cell>
          <cell r="H3647" t="str">
            <v>National - except indicated in codes 3, 4, 5 or 8.</v>
          </cell>
        </row>
        <row r="3648">
          <cell r="A3648" t="str">
            <v>FXCIMPMA00336</v>
          </cell>
          <cell r="D3648" t="str">
            <v>461E</v>
          </cell>
          <cell r="E3648" t="str">
            <v>ZMIP</v>
          </cell>
          <cell r="F3648">
            <v>0</v>
          </cell>
          <cell r="H3648" t="str">
            <v>National - except indicated in codes 3, 4, 5 or 8.</v>
          </cell>
        </row>
        <row r="3649">
          <cell r="A3649" t="str">
            <v>FXCIMPMA00337</v>
          </cell>
          <cell r="D3649" t="str">
            <v>461E</v>
          </cell>
          <cell r="E3649" t="str">
            <v>ZMIP</v>
          </cell>
          <cell r="F3649">
            <v>0</v>
          </cell>
          <cell r="H3649" t="str">
            <v>National - except indicated in codes 3, 4, 5 or 8.</v>
          </cell>
        </row>
        <row r="3650">
          <cell r="A3650" t="str">
            <v>FXCIMPMA00340</v>
          </cell>
          <cell r="D3650" t="str">
            <v>461E</v>
          </cell>
          <cell r="E3650" t="str">
            <v>ZMIP</v>
          </cell>
          <cell r="F3650">
            <v>0</v>
          </cell>
          <cell r="H3650" t="str">
            <v>National - except indicated in codes 3, 4, 5 or 8.</v>
          </cell>
        </row>
        <row r="3651">
          <cell r="A3651" t="str">
            <v>FXCIMPMA00341</v>
          </cell>
          <cell r="D3651" t="str">
            <v>461E</v>
          </cell>
          <cell r="E3651" t="str">
            <v>ZMIP</v>
          </cell>
          <cell r="F3651">
            <v>0</v>
          </cell>
          <cell r="H3651" t="str">
            <v>National - except indicated in codes 3, 4, 5 or 8.</v>
          </cell>
        </row>
        <row r="3652">
          <cell r="A3652" t="str">
            <v>FXCIMPMA00343</v>
          </cell>
          <cell r="D3652" t="str">
            <v>461E</v>
          </cell>
          <cell r="E3652" t="str">
            <v>ZMIP</v>
          </cell>
          <cell r="F3652">
            <v>0</v>
          </cell>
          <cell r="H3652" t="str">
            <v>National - except indicated in codes 3, 4, 5 or 8.</v>
          </cell>
        </row>
        <row r="3653">
          <cell r="A3653" t="str">
            <v>FXCIMPMA00344</v>
          </cell>
          <cell r="D3653" t="str">
            <v>461E</v>
          </cell>
          <cell r="E3653" t="str">
            <v>ZMIP</v>
          </cell>
          <cell r="F3653">
            <v>0</v>
          </cell>
          <cell r="H3653" t="str">
            <v>National - except indicated in codes 3, 4, 5 or 8.</v>
          </cell>
        </row>
        <row r="3654">
          <cell r="A3654" t="str">
            <v>FXCIMPMA00345</v>
          </cell>
          <cell r="D3654" t="str">
            <v>461E</v>
          </cell>
          <cell r="E3654" t="str">
            <v>ZMIP</v>
          </cell>
          <cell r="F3654">
            <v>0</v>
          </cell>
          <cell r="H3654" t="str">
            <v>National - except indicated in codes 3, 4, 5 or 8.</v>
          </cell>
        </row>
        <row r="3655">
          <cell r="A3655" t="str">
            <v>FXCIMPMA00346</v>
          </cell>
          <cell r="D3655" t="str">
            <v>461E</v>
          </cell>
          <cell r="E3655" t="str">
            <v>ZMIP</v>
          </cell>
          <cell r="F3655">
            <v>0</v>
          </cell>
          <cell r="H3655" t="str">
            <v>National - except indicated in codes 3, 4, 5 or 8.</v>
          </cell>
        </row>
        <row r="3656">
          <cell r="A3656" t="str">
            <v>FXCIMPMA00347</v>
          </cell>
          <cell r="D3656" t="str">
            <v>461E</v>
          </cell>
          <cell r="E3656" t="str">
            <v>ZMIP</v>
          </cell>
          <cell r="F3656">
            <v>0</v>
          </cell>
          <cell r="H3656" t="str">
            <v>National - except indicated in codes 3, 4, 5 or 8.</v>
          </cell>
        </row>
        <row r="3657">
          <cell r="A3657" t="str">
            <v>FXCIMPMA00350</v>
          </cell>
          <cell r="D3657" t="str">
            <v>461E</v>
          </cell>
          <cell r="E3657" t="str">
            <v>ZMIP</v>
          </cell>
          <cell r="F3657">
            <v>0</v>
          </cell>
          <cell r="H3657" t="str">
            <v>National - except indicated in codes 3, 4, 5 or 8.</v>
          </cell>
        </row>
        <row r="3658">
          <cell r="A3658" t="str">
            <v>FXCIMPMA00351</v>
          </cell>
          <cell r="D3658" t="str">
            <v>461E</v>
          </cell>
          <cell r="E3658" t="str">
            <v>ZMIP</v>
          </cell>
          <cell r="F3658">
            <v>0</v>
          </cell>
          <cell r="H3658" t="str">
            <v>National - except indicated in codes 3, 4, 5 or 8.</v>
          </cell>
        </row>
        <row r="3659">
          <cell r="A3659" t="str">
            <v>FXCIMPMA00352</v>
          </cell>
          <cell r="D3659" t="str">
            <v>461E</v>
          </cell>
          <cell r="E3659" t="str">
            <v>ZMIP</v>
          </cell>
          <cell r="F3659">
            <v>0</v>
          </cell>
          <cell r="H3659" t="str">
            <v>National - except indicated in codes 3, 4, 5 or 8.</v>
          </cell>
        </row>
        <row r="3660">
          <cell r="A3660" t="str">
            <v>FXCIMPMA00353</v>
          </cell>
          <cell r="D3660" t="str">
            <v>461E</v>
          </cell>
          <cell r="E3660" t="str">
            <v>ZMIP</v>
          </cell>
          <cell r="F3660">
            <v>0</v>
          </cell>
          <cell r="H3660" t="str">
            <v>National - except indicated in codes 3, 4, 5 or 8.</v>
          </cell>
        </row>
        <row r="3661">
          <cell r="A3661" t="str">
            <v>FXCIMPMA00354</v>
          </cell>
          <cell r="D3661" t="str">
            <v>461E</v>
          </cell>
          <cell r="E3661" t="str">
            <v>ZMIP</v>
          </cell>
          <cell r="F3661">
            <v>0</v>
          </cell>
          <cell r="H3661" t="str">
            <v>National - except indicated in codes 3, 4, 5 or 8.</v>
          </cell>
        </row>
        <row r="3662">
          <cell r="A3662" t="str">
            <v>FXCIMPMA00357</v>
          </cell>
          <cell r="D3662" t="str">
            <v>461E</v>
          </cell>
          <cell r="E3662" t="str">
            <v>ZMIP</v>
          </cell>
          <cell r="F3662">
            <v>0</v>
          </cell>
          <cell r="H3662" t="str">
            <v>National - except indicated in codes 3, 4, 5 or 8.</v>
          </cell>
        </row>
        <row r="3663">
          <cell r="A3663" t="str">
            <v>FXCIMPMA00359</v>
          </cell>
          <cell r="D3663" t="str">
            <v>461E</v>
          </cell>
          <cell r="E3663" t="str">
            <v>ZMIP</v>
          </cell>
          <cell r="F3663">
            <v>0</v>
          </cell>
          <cell r="H3663" t="str">
            <v>National - except indicated in codes 3, 4, 5 or 8.</v>
          </cell>
        </row>
        <row r="3664">
          <cell r="A3664" t="str">
            <v>FXCIMPMA00360</v>
          </cell>
          <cell r="D3664" t="str">
            <v>461E</v>
          </cell>
          <cell r="E3664" t="str">
            <v>ZMIP</v>
          </cell>
          <cell r="F3664">
            <v>0</v>
          </cell>
          <cell r="H3664" t="str">
            <v>National - except indicated in codes 3, 4, 5 or 8.</v>
          </cell>
        </row>
        <row r="3665">
          <cell r="A3665" t="str">
            <v>FXCIMPMA00362</v>
          </cell>
          <cell r="D3665" t="str">
            <v>461E</v>
          </cell>
          <cell r="E3665" t="str">
            <v>ZMIP</v>
          </cell>
          <cell r="F3665">
            <v>0</v>
          </cell>
          <cell r="H3665" t="str">
            <v>National - except indicated in codes 3, 4, 5 or 8.</v>
          </cell>
        </row>
        <row r="3666">
          <cell r="A3666" t="str">
            <v>FXCIMPMA00364</v>
          </cell>
          <cell r="D3666" t="str">
            <v>461E</v>
          </cell>
          <cell r="E3666" t="str">
            <v>ZMIP</v>
          </cell>
          <cell r="F3666">
            <v>0</v>
          </cell>
          <cell r="H3666" t="str">
            <v>National - except indicated in codes 3, 4, 5 or 8.</v>
          </cell>
        </row>
        <row r="3667">
          <cell r="A3667" t="str">
            <v>FXCIMPMA00367</v>
          </cell>
          <cell r="D3667" t="str">
            <v>461E</v>
          </cell>
          <cell r="E3667" t="str">
            <v>ZMIP</v>
          </cell>
          <cell r="F3667">
            <v>0</v>
          </cell>
          <cell r="H3667" t="str">
            <v>National - except indicated in codes 3, 4, 5 or 8.</v>
          </cell>
        </row>
        <row r="3668">
          <cell r="A3668" t="str">
            <v>FXCIMPMA00368</v>
          </cell>
          <cell r="D3668" t="str">
            <v>461E</v>
          </cell>
          <cell r="E3668" t="str">
            <v>ZMIP</v>
          </cell>
          <cell r="F3668">
            <v>0</v>
          </cell>
          <cell r="H3668" t="str">
            <v>National - except indicated in codes 3, 4, 5 or 8.</v>
          </cell>
        </row>
        <row r="3669">
          <cell r="A3669" t="str">
            <v>FXCIMPMA00369</v>
          </cell>
          <cell r="D3669" t="str">
            <v>461E</v>
          </cell>
          <cell r="E3669" t="str">
            <v>ZMIP</v>
          </cell>
          <cell r="F3669">
            <v>0</v>
          </cell>
          <cell r="H3669" t="str">
            <v>National - except indicated in codes 3, 4, 5 or 8.</v>
          </cell>
        </row>
        <row r="3670">
          <cell r="A3670" t="str">
            <v>FXCIMPMA00370</v>
          </cell>
          <cell r="D3670" t="str">
            <v>461E</v>
          </cell>
          <cell r="E3670" t="str">
            <v>ZMIP</v>
          </cell>
          <cell r="F3670">
            <v>0</v>
          </cell>
          <cell r="H3670" t="str">
            <v>National - except indicated in codes 3, 4, 5 or 8.</v>
          </cell>
        </row>
        <row r="3671">
          <cell r="A3671" t="str">
            <v>FXCIMPMA00371</v>
          </cell>
          <cell r="D3671" t="str">
            <v>461E</v>
          </cell>
          <cell r="E3671" t="str">
            <v>ZMIP</v>
          </cell>
          <cell r="F3671">
            <v>0</v>
          </cell>
          <cell r="H3671" t="str">
            <v>National - except indicated in codes 3, 4, 5 or 8.</v>
          </cell>
        </row>
        <row r="3672">
          <cell r="A3672" t="str">
            <v>FXCIMPMA00392</v>
          </cell>
          <cell r="D3672" t="str">
            <v>461E</v>
          </cell>
          <cell r="E3672" t="str">
            <v>ZMIP</v>
          </cell>
          <cell r="F3672">
            <v>0</v>
          </cell>
          <cell r="H3672" t="str">
            <v>National - except indicated in codes 3, 4, 5 or 8.</v>
          </cell>
        </row>
        <row r="3673">
          <cell r="A3673" t="str">
            <v>FXCIMPMA00393</v>
          </cell>
          <cell r="D3673" t="str">
            <v>461E</v>
          </cell>
          <cell r="E3673" t="str">
            <v>ZMIP</v>
          </cell>
          <cell r="F3673">
            <v>0</v>
          </cell>
          <cell r="H3673" t="str">
            <v>National - except indicated in codes 3, 4, 5 or 8.</v>
          </cell>
        </row>
        <row r="3674">
          <cell r="A3674" t="str">
            <v>FXCIMPMA00404</v>
          </cell>
          <cell r="D3674" t="str">
            <v>461E</v>
          </cell>
          <cell r="E3674" t="str">
            <v>ZMIP</v>
          </cell>
          <cell r="F3674">
            <v>0</v>
          </cell>
          <cell r="H3674" t="str">
            <v>National - except indicated in codes 3, 4, 5 or 8.</v>
          </cell>
        </row>
        <row r="3675">
          <cell r="A3675" t="str">
            <v>FXCIMPMA00409</v>
          </cell>
          <cell r="D3675" t="str">
            <v>461E</v>
          </cell>
          <cell r="E3675" t="str">
            <v>ZMIP</v>
          </cell>
          <cell r="F3675">
            <v>0</v>
          </cell>
          <cell r="H3675" t="str">
            <v>National - except indicated in codes 3, 4, 5 or 8.</v>
          </cell>
        </row>
        <row r="3676">
          <cell r="A3676" t="str">
            <v>FXCIMPMA00413</v>
          </cell>
          <cell r="D3676" t="str">
            <v>461E</v>
          </cell>
          <cell r="E3676" t="str">
            <v>ZMIP</v>
          </cell>
          <cell r="F3676">
            <v>0</v>
          </cell>
          <cell r="H3676" t="str">
            <v>National - except indicated in codes 3, 4, 5 or 8.</v>
          </cell>
        </row>
        <row r="3677">
          <cell r="A3677" t="str">
            <v>FXCIMPMA00416</v>
          </cell>
          <cell r="D3677" t="str">
            <v>461E</v>
          </cell>
          <cell r="E3677" t="str">
            <v>ZMIP</v>
          </cell>
          <cell r="F3677">
            <v>0</v>
          </cell>
          <cell r="H3677" t="str">
            <v>National - except indicated in codes 3, 4, 5 or 8.</v>
          </cell>
        </row>
        <row r="3678">
          <cell r="A3678" t="str">
            <v>FXCIMPMA00417</v>
          </cell>
          <cell r="D3678" t="str">
            <v>461E</v>
          </cell>
          <cell r="E3678" t="str">
            <v>ZMIP</v>
          </cell>
          <cell r="F3678">
            <v>0</v>
          </cell>
          <cell r="H3678" t="str">
            <v>National - except indicated in codes 3, 4, 5 or 8.</v>
          </cell>
        </row>
        <row r="3679">
          <cell r="A3679" t="str">
            <v>FXCIMPMA00418</v>
          </cell>
          <cell r="D3679" t="str">
            <v>461E</v>
          </cell>
          <cell r="E3679" t="str">
            <v>ZMIP</v>
          </cell>
          <cell r="F3679">
            <v>0</v>
          </cell>
          <cell r="H3679" t="str">
            <v>National - except indicated in codes 3, 4, 5 or 8.</v>
          </cell>
        </row>
        <row r="3680">
          <cell r="A3680" t="str">
            <v>FXCIMPMA00422</v>
          </cell>
          <cell r="D3680" t="str">
            <v>461E</v>
          </cell>
          <cell r="E3680" t="str">
            <v>ZMIP</v>
          </cell>
          <cell r="F3680">
            <v>0</v>
          </cell>
          <cell r="H3680" t="str">
            <v>National - except indicated in codes 3, 4, 5 or 8.</v>
          </cell>
        </row>
        <row r="3681">
          <cell r="A3681" t="str">
            <v>FXCIMPMA00423</v>
          </cell>
          <cell r="D3681" t="str">
            <v>461E</v>
          </cell>
          <cell r="E3681" t="str">
            <v>ZMIP</v>
          </cell>
          <cell r="F3681">
            <v>0</v>
          </cell>
          <cell r="H3681" t="str">
            <v>National - except indicated in codes 3, 4, 5 or 8.</v>
          </cell>
        </row>
        <row r="3682">
          <cell r="A3682" t="str">
            <v>FXCIMPMA00427</v>
          </cell>
          <cell r="D3682" t="str">
            <v>461E</v>
          </cell>
          <cell r="E3682" t="str">
            <v>ZMIP</v>
          </cell>
          <cell r="F3682">
            <v>0</v>
          </cell>
          <cell r="H3682" t="str">
            <v>National - except indicated in codes 3, 4, 5 or 8.</v>
          </cell>
        </row>
        <row r="3683">
          <cell r="A3683" t="str">
            <v>FXCIMPMA00429</v>
          </cell>
          <cell r="D3683" t="str">
            <v>461E</v>
          </cell>
          <cell r="E3683" t="str">
            <v>ZMIP</v>
          </cell>
          <cell r="F3683">
            <v>0</v>
          </cell>
          <cell r="H3683" t="str">
            <v>National - except indicated in codes 3, 4, 5 or 8.</v>
          </cell>
        </row>
        <row r="3684">
          <cell r="A3684" t="str">
            <v>FXCIMPMA00430</v>
          </cell>
          <cell r="D3684" t="str">
            <v>461E</v>
          </cell>
          <cell r="E3684" t="str">
            <v>ZMIP</v>
          </cell>
          <cell r="F3684">
            <v>0</v>
          </cell>
          <cell r="H3684" t="str">
            <v>National - except indicated in codes 3, 4, 5 or 8.</v>
          </cell>
        </row>
        <row r="3685">
          <cell r="A3685" t="str">
            <v>FXCIMPMA00431</v>
          </cell>
          <cell r="D3685" t="str">
            <v>461E</v>
          </cell>
          <cell r="E3685" t="str">
            <v>ZMIP</v>
          </cell>
          <cell r="F3685">
            <v>0</v>
          </cell>
          <cell r="H3685" t="str">
            <v>National - except indicated in codes 3, 4, 5 or 8.</v>
          </cell>
        </row>
        <row r="3686">
          <cell r="A3686" t="str">
            <v>FXCIMPMA00432</v>
          </cell>
          <cell r="D3686" t="str">
            <v>461E</v>
          </cell>
          <cell r="E3686" t="str">
            <v>ZMIP</v>
          </cell>
          <cell r="F3686">
            <v>0</v>
          </cell>
          <cell r="H3686" t="str">
            <v>National - except indicated in codes 3, 4, 5 or 8.</v>
          </cell>
        </row>
        <row r="3687">
          <cell r="A3687" t="str">
            <v>FXCIMPMA00433</v>
          </cell>
          <cell r="D3687" t="str">
            <v>461E</v>
          </cell>
          <cell r="E3687" t="str">
            <v>ZMIP</v>
          </cell>
          <cell r="F3687">
            <v>0</v>
          </cell>
          <cell r="H3687" t="str">
            <v>National - except indicated in codes 3, 4, 5 or 8.</v>
          </cell>
        </row>
        <row r="3688">
          <cell r="A3688" t="str">
            <v>FXCIMPMA00434</v>
          </cell>
          <cell r="D3688" t="str">
            <v>461E</v>
          </cell>
          <cell r="E3688" t="str">
            <v>ZMIP</v>
          </cell>
          <cell r="F3688">
            <v>0</v>
          </cell>
          <cell r="H3688" t="str">
            <v>National - except indicated in codes 3, 4, 5 or 8.</v>
          </cell>
        </row>
        <row r="3689">
          <cell r="A3689" t="str">
            <v>FXCIMPMA00437</v>
          </cell>
          <cell r="D3689" t="str">
            <v>461E</v>
          </cell>
          <cell r="E3689" t="str">
            <v>ZMIP</v>
          </cell>
          <cell r="F3689">
            <v>0</v>
          </cell>
          <cell r="H3689" t="str">
            <v>National - except indicated in codes 3, 4, 5 or 8.</v>
          </cell>
        </row>
        <row r="3690">
          <cell r="A3690" t="str">
            <v>FXCIMPMA00438</v>
          </cell>
          <cell r="D3690" t="str">
            <v>461E</v>
          </cell>
          <cell r="E3690" t="str">
            <v>ZMIP</v>
          </cell>
          <cell r="F3690">
            <v>0</v>
          </cell>
          <cell r="H3690" t="str">
            <v>National - except indicated in codes 3, 4, 5 or 8.</v>
          </cell>
        </row>
        <row r="3691">
          <cell r="A3691" t="str">
            <v>FXCIMPMA00439</v>
          </cell>
          <cell r="D3691" t="str">
            <v>461E</v>
          </cell>
          <cell r="E3691" t="str">
            <v>ZMIP</v>
          </cell>
          <cell r="F3691">
            <v>0</v>
          </cell>
          <cell r="H3691" t="str">
            <v>National - except indicated in codes 3, 4, 5 or 8.</v>
          </cell>
        </row>
        <row r="3692">
          <cell r="A3692" t="str">
            <v>FXCIMPMA00440</v>
          </cell>
          <cell r="D3692" t="str">
            <v>461E</v>
          </cell>
          <cell r="E3692" t="str">
            <v>ZMIP</v>
          </cell>
          <cell r="F3692">
            <v>0</v>
          </cell>
          <cell r="H3692" t="str">
            <v>National - except indicated in codes 3, 4, 5 or 8.</v>
          </cell>
        </row>
        <row r="3693">
          <cell r="A3693" t="str">
            <v>FXCIMPMA00441</v>
          </cell>
          <cell r="D3693" t="str">
            <v>461E</v>
          </cell>
          <cell r="E3693" t="str">
            <v>ZMIP</v>
          </cell>
          <cell r="F3693">
            <v>0</v>
          </cell>
          <cell r="H3693" t="str">
            <v>National - except indicated in codes 3, 4, 5 or 8.</v>
          </cell>
        </row>
        <row r="3694">
          <cell r="A3694" t="str">
            <v>FXCIMPMA00442</v>
          </cell>
          <cell r="D3694" t="str">
            <v>461E</v>
          </cell>
          <cell r="E3694" t="str">
            <v>ZMIP</v>
          </cell>
          <cell r="F3694">
            <v>0</v>
          </cell>
          <cell r="H3694" t="str">
            <v>National - except indicated in codes 3, 4, 5 or 8.</v>
          </cell>
        </row>
        <row r="3695">
          <cell r="A3695" t="str">
            <v>FXCIMPMA00443</v>
          </cell>
          <cell r="D3695" t="str">
            <v>461E</v>
          </cell>
          <cell r="E3695" t="str">
            <v>ZMIP</v>
          </cell>
          <cell r="F3695">
            <v>0</v>
          </cell>
          <cell r="H3695" t="str">
            <v>National - except indicated in codes 3, 4, 5 or 8.</v>
          </cell>
        </row>
        <row r="3696">
          <cell r="A3696" t="str">
            <v>FXCIMPMA00444</v>
          </cell>
          <cell r="D3696" t="str">
            <v>461E</v>
          </cell>
          <cell r="E3696" t="str">
            <v>ZMIP</v>
          </cell>
          <cell r="F3696">
            <v>0</v>
          </cell>
          <cell r="H3696" t="str">
            <v>National - except indicated in codes 3, 4, 5 or 8.</v>
          </cell>
        </row>
        <row r="3697">
          <cell r="A3697" t="str">
            <v>FXCIMPMA00445</v>
          </cell>
          <cell r="D3697" t="str">
            <v>461E</v>
          </cell>
          <cell r="E3697" t="str">
            <v>ZMIP</v>
          </cell>
          <cell r="F3697">
            <v>0</v>
          </cell>
          <cell r="H3697" t="str">
            <v>National - except indicated in codes 3, 4, 5 or 8.</v>
          </cell>
        </row>
        <row r="3698">
          <cell r="A3698" t="str">
            <v>FXCIMPMA00447</v>
          </cell>
          <cell r="D3698" t="str">
            <v>461E</v>
          </cell>
          <cell r="E3698" t="str">
            <v>ZMIP</v>
          </cell>
          <cell r="F3698">
            <v>0</v>
          </cell>
          <cell r="H3698" t="str">
            <v>National - except indicated in codes 3, 4, 5 or 8.</v>
          </cell>
        </row>
        <row r="3699">
          <cell r="A3699" t="str">
            <v>FXCIMPMA00448</v>
          </cell>
          <cell r="D3699" t="str">
            <v>461E</v>
          </cell>
          <cell r="E3699" t="str">
            <v>ZMIP</v>
          </cell>
          <cell r="F3699">
            <v>0</v>
          </cell>
          <cell r="H3699" t="str">
            <v>National - except indicated in codes 3, 4, 5 or 8.</v>
          </cell>
        </row>
        <row r="3700">
          <cell r="A3700" t="str">
            <v>FXCIMPMA00449</v>
          </cell>
          <cell r="D3700" t="str">
            <v>461E</v>
          </cell>
          <cell r="E3700" t="str">
            <v>ZMIP</v>
          </cell>
          <cell r="F3700">
            <v>0</v>
          </cell>
          <cell r="H3700" t="str">
            <v>National - except indicated in codes 3, 4, 5 or 8.</v>
          </cell>
        </row>
        <row r="3701">
          <cell r="A3701" t="str">
            <v>FXCIMPMA00453</v>
          </cell>
          <cell r="D3701" t="str">
            <v>461E</v>
          </cell>
          <cell r="E3701" t="str">
            <v>ZMIP</v>
          </cell>
          <cell r="F3701">
            <v>0</v>
          </cell>
          <cell r="H3701" t="str">
            <v>National - except indicated in codes 3, 4, 5 or 8.</v>
          </cell>
        </row>
        <row r="3702">
          <cell r="A3702" t="str">
            <v>FXCIMPMA00456</v>
          </cell>
          <cell r="D3702" t="str">
            <v>461E</v>
          </cell>
          <cell r="E3702" t="str">
            <v>ZMIP</v>
          </cell>
          <cell r="F3702">
            <v>0</v>
          </cell>
          <cell r="H3702" t="str">
            <v>National - except indicated in codes 3, 4, 5 or 8.</v>
          </cell>
        </row>
        <row r="3703">
          <cell r="A3703" t="str">
            <v>FXCIMPMA00457</v>
          </cell>
          <cell r="D3703" t="str">
            <v>461E</v>
          </cell>
          <cell r="E3703" t="str">
            <v>ZMIP</v>
          </cell>
          <cell r="F3703">
            <v>0</v>
          </cell>
          <cell r="H3703" t="str">
            <v>National - except indicated in codes 3, 4, 5 or 8.</v>
          </cell>
        </row>
        <row r="3704">
          <cell r="A3704" t="str">
            <v>FXCIMPMA00458</v>
          </cell>
          <cell r="D3704" t="str">
            <v>461E</v>
          </cell>
          <cell r="E3704" t="str">
            <v>ZMIP</v>
          </cell>
          <cell r="F3704">
            <v>0</v>
          </cell>
          <cell r="H3704" t="str">
            <v>National - except indicated in codes 3, 4, 5 or 8.</v>
          </cell>
        </row>
        <row r="3705">
          <cell r="A3705" t="str">
            <v>FXCIMPMA00459</v>
          </cell>
          <cell r="D3705" t="str">
            <v>461E</v>
          </cell>
          <cell r="E3705" t="str">
            <v>ZMIP</v>
          </cell>
          <cell r="F3705">
            <v>0</v>
          </cell>
          <cell r="H3705" t="str">
            <v>National - except indicated in codes 3, 4, 5 or 8.</v>
          </cell>
        </row>
        <row r="3706">
          <cell r="A3706" t="str">
            <v>FXCIMPMA00460</v>
          </cell>
          <cell r="D3706" t="str">
            <v>461E</v>
          </cell>
          <cell r="E3706" t="str">
            <v>ZMIP</v>
          </cell>
          <cell r="F3706">
            <v>0</v>
          </cell>
          <cell r="H3706" t="str">
            <v>National - except indicated in codes 3, 4, 5 or 8.</v>
          </cell>
        </row>
        <row r="3707">
          <cell r="A3707" t="str">
            <v>FXCIMPMA00461</v>
          </cell>
          <cell r="D3707" t="str">
            <v>461E</v>
          </cell>
          <cell r="E3707" t="str">
            <v>ZMIP</v>
          </cell>
          <cell r="F3707">
            <v>0</v>
          </cell>
          <cell r="H3707" t="str">
            <v>National - except indicated in codes 3, 4, 5 or 8.</v>
          </cell>
        </row>
        <row r="3708">
          <cell r="A3708" t="str">
            <v>FXCIMPMA00462</v>
          </cell>
          <cell r="D3708" t="str">
            <v>461E</v>
          </cell>
          <cell r="E3708" t="str">
            <v>ZMIP</v>
          </cell>
          <cell r="F3708">
            <v>0</v>
          </cell>
          <cell r="H3708" t="str">
            <v>National - except indicated in codes 3, 4, 5 or 8.</v>
          </cell>
        </row>
        <row r="3709">
          <cell r="A3709" t="str">
            <v>FXCIMPMA00463</v>
          </cell>
          <cell r="D3709" t="str">
            <v>461E</v>
          </cell>
          <cell r="E3709" t="str">
            <v>ZMIP</v>
          </cell>
          <cell r="F3709">
            <v>0</v>
          </cell>
          <cell r="H3709" t="str">
            <v>National - except indicated in codes 3, 4, 5 or 8.</v>
          </cell>
        </row>
        <row r="3710">
          <cell r="A3710" t="str">
            <v>FXCIMPMA00464</v>
          </cell>
          <cell r="D3710" t="str">
            <v>461E</v>
          </cell>
          <cell r="E3710" t="str">
            <v>ZMIP</v>
          </cell>
          <cell r="F3710">
            <v>0</v>
          </cell>
          <cell r="H3710" t="str">
            <v>National - except indicated in codes 3, 4, 5 or 8.</v>
          </cell>
        </row>
        <row r="3711">
          <cell r="A3711" t="str">
            <v>FXCIMPMA00465</v>
          </cell>
          <cell r="D3711" t="str">
            <v>461E</v>
          </cell>
          <cell r="E3711" t="str">
            <v>ZMIP</v>
          </cell>
          <cell r="F3711">
            <v>0</v>
          </cell>
          <cell r="H3711" t="str">
            <v>National - except indicated in codes 3, 4, 5 or 8.</v>
          </cell>
        </row>
        <row r="3712">
          <cell r="A3712" t="str">
            <v>FXCIMPMA00466</v>
          </cell>
          <cell r="D3712" t="str">
            <v>461E</v>
          </cell>
          <cell r="E3712" t="str">
            <v>ZMIP</v>
          </cell>
          <cell r="F3712">
            <v>0</v>
          </cell>
          <cell r="H3712" t="str">
            <v>National - except indicated in codes 3, 4, 5 or 8.</v>
          </cell>
        </row>
        <row r="3713">
          <cell r="A3713" t="str">
            <v>FXCIMPMA00467</v>
          </cell>
          <cell r="D3713" t="str">
            <v>461E</v>
          </cell>
          <cell r="E3713" t="str">
            <v>ZMIP</v>
          </cell>
          <cell r="F3713">
            <v>0</v>
          </cell>
          <cell r="H3713" t="str">
            <v>National - except indicated in codes 3, 4, 5 or 8.</v>
          </cell>
        </row>
        <row r="3714">
          <cell r="A3714" t="str">
            <v>FXCIMPMA00468</v>
          </cell>
          <cell r="D3714" t="str">
            <v>461E</v>
          </cell>
          <cell r="E3714" t="str">
            <v>ZMIP</v>
          </cell>
          <cell r="F3714">
            <v>0</v>
          </cell>
          <cell r="H3714" t="str">
            <v>National - except indicated in codes 3, 4, 5 or 8.</v>
          </cell>
        </row>
        <row r="3715">
          <cell r="A3715" t="str">
            <v>FXCIMPMA00470</v>
          </cell>
          <cell r="D3715" t="str">
            <v>461E</v>
          </cell>
          <cell r="E3715" t="str">
            <v>ZMIP</v>
          </cell>
          <cell r="F3715">
            <v>0</v>
          </cell>
          <cell r="H3715" t="str">
            <v>National - except indicated in codes 3, 4, 5 or 8.</v>
          </cell>
        </row>
        <row r="3716">
          <cell r="A3716" t="str">
            <v>FXCIMPMA00471</v>
          </cell>
          <cell r="D3716" t="str">
            <v>461E</v>
          </cell>
          <cell r="E3716" t="str">
            <v>ZMIP</v>
          </cell>
          <cell r="F3716">
            <v>0</v>
          </cell>
          <cell r="H3716" t="str">
            <v>National - except indicated in codes 3, 4, 5 or 8.</v>
          </cell>
        </row>
        <row r="3717">
          <cell r="A3717" t="str">
            <v>FXCIMPMA00472</v>
          </cell>
          <cell r="D3717" t="str">
            <v>461E</v>
          </cell>
          <cell r="E3717" t="str">
            <v>ZMIP</v>
          </cell>
          <cell r="F3717">
            <v>0</v>
          </cell>
          <cell r="H3717" t="str">
            <v>National - except indicated in codes 3, 4, 5 or 8.</v>
          </cell>
        </row>
        <row r="3718">
          <cell r="A3718" t="str">
            <v>FXCIMPMA00473</v>
          </cell>
          <cell r="D3718" t="str">
            <v>461E</v>
          </cell>
          <cell r="E3718" t="str">
            <v>ZMIP</v>
          </cell>
          <cell r="F3718">
            <v>0</v>
          </cell>
          <cell r="H3718" t="str">
            <v>National - except indicated in codes 3, 4, 5 or 8.</v>
          </cell>
        </row>
        <row r="3719">
          <cell r="A3719" t="str">
            <v>FXCIMPMA00474</v>
          </cell>
          <cell r="D3719" t="str">
            <v>461E</v>
          </cell>
          <cell r="E3719" t="str">
            <v>ZMIP</v>
          </cell>
          <cell r="F3719">
            <v>0</v>
          </cell>
          <cell r="H3719" t="str">
            <v>National - except indicated in codes 3, 4, 5 or 8.</v>
          </cell>
        </row>
        <row r="3720">
          <cell r="A3720" t="str">
            <v>FXCIMPMA00475</v>
          </cell>
          <cell r="D3720" t="str">
            <v>461E</v>
          </cell>
          <cell r="E3720" t="str">
            <v>ZMIP</v>
          </cell>
          <cell r="F3720">
            <v>0</v>
          </cell>
          <cell r="H3720" t="str">
            <v>National - except indicated in codes 3, 4, 5 or 8.</v>
          </cell>
        </row>
        <row r="3721">
          <cell r="A3721" t="str">
            <v>FXCIMPMA00476</v>
          </cell>
          <cell r="D3721" t="str">
            <v>461E</v>
          </cell>
          <cell r="E3721" t="str">
            <v>ZMIP</v>
          </cell>
          <cell r="F3721">
            <v>0</v>
          </cell>
          <cell r="H3721" t="str">
            <v>National - except indicated in codes 3, 4, 5 or 8.</v>
          </cell>
        </row>
        <row r="3722">
          <cell r="A3722" t="str">
            <v>FXCIMPMA00477</v>
          </cell>
          <cell r="D3722" t="str">
            <v>461E</v>
          </cell>
          <cell r="E3722" t="str">
            <v>ZMIP</v>
          </cell>
          <cell r="F3722">
            <v>0</v>
          </cell>
          <cell r="H3722" t="str">
            <v>National - except indicated in codes 3, 4, 5 or 8.</v>
          </cell>
        </row>
        <row r="3723">
          <cell r="A3723" t="str">
            <v>FXCIMPMA00479</v>
          </cell>
          <cell r="D3723" t="str">
            <v>461E</v>
          </cell>
          <cell r="E3723" t="str">
            <v>ZMIP</v>
          </cell>
          <cell r="F3723">
            <v>0</v>
          </cell>
          <cell r="H3723" t="str">
            <v>National - except indicated in codes 3, 4, 5 or 8.</v>
          </cell>
        </row>
        <row r="3724">
          <cell r="A3724" t="str">
            <v>FXCIMPMA00480</v>
          </cell>
          <cell r="D3724" t="str">
            <v>461E</v>
          </cell>
          <cell r="E3724" t="str">
            <v>ZMIP</v>
          </cell>
          <cell r="F3724">
            <v>0</v>
          </cell>
          <cell r="H3724" t="str">
            <v>National - except indicated in codes 3, 4, 5 or 8.</v>
          </cell>
        </row>
        <row r="3725">
          <cell r="A3725" t="str">
            <v>FXCIMPMA00482</v>
          </cell>
          <cell r="D3725" t="str">
            <v>461E</v>
          </cell>
          <cell r="E3725" t="str">
            <v>ZMIP</v>
          </cell>
          <cell r="F3725">
            <v>0</v>
          </cell>
          <cell r="H3725" t="str">
            <v>National - except indicated in codes 3, 4, 5 or 8.</v>
          </cell>
        </row>
        <row r="3726">
          <cell r="A3726" t="str">
            <v>FXCIMPMA00483</v>
          </cell>
          <cell r="D3726" t="str">
            <v>461E</v>
          </cell>
          <cell r="E3726" t="str">
            <v>ZMIP</v>
          </cell>
          <cell r="F3726">
            <v>0</v>
          </cell>
          <cell r="H3726" t="str">
            <v>National - except indicated in codes 3, 4, 5 or 8.</v>
          </cell>
        </row>
        <row r="3727">
          <cell r="A3727" t="str">
            <v>FXCIMPMA00484</v>
          </cell>
          <cell r="D3727" t="str">
            <v>461E</v>
          </cell>
          <cell r="E3727" t="str">
            <v>ZMIP</v>
          </cell>
          <cell r="F3727">
            <v>0</v>
          </cell>
          <cell r="H3727" t="str">
            <v>National - except indicated in codes 3, 4, 5 or 8.</v>
          </cell>
        </row>
        <row r="3728">
          <cell r="A3728" t="str">
            <v>FXCIMPMA00488</v>
          </cell>
          <cell r="D3728" t="str">
            <v>461E</v>
          </cell>
          <cell r="E3728" t="str">
            <v>ZMIP</v>
          </cell>
          <cell r="F3728">
            <v>0</v>
          </cell>
          <cell r="H3728" t="str">
            <v>National - except indicated in codes 3, 4, 5 or 8.</v>
          </cell>
        </row>
        <row r="3729">
          <cell r="A3729" t="str">
            <v>FXCIMPMA00489</v>
          </cell>
          <cell r="D3729" t="str">
            <v>461E</v>
          </cell>
          <cell r="E3729" t="str">
            <v>ZMIP</v>
          </cell>
          <cell r="F3729">
            <v>0</v>
          </cell>
          <cell r="H3729" t="str">
            <v>National - except indicated in codes 3, 4, 5 or 8.</v>
          </cell>
        </row>
        <row r="3730">
          <cell r="A3730" t="str">
            <v>FXCIMPMA00490</v>
          </cell>
          <cell r="D3730" t="str">
            <v>461E</v>
          </cell>
          <cell r="E3730" t="str">
            <v>ZMIP</v>
          </cell>
          <cell r="F3730">
            <v>0</v>
          </cell>
          <cell r="H3730" t="str">
            <v>National - except indicated in codes 3, 4, 5 or 8.</v>
          </cell>
        </row>
        <row r="3731">
          <cell r="A3731" t="str">
            <v>FXCIMPMA00491</v>
          </cell>
          <cell r="D3731" t="str">
            <v>461E</v>
          </cell>
          <cell r="E3731" t="str">
            <v>ZMIP</v>
          </cell>
          <cell r="F3731">
            <v>0</v>
          </cell>
          <cell r="H3731" t="str">
            <v>National - except indicated in codes 3, 4, 5 or 8.</v>
          </cell>
        </row>
        <row r="3732">
          <cell r="A3732" t="str">
            <v>FXCIMPMA00492</v>
          </cell>
          <cell r="D3732" t="str">
            <v>461E</v>
          </cell>
          <cell r="E3732" t="str">
            <v>ZMIP</v>
          </cell>
          <cell r="F3732">
            <v>0</v>
          </cell>
          <cell r="H3732" t="str">
            <v>National - except indicated in codes 3, 4, 5 or 8.</v>
          </cell>
        </row>
        <row r="3733">
          <cell r="A3733" t="str">
            <v>FXCIMPMA00493</v>
          </cell>
          <cell r="D3733" t="str">
            <v>461E</v>
          </cell>
          <cell r="E3733" t="str">
            <v>ZMIP</v>
          </cell>
          <cell r="F3733">
            <v>0</v>
          </cell>
          <cell r="H3733" t="str">
            <v>National - except indicated in codes 3, 4, 5 or 8.</v>
          </cell>
        </row>
        <row r="3734">
          <cell r="A3734" t="str">
            <v>FXCIMPMA00494</v>
          </cell>
          <cell r="D3734" t="str">
            <v>461E</v>
          </cell>
          <cell r="E3734" t="str">
            <v>ZMIP</v>
          </cell>
          <cell r="F3734">
            <v>0</v>
          </cell>
          <cell r="H3734" t="str">
            <v>National - except indicated in codes 3, 4, 5 or 8.</v>
          </cell>
        </row>
        <row r="3735">
          <cell r="A3735" t="str">
            <v>FXCIMPMA00495</v>
          </cell>
          <cell r="D3735" t="str">
            <v>461E</v>
          </cell>
          <cell r="E3735" t="str">
            <v>ZMIP</v>
          </cell>
          <cell r="F3735">
            <v>0</v>
          </cell>
          <cell r="H3735" t="str">
            <v>National - except indicated in codes 3, 4, 5 or 8.</v>
          </cell>
        </row>
        <row r="3736">
          <cell r="A3736" t="str">
            <v>FXCIMPMA00496</v>
          </cell>
          <cell r="D3736" t="str">
            <v>461E</v>
          </cell>
          <cell r="E3736" t="str">
            <v>ZMIP</v>
          </cell>
          <cell r="F3736">
            <v>0</v>
          </cell>
          <cell r="H3736" t="str">
            <v>National - except indicated in codes 3, 4, 5 or 8.</v>
          </cell>
        </row>
        <row r="3737">
          <cell r="A3737" t="str">
            <v>FXCIMPMA00499</v>
          </cell>
          <cell r="D3737" t="str">
            <v>461E</v>
          </cell>
          <cell r="E3737" t="str">
            <v>ZMIP</v>
          </cell>
          <cell r="F3737">
            <v>0</v>
          </cell>
          <cell r="H3737" t="str">
            <v>National - except indicated in codes 3, 4, 5 or 8.</v>
          </cell>
        </row>
        <row r="3738">
          <cell r="A3738" t="str">
            <v>FXCIMPMA00500</v>
          </cell>
          <cell r="D3738" t="str">
            <v>461E</v>
          </cell>
          <cell r="E3738" t="str">
            <v>ZMIP</v>
          </cell>
          <cell r="F3738">
            <v>0</v>
          </cell>
          <cell r="H3738" t="str">
            <v>National - except indicated in codes 3, 4, 5 or 8.</v>
          </cell>
        </row>
        <row r="3739">
          <cell r="A3739" t="str">
            <v>FXCIMPMA00501</v>
          </cell>
          <cell r="D3739" t="str">
            <v>461E</v>
          </cell>
          <cell r="E3739" t="str">
            <v>ZMIP</v>
          </cell>
          <cell r="F3739">
            <v>0</v>
          </cell>
          <cell r="H3739" t="str">
            <v>National - except indicated in codes 3, 4, 5 or 8.</v>
          </cell>
        </row>
        <row r="3740">
          <cell r="A3740" t="str">
            <v>FXCIMPMA00502</v>
          </cell>
          <cell r="D3740" t="str">
            <v>461E</v>
          </cell>
          <cell r="E3740" t="str">
            <v>ZMIP</v>
          </cell>
          <cell r="F3740">
            <v>0</v>
          </cell>
          <cell r="H3740" t="str">
            <v>National - except indicated in codes 3, 4, 5 or 8.</v>
          </cell>
        </row>
        <row r="3741">
          <cell r="A3741" t="str">
            <v>FXCIMPMA00504</v>
          </cell>
          <cell r="D3741" t="str">
            <v>461E</v>
          </cell>
          <cell r="E3741" t="str">
            <v>ZMIP</v>
          </cell>
          <cell r="F3741">
            <v>0</v>
          </cell>
          <cell r="H3741" t="str">
            <v>National - except indicated in codes 3, 4, 5 or 8.</v>
          </cell>
        </row>
        <row r="3742">
          <cell r="A3742" t="str">
            <v>FXCIMPMA00505</v>
          </cell>
          <cell r="D3742" t="str">
            <v>461E</v>
          </cell>
          <cell r="E3742" t="str">
            <v>ZMIP</v>
          </cell>
          <cell r="F3742">
            <v>0</v>
          </cell>
          <cell r="H3742" t="str">
            <v>National - except indicated in codes 3, 4, 5 or 8.</v>
          </cell>
        </row>
        <row r="3743">
          <cell r="A3743" t="str">
            <v>FXCIMPMA00507</v>
          </cell>
          <cell r="D3743" t="str">
            <v>461E</v>
          </cell>
          <cell r="E3743" t="str">
            <v>ZMIP</v>
          </cell>
          <cell r="F3743">
            <v>0</v>
          </cell>
          <cell r="H3743" t="str">
            <v>National - except indicated in codes 3, 4, 5 or 8.</v>
          </cell>
        </row>
        <row r="3744">
          <cell r="A3744" t="str">
            <v>FXCIMPMA00508</v>
          </cell>
          <cell r="D3744" t="str">
            <v>461E</v>
          </cell>
          <cell r="E3744" t="str">
            <v>ZMIP</v>
          </cell>
          <cell r="F3744">
            <v>0</v>
          </cell>
          <cell r="H3744" t="str">
            <v>National - except indicated in codes 3, 4, 5 or 8.</v>
          </cell>
        </row>
        <row r="3745">
          <cell r="A3745" t="str">
            <v>FXCIMPMA00509</v>
          </cell>
          <cell r="D3745" t="str">
            <v>461E</v>
          </cell>
          <cell r="E3745" t="str">
            <v>ZMIP</v>
          </cell>
          <cell r="F3745">
            <v>0</v>
          </cell>
          <cell r="H3745" t="str">
            <v>National - except indicated in codes 3, 4, 5 or 8.</v>
          </cell>
        </row>
        <row r="3746">
          <cell r="A3746" t="str">
            <v>FXCIMPMA00513</v>
          </cell>
          <cell r="D3746" t="str">
            <v>461E</v>
          </cell>
          <cell r="E3746" t="str">
            <v>ZMIP</v>
          </cell>
          <cell r="F3746">
            <v>0</v>
          </cell>
          <cell r="H3746" t="str">
            <v>National - except indicated in codes 3, 4, 5 or 8.</v>
          </cell>
        </row>
        <row r="3747">
          <cell r="A3747" t="str">
            <v>FXCIMPMA00514</v>
          </cell>
          <cell r="D3747" t="str">
            <v>461E</v>
          </cell>
          <cell r="E3747" t="str">
            <v>ZMIP</v>
          </cell>
          <cell r="F3747">
            <v>0</v>
          </cell>
          <cell r="H3747" t="str">
            <v>National - except indicated in codes 3, 4, 5 or 8.</v>
          </cell>
        </row>
        <row r="3748">
          <cell r="A3748" t="str">
            <v>FXCIMPMA00515</v>
          </cell>
          <cell r="D3748" t="str">
            <v>461E</v>
          </cell>
          <cell r="E3748" t="str">
            <v>ZMIP</v>
          </cell>
          <cell r="F3748">
            <v>0</v>
          </cell>
          <cell r="H3748" t="str">
            <v>National - except indicated in codes 3, 4, 5 or 8.</v>
          </cell>
        </row>
        <row r="3749">
          <cell r="A3749" t="str">
            <v>FXCIMPMA00516</v>
          </cell>
          <cell r="D3749" t="str">
            <v>461E</v>
          </cell>
          <cell r="E3749" t="str">
            <v>ZMIP</v>
          </cell>
          <cell r="F3749">
            <v>0</v>
          </cell>
          <cell r="H3749" t="str">
            <v>National - except indicated in codes 3, 4, 5 or 8.</v>
          </cell>
        </row>
        <row r="3750">
          <cell r="A3750" t="str">
            <v>FXCIMPMA00517</v>
          </cell>
          <cell r="D3750" t="str">
            <v>461E</v>
          </cell>
          <cell r="E3750" t="str">
            <v>ZMIP</v>
          </cell>
          <cell r="F3750">
            <v>0</v>
          </cell>
          <cell r="H3750" t="str">
            <v>National - except indicated in codes 3, 4, 5 or 8.</v>
          </cell>
        </row>
        <row r="3751">
          <cell r="A3751" t="str">
            <v>FXCIMPMA00518</v>
          </cell>
          <cell r="D3751" t="str">
            <v>461E</v>
          </cell>
          <cell r="E3751" t="str">
            <v>ZMIP</v>
          </cell>
          <cell r="F3751">
            <v>0</v>
          </cell>
          <cell r="H3751" t="str">
            <v>National - except indicated in codes 3, 4, 5 or 8.</v>
          </cell>
        </row>
        <row r="3752">
          <cell r="A3752" t="str">
            <v>FXCIMPMA00519</v>
          </cell>
          <cell r="D3752" t="str">
            <v>461E</v>
          </cell>
          <cell r="E3752" t="str">
            <v>ZMIP</v>
          </cell>
          <cell r="F3752">
            <v>0</v>
          </cell>
          <cell r="H3752" t="str">
            <v>National - except indicated in codes 3, 4, 5 or 8.</v>
          </cell>
        </row>
        <row r="3753">
          <cell r="A3753" t="str">
            <v>FXCIMPMA00520</v>
          </cell>
          <cell r="D3753" t="str">
            <v>461E</v>
          </cell>
          <cell r="E3753" t="str">
            <v>ZMIP</v>
          </cell>
          <cell r="F3753">
            <v>0</v>
          </cell>
          <cell r="H3753" t="str">
            <v>National - except indicated in codes 3, 4, 5 or 8.</v>
          </cell>
        </row>
        <row r="3754">
          <cell r="A3754" t="str">
            <v>FXCIMPMA00521</v>
          </cell>
          <cell r="D3754" t="str">
            <v>461E</v>
          </cell>
          <cell r="E3754" t="str">
            <v>ZMIP</v>
          </cell>
          <cell r="F3754">
            <v>0</v>
          </cell>
          <cell r="H3754" t="str">
            <v>National - except indicated in codes 3, 4, 5 or 8.</v>
          </cell>
        </row>
        <row r="3755">
          <cell r="A3755" t="str">
            <v>FXCIMPMA00522</v>
          </cell>
          <cell r="D3755" t="str">
            <v>461E</v>
          </cell>
          <cell r="E3755" t="str">
            <v>ZMIP</v>
          </cell>
          <cell r="F3755">
            <v>0</v>
          </cell>
          <cell r="H3755" t="str">
            <v>National - except indicated in codes 3, 4, 5 or 8.</v>
          </cell>
        </row>
        <row r="3756">
          <cell r="A3756" t="str">
            <v>FXCIMPMA00523</v>
          </cell>
          <cell r="D3756" t="str">
            <v>461E</v>
          </cell>
          <cell r="E3756" t="str">
            <v>ZMIP</v>
          </cell>
          <cell r="F3756">
            <v>0</v>
          </cell>
          <cell r="H3756" t="str">
            <v>National - except indicated in codes 3, 4, 5 or 8.</v>
          </cell>
        </row>
        <row r="3757">
          <cell r="A3757" t="str">
            <v>FXCIMPMA00526</v>
          </cell>
          <cell r="D3757" t="str">
            <v>461E</v>
          </cell>
          <cell r="E3757" t="str">
            <v>ZMIP</v>
          </cell>
          <cell r="F3757">
            <v>0</v>
          </cell>
          <cell r="H3757" t="str">
            <v>National - except indicated in codes 3, 4, 5 or 8.</v>
          </cell>
        </row>
        <row r="3758">
          <cell r="A3758" t="str">
            <v>FXCIMPMA00528</v>
          </cell>
          <cell r="D3758" t="str">
            <v>461E</v>
          </cell>
          <cell r="E3758" t="str">
            <v>ZMIP</v>
          </cell>
          <cell r="F3758">
            <v>0</v>
          </cell>
          <cell r="H3758" t="str">
            <v>National - except indicated in codes 3, 4, 5 or 8.</v>
          </cell>
        </row>
        <row r="3759">
          <cell r="A3759" t="str">
            <v>FXCIMPMA00529</v>
          </cell>
          <cell r="D3759" t="str">
            <v>461E</v>
          </cell>
          <cell r="E3759" t="str">
            <v>ZMIP</v>
          </cell>
          <cell r="F3759">
            <v>0</v>
          </cell>
          <cell r="H3759" t="str">
            <v>National - except indicated in codes 3, 4, 5 or 8.</v>
          </cell>
        </row>
        <row r="3760">
          <cell r="A3760" t="str">
            <v>FXCIMPMA00530</v>
          </cell>
          <cell r="D3760" t="str">
            <v>461E</v>
          </cell>
          <cell r="E3760" t="str">
            <v>ZMIP</v>
          </cell>
          <cell r="F3760">
            <v>0</v>
          </cell>
          <cell r="H3760" t="str">
            <v>National - except indicated in codes 3, 4, 5 or 8.</v>
          </cell>
        </row>
        <row r="3761">
          <cell r="A3761" t="str">
            <v>FXCIMPMA00531</v>
          </cell>
          <cell r="D3761" t="str">
            <v>461E</v>
          </cell>
          <cell r="E3761" t="str">
            <v>ZMIP</v>
          </cell>
          <cell r="F3761">
            <v>0</v>
          </cell>
          <cell r="H3761" t="str">
            <v>National - except indicated in codes 3, 4, 5 or 8.</v>
          </cell>
        </row>
        <row r="3762">
          <cell r="A3762" t="str">
            <v>FXCIMPMA00532</v>
          </cell>
          <cell r="D3762" t="str">
            <v>461E</v>
          </cell>
          <cell r="E3762" t="str">
            <v>ZMIP</v>
          </cell>
          <cell r="F3762">
            <v>0</v>
          </cell>
          <cell r="H3762" t="str">
            <v>National - except indicated in codes 3, 4, 5 or 8.</v>
          </cell>
        </row>
        <row r="3763">
          <cell r="A3763" t="str">
            <v>FXCIMPMA00533</v>
          </cell>
          <cell r="D3763" t="str">
            <v>461E</v>
          </cell>
          <cell r="E3763" t="str">
            <v>ZMIP</v>
          </cell>
          <cell r="F3763">
            <v>0</v>
          </cell>
          <cell r="H3763" t="str">
            <v>National - except indicated in codes 3, 4, 5 or 8.</v>
          </cell>
        </row>
        <row r="3764">
          <cell r="A3764" t="str">
            <v>FXCIMPMA00534</v>
          </cell>
          <cell r="D3764" t="str">
            <v>461E</v>
          </cell>
          <cell r="E3764" t="str">
            <v>ZMIP</v>
          </cell>
          <cell r="F3764">
            <v>0</v>
          </cell>
          <cell r="H3764" t="str">
            <v>National - except indicated in codes 3, 4, 5 or 8.</v>
          </cell>
        </row>
        <row r="3765">
          <cell r="A3765" t="str">
            <v>FXCIMPMA00535</v>
          </cell>
          <cell r="D3765" t="str">
            <v>461E</v>
          </cell>
          <cell r="E3765" t="str">
            <v>ZMIP</v>
          </cell>
          <cell r="F3765">
            <v>0</v>
          </cell>
          <cell r="H3765" t="str">
            <v>National - except indicated in codes 3, 4, 5 or 8.</v>
          </cell>
        </row>
        <row r="3766">
          <cell r="A3766" t="str">
            <v>FXCIMPMA00536</v>
          </cell>
          <cell r="D3766" t="str">
            <v>461E</v>
          </cell>
          <cell r="E3766" t="str">
            <v>ZMIP</v>
          </cell>
          <cell r="F3766">
            <v>0</v>
          </cell>
          <cell r="H3766" t="str">
            <v>National - except indicated in codes 3, 4, 5 or 8.</v>
          </cell>
        </row>
        <row r="3767">
          <cell r="A3767" t="str">
            <v>FXCIMPMA00537</v>
          </cell>
          <cell r="D3767" t="str">
            <v>461E</v>
          </cell>
          <cell r="E3767" t="str">
            <v>ZMIP</v>
          </cell>
          <cell r="F3767">
            <v>0</v>
          </cell>
          <cell r="H3767" t="str">
            <v>National - except indicated in codes 3, 4, 5 or 8.</v>
          </cell>
        </row>
        <row r="3768">
          <cell r="A3768" t="str">
            <v>FXCIMPMA00539</v>
          </cell>
          <cell r="D3768" t="str">
            <v>461E</v>
          </cell>
          <cell r="E3768" t="str">
            <v>ZMIP</v>
          </cell>
          <cell r="F3768">
            <v>0</v>
          </cell>
          <cell r="H3768" t="str">
            <v>National - except indicated in codes 3, 4, 5 or 8.</v>
          </cell>
        </row>
        <row r="3769">
          <cell r="A3769" t="str">
            <v>FXCIMPMA00540</v>
          </cell>
          <cell r="D3769" t="str">
            <v>461E</v>
          </cell>
          <cell r="E3769" t="str">
            <v>ZMIP</v>
          </cell>
          <cell r="F3769">
            <v>0</v>
          </cell>
          <cell r="H3769" t="str">
            <v>National - except indicated in codes 3, 4, 5 or 8.</v>
          </cell>
        </row>
        <row r="3770">
          <cell r="A3770" t="str">
            <v>FXCIMPMA00543</v>
          </cell>
          <cell r="D3770" t="str">
            <v>461E</v>
          </cell>
          <cell r="E3770" t="str">
            <v>ZMIP</v>
          </cell>
          <cell r="F3770">
            <v>0</v>
          </cell>
          <cell r="H3770" t="str">
            <v>National - except indicated in codes 3, 4, 5 or 8.</v>
          </cell>
        </row>
        <row r="3771">
          <cell r="A3771" t="str">
            <v>FXCIMPMA00547</v>
          </cell>
          <cell r="D3771" t="str">
            <v>461E</v>
          </cell>
          <cell r="E3771" t="str">
            <v>ZMIP</v>
          </cell>
          <cell r="F3771">
            <v>0</v>
          </cell>
          <cell r="H3771" t="str">
            <v>National - except indicated in codes 3, 4, 5 or 8.</v>
          </cell>
        </row>
        <row r="3772">
          <cell r="A3772" t="str">
            <v>FXCIMPMA00559</v>
          </cell>
          <cell r="D3772" t="str">
            <v>461E</v>
          </cell>
          <cell r="E3772" t="str">
            <v>ZMIP</v>
          </cell>
          <cell r="F3772">
            <v>0</v>
          </cell>
          <cell r="H3772" t="str">
            <v>National - except indicated in codes 3, 4, 5 or 8.</v>
          </cell>
        </row>
        <row r="3773">
          <cell r="A3773" t="str">
            <v>FXCIMPMA00560</v>
          </cell>
          <cell r="D3773" t="str">
            <v>461E</v>
          </cell>
          <cell r="E3773" t="str">
            <v>ZMIP</v>
          </cell>
          <cell r="F3773">
            <v>0</v>
          </cell>
          <cell r="H3773" t="str">
            <v>National - except indicated in codes 3, 4, 5 or 8.</v>
          </cell>
        </row>
        <row r="3774">
          <cell r="A3774" t="str">
            <v>FXCIMPMA00581</v>
          </cell>
          <cell r="D3774" t="str">
            <v>461E</v>
          </cell>
          <cell r="E3774" t="str">
            <v>ZMIP</v>
          </cell>
          <cell r="F3774">
            <v>0</v>
          </cell>
          <cell r="H3774" t="str">
            <v>National - except indicated in codes 3, 4, 5 or 8.</v>
          </cell>
        </row>
        <row r="3775">
          <cell r="A3775" t="str">
            <v>FXCIMPMA00582</v>
          </cell>
          <cell r="D3775" t="str">
            <v>461E</v>
          </cell>
          <cell r="E3775" t="str">
            <v>ZMIP</v>
          </cell>
          <cell r="F3775">
            <v>0</v>
          </cell>
          <cell r="H3775" t="str">
            <v>National - except indicated in codes 3, 4, 5 or 8.</v>
          </cell>
        </row>
        <row r="3776">
          <cell r="A3776" t="str">
            <v>FXCIMPMA00587</v>
          </cell>
          <cell r="D3776" t="str">
            <v>461E</v>
          </cell>
          <cell r="E3776" t="str">
            <v>ZMIP</v>
          </cell>
          <cell r="F3776">
            <v>0</v>
          </cell>
          <cell r="H3776" t="str">
            <v>National - except indicated in codes 3, 4, 5 or 8.</v>
          </cell>
        </row>
        <row r="3777">
          <cell r="A3777" t="str">
            <v>FXCIMPMA00596</v>
          </cell>
          <cell r="D3777" t="str">
            <v>461E</v>
          </cell>
          <cell r="E3777" t="str">
            <v>ZMIP</v>
          </cell>
          <cell r="F3777">
            <v>0</v>
          </cell>
          <cell r="H3777" t="str">
            <v>National - except indicated in codes 3, 4, 5 or 8.</v>
          </cell>
        </row>
        <row r="3778">
          <cell r="A3778" t="str">
            <v>FXCIMPMA00597</v>
          </cell>
          <cell r="D3778" t="str">
            <v>461E</v>
          </cell>
          <cell r="E3778" t="str">
            <v>ZMIP</v>
          </cell>
          <cell r="F3778">
            <v>0</v>
          </cell>
          <cell r="H3778" t="str">
            <v>National - except indicated in codes 3, 4, 5 or 8.</v>
          </cell>
        </row>
        <row r="3779">
          <cell r="A3779" t="str">
            <v>FXCIMPMA00605</v>
          </cell>
          <cell r="D3779" t="str">
            <v>461E</v>
          </cell>
          <cell r="E3779" t="str">
            <v>ZMIP</v>
          </cell>
          <cell r="F3779">
            <v>0</v>
          </cell>
          <cell r="H3779" t="str">
            <v>National - except indicated in codes 3, 4, 5 or 8.</v>
          </cell>
        </row>
        <row r="3780">
          <cell r="A3780" t="str">
            <v>FXCIMPMA00608</v>
          </cell>
          <cell r="D3780" t="str">
            <v>461E</v>
          </cell>
          <cell r="E3780" t="str">
            <v>ZMIP</v>
          </cell>
          <cell r="F3780">
            <v>0</v>
          </cell>
          <cell r="H3780" t="str">
            <v>National - except indicated in codes 3, 4, 5 or 8.</v>
          </cell>
        </row>
        <row r="3781">
          <cell r="A3781" t="str">
            <v>FXCIMPMA00610</v>
          </cell>
          <cell r="D3781" t="str">
            <v>461E</v>
          </cell>
          <cell r="E3781" t="str">
            <v>ZMIP</v>
          </cell>
          <cell r="F3781">
            <v>0</v>
          </cell>
          <cell r="H3781" t="str">
            <v>National - except indicated in codes 3, 4, 5 or 8.</v>
          </cell>
        </row>
        <row r="3782">
          <cell r="A3782" t="str">
            <v>FXCIMPMA00621</v>
          </cell>
          <cell r="D3782" t="str">
            <v>461E</v>
          </cell>
          <cell r="E3782" t="str">
            <v>ZMIP</v>
          </cell>
          <cell r="F3782">
            <v>0</v>
          </cell>
          <cell r="H3782" t="str">
            <v>National - except indicated in codes 3, 4, 5 or 8.</v>
          </cell>
        </row>
        <row r="3783">
          <cell r="A3783" t="str">
            <v>FXCIMPMA00624</v>
          </cell>
          <cell r="D3783" t="str">
            <v>461E</v>
          </cell>
          <cell r="E3783" t="str">
            <v>ZMIP</v>
          </cell>
          <cell r="F3783">
            <v>0</v>
          </cell>
          <cell r="H3783" t="str">
            <v>National - except indicated in codes 3, 4, 5 or 8.</v>
          </cell>
        </row>
        <row r="3784">
          <cell r="A3784" t="str">
            <v>FXCIMPMA00625</v>
          </cell>
          <cell r="D3784" t="str">
            <v>461E</v>
          </cell>
          <cell r="E3784" t="str">
            <v>ZMIP</v>
          </cell>
          <cell r="F3784">
            <v>0</v>
          </cell>
          <cell r="H3784" t="str">
            <v>National - except indicated in codes 3, 4, 5 or 8.</v>
          </cell>
        </row>
        <row r="3785">
          <cell r="A3785" t="str">
            <v>FXCIMPMA00637</v>
          </cell>
          <cell r="D3785" t="str">
            <v>461E</v>
          </cell>
          <cell r="E3785" t="str">
            <v>ZMIP</v>
          </cell>
          <cell r="F3785">
            <v>0</v>
          </cell>
          <cell r="H3785" t="str">
            <v>National - except indicated in codes 3, 4, 5 or 8.</v>
          </cell>
        </row>
        <row r="3786">
          <cell r="A3786" t="str">
            <v>FXCIMPMA00638</v>
          </cell>
          <cell r="D3786" t="str">
            <v>461E</v>
          </cell>
          <cell r="E3786" t="str">
            <v>ZMIP</v>
          </cell>
          <cell r="F3786">
            <v>0</v>
          </cell>
          <cell r="H3786" t="str">
            <v>National - except indicated in codes 3, 4, 5 or 8.</v>
          </cell>
        </row>
        <row r="3787">
          <cell r="A3787" t="str">
            <v>FXCIMPMA00657</v>
          </cell>
          <cell r="D3787" t="str">
            <v>461E</v>
          </cell>
          <cell r="E3787" t="str">
            <v>ZMIP</v>
          </cell>
          <cell r="F3787">
            <v>0</v>
          </cell>
          <cell r="H3787" t="str">
            <v>National - except indicated in codes 3, 4, 5 or 8.</v>
          </cell>
        </row>
        <row r="3788">
          <cell r="A3788" t="str">
            <v>FXCIMPMA00662</v>
          </cell>
          <cell r="D3788" t="str">
            <v>461E</v>
          </cell>
          <cell r="E3788" t="str">
            <v>ZMIP</v>
          </cell>
          <cell r="F3788">
            <v>0</v>
          </cell>
          <cell r="H3788" t="str">
            <v>National - except indicated in codes 3, 4, 5 or 8.</v>
          </cell>
        </row>
        <row r="3789">
          <cell r="A3789" t="str">
            <v>FXCIMPMA00665</v>
          </cell>
          <cell r="D3789" t="str">
            <v>461E</v>
          </cell>
          <cell r="E3789" t="str">
            <v>ZMIP</v>
          </cell>
          <cell r="F3789">
            <v>0</v>
          </cell>
          <cell r="H3789" t="str">
            <v>National - except indicated in codes 3, 4, 5 or 8.</v>
          </cell>
        </row>
        <row r="3790">
          <cell r="A3790" t="str">
            <v>FXCIMPMA00674</v>
          </cell>
          <cell r="D3790" t="str">
            <v>461E</v>
          </cell>
          <cell r="E3790" t="str">
            <v>ZMIP</v>
          </cell>
          <cell r="F3790">
            <v>0</v>
          </cell>
          <cell r="H3790" t="str">
            <v>National - except indicated in codes 3, 4, 5 or 8.</v>
          </cell>
        </row>
        <row r="3791">
          <cell r="A3791" t="str">
            <v>FXCIMPMA00681</v>
          </cell>
          <cell r="D3791" t="str">
            <v>461E</v>
          </cell>
          <cell r="E3791" t="str">
            <v>ZMIP</v>
          </cell>
          <cell r="F3791">
            <v>0</v>
          </cell>
          <cell r="H3791" t="str">
            <v>National - except indicated in codes 3, 4, 5 or 8.</v>
          </cell>
        </row>
        <row r="3792">
          <cell r="A3792" t="str">
            <v>FXCIMPMA00699</v>
          </cell>
          <cell r="D3792" t="str">
            <v>461E</v>
          </cell>
          <cell r="E3792" t="str">
            <v>ZMIP</v>
          </cell>
          <cell r="F3792">
            <v>0</v>
          </cell>
          <cell r="H3792" t="str">
            <v>National - except indicated in codes 3, 4, 5 or 8.</v>
          </cell>
        </row>
        <row r="3793">
          <cell r="A3793" t="str">
            <v>FXCIMPMA00700</v>
          </cell>
          <cell r="D3793" t="str">
            <v>461E</v>
          </cell>
          <cell r="E3793" t="str">
            <v>ZMIP</v>
          </cell>
          <cell r="F3793">
            <v>0</v>
          </cell>
          <cell r="H3793" t="str">
            <v>National - except indicated in codes 3, 4, 5 or 8.</v>
          </cell>
        </row>
        <row r="3794">
          <cell r="A3794" t="str">
            <v>FXCIMPMA00720</v>
          </cell>
          <cell r="D3794" t="str">
            <v>461E</v>
          </cell>
          <cell r="E3794" t="str">
            <v>ZMIP</v>
          </cell>
          <cell r="F3794">
            <v>0</v>
          </cell>
          <cell r="H3794" t="str">
            <v>National - except indicated in codes 3, 4, 5 or 8.</v>
          </cell>
        </row>
        <row r="3795">
          <cell r="A3795" t="str">
            <v>FXCIMPMA00736</v>
          </cell>
          <cell r="D3795" t="str">
            <v>461E</v>
          </cell>
          <cell r="E3795" t="str">
            <v>ZMIP</v>
          </cell>
          <cell r="F3795">
            <v>0</v>
          </cell>
          <cell r="H3795" t="str">
            <v>National - except indicated in codes 3, 4, 5 or 8.</v>
          </cell>
        </row>
        <row r="3796">
          <cell r="A3796" t="str">
            <v>FXCIMPMA00740</v>
          </cell>
          <cell r="D3796" t="str">
            <v>461E</v>
          </cell>
          <cell r="E3796" t="str">
            <v>ZMIP</v>
          </cell>
          <cell r="F3796">
            <v>0</v>
          </cell>
          <cell r="H3796" t="str">
            <v>National - except indicated in codes 3, 4, 5 or 8.</v>
          </cell>
        </row>
        <row r="3797">
          <cell r="A3797" t="str">
            <v>FXCIMPMA00746</v>
          </cell>
          <cell r="D3797" t="str">
            <v>461E</v>
          </cell>
          <cell r="E3797" t="str">
            <v>ZMIP</v>
          </cell>
          <cell r="F3797">
            <v>0</v>
          </cell>
          <cell r="H3797" t="str">
            <v>National - except indicated in codes 3, 4, 5 or 8.</v>
          </cell>
        </row>
        <row r="3798">
          <cell r="A3798" t="str">
            <v>FXCIMPMA00758</v>
          </cell>
          <cell r="D3798" t="str">
            <v>461E</v>
          </cell>
          <cell r="E3798" t="str">
            <v>ZMIP</v>
          </cell>
          <cell r="F3798">
            <v>0</v>
          </cell>
          <cell r="H3798" t="str">
            <v>National - except indicated in codes 3, 4, 5 or 8.</v>
          </cell>
        </row>
        <row r="3799">
          <cell r="A3799" t="str">
            <v>FXCIMPMA00776</v>
          </cell>
          <cell r="D3799" t="str">
            <v>461E</v>
          </cell>
          <cell r="E3799" t="str">
            <v>ZMIP</v>
          </cell>
          <cell r="F3799">
            <v>0</v>
          </cell>
          <cell r="H3799" t="str">
            <v>National - except indicated in codes 3, 4, 5 or 8.</v>
          </cell>
        </row>
        <row r="3800">
          <cell r="A3800" t="str">
            <v>FXCIMPMA00787</v>
          </cell>
          <cell r="D3800" t="str">
            <v>461E</v>
          </cell>
          <cell r="E3800" t="str">
            <v>ZMIP</v>
          </cell>
          <cell r="F3800">
            <v>0</v>
          </cell>
          <cell r="H3800" t="str">
            <v>National - except indicated in codes 3, 4, 5 or 8.</v>
          </cell>
        </row>
        <row r="3801">
          <cell r="A3801" t="str">
            <v>FXCIMPMA00790</v>
          </cell>
          <cell r="D3801" t="str">
            <v>461E</v>
          </cell>
          <cell r="E3801" t="str">
            <v>ZMIP</v>
          </cell>
          <cell r="F3801">
            <v>0</v>
          </cell>
          <cell r="H3801" t="str">
            <v>National - except indicated in codes 3, 4, 5 or 8.</v>
          </cell>
        </row>
        <row r="3802">
          <cell r="A3802" t="str">
            <v>FXCIMPMA00798</v>
          </cell>
          <cell r="D3802" t="str">
            <v>461E</v>
          </cell>
          <cell r="E3802" t="str">
            <v>ZMIP</v>
          </cell>
          <cell r="F3802">
            <v>0</v>
          </cell>
          <cell r="H3802" t="str">
            <v>National - except indicated in codes 3, 4, 5 or 8.</v>
          </cell>
        </row>
        <row r="3803">
          <cell r="A3803" t="str">
            <v>FXCIMPMA00824</v>
          </cell>
          <cell r="D3803" t="str">
            <v>461E</v>
          </cell>
          <cell r="E3803" t="str">
            <v>ZMIP</v>
          </cell>
          <cell r="F3803">
            <v>0</v>
          </cell>
          <cell r="H3803" t="str">
            <v>National - except indicated in codes 3, 4, 5 or 8.</v>
          </cell>
        </row>
        <row r="3804">
          <cell r="A3804" t="str">
            <v>FXCIMPMA00835</v>
          </cell>
          <cell r="D3804" t="str">
            <v>461E</v>
          </cell>
          <cell r="E3804" t="str">
            <v>ZMIP</v>
          </cell>
          <cell r="F3804">
            <v>0</v>
          </cell>
          <cell r="H3804" t="str">
            <v>National - except indicated in codes 3, 4, 5 or 8.</v>
          </cell>
        </row>
        <row r="3805">
          <cell r="A3805" t="str">
            <v>FXCIMPMA00845</v>
          </cell>
          <cell r="D3805" t="str">
            <v>461E</v>
          </cell>
          <cell r="E3805" t="str">
            <v>ZMIP</v>
          </cell>
          <cell r="F3805">
            <v>0</v>
          </cell>
          <cell r="H3805" t="str">
            <v>National - except indicated in codes 3, 4, 5 or 8.</v>
          </cell>
        </row>
        <row r="3806">
          <cell r="A3806" t="str">
            <v>FXCIMPMA00863</v>
          </cell>
          <cell r="D3806" t="str">
            <v>461E</v>
          </cell>
          <cell r="E3806" t="str">
            <v>ZMIP</v>
          </cell>
          <cell r="F3806">
            <v>0</v>
          </cell>
          <cell r="H3806" t="str">
            <v>National - except indicated in codes 3, 4, 5 or 8.</v>
          </cell>
        </row>
        <row r="3807">
          <cell r="A3807" t="str">
            <v>FXCIMPMA00864</v>
          </cell>
          <cell r="D3807" t="str">
            <v>461E</v>
          </cell>
          <cell r="E3807" t="str">
            <v>ZMIP</v>
          </cell>
          <cell r="F3807">
            <v>0</v>
          </cell>
          <cell r="H3807" t="str">
            <v>National - except indicated in codes 3, 4, 5 or 8.</v>
          </cell>
        </row>
        <row r="3808">
          <cell r="A3808" t="str">
            <v>FXCIMPMA00868</v>
          </cell>
          <cell r="D3808" t="str">
            <v>461E</v>
          </cell>
          <cell r="E3808" t="str">
            <v>ZMIP</v>
          </cell>
          <cell r="F3808">
            <v>0</v>
          </cell>
          <cell r="H3808" t="str">
            <v>National - except indicated in codes 3, 4, 5 or 8.</v>
          </cell>
        </row>
        <row r="3809">
          <cell r="A3809" t="str">
            <v>FXCIMPMA00869</v>
          </cell>
          <cell r="D3809" t="str">
            <v>461E</v>
          </cell>
          <cell r="E3809" t="str">
            <v>ZMIP</v>
          </cell>
          <cell r="F3809">
            <v>0</v>
          </cell>
          <cell r="H3809" t="str">
            <v>National - except indicated in codes 3, 4, 5 or 8.</v>
          </cell>
        </row>
        <row r="3810">
          <cell r="A3810" t="str">
            <v>FXCIMPMA00870</v>
          </cell>
          <cell r="D3810" t="str">
            <v>461E</v>
          </cell>
          <cell r="E3810" t="str">
            <v>ZMIP</v>
          </cell>
          <cell r="F3810">
            <v>0</v>
          </cell>
          <cell r="H3810" t="str">
            <v>National - except indicated in codes 3, 4, 5 or 8.</v>
          </cell>
        </row>
        <row r="3811">
          <cell r="A3811" t="str">
            <v>FXCIMPMA00871</v>
          </cell>
          <cell r="D3811" t="str">
            <v>461E</v>
          </cell>
          <cell r="E3811" t="str">
            <v>ZMIP</v>
          </cell>
          <cell r="F3811">
            <v>0</v>
          </cell>
          <cell r="H3811" t="str">
            <v>National - except indicated in codes 3, 4, 5 or 8.</v>
          </cell>
        </row>
        <row r="3812">
          <cell r="A3812" t="str">
            <v>FXCIMPMA00898</v>
          </cell>
          <cell r="D3812" t="str">
            <v>461E</v>
          </cell>
          <cell r="E3812" t="str">
            <v>ZMIP</v>
          </cell>
          <cell r="F3812">
            <v>0</v>
          </cell>
          <cell r="H3812" t="str">
            <v>National - except indicated in codes 3, 4, 5 or 8.</v>
          </cell>
        </row>
        <row r="3813">
          <cell r="A3813" t="str">
            <v>FXCIMPMA00947</v>
          </cell>
          <cell r="D3813" t="str">
            <v>461E</v>
          </cell>
          <cell r="E3813" t="str">
            <v>ZMIP</v>
          </cell>
          <cell r="F3813">
            <v>0</v>
          </cell>
          <cell r="H3813" t="str">
            <v>National - except indicated in codes 3, 4, 5 or 8.</v>
          </cell>
        </row>
        <row r="3814">
          <cell r="A3814" t="str">
            <v>FXCIMPMA00952</v>
          </cell>
          <cell r="D3814" t="str">
            <v>461E</v>
          </cell>
          <cell r="E3814" t="str">
            <v>ZMIP</v>
          </cell>
          <cell r="F3814">
            <v>0</v>
          </cell>
          <cell r="H3814" t="str">
            <v>National - except indicated in codes 3, 4, 5 or 8.</v>
          </cell>
        </row>
        <row r="3815">
          <cell r="A3815" t="str">
            <v>FXCIMPMA00961</v>
          </cell>
          <cell r="D3815" t="str">
            <v>461E</v>
          </cell>
          <cell r="E3815" t="str">
            <v>ZMIP</v>
          </cell>
          <cell r="F3815">
            <v>0</v>
          </cell>
          <cell r="H3815" t="str">
            <v>National - except indicated in codes 3, 4, 5 or 8.</v>
          </cell>
        </row>
        <row r="3816">
          <cell r="A3816" t="str">
            <v>FXCIMPMA00964</v>
          </cell>
          <cell r="D3816" t="str">
            <v>461E</v>
          </cell>
          <cell r="E3816" t="str">
            <v>ZMIP</v>
          </cell>
          <cell r="F3816">
            <v>0</v>
          </cell>
          <cell r="H3816" t="str">
            <v>National - except indicated in codes 3, 4, 5 or 8.</v>
          </cell>
        </row>
        <row r="3817">
          <cell r="A3817" t="str">
            <v>FXCIMPMA00987</v>
          </cell>
          <cell r="D3817" t="str">
            <v>461E</v>
          </cell>
          <cell r="E3817" t="str">
            <v>ZMIP</v>
          </cell>
          <cell r="F3817">
            <v>0</v>
          </cell>
          <cell r="H3817" t="str">
            <v>National - except indicated in codes 3, 4, 5 or 8.</v>
          </cell>
        </row>
        <row r="3818">
          <cell r="A3818" t="str">
            <v>FXCIMPMA00998</v>
          </cell>
          <cell r="D3818" t="str">
            <v>461E</v>
          </cell>
          <cell r="E3818" t="str">
            <v>ZMIP</v>
          </cell>
          <cell r="F3818">
            <v>0</v>
          </cell>
          <cell r="H3818" t="str">
            <v>National - except indicated in codes 3, 4, 5 or 8.</v>
          </cell>
        </row>
        <row r="3819">
          <cell r="A3819" t="str">
            <v>FXCIMPMA01004</v>
          </cell>
          <cell r="D3819" t="str">
            <v>461E</v>
          </cell>
          <cell r="E3819" t="str">
            <v>ZMIP</v>
          </cell>
          <cell r="F3819">
            <v>0</v>
          </cell>
          <cell r="H3819" t="str">
            <v>National - except indicated in codes 3, 4, 5 or 8.</v>
          </cell>
        </row>
        <row r="3820">
          <cell r="A3820" t="str">
            <v>FXCIMPMA01008</v>
          </cell>
          <cell r="D3820" t="str">
            <v>461E</v>
          </cell>
          <cell r="E3820" t="str">
            <v>ZMIP</v>
          </cell>
          <cell r="F3820">
            <v>0</v>
          </cell>
          <cell r="H3820" t="str">
            <v>National - except indicated in codes 3, 4, 5 or 8.</v>
          </cell>
        </row>
        <row r="3821">
          <cell r="A3821" t="str">
            <v>FXCIMPMA01009</v>
          </cell>
          <cell r="D3821" t="str">
            <v>461E</v>
          </cell>
          <cell r="E3821" t="str">
            <v>ZMIP</v>
          </cell>
          <cell r="F3821">
            <v>0</v>
          </cell>
          <cell r="H3821" t="str">
            <v>National - except indicated in codes 3, 4, 5 or 8.</v>
          </cell>
        </row>
        <row r="3822">
          <cell r="A3822" t="str">
            <v>FXCIMPMA01013</v>
          </cell>
          <cell r="D3822" t="str">
            <v>461E</v>
          </cell>
          <cell r="E3822" t="str">
            <v>ZMIP</v>
          </cell>
          <cell r="F3822">
            <v>0</v>
          </cell>
          <cell r="H3822" t="str">
            <v>National - except indicated in codes 3, 4, 5 or 8.</v>
          </cell>
        </row>
        <row r="3823">
          <cell r="A3823" t="str">
            <v>FXCIMPMA01025</v>
          </cell>
          <cell r="D3823" t="str">
            <v>461E</v>
          </cell>
          <cell r="E3823" t="str">
            <v>ZMIP</v>
          </cell>
          <cell r="F3823">
            <v>0</v>
          </cell>
          <cell r="H3823" t="str">
            <v>National - except indicated in codes 3, 4, 5 or 8.</v>
          </cell>
        </row>
        <row r="3824">
          <cell r="A3824" t="str">
            <v>FXCIMPMA01046</v>
          </cell>
          <cell r="D3824" t="str">
            <v>461E</v>
          </cell>
          <cell r="E3824" t="str">
            <v>ZMIP</v>
          </cell>
          <cell r="F3824">
            <v>0</v>
          </cell>
          <cell r="H3824" t="str">
            <v>National - except indicated in codes 3, 4, 5 or 8.</v>
          </cell>
        </row>
        <row r="3825">
          <cell r="A3825" t="str">
            <v>FXCIMPMA01049</v>
          </cell>
          <cell r="D3825" t="str">
            <v>461E</v>
          </cell>
          <cell r="E3825" t="str">
            <v>ZMIP</v>
          </cell>
          <cell r="F3825">
            <v>0</v>
          </cell>
          <cell r="H3825" t="str">
            <v>National - except indicated in codes 3, 4, 5 or 8.</v>
          </cell>
        </row>
        <row r="3826">
          <cell r="A3826" t="str">
            <v>FXCIMPMA01060</v>
          </cell>
          <cell r="D3826" t="str">
            <v>461E</v>
          </cell>
          <cell r="E3826" t="str">
            <v>ZMIP</v>
          </cell>
          <cell r="F3826">
            <v>0</v>
          </cell>
          <cell r="H3826" t="str">
            <v>National - except indicated in codes 3, 4, 5 or 8.</v>
          </cell>
        </row>
        <row r="3827">
          <cell r="A3827" t="str">
            <v>FXCIMPMA01072</v>
          </cell>
          <cell r="D3827" t="str">
            <v>461E</v>
          </cell>
          <cell r="E3827" t="str">
            <v>ZMIP</v>
          </cell>
          <cell r="F3827">
            <v>0</v>
          </cell>
          <cell r="H3827" t="str">
            <v>National - except indicated in codes 3, 4, 5 or 8.</v>
          </cell>
        </row>
        <row r="3828">
          <cell r="A3828" t="str">
            <v>FXCIMPMA01112</v>
          </cell>
          <cell r="D3828" t="str">
            <v>461E</v>
          </cell>
          <cell r="E3828" t="str">
            <v>ZMIP</v>
          </cell>
          <cell r="F3828">
            <v>0</v>
          </cell>
          <cell r="H3828" t="str">
            <v>National - except indicated in codes 3, 4, 5 or 8.</v>
          </cell>
        </row>
        <row r="3829">
          <cell r="A3829" t="str">
            <v>FXCIMPMA01122</v>
          </cell>
          <cell r="D3829" t="str">
            <v>461E</v>
          </cell>
          <cell r="E3829" t="str">
            <v>ZMIP</v>
          </cell>
          <cell r="F3829">
            <v>0</v>
          </cell>
          <cell r="H3829" t="str">
            <v>National - except indicated in codes 3, 4, 5 or 8.</v>
          </cell>
        </row>
        <row r="3830">
          <cell r="A3830" t="str">
            <v>FXCIMPMA01130</v>
          </cell>
          <cell r="D3830" t="str">
            <v>461E</v>
          </cell>
          <cell r="E3830" t="str">
            <v>ZMIP</v>
          </cell>
          <cell r="F3830">
            <v>0</v>
          </cell>
          <cell r="H3830" t="str">
            <v>National - except indicated in codes 3, 4, 5 or 8.</v>
          </cell>
        </row>
        <row r="3831">
          <cell r="A3831" t="str">
            <v>FXCIMPMA01131</v>
          </cell>
          <cell r="D3831" t="str">
            <v>461E</v>
          </cell>
          <cell r="E3831" t="str">
            <v>ZMIP</v>
          </cell>
          <cell r="F3831">
            <v>0</v>
          </cell>
          <cell r="H3831" t="str">
            <v>National - except indicated in codes 3, 4, 5 or 8.</v>
          </cell>
        </row>
        <row r="3832">
          <cell r="A3832" t="str">
            <v>FXCIMPMA01160</v>
          </cell>
          <cell r="D3832" t="str">
            <v>461E</v>
          </cell>
          <cell r="E3832" t="str">
            <v>ZMIP</v>
          </cell>
          <cell r="F3832">
            <v>0</v>
          </cell>
          <cell r="H3832" t="str">
            <v>National - except indicated in codes 3, 4, 5 or 8.</v>
          </cell>
        </row>
        <row r="3833">
          <cell r="A3833" t="str">
            <v>FXCIMPMA01176</v>
          </cell>
          <cell r="D3833" t="str">
            <v>461E</v>
          </cell>
          <cell r="E3833" t="str">
            <v>ZMIP</v>
          </cell>
          <cell r="F3833">
            <v>0</v>
          </cell>
          <cell r="H3833" t="str">
            <v>National - except indicated in codes 3, 4, 5 or 8.</v>
          </cell>
        </row>
        <row r="3834">
          <cell r="A3834" t="str">
            <v>FXCIMPMA01204</v>
          </cell>
          <cell r="D3834" t="str">
            <v>461E</v>
          </cell>
          <cell r="E3834" t="str">
            <v>ZMIP</v>
          </cell>
          <cell r="F3834">
            <v>0</v>
          </cell>
          <cell r="H3834" t="str">
            <v>National - except indicated in codes 3, 4, 5 or 8.</v>
          </cell>
        </row>
        <row r="3835">
          <cell r="A3835" t="str">
            <v>FXCIMPMA01226</v>
          </cell>
          <cell r="D3835" t="str">
            <v>461E</v>
          </cell>
          <cell r="E3835" t="str">
            <v>ZMIP</v>
          </cell>
          <cell r="F3835">
            <v>0</v>
          </cell>
          <cell r="H3835" t="str">
            <v>National - except indicated in codes 3, 4, 5 or 8.</v>
          </cell>
        </row>
        <row r="3836">
          <cell r="A3836" t="str">
            <v>FXCIMPMA01237</v>
          </cell>
          <cell r="D3836" t="str">
            <v>461E</v>
          </cell>
          <cell r="E3836" t="str">
            <v>ZMIP</v>
          </cell>
          <cell r="F3836">
            <v>0</v>
          </cell>
          <cell r="H3836" t="str">
            <v>National - except indicated in codes 3, 4, 5 or 8.</v>
          </cell>
        </row>
        <row r="3837">
          <cell r="A3837" t="str">
            <v>FXCIMPMA01240</v>
          </cell>
          <cell r="D3837" t="str">
            <v>461E</v>
          </cell>
          <cell r="E3837" t="str">
            <v>ZMIP</v>
          </cell>
          <cell r="F3837">
            <v>0</v>
          </cell>
          <cell r="H3837" t="str">
            <v>National - except indicated in codes 3, 4, 5 or 8.</v>
          </cell>
        </row>
        <row r="3838">
          <cell r="A3838" t="str">
            <v>FXCIMPMA01241</v>
          </cell>
          <cell r="D3838" t="str">
            <v>461E</v>
          </cell>
          <cell r="E3838" t="str">
            <v>ZMIP</v>
          </cell>
          <cell r="F3838">
            <v>0</v>
          </cell>
          <cell r="H3838" t="str">
            <v>National - except indicated in codes 3, 4, 5 or 8.</v>
          </cell>
        </row>
        <row r="3839">
          <cell r="A3839" t="str">
            <v>FXCIMPMA01244</v>
          </cell>
          <cell r="D3839" t="str">
            <v>461E</v>
          </cell>
          <cell r="E3839" t="str">
            <v>ZMIP</v>
          </cell>
          <cell r="F3839">
            <v>0</v>
          </cell>
          <cell r="H3839" t="str">
            <v>National - except indicated in codes 3, 4, 5 or 8.</v>
          </cell>
        </row>
        <row r="3840">
          <cell r="A3840" t="str">
            <v>FXCIMPMA01249</v>
          </cell>
          <cell r="D3840" t="str">
            <v>461E</v>
          </cell>
          <cell r="E3840" t="str">
            <v>ZMIP</v>
          </cell>
          <cell r="F3840">
            <v>0</v>
          </cell>
          <cell r="H3840" t="str">
            <v>National - except indicated in codes 3, 4, 5 or 8.</v>
          </cell>
        </row>
        <row r="3841">
          <cell r="A3841" t="str">
            <v>FXCIMPMA01250</v>
          </cell>
          <cell r="D3841" t="str">
            <v>461E</v>
          </cell>
          <cell r="E3841" t="str">
            <v>ZMIP</v>
          </cell>
          <cell r="F3841">
            <v>0</v>
          </cell>
          <cell r="H3841" t="str">
            <v>National - except indicated in codes 3, 4, 5 or 8.</v>
          </cell>
        </row>
        <row r="3842">
          <cell r="A3842" t="str">
            <v>FXCIMPMA01251</v>
          </cell>
          <cell r="D3842" t="str">
            <v>461E</v>
          </cell>
          <cell r="E3842" t="str">
            <v>ZMIP</v>
          </cell>
          <cell r="F3842">
            <v>0</v>
          </cell>
          <cell r="H3842" t="str">
            <v>National - except indicated in codes 3, 4, 5 or 8.</v>
          </cell>
        </row>
        <row r="3843">
          <cell r="A3843" t="str">
            <v>FXCIMPMA01255</v>
          </cell>
          <cell r="D3843" t="str">
            <v>461E</v>
          </cell>
          <cell r="E3843" t="str">
            <v>ZMIP</v>
          </cell>
          <cell r="F3843">
            <v>0</v>
          </cell>
          <cell r="H3843" t="str">
            <v>National - except indicated in codes 3, 4, 5 or 8.</v>
          </cell>
        </row>
        <row r="3844">
          <cell r="A3844" t="str">
            <v>FXCIMPMA01256</v>
          </cell>
          <cell r="D3844" t="str">
            <v>461E</v>
          </cell>
          <cell r="E3844" t="str">
            <v>ZMIP</v>
          </cell>
          <cell r="F3844">
            <v>0</v>
          </cell>
          <cell r="H3844" t="str">
            <v>National - except indicated in codes 3, 4, 5 or 8.</v>
          </cell>
        </row>
        <row r="3845">
          <cell r="A3845" t="str">
            <v>FXCIMPMA01257</v>
          </cell>
          <cell r="D3845" t="str">
            <v>461E</v>
          </cell>
          <cell r="E3845" t="str">
            <v>ZMIP</v>
          </cell>
          <cell r="F3845">
            <v>0</v>
          </cell>
          <cell r="H3845" t="str">
            <v>National - except indicated in codes 3, 4, 5 or 8.</v>
          </cell>
        </row>
        <row r="3846">
          <cell r="A3846" t="str">
            <v>FXCIMPMA01308</v>
          </cell>
          <cell r="D3846" t="str">
            <v>461E</v>
          </cell>
          <cell r="E3846" t="str">
            <v>ZMIP</v>
          </cell>
          <cell r="F3846">
            <v>0</v>
          </cell>
          <cell r="H3846" t="str">
            <v>National - except indicated in codes 3, 4, 5 or 8.</v>
          </cell>
        </row>
        <row r="3847">
          <cell r="A3847" t="str">
            <v>FXCIMPMA01334</v>
          </cell>
          <cell r="D3847" t="str">
            <v>461E</v>
          </cell>
          <cell r="E3847" t="str">
            <v>ZMIP</v>
          </cell>
          <cell r="F3847">
            <v>0</v>
          </cell>
          <cell r="H3847" t="str">
            <v>National - except indicated in codes 3, 4, 5 or 8.</v>
          </cell>
        </row>
        <row r="3848">
          <cell r="A3848" t="str">
            <v>FXCIMPMA01340</v>
          </cell>
          <cell r="D3848" t="str">
            <v>461E</v>
          </cell>
          <cell r="E3848" t="str">
            <v>ZMIP</v>
          </cell>
          <cell r="F3848">
            <v>0</v>
          </cell>
          <cell r="H3848" t="str">
            <v>National - except indicated in codes 3, 4, 5 or 8.</v>
          </cell>
        </row>
        <row r="3849">
          <cell r="A3849" t="str">
            <v>FXCIMPMA01404</v>
          </cell>
          <cell r="D3849" t="str">
            <v>461E</v>
          </cell>
          <cell r="E3849" t="str">
            <v>ZMIP</v>
          </cell>
          <cell r="F3849">
            <v>0</v>
          </cell>
          <cell r="H3849" t="str">
            <v>National - except indicated in codes 3, 4, 5 or 8.</v>
          </cell>
        </row>
        <row r="3850">
          <cell r="A3850" t="str">
            <v>FXCIMPMA01462</v>
          </cell>
          <cell r="D3850" t="str">
            <v>461E</v>
          </cell>
          <cell r="E3850" t="str">
            <v>ZMIP</v>
          </cell>
          <cell r="F3850">
            <v>0</v>
          </cell>
          <cell r="H3850" t="str">
            <v>National - except indicated in codes 3, 4, 5 or 8.</v>
          </cell>
        </row>
        <row r="3851">
          <cell r="A3851" t="str">
            <v>FXCIMPMA01463</v>
          </cell>
          <cell r="D3851" t="str">
            <v>461E</v>
          </cell>
          <cell r="E3851" t="str">
            <v>ZMIP</v>
          </cell>
          <cell r="F3851">
            <v>0</v>
          </cell>
          <cell r="H3851" t="str">
            <v>National - except indicated in codes 3, 4, 5 or 8.</v>
          </cell>
        </row>
        <row r="3852">
          <cell r="A3852" t="str">
            <v>FXCIMPMA01519</v>
          </cell>
          <cell r="D3852" t="str">
            <v>461E</v>
          </cell>
          <cell r="E3852" t="str">
            <v>ZMIP</v>
          </cell>
          <cell r="F3852">
            <v>0</v>
          </cell>
          <cell r="H3852" t="str">
            <v>National - except indicated in codes 3, 4, 5 or 8.</v>
          </cell>
        </row>
        <row r="3853">
          <cell r="A3853" t="str">
            <v>FXCIMPMA01520</v>
          </cell>
          <cell r="D3853" t="str">
            <v>461E</v>
          </cell>
          <cell r="E3853" t="str">
            <v>ZMIP</v>
          </cell>
          <cell r="F3853">
            <v>0</v>
          </cell>
          <cell r="H3853" t="str">
            <v>National - except indicated in codes 3, 4, 5 or 8.</v>
          </cell>
        </row>
        <row r="3854">
          <cell r="A3854" t="str">
            <v>FXCIMPMA01542</v>
          </cell>
          <cell r="D3854" t="str">
            <v>461E</v>
          </cell>
          <cell r="E3854" t="str">
            <v>ZMIP</v>
          </cell>
          <cell r="F3854">
            <v>0</v>
          </cell>
          <cell r="H3854" t="str">
            <v>National - except indicated in codes 3, 4, 5 or 8.</v>
          </cell>
        </row>
        <row r="3855">
          <cell r="A3855" t="str">
            <v>FXCIMPMA01619</v>
          </cell>
          <cell r="D3855" t="str">
            <v>461E</v>
          </cell>
          <cell r="E3855" t="str">
            <v>ZMIP</v>
          </cell>
          <cell r="F3855">
            <v>0</v>
          </cell>
          <cell r="H3855" t="str">
            <v>National - except indicated in codes 3, 4, 5 or 8.</v>
          </cell>
        </row>
        <row r="3856">
          <cell r="A3856" t="str">
            <v>FXCIMPMA01754</v>
          </cell>
          <cell r="D3856" t="str">
            <v>461E</v>
          </cell>
          <cell r="E3856" t="str">
            <v>ZMIP</v>
          </cell>
          <cell r="F3856">
            <v>0</v>
          </cell>
          <cell r="H3856" t="str">
            <v>National - except indicated in codes 3, 4, 5 or 8.</v>
          </cell>
        </row>
        <row r="3857">
          <cell r="A3857" t="str">
            <v>FXCIMPMA01755</v>
          </cell>
          <cell r="D3857" t="str">
            <v>461E</v>
          </cell>
          <cell r="E3857" t="str">
            <v>ZMIP</v>
          </cell>
          <cell r="F3857">
            <v>0</v>
          </cell>
          <cell r="H3857" t="str">
            <v>National - except indicated in codes 3, 4, 5 or 8.</v>
          </cell>
        </row>
        <row r="3858">
          <cell r="A3858" t="str">
            <v>FXCIMPMOE0001</v>
          </cell>
          <cell r="D3858" t="str">
            <v>461E</v>
          </cell>
          <cell r="E3858" t="str">
            <v>ZMIP</v>
          </cell>
          <cell r="F3858">
            <v>0</v>
          </cell>
          <cell r="H3858" t="str">
            <v>National - except indicated in codes 3, 4, 5 or 8.</v>
          </cell>
        </row>
        <row r="3859">
          <cell r="A3859" t="str">
            <v>FXCIMPMOE0002</v>
          </cell>
          <cell r="D3859" t="str">
            <v>461E</v>
          </cell>
          <cell r="E3859" t="str">
            <v>ZMIP</v>
          </cell>
          <cell r="F3859">
            <v>0</v>
          </cell>
          <cell r="H3859" t="str">
            <v>National - except indicated in codes 3, 4, 5 or 8.</v>
          </cell>
        </row>
        <row r="3860">
          <cell r="A3860" t="str">
            <v>FXCIMPMOE0003</v>
          </cell>
          <cell r="D3860" t="str">
            <v>461E</v>
          </cell>
          <cell r="E3860" t="str">
            <v>ZMIP</v>
          </cell>
          <cell r="F3860">
            <v>0</v>
          </cell>
          <cell r="H3860" t="str">
            <v>National - except indicated in codes 3, 4, 5 or 8.</v>
          </cell>
        </row>
        <row r="3861">
          <cell r="A3861" t="str">
            <v>FXCIMPMOE0004</v>
          </cell>
          <cell r="D3861" t="str">
            <v>461E</v>
          </cell>
          <cell r="E3861" t="str">
            <v>ZMIP</v>
          </cell>
          <cell r="F3861">
            <v>0</v>
          </cell>
          <cell r="H3861" t="str">
            <v>National - except indicated in codes 3, 4, 5 or 8.</v>
          </cell>
        </row>
        <row r="3862">
          <cell r="A3862" t="str">
            <v>FXCIMPMOE0005</v>
          </cell>
          <cell r="D3862" t="str">
            <v>461E</v>
          </cell>
          <cell r="E3862" t="str">
            <v>ZMIP</v>
          </cell>
          <cell r="F3862">
            <v>0</v>
          </cell>
          <cell r="H3862" t="str">
            <v>National - except indicated in codes 3, 4, 5 or 8.</v>
          </cell>
        </row>
        <row r="3863">
          <cell r="A3863" t="str">
            <v>FXCIMPMOE0006</v>
          </cell>
          <cell r="D3863" t="str">
            <v>461E</v>
          </cell>
          <cell r="E3863" t="str">
            <v>ZMIP</v>
          </cell>
          <cell r="F3863">
            <v>0</v>
          </cell>
          <cell r="H3863" t="str">
            <v>National - except indicated in codes 3, 4, 5 or 8.</v>
          </cell>
        </row>
        <row r="3864">
          <cell r="A3864" t="str">
            <v>FXCIMPMOE0008</v>
          </cell>
          <cell r="D3864" t="str">
            <v>461E</v>
          </cell>
          <cell r="E3864" t="str">
            <v>ZMIP</v>
          </cell>
          <cell r="F3864">
            <v>0</v>
          </cell>
          <cell r="H3864" t="str">
            <v>National - except indicated in codes 3, 4, 5 or 8.</v>
          </cell>
        </row>
        <row r="3865">
          <cell r="A3865" t="str">
            <v>FXCIMPMOE0009</v>
          </cell>
          <cell r="D3865" t="str">
            <v>461E</v>
          </cell>
          <cell r="E3865" t="str">
            <v>ZMIP</v>
          </cell>
          <cell r="F3865">
            <v>0</v>
          </cell>
          <cell r="H3865" t="str">
            <v>National - except indicated in codes 3, 4, 5 or 8.</v>
          </cell>
        </row>
        <row r="3866">
          <cell r="A3866" t="str">
            <v>FXCIMPMOE0010</v>
          </cell>
          <cell r="D3866" t="str">
            <v>461E</v>
          </cell>
          <cell r="E3866" t="str">
            <v>ZMIP</v>
          </cell>
          <cell r="F3866">
            <v>0</v>
          </cell>
          <cell r="H3866" t="str">
            <v>National - except indicated in codes 3, 4, 5 or 8.</v>
          </cell>
        </row>
        <row r="3867">
          <cell r="A3867" t="str">
            <v>FXCIMPMOE0011</v>
          </cell>
          <cell r="D3867" t="str">
            <v>461E</v>
          </cell>
          <cell r="E3867" t="str">
            <v>ZMIP</v>
          </cell>
          <cell r="F3867">
            <v>0</v>
          </cell>
          <cell r="H3867" t="str">
            <v>National - except indicated in codes 3, 4, 5 or 8.</v>
          </cell>
        </row>
        <row r="3868">
          <cell r="A3868" t="str">
            <v>FXCIMPMOE0012</v>
          </cell>
          <cell r="D3868" t="str">
            <v>461E</v>
          </cell>
          <cell r="E3868" t="str">
            <v>ZMIP</v>
          </cell>
          <cell r="F3868">
            <v>0</v>
          </cell>
          <cell r="H3868" t="str">
            <v>National - except indicated in codes 3, 4, 5 or 8.</v>
          </cell>
        </row>
        <row r="3869">
          <cell r="A3869" t="str">
            <v>FXCIMPMOE0013</v>
          </cell>
          <cell r="D3869" t="str">
            <v>461E</v>
          </cell>
          <cell r="E3869" t="str">
            <v>ZMIP</v>
          </cell>
          <cell r="F3869">
            <v>0</v>
          </cell>
          <cell r="H3869" t="str">
            <v>National - except indicated in codes 3, 4, 5 or 8.</v>
          </cell>
        </row>
        <row r="3870">
          <cell r="A3870" t="str">
            <v>FXCIMPMOE0014</v>
          </cell>
          <cell r="D3870" t="str">
            <v>461E</v>
          </cell>
          <cell r="E3870" t="str">
            <v>ZMIP</v>
          </cell>
          <cell r="F3870">
            <v>0</v>
          </cell>
          <cell r="H3870" t="str">
            <v>National - except indicated in codes 3, 4, 5 or 8.</v>
          </cell>
        </row>
        <row r="3871">
          <cell r="A3871" t="str">
            <v>FXCIMPMOE0015</v>
          </cell>
          <cell r="D3871" t="str">
            <v>461E</v>
          </cell>
          <cell r="E3871" t="str">
            <v>ZMIP</v>
          </cell>
          <cell r="F3871">
            <v>0</v>
          </cell>
          <cell r="H3871" t="str">
            <v>National - except indicated in codes 3, 4, 5 or 8.</v>
          </cell>
        </row>
        <row r="3872">
          <cell r="A3872" t="str">
            <v>FXCIMPMOE0016</v>
          </cell>
          <cell r="D3872" t="str">
            <v>461E</v>
          </cell>
          <cell r="E3872" t="str">
            <v>ZMIP</v>
          </cell>
          <cell r="F3872">
            <v>0</v>
          </cell>
          <cell r="H3872" t="str">
            <v>National - except indicated in codes 3, 4, 5 or 8.</v>
          </cell>
        </row>
        <row r="3873">
          <cell r="A3873" t="str">
            <v>FXCIMPMOE0017</v>
          </cell>
          <cell r="D3873" t="str">
            <v>461E</v>
          </cell>
          <cell r="E3873" t="str">
            <v>ZMIP</v>
          </cell>
          <cell r="F3873">
            <v>0</v>
          </cell>
          <cell r="H3873" t="str">
            <v>National - except indicated in codes 3, 4, 5 or 8.</v>
          </cell>
        </row>
        <row r="3874">
          <cell r="A3874" t="str">
            <v>FXCIMPMOE0018</v>
          </cell>
          <cell r="D3874" t="str">
            <v>461E</v>
          </cell>
          <cell r="E3874" t="str">
            <v>ZMIP</v>
          </cell>
          <cell r="F3874">
            <v>0</v>
          </cell>
          <cell r="H3874" t="str">
            <v>National - except indicated in codes 3, 4, 5 or 8.</v>
          </cell>
        </row>
        <row r="3875">
          <cell r="A3875" t="str">
            <v>FXCIMPMOE0019</v>
          </cell>
          <cell r="D3875" t="str">
            <v>461E</v>
          </cell>
          <cell r="E3875" t="str">
            <v>ZMIP</v>
          </cell>
          <cell r="F3875">
            <v>0</v>
          </cell>
          <cell r="H3875" t="str">
            <v>National - except indicated in codes 3, 4, 5 or 8.</v>
          </cell>
        </row>
        <row r="3876">
          <cell r="A3876" t="str">
            <v>FXCIMPMOE0020</v>
          </cell>
          <cell r="D3876" t="str">
            <v>461E</v>
          </cell>
          <cell r="E3876" t="str">
            <v>ZMIP</v>
          </cell>
          <cell r="F3876">
            <v>0</v>
          </cell>
          <cell r="H3876" t="str">
            <v>National - except indicated in codes 3, 4, 5 or 8.</v>
          </cell>
        </row>
        <row r="3877">
          <cell r="A3877" t="str">
            <v>FXCIMPMOE0021</v>
          </cell>
          <cell r="D3877" t="str">
            <v>461E</v>
          </cell>
          <cell r="E3877" t="str">
            <v>ZMIP</v>
          </cell>
          <cell r="F3877">
            <v>0</v>
          </cell>
          <cell r="H3877" t="str">
            <v>National - except indicated in codes 3, 4, 5 or 8.</v>
          </cell>
        </row>
        <row r="3878">
          <cell r="A3878" t="str">
            <v>FXCIMPMOE0022</v>
          </cell>
          <cell r="D3878" t="str">
            <v>461E</v>
          </cell>
          <cell r="E3878" t="str">
            <v>ZMIP</v>
          </cell>
          <cell r="F3878">
            <v>0</v>
          </cell>
          <cell r="H3878" t="str">
            <v>National - except indicated in codes 3, 4, 5 or 8.</v>
          </cell>
        </row>
        <row r="3879">
          <cell r="A3879" t="str">
            <v>FXCIMPMOE0023</v>
          </cell>
          <cell r="D3879" t="str">
            <v>461E</v>
          </cell>
          <cell r="E3879" t="str">
            <v>ZMIP</v>
          </cell>
          <cell r="F3879">
            <v>0</v>
          </cell>
          <cell r="H3879" t="str">
            <v>National - except indicated in codes 3, 4, 5 or 8.</v>
          </cell>
        </row>
        <row r="3880">
          <cell r="A3880" t="str">
            <v>FXCIMPMOE0024</v>
          </cell>
          <cell r="D3880" t="str">
            <v>461E</v>
          </cell>
          <cell r="E3880" t="str">
            <v>ZMIP</v>
          </cell>
          <cell r="F3880">
            <v>0</v>
          </cell>
          <cell r="H3880" t="str">
            <v>National - except indicated in codes 3, 4, 5 or 8.</v>
          </cell>
        </row>
        <row r="3881">
          <cell r="A3881" t="str">
            <v>FXCIMPMOE0025</v>
          </cell>
          <cell r="D3881" t="str">
            <v>461E</v>
          </cell>
          <cell r="E3881" t="str">
            <v>ZMIP</v>
          </cell>
          <cell r="F3881">
            <v>0</v>
          </cell>
          <cell r="H3881" t="str">
            <v>National - except indicated in codes 3, 4, 5 or 8.</v>
          </cell>
        </row>
        <row r="3882">
          <cell r="A3882" t="str">
            <v>FXCIMPMOE0026</v>
          </cell>
          <cell r="D3882" t="str">
            <v>461E</v>
          </cell>
          <cell r="E3882" t="str">
            <v>ZMIP</v>
          </cell>
          <cell r="F3882">
            <v>0</v>
          </cell>
          <cell r="H3882" t="str">
            <v>National - except indicated in codes 3, 4, 5 or 8.</v>
          </cell>
        </row>
        <row r="3883">
          <cell r="A3883" t="str">
            <v>FXCIMPMOE0027</v>
          </cell>
          <cell r="D3883" t="str">
            <v>461E</v>
          </cell>
          <cell r="E3883" t="str">
            <v>ZMIP</v>
          </cell>
          <cell r="F3883">
            <v>0</v>
          </cell>
          <cell r="H3883" t="str">
            <v>National - except indicated in codes 3, 4, 5 or 8.</v>
          </cell>
        </row>
        <row r="3884">
          <cell r="A3884" t="str">
            <v>FXCIMPMOE0028</v>
          </cell>
          <cell r="D3884" t="str">
            <v>461E</v>
          </cell>
          <cell r="E3884" t="str">
            <v>ZMIP</v>
          </cell>
          <cell r="F3884">
            <v>0</v>
          </cell>
          <cell r="H3884" t="str">
            <v>National - except indicated in codes 3, 4, 5 or 8.</v>
          </cell>
        </row>
        <row r="3885">
          <cell r="A3885" t="str">
            <v>FXCIMPMOE0029</v>
          </cell>
          <cell r="D3885" t="str">
            <v>461E</v>
          </cell>
          <cell r="E3885" t="str">
            <v>ZMIP</v>
          </cell>
          <cell r="F3885">
            <v>0</v>
          </cell>
          <cell r="H3885" t="str">
            <v>National - except indicated in codes 3, 4, 5 or 8.</v>
          </cell>
        </row>
        <row r="3886">
          <cell r="A3886" t="str">
            <v>FXCIMPMOE0030</v>
          </cell>
          <cell r="D3886" t="str">
            <v>461E</v>
          </cell>
          <cell r="E3886" t="str">
            <v>ZMIP</v>
          </cell>
          <cell r="F3886">
            <v>0</v>
          </cell>
          <cell r="H3886" t="str">
            <v>National - except indicated in codes 3, 4, 5 or 8.</v>
          </cell>
        </row>
        <row r="3887">
          <cell r="A3887" t="str">
            <v>FXCIMPMOE0031</v>
          </cell>
          <cell r="D3887" t="str">
            <v>461E</v>
          </cell>
          <cell r="E3887" t="str">
            <v>ZMIP</v>
          </cell>
          <cell r="F3887">
            <v>0</v>
          </cell>
          <cell r="H3887" t="str">
            <v>National - except indicated in codes 3, 4, 5 or 8.</v>
          </cell>
        </row>
        <row r="3888">
          <cell r="A3888" t="str">
            <v>FXCIMPMOE0032</v>
          </cell>
          <cell r="D3888" t="str">
            <v>461E</v>
          </cell>
          <cell r="E3888" t="str">
            <v>ZMIP</v>
          </cell>
          <cell r="F3888">
            <v>0</v>
          </cell>
          <cell r="H3888" t="str">
            <v>National - except indicated in codes 3, 4, 5 or 8.</v>
          </cell>
        </row>
        <row r="3889">
          <cell r="A3889" t="str">
            <v>FXCIMPMOE0033</v>
          </cell>
          <cell r="D3889" t="str">
            <v>461E</v>
          </cell>
          <cell r="E3889" t="str">
            <v>ZMIP</v>
          </cell>
          <cell r="F3889">
            <v>0</v>
          </cell>
          <cell r="H3889" t="str">
            <v>National - except indicated in codes 3, 4, 5 or 8.</v>
          </cell>
        </row>
        <row r="3890">
          <cell r="A3890" t="str">
            <v>FXCIMPMOE0034</v>
          </cell>
          <cell r="D3890" t="str">
            <v>461E</v>
          </cell>
          <cell r="E3890" t="str">
            <v>ZMIP</v>
          </cell>
          <cell r="F3890">
            <v>0</v>
          </cell>
          <cell r="H3890" t="str">
            <v>National - except indicated in codes 3, 4, 5 or 8.</v>
          </cell>
        </row>
        <row r="3891">
          <cell r="A3891" t="str">
            <v>FXCIMPMOE0035</v>
          </cell>
          <cell r="D3891" t="str">
            <v>461E</v>
          </cell>
          <cell r="E3891" t="str">
            <v>ZMIP</v>
          </cell>
          <cell r="F3891">
            <v>0</v>
          </cell>
          <cell r="H3891" t="str">
            <v>National - except indicated in codes 3, 4, 5 or 8.</v>
          </cell>
        </row>
        <row r="3892">
          <cell r="A3892" t="str">
            <v>FXCIMPMOE0036</v>
          </cell>
          <cell r="D3892" t="str">
            <v>461E</v>
          </cell>
          <cell r="E3892" t="str">
            <v>ZMIP</v>
          </cell>
          <cell r="F3892">
            <v>0</v>
          </cell>
          <cell r="H3892" t="str">
            <v>National - except indicated in codes 3, 4, 5 or 8.</v>
          </cell>
        </row>
        <row r="3893">
          <cell r="A3893" t="str">
            <v>FXCIMPMOE0037</v>
          </cell>
          <cell r="D3893" t="str">
            <v>461E</v>
          </cell>
          <cell r="E3893" t="str">
            <v>ZMIP</v>
          </cell>
          <cell r="F3893">
            <v>0</v>
          </cell>
          <cell r="H3893" t="str">
            <v>National - except indicated in codes 3, 4, 5 or 8.</v>
          </cell>
        </row>
        <row r="3894">
          <cell r="A3894" t="str">
            <v>FXCIMPMOE0038</v>
          </cell>
          <cell r="D3894" t="str">
            <v>461E</v>
          </cell>
          <cell r="E3894" t="str">
            <v>ZMIP</v>
          </cell>
          <cell r="F3894">
            <v>0</v>
          </cell>
          <cell r="H3894" t="str">
            <v>National - except indicated in codes 3, 4, 5 or 8.</v>
          </cell>
        </row>
        <row r="3895">
          <cell r="A3895" t="str">
            <v>FXCIMPMOE0039</v>
          </cell>
          <cell r="D3895" t="str">
            <v>461E</v>
          </cell>
          <cell r="E3895" t="str">
            <v>ZMIP</v>
          </cell>
          <cell r="F3895">
            <v>0</v>
          </cell>
          <cell r="H3895" t="str">
            <v>National - except indicated in codes 3, 4, 5 or 8.</v>
          </cell>
        </row>
        <row r="3896">
          <cell r="A3896" t="str">
            <v>FXCIMPMOE0040</v>
          </cell>
          <cell r="D3896" t="str">
            <v>461E</v>
          </cell>
          <cell r="E3896" t="str">
            <v>ZMIP</v>
          </cell>
          <cell r="F3896">
            <v>0</v>
          </cell>
          <cell r="H3896" t="str">
            <v>National - except indicated in codes 3, 4, 5 or 8.</v>
          </cell>
        </row>
        <row r="3897">
          <cell r="A3897" t="str">
            <v>FXCIMPMOE0041</v>
          </cell>
          <cell r="D3897" t="str">
            <v>461E</v>
          </cell>
          <cell r="E3897" t="str">
            <v>ZMIP</v>
          </cell>
          <cell r="F3897">
            <v>0</v>
          </cell>
          <cell r="H3897" t="str">
            <v>National - except indicated in codes 3, 4, 5 or 8.</v>
          </cell>
        </row>
        <row r="3898">
          <cell r="A3898" t="str">
            <v>FXCIMPMOE0042</v>
          </cell>
          <cell r="D3898" t="str">
            <v>461E</v>
          </cell>
          <cell r="E3898" t="str">
            <v>ZMIP</v>
          </cell>
          <cell r="F3898">
            <v>0</v>
          </cell>
          <cell r="H3898" t="str">
            <v>National - except indicated in codes 3, 4, 5 or 8.</v>
          </cell>
        </row>
        <row r="3899">
          <cell r="A3899" t="str">
            <v>FXCIMPMOE0043</v>
          </cell>
          <cell r="D3899" t="str">
            <v>461E</v>
          </cell>
          <cell r="E3899" t="str">
            <v>ZMIP</v>
          </cell>
          <cell r="F3899">
            <v>0</v>
          </cell>
          <cell r="H3899" t="str">
            <v>National - except indicated in codes 3, 4, 5 or 8.</v>
          </cell>
        </row>
        <row r="3900">
          <cell r="A3900" t="str">
            <v>FXCIMPMOE0044</v>
          </cell>
          <cell r="D3900" t="str">
            <v>461E</v>
          </cell>
          <cell r="E3900" t="str">
            <v>ZMIP</v>
          </cell>
          <cell r="F3900">
            <v>0</v>
          </cell>
          <cell r="H3900" t="str">
            <v>National - except indicated in codes 3, 4, 5 or 8.</v>
          </cell>
        </row>
        <row r="3901">
          <cell r="A3901" t="str">
            <v>FXCIMPMOE0045</v>
          </cell>
          <cell r="D3901" t="str">
            <v>461E</v>
          </cell>
          <cell r="E3901" t="str">
            <v>ZMIP</v>
          </cell>
          <cell r="F3901">
            <v>0</v>
          </cell>
          <cell r="H3901" t="str">
            <v>National - except indicated in codes 3, 4, 5 or 8.</v>
          </cell>
        </row>
        <row r="3902">
          <cell r="A3902" t="str">
            <v>FXCIMPMOE0046</v>
          </cell>
          <cell r="D3902" t="str">
            <v>461E</v>
          </cell>
          <cell r="E3902" t="str">
            <v>ZMIP</v>
          </cell>
          <cell r="F3902">
            <v>0</v>
          </cell>
          <cell r="H3902" t="str">
            <v>National - except indicated in codes 3, 4, 5 or 8.</v>
          </cell>
        </row>
        <row r="3903">
          <cell r="A3903" t="str">
            <v>FXCIMPMOE0047</v>
          </cell>
          <cell r="D3903" t="str">
            <v>461E</v>
          </cell>
          <cell r="E3903" t="str">
            <v>ZMIP</v>
          </cell>
          <cell r="F3903">
            <v>0</v>
          </cell>
          <cell r="H3903" t="str">
            <v>National - except indicated in codes 3, 4, 5 or 8.</v>
          </cell>
        </row>
        <row r="3904">
          <cell r="A3904" t="str">
            <v>FXCIMPMOE0048</v>
          </cell>
          <cell r="D3904" t="str">
            <v>461E</v>
          </cell>
          <cell r="E3904" t="str">
            <v>ZMIP</v>
          </cell>
          <cell r="F3904">
            <v>0</v>
          </cell>
          <cell r="H3904" t="str">
            <v>National - except indicated in codes 3, 4, 5 or 8.</v>
          </cell>
        </row>
        <row r="3905">
          <cell r="A3905" t="str">
            <v>FXCIMPMOE0049</v>
          </cell>
          <cell r="D3905" t="str">
            <v>461E</v>
          </cell>
          <cell r="E3905" t="str">
            <v>ZMIP</v>
          </cell>
          <cell r="F3905">
            <v>0</v>
          </cell>
          <cell r="H3905" t="str">
            <v>National - except indicated in codes 3, 4, 5 or 8.</v>
          </cell>
        </row>
        <row r="3906">
          <cell r="A3906" t="str">
            <v>FXCIMPMOE0050</v>
          </cell>
          <cell r="D3906" t="str">
            <v>461E</v>
          </cell>
          <cell r="E3906" t="str">
            <v>ZMIP</v>
          </cell>
          <cell r="F3906">
            <v>0</v>
          </cell>
          <cell r="H3906" t="str">
            <v>National - except indicated in codes 3, 4, 5 or 8.</v>
          </cell>
        </row>
        <row r="3907">
          <cell r="A3907" t="str">
            <v>FXCIMPMOE0051</v>
          </cell>
          <cell r="D3907" t="str">
            <v>461E</v>
          </cell>
          <cell r="E3907" t="str">
            <v>ZMIP</v>
          </cell>
          <cell r="F3907">
            <v>0</v>
          </cell>
          <cell r="H3907" t="str">
            <v>National - except indicated in codes 3, 4, 5 or 8.</v>
          </cell>
        </row>
        <row r="3908">
          <cell r="A3908" t="str">
            <v>FXCIMPMOE0052</v>
          </cell>
          <cell r="D3908" t="str">
            <v>461E</v>
          </cell>
          <cell r="E3908" t="str">
            <v>ZMIP</v>
          </cell>
          <cell r="F3908">
            <v>0</v>
          </cell>
          <cell r="H3908" t="str">
            <v>National - except indicated in codes 3, 4, 5 or 8.</v>
          </cell>
        </row>
        <row r="3909">
          <cell r="A3909" t="str">
            <v>FXCIMPMOE0053</v>
          </cell>
          <cell r="D3909" t="str">
            <v>461E</v>
          </cell>
          <cell r="E3909" t="str">
            <v>ZMIP</v>
          </cell>
          <cell r="F3909">
            <v>0</v>
          </cell>
          <cell r="H3909" t="str">
            <v>National - except indicated in codes 3, 4, 5 or 8.</v>
          </cell>
        </row>
        <row r="3910">
          <cell r="A3910" t="str">
            <v>FXCIMPMOE0054</v>
          </cell>
          <cell r="D3910" t="str">
            <v>461E</v>
          </cell>
          <cell r="E3910" t="str">
            <v>ZMIP</v>
          </cell>
          <cell r="F3910">
            <v>0</v>
          </cell>
          <cell r="H3910" t="str">
            <v>National - except indicated in codes 3, 4, 5 or 8.</v>
          </cell>
        </row>
        <row r="3911">
          <cell r="A3911" t="str">
            <v>FXCIMPMOE0055</v>
          </cell>
          <cell r="D3911" t="str">
            <v>461E</v>
          </cell>
          <cell r="E3911" t="str">
            <v>ZMIP</v>
          </cell>
          <cell r="F3911">
            <v>0</v>
          </cell>
          <cell r="H3911" t="str">
            <v>National - except indicated in codes 3, 4, 5 or 8.</v>
          </cell>
        </row>
        <row r="3912">
          <cell r="A3912" t="str">
            <v>FXCIMPMOE0056</v>
          </cell>
          <cell r="D3912" t="str">
            <v>461E</v>
          </cell>
          <cell r="E3912" t="str">
            <v>ZMIP</v>
          </cell>
          <cell r="F3912">
            <v>0</v>
          </cell>
          <cell r="H3912" t="str">
            <v>National - except indicated in codes 3, 4, 5 or 8.</v>
          </cell>
        </row>
        <row r="3913">
          <cell r="A3913" t="str">
            <v>FXCIMPMOE0057</v>
          </cell>
          <cell r="D3913" t="str">
            <v>461E</v>
          </cell>
          <cell r="E3913" t="str">
            <v>ZMIP</v>
          </cell>
          <cell r="F3913">
            <v>0</v>
          </cell>
          <cell r="H3913" t="str">
            <v>National - except indicated in codes 3, 4, 5 or 8.</v>
          </cell>
        </row>
        <row r="3914">
          <cell r="A3914" t="str">
            <v>FXCIMPMOE0058</v>
          </cell>
          <cell r="D3914" t="str">
            <v>461E</v>
          </cell>
          <cell r="E3914" t="str">
            <v>ZMIP</v>
          </cell>
          <cell r="F3914">
            <v>0</v>
          </cell>
          <cell r="H3914" t="str">
            <v>National - except indicated in codes 3, 4, 5 or 8.</v>
          </cell>
        </row>
        <row r="3915">
          <cell r="A3915" t="str">
            <v>FXCIMPMOE0059</v>
          </cell>
          <cell r="D3915" t="str">
            <v>461E</v>
          </cell>
          <cell r="E3915" t="str">
            <v>ZMIP</v>
          </cell>
          <cell r="F3915">
            <v>0</v>
          </cell>
          <cell r="H3915" t="str">
            <v>National - except indicated in codes 3, 4, 5 or 8.</v>
          </cell>
        </row>
        <row r="3916">
          <cell r="A3916" t="str">
            <v>FXCIMPMOE0060</v>
          </cell>
          <cell r="D3916" t="str">
            <v>461E</v>
          </cell>
          <cell r="E3916" t="str">
            <v>ZMIP</v>
          </cell>
          <cell r="F3916">
            <v>0</v>
          </cell>
          <cell r="H3916" t="str">
            <v>National - except indicated in codes 3, 4, 5 or 8.</v>
          </cell>
        </row>
        <row r="3917">
          <cell r="A3917" t="str">
            <v>FXCIMPMOE0061</v>
          </cell>
          <cell r="D3917" t="str">
            <v>461E</v>
          </cell>
          <cell r="E3917" t="str">
            <v>ZMIP</v>
          </cell>
          <cell r="F3917">
            <v>0</v>
          </cell>
          <cell r="H3917" t="str">
            <v>National - except indicated in codes 3, 4, 5 or 8.</v>
          </cell>
        </row>
        <row r="3918">
          <cell r="A3918" t="str">
            <v>FXCIMPMOE0062</v>
          </cell>
          <cell r="D3918" t="str">
            <v>461E</v>
          </cell>
          <cell r="E3918" t="str">
            <v>ZMIP</v>
          </cell>
          <cell r="F3918">
            <v>0</v>
          </cell>
          <cell r="H3918" t="str">
            <v>National - except indicated in codes 3, 4, 5 or 8.</v>
          </cell>
        </row>
        <row r="3919">
          <cell r="A3919" t="str">
            <v>FXCIMPMOE0063</v>
          </cell>
          <cell r="D3919" t="str">
            <v>461E</v>
          </cell>
          <cell r="E3919" t="str">
            <v>ZMIP</v>
          </cell>
          <cell r="F3919">
            <v>0</v>
          </cell>
          <cell r="H3919" t="str">
            <v>National - except indicated in codes 3, 4, 5 or 8.</v>
          </cell>
        </row>
        <row r="3920">
          <cell r="A3920" t="str">
            <v>FXCIMPMOE0064</v>
          </cell>
          <cell r="D3920" t="str">
            <v>461E</v>
          </cell>
          <cell r="E3920" t="str">
            <v>ZMIP</v>
          </cell>
          <cell r="F3920">
            <v>0</v>
          </cell>
          <cell r="H3920" t="str">
            <v>National - except indicated in codes 3, 4, 5 or 8.</v>
          </cell>
        </row>
        <row r="3921">
          <cell r="A3921" t="str">
            <v>FXCIMPMOE0065</v>
          </cell>
          <cell r="D3921" t="str">
            <v>461E</v>
          </cell>
          <cell r="E3921" t="str">
            <v>ZMIP</v>
          </cell>
          <cell r="F3921">
            <v>0</v>
          </cell>
          <cell r="H3921" t="str">
            <v>National - except indicated in codes 3, 4, 5 or 8.</v>
          </cell>
        </row>
        <row r="3922">
          <cell r="A3922" t="str">
            <v>FXCIMPMOE0066</v>
          </cell>
          <cell r="D3922" t="str">
            <v>461E</v>
          </cell>
          <cell r="E3922" t="str">
            <v>ZMIP</v>
          </cell>
          <cell r="F3922">
            <v>0</v>
          </cell>
          <cell r="H3922" t="str">
            <v>National - except indicated in codes 3, 4, 5 or 8.</v>
          </cell>
        </row>
        <row r="3923">
          <cell r="A3923" t="str">
            <v>FXCIMPMOE0067</v>
          </cell>
          <cell r="D3923" t="str">
            <v>461E</v>
          </cell>
          <cell r="E3923" t="str">
            <v>ZMIP</v>
          </cell>
          <cell r="F3923">
            <v>0</v>
          </cell>
          <cell r="H3923" t="str">
            <v>National - except indicated in codes 3, 4, 5 or 8.</v>
          </cell>
        </row>
        <row r="3924">
          <cell r="A3924" t="str">
            <v>FXCIMPMOE0068</v>
          </cell>
          <cell r="D3924" t="str">
            <v>461E</v>
          </cell>
          <cell r="E3924" t="str">
            <v>ZMIP</v>
          </cell>
          <cell r="F3924">
            <v>0</v>
          </cell>
          <cell r="H3924" t="str">
            <v>National - except indicated in codes 3, 4, 5 or 8.</v>
          </cell>
        </row>
        <row r="3925">
          <cell r="A3925" t="str">
            <v>FXCIMPMOE0069</v>
          </cell>
          <cell r="D3925" t="str">
            <v>461E</v>
          </cell>
          <cell r="E3925" t="str">
            <v>ZMIP</v>
          </cell>
          <cell r="F3925">
            <v>0</v>
          </cell>
          <cell r="H3925" t="str">
            <v>National - except indicated in codes 3, 4, 5 or 8.</v>
          </cell>
        </row>
        <row r="3926">
          <cell r="A3926" t="str">
            <v>FXCIMPMOE0070</v>
          </cell>
          <cell r="D3926" t="str">
            <v>461E</v>
          </cell>
          <cell r="E3926" t="str">
            <v>ZMIP</v>
          </cell>
          <cell r="F3926">
            <v>0</v>
          </cell>
          <cell r="H3926" t="str">
            <v>National - except indicated in codes 3, 4, 5 or 8.</v>
          </cell>
        </row>
        <row r="3927">
          <cell r="A3927" t="str">
            <v>FXCIMPMOE0071</v>
          </cell>
          <cell r="D3927" t="str">
            <v>461E</v>
          </cell>
          <cell r="E3927" t="str">
            <v>ZMIP</v>
          </cell>
          <cell r="F3927">
            <v>0</v>
          </cell>
          <cell r="H3927" t="str">
            <v>National - except indicated in codes 3, 4, 5 or 8.</v>
          </cell>
        </row>
        <row r="3928">
          <cell r="A3928" t="str">
            <v>FXCIMPMOE0072</v>
          </cell>
          <cell r="D3928" t="str">
            <v>461E</v>
          </cell>
          <cell r="E3928" t="str">
            <v>ZMIP</v>
          </cell>
          <cell r="F3928">
            <v>0</v>
          </cell>
          <cell r="H3928" t="str">
            <v>National - except indicated in codes 3, 4, 5 or 8.</v>
          </cell>
        </row>
        <row r="3929">
          <cell r="A3929" t="str">
            <v>FXCIMPMOE0073</v>
          </cell>
          <cell r="D3929" t="str">
            <v>461E</v>
          </cell>
          <cell r="E3929" t="str">
            <v>ZMIP</v>
          </cell>
          <cell r="F3929">
            <v>0</v>
          </cell>
          <cell r="H3929" t="str">
            <v>National - except indicated in codes 3, 4, 5 or 8.</v>
          </cell>
        </row>
        <row r="3930">
          <cell r="A3930" t="str">
            <v>FXCIMPMOE0074</v>
          </cell>
          <cell r="D3930" t="str">
            <v>461E</v>
          </cell>
          <cell r="E3930" t="str">
            <v>ZMIP</v>
          </cell>
          <cell r="F3930">
            <v>0</v>
          </cell>
          <cell r="H3930" t="str">
            <v>National - except indicated in codes 3, 4, 5 or 8.</v>
          </cell>
        </row>
        <row r="3931">
          <cell r="A3931" t="str">
            <v>FXCIMPMOE0075</v>
          </cell>
          <cell r="D3931" t="str">
            <v>461E</v>
          </cell>
          <cell r="E3931" t="str">
            <v>ZMIP</v>
          </cell>
          <cell r="F3931">
            <v>0</v>
          </cell>
          <cell r="H3931" t="str">
            <v>National - except indicated in codes 3, 4, 5 or 8.</v>
          </cell>
        </row>
        <row r="3932">
          <cell r="A3932" t="str">
            <v>FXCIMPMOE0076</v>
          </cell>
          <cell r="D3932" t="str">
            <v>461E</v>
          </cell>
          <cell r="E3932" t="str">
            <v>ZMIP</v>
          </cell>
          <cell r="F3932">
            <v>0</v>
          </cell>
          <cell r="H3932" t="str">
            <v>National - except indicated in codes 3, 4, 5 or 8.</v>
          </cell>
        </row>
        <row r="3933">
          <cell r="A3933" t="str">
            <v>FXCIMPMOE0077</v>
          </cell>
          <cell r="D3933" t="str">
            <v>461E</v>
          </cell>
          <cell r="E3933" t="str">
            <v>ZMIP</v>
          </cell>
          <cell r="F3933">
            <v>0</v>
          </cell>
          <cell r="H3933" t="str">
            <v>National - except indicated in codes 3, 4, 5 or 8.</v>
          </cell>
        </row>
        <row r="3934">
          <cell r="A3934" t="str">
            <v>FXCIMPMOE0078</v>
          </cell>
          <cell r="D3934" t="str">
            <v>461E</v>
          </cell>
          <cell r="E3934" t="str">
            <v>ZMIP</v>
          </cell>
          <cell r="F3934">
            <v>0</v>
          </cell>
          <cell r="H3934" t="str">
            <v>National - except indicated in codes 3, 4, 5 or 8.</v>
          </cell>
        </row>
        <row r="3935">
          <cell r="A3935" t="str">
            <v>FXCIMPMOE0079</v>
          </cell>
          <cell r="D3935" t="str">
            <v>461E</v>
          </cell>
          <cell r="E3935" t="str">
            <v>ZMIP</v>
          </cell>
          <cell r="F3935">
            <v>0</v>
          </cell>
          <cell r="H3935" t="str">
            <v>National - except indicated in codes 3, 4, 5 or 8.</v>
          </cell>
        </row>
        <row r="3936">
          <cell r="A3936" t="str">
            <v>FXCIMPMOE0080</v>
          </cell>
          <cell r="D3936" t="str">
            <v>461E</v>
          </cell>
          <cell r="E3936" t="str">
            <v>ZMIP</v>
          </cell>
          <cell r="F3936">
            <v>0</v>
          </cell>
          <cell r="H3936" t="str">
            <v>National - except indicated in codes 3, 4, 5 or 8.</v>
          </cell>
        </row>
        <row r="3937">
          <cell r="A3937" t="str">
            <v>FXCIMPMOE0081</v>
          </cell>
          <cell r="D3937" t="str">
            <v>461E</v>
          </cell>
          <cell r="E3937" t="str">
            <v>ZMIP</v>
          </cell>
          <cell r="F3937">
            <v>0</v>
          </cell>
          <cell r="H3937" t="str">
            <v>National - except indicated in codes 3, 4, 5 or 8.</v>
          </cell>
        </row>
        <row r="3938">
          <cell r="A3938" t="str">
            <v>FXCIMPMOE0082</v>
          </cell>
          <cell r="D3938" t="str">
            <v>461E</v>
          </cell>
          <cell r="E3938" t="str">
            <v>ZMIP</v>
          </cell>
          <cell r="F3938">
            <v>0</v>
          </cell>
          <cell r="H3938" t="str">
            <v>National - except indicated in codes 3, 4, 5 or 8.</v>
          </cell>
        </row>
        <row r="3939">
          <cell r="A3939" t="str">
            <v>FXCIMPMOE0083</v>
          </cell>
          <cell r="D3939" t="str">
            <v>461E</v>
          </cell>
          <cell r="E3939" t="str">
            <v>ZMIP</v>
          </cell>
          <cell r="F3939">
            <v>0</v>
          </cell>
          <cell r="H3939" t="str">
            <v>National - except indicated in codes 3, 4, 5 or 8.</v>
          </cell>
        </row>
        <row r="3940">
          <cell r="A3940" t="str">
            <v>FXCIMPMOE0084</v>
          </cell>
          <cell r="D3940" t="str">
            <v>461E</v>
          </cell>
          <cell r="E3940" t="str">
            <v>ZMIP</v>
          </cell>
          <cell r="F3940">
            <v>0</v>
          </cell>
          <cell r="H3940" t="str">
            <v>National - except indicated in codes 3, 4, 5 or 8.</v>
          </cell>
        </row>
        <row r="3941">
          <cell r="A3941" t="str">
            <v>FXCIMPMOE0085</v>
          </cell>
          <cell r="D3941" t="str">
            <v>461E</v>
          </cell>
          <cell r="E3941" t="str">
            <v>ZMIP</v>
          </cell>
          <cell r="F3941">
            <v>0</v>
          </cell>
          <cell r="H3941" t="str">
            <v>National - except indicated in codes 3, 4, 5 or 8.</v>
          </cell>
        </row>
        <row r="3942">
          <cell r="A3942" t="str">
            <v>FXCIMPMOE0086</v>
          </cell>
          <cell r="D3942" t="str">
            <v>461E</v>
          </cell>
          <cell r="E3942" t="str">
            <v>ZMIP</v>
          </cell>
          <cell r="F3942">
            <v>0</v>
          </cell>
          <cell r="H3942" t="str">
            <v>National - except indicated in codes 3, 4, 5 or 8.</v>
          </cell>
        </row>
        <row r="3943">
          <cell r="A3943" t="str">
            <v>FXCIMPMOE0087</v>
          </cell>
          <cell r="D3943" t="str">
            <v>461E</v>
          </cell>
          <cell r="E3943" t="str">
            <v>ZMIP</v>
          </cell>
          <cell r="F3943">
            <v>0</v>
          </cell>
          <cell r="H3943" t="str">
            <v>National - except indicated in codes 3, 4, 5 or 8.</v>
          </cell>
        </row>
        <row r="3944">
          <cell r="A3944" t="str">
            <v>FXCIMPMOE0088</v>
          </cell>
          <cell r="D3944" t="str">
            <v>461E</v>
          </cell>
          <cell r="E3944" t="str">
            <v>ZMIP</v>
          </cell>
          <cell r="F3944">
            <v>0</v>
          </cell>
          <cell r="H3944" t="str">
            <v>National - except indicated in codes 3, 4, 5 or 8.</v>
          </cell>
        </row>
        <row r="3945">
          <cell r="A3945" t="str">
            <v>FXCIMPMOE0089</v>
          </cell>
          <cell r="D3945" t="str">
            <v>461E</v>
          </cell>
          <cell r="E3945" t="str">
            <v>ZMIP</v>
          </cell>
          <cell r="F3945">
            <v>0</v>
          </cell>
          <cell r="H3945" t="str">
            <v>National - except indicated in codes 3, 4, 5 or 8.</v>
          </cell>
        </row>
        <row r="3946">
          <cell r="A3946" t="str">
            <v>FXCIMPMOE0090</v>
          </cell>
          <cell r="D3946" t="str">
            <v>461E</v>
          </cell>
          <cell r="E3946" t="str">
            <v>ZMIP</v>
          </cell>
          <cell r="F3946">
            <v>0</v>
          </cell>
          <cell r="H3946" t="str">
            <v>National - except indicated in codes 3, 4, 5 or 8.</v>
          </cell>
        </row>
        <row r="3947">
          <cell r="A3947" t="str">
            <v>FXCIMPMOE0091</v>
          </cell>
          <cell r="D3947" t="str">
            <v>461E</v>
          </cell>
          <cell r="E3947" t="str">
            <v>ZMIP</v>
          </cell>
          <cell r="F3947">
            <v>0</v>
          </cell>
          <cell r="H3947" t="str">
            <v>National - except indicated in codes 3, 4, 5 or 8.</v>
          </cell>
        </row>
        <row r="3948">
          <cell r="A3948" t="str">
            <v>FXCIMPMOE0092</v>
          </cell>
          <cell r="D3948" t="str">
            <v>461E</v>
          </cell>
          <cell r="E3948" t="str">
            <v>ZMIP</v>
          </cell>
          <cell r="F3948">
            <v>0</v>
          </cell>
          <cell r="H3948" t="str">
            <v>National - except indicated in codes 3, 4, 5 or 8.</v>
          </cell>
        </row>
        <row r="3949">
          <cell r="A3949" t="str">
            <v>FXCIMPMOE0093</v>
          </cell>
          <cell r="D3949" t="str">
            <v>461E</v>
          </cell>
          <cell r="E3949" t="str">
            <v>ZMIP</v>
          </cell>
          <cell r="F3949">
            <v>0</v>
          </cell>
          <cell r="H3949" t="str">
            <v>National - except indicated in codes 3, 4, 5 or 8.</v>
          </cell>
        </row>
        <row r="3950">
          <cell r="A3950" t="str">
            <v>FXCIMPMOE0094</v>
          </cell>
          <cell r="D3950" t="str">
            <v>461E</v>
          </cell>
          <cell r="E3950" t="str">
            <v>ZMIP</v>
          </cell>
          <cell r="F3950">
            <v>0</v>
          </cell>
          <cell r="H3950" t="str">
            <v>National - except indicated in codes 3, 4, 5 or 8.</v>
          </cell>
        </row>
        <row r="3951">
          <cell r="A3951" t="str">
            <v>FXCIMPMOE0095</v>
          </cell>
          <cell r="D3951" t="str">
            <v>461E</v>
          </cell>
          <cell r="E3951" t="str">
            <v>ZMIP</v>
          </cell>
          <cell r="F3951">
            <v>0</v>
          </cell>
          <cell r="H3951" t="str">
            <v>National - except indicated in codes 3, 4, 5 or 8.</v>
          </cell>
        </row>
        <row r="3952">
          <cell r="A3952" t="str">
            <v>FXCIMPMOE0096</v>
          </cell>
          <cell r="D3952" t="str">
            <v>461E</v>
          </cell>
          <cell r="E3952" t="str">
            <v>ZMIP</v>
          </cell>
          <cell r="F3952">
            <v>0</v>
          </cell>
          <cell r="H3952" t="str">
            <v>National - except indicated in codes 3, 4, 5 or 8.</v>
          </cell>
        </row>
        <row r="3953">
          <cell r="A3953" t="str">
            <v>FXCIMPMOE0097</v>
          </cell>
          <cell r="D3953" t="str">
            <v>461E</v>
          </cell>
          <cell r="E3953" t="str">
            <v>ZMIP</v>
          </cell>
          <cell r="F3953">
            <v>0</v>
          </cell>
          <cell r="H3953" t="str">
            <v>National - except indicated in codes 3, 4, 5 or 8.</v>
          </cell>
        </row>
        <row r="3954">
          <cell r="A3954" t="str">
            <v>FXCIMPMOE0098</v>
          </cell>
          <cell r="D3954" t="str">
            <v>461E</v>
          </cell>
          <cell r="E3954" t="str">
            <v>ZMIP</v>
          </cell>
          <cell r="F3954">
            <v>0</v>
          </cell>
          <cell r="H3954" t="str">
            <v>National - except indicated in codes 3, 4, 5 or 8.</v>
          </cell>
        </row>
        <row r="3955">
          <cell r="A3955" t="str">
            <v>FXCIMPMOE0099</v>
          </cell>
          <cell r="D3955" t="str">
            <v>461E</v>
          </cell>
          <cell r="E3955" t="str">
            <v>ZMIP</v>
          </cell>
          <cell r="F3955">
            <v>0</v>
          </cell>
          <cell r="H3955" t="str">
            <v>National - except indicated in codes 3, 4, 5 or 8.</v>
          </cell>
        </row>
        <row r="3956">
          <cell r="A3956" t="str">
            <v>FXCIMPMOE0100</v>
          </cell>
          <cell r="D3956" t="str">
            <v>461E</v>
          </cell>
          <cell r="E3956" t="str">
            <v>ZMIP</v>
          </cell>
          <cell r="F3956">
            <v>0</v>
          </cell>
          <cell r="H3956" t="str">
            <v>National - except indicated in codes 3, 4, 5 or 8.</v>
          </cell>
        </row>
        <row r="3957">
          <cell r="A3957" t="str">
            <v>FXCIMPMOE0101</v>
          </cell>
          <cell r="D3957" t="str">
            <v>461E</v>
          </cell>
          <cell r="E3957" t="str">
            <v>ZMIP</v>
          </cell>
          <cell r="F3957">
            <v>0</v>
          </cell>
          <cell r="H3957" t="str">
            <v>National - except indicated in codes 3, 4, 5 or 8.</v>
          </cell>
        </row>
        <row r="3958">
          <cell r="A3958" t="str">
            <v>FXCIMPMOE0102</v>
          </cell>
          <cell r="D3958" t="str">
            <v>461E</v>
          </cell>
          <cell r="E3958" t="str">
            <v>ZMIP</v>
          </cell>
          <cell r="F3958">
            <v>0</v>
          </cell>
          <cell r="H3958" t="str">
            <v>National - except indicated in codes 3, 4, 5 or 8.</v>
          </cell>
        </row>
        <row r="3959">
          <cell r="A3959" t="str">
            <v>FXCIMPMOE0103</v>
          </cell>
          <cell r="D3959" t="str">
            <v>461E</v>
          </cell>
          <cell r="E3959" t="str">
            <v>ZMIP</v>
          </cell>
          <cell r="F3959">
            <v>0</v>
          </cell>
          <cell r="H3959" t="str">
            <v>National - except indicated in codes 3, 4, 5 or 8.</v>
          </cell>
        </row>
        <row r="3960">
          <cell r="A3960" t="str">
            <v>FXCIMPMOE0104</v>
          </cell>
          <cell r="D3960" t="str">
            <v>461E</v>
          </cell>
          <cell r="E3960" t="str">
            <v>ZMIP</v>
          </cell>
          <cell r="F3960">
            <v>0</v>
          </cell>
          <cell r="H3960" t="str">
            <v>National - except indicated in codes 3, 4, 5 or 8.</v>
          </cell>
        </row>
        <row r="3961">
          <cell r="A3961" t="str">
            <v>FXCIMPMOE0105</v>
          </cell>
          <cell r="D3961" t="str">
            <v>461E</v>
          </cell>
          <cell r="E3961" t="str">
            <v>ZMIP</v>
          </cell>
          <cell r="F3961">
            <v>0</v>
          </cell>
          <cell r="H3961" t="str">
            <v>National - except indicated in codes 3, 4, 5 or 8.</v>
          </cell>
        </row>
        <row r="3962">
          <cell r="A3962" t="str">
            <v>FXCIMPMOE0106</v>
          </cell>
          <cell r="D3962" t="str">
            <v>461E</v>
          </cell>
          <cell r="E3962" t="str">
            <v>ZMIP</v>
          </cell>
          <cell r="F3962">
            <v>0</v>
          </cell>
          <cell r="H3962" t="str">
            <v>National - except indicated in codes 3, 4, 5 or 8.</v>
          </cell>
        </row>
        <row r="3963">
          <cell r="A3963" t="str">
            <v>FXCIMPMOE0107</v>
          </cell>
          <cell r="D3963" t="str">
            <v>461E</v>
          </cell>
          <cell r="E3963" t="str">
            <v>ZMIP</v>
          </cell>
          <cell r="F3963">
            <v>0</v>
          </cell>
          <cell r="H3963" t="str">
            <v>National - except indicated in codes 3, 4, 5 or 8.</v>
          </cell>
        </row>
        <row r="3964">
          <cell r="A3964" t="str">
            <v>FXCIMPMOE0108</v>
          </cell>
          <cell r="D3964" t="str">
            <v>461E</v>
          </cell>
          <cell r="E3964" t="str">
            <v>ZMIP</v>
          </cell>
          <cell r="F3964">
            <v>0</v>
          </cell>
          <cell r="H3964" t="str">
            <v>National - except indicated in codes 3, 4, 5 or 8.</v>
          </cell>
        </row>
        <row r="3965">
          <cell r="A3965" t="str">
            <v>FXCIMPMOE0109</v>
          </cell>
          <cell r="D3965" t="str">
            <v>461E</v>
          </cell>
          <cell r="E3965" t="str">
            <v>ZMIP</v>
          </cell>
          <cell r="F3965">
            <v>0</v>
          </cell>
          <cell r="H3965" t="str">
            <v>National - except indicated in codes 3, 4, 5 or 8.</v>
          </cell>
        </row>
        <row r="3966">
          <cell r="A3966" t="str">
            <v>FXCIMPMOE0110</v>
          </cell>
          <cell r="D3966" t="str">
            <v>461E</v>
          </cell>
          <cell r="E3966" t="str">
            <v>ZMIP</v>
          </cell>
          <cell r="F3966">
            <v>0</v>
          </cell>
          <cell r="H3966" t="str">
            <v>National - except indicated in codes 3, 4, 5 or 8.</v>
          </cell>
        </row>
        <row r="3967">
          <cell r="A3967" t="str">
            <v>FXCIMPMOE0111</v>
          </cell>
          <cell r="D3967" t="str">
            <v>461E</v>
          </cell>
          <cell r="E3967" t="str">
            <v>ZMIP</v>
          </cell>
          <cell r="F3967">
            <v>0</v>
          </cell>
          <cell r="H3967" t="str">
            <v>National - except indicated in codes 3, 4, 5 or 8.</v>
          </cell>
        </row>
        <row r="3968">
          <cell r="A3968" t="str">
            <v>FXCIMPMOE0112</v>
          </cell>
          <cell r="D3968" t="str">
            <v>461E</v>
          </cell>
          <cell r="E3968" t="str">
            <v>ZMIP</v>
          </cell>
          <cell r="F3968">
            <v>0</v>
          </cell>
          <cell r="H3968" t="str">
            <v>National - except indicated in codes 3, 4, 5 or 8.</v>
          </cell>
        </row>
        <row r="3969">
          <cell r="A3969" t="str">
            <v>FXCIMPMOE0113</v>
          </cell>
          <cell r="D3969" t="str">
            <v>461E</v>
          </cell>
          <cell r="E3969" t="str">
            <v>ZMIP</v>
          </cell>
          <cell r="F3969">
            <v>0</v>
          </cell>
          <cell r="H3969" t="str">
            <v>National - except indicated in codes 3, 4, 5 or 8.</v>
          </cell>
        </row>
        <row r="3970">
          <cell r="A3970" t="str">
            <v>FXCIMPMOE0114</v>
          </cell>
          <cell r="D3970" t="str">
            <v>461E</v>
          </cell>
          <cell r="E3970" t="str">
            <v>ZMIP</v>
          </cell>
          <cell r="F3970">
            <v>0</v>
          </cell>
          <cell r="H3970" t="str">
            <v>National - except indicated in codes 3, 4, 5 or 8.</v>
          </cell>
        </row>
        <row r="3971">
          <cell r="A3971" t="str">
            <v>FXCIMPMOE0115</v>
          </cell>
          <cell r="D3971" t="str">
            <v>461E</v>
          </cell>
          <cell r="E3971" t="str">
            <v>ZMIP</v>
          </cell>
          <cell r="F3971">
            <v>0</v>
          </cell>
          <cell r="H3971" t="str">
            <v>National - except indicated in codes 3, 4, 5 or 8.</v>
          </cell>
        </row>
        <row r="3972">
          <cell r="A3972" t="str">
            <v>FXCIMPMOE0116</v>
          </cell>
          <cell r="D3972" t="str">
            <v>461E</v>
          </cell>
          <cell r="E3972" t="str">
            <v>ZMIP</v>
          </cell>
          <cell r="F3972">
            <v>0</v>
          </cell>
          <cell r="H3972" t="str">
            <v>National - except indicated in codes 3, 4, 5 or 8.</v>
          </cell>
        </row>
        <row r="3973">
          <cell r="A3973" t="str">
            <v>FXCIMPMOE0117</v>
          </cell>
          <cell r="D3973" t="str">
            <v>461E</v>
          </cell>
          <cell r="E3973" t="str">
            <v>ZMIP</v>
          </cell>
          <cell r="F3973">
            <v>0</v>
          </cell>
          <cell r="H3973" t="str">
            <v>National - except indicated in codes 3, 4, 5 or 8.</v>
          </cell>
        </row>
        <row r="3974">
          <cell r="A3974" t="str">
            <v>FXCIMPMOE0118</v>
          </cell>
          <cell r="D3974" t="str">
            <v>461E</v>
          </cell>
          <cell r="E3974" t="str">
            <v>ZMIP</v>
          </cell>
          <cell r="F3974">
            <v>0</v>
          </cell>
          <cell r="H3974" t="str">
            <v>National - except indicated in codes 3, 4, 5 or 8.</v>
          </cell>
        </row>
        <row r="3975">
          <cell r="A3975" t="str">
            <v>FXCIMPMOE0119</v>
          </cell>
          <cell r="D3975" t="str">
            <v>461E</v>
          </cell>
          <cell r="E3975" t="str">
            <v>ZMIP</v>
          </cell>
          <cell r="F3975">
            <v>0</v>
          </cell>
          <cell r="H3975" t="str">
            <v>National - except indicated in codes 3, 4, 5 or 8.</v>
          </cell>
        </row>
        <row r="3976">
          <cell r="A3976" t="str">
            <v>FXCIMPMOE0120</v>
          </cell>
          <cell r="D3976" t="str">
            <v>461E</v>
          </cell>
          <cell r="E3976" t="str">
            <v>ZMIP</v>
          </cell>
          <cell r="F3976">
            <v>0</v>
          </cell>
          <cell r="H3976" t="str">
            <v>National - except indicated in codes 3, 4, 5 or 8.</v>
          </cell>
        </row>
        <row r="3977">
          <cell r="A3977" t="str">
            <v>FXCIMPMOE0121</v>
          </cell>
          <cell r="D3977" t="str">
            <v>461E</v>
          </cell>
          <cell r="E3977" t="str">
            <v>ZMIP</v>
          </cell>
          <cell r="F3977">
            <v>0</v>
          </cell>
          <cell r="H3977" t="str">
            <v>National - except indicated in codes 3, 4, 5 or 8.</v>
          </cell>
        </row>
        <row r="3978">
          <cell r="A3978" t="str">
            <v>FXCIMPMOE0122</v>
          </cell>
          <cell r="D3978" t="str">
            <v>461E</v>
          </cell>
          <cell r="E3978" t="str">
            <v>ZMIP</v>
          </cell>
          <cell r="F3978">
            <v>0</v>
          </cell>
          <cell r="H3978" t="str">
            <v>National - except indicated in codes 3, 4, 5 or 8.</v>
          </cell>
        </row>
        <row r="3979">
          <cell r="A3979" t="str">
            <v>FXCIMPMOE0123</v>
          </cell>
          <cell r="D3979" t="str">
            <v>461E</v>
          </cell>
          <cell r="E3979" t="str">
            <v>ZMIP</v>
          </cell>
          <cell r="F3979">
            <v>0</v>
          </cell>
          <cell r="H3979" t="str">
            <v>National - except indicated in codes 3, 4, 5 or 8.</v>
          </cell>
        </row>
        <row r="3980">
          <cell r="A3980" t="str">
            <v>FXCIMPMOE0124</v>
          </cell>
          <cell r="D3980" t="str">
            <v>461E</v>
          </cell>
          <cell r="E3980" t="str">
            <v>ZMIP</v>
          </cell>
          <cell r="F3980">
            <v>0</v>
          </cell>
          <cell r="H3980" t="str">
            <v>National - except indicated in codes 3, 4, 5 or 8.</v>
          </cell>
        </row>
        <row r="3981">
          <cell r="A3981" t="str">
            <v>FXCIMPMOE0125</v>
          </cell>
          <cell r="D3981" t="str">
            <v>461E</v>
          </cell>
          <cell r="E3981" t="str">
            <v>ZMIP</v>
          </cell>
          <cell r="F3981">
            <v>0</v>
          </cell>
          <cell r="H3981" t="str">
            <v>National - except indicated in codes 3, 4, 5 or 8.</v>
          </cell>
        </row>
        <row r="3982">
          <cell r="A3982" t="str">
            <v>FXCIMPMOE0126</v>
          </cell>
          <cell r="D3982" t="str">
            <v>461E</v>
          </cell>
          <cell r="E3982" t="str">
            <v>ZMIP</v>
          </cell>
          <cell r="F3982">
            <v>0</v>
          </cell>
          <cell r="H3982" t="str">
            <v>National - except indicated in codes 3, 4, 5 or 8.</v>
          </cell>
        </row>
        <row r="3983">
          <cell r="A3983" t="str">
            <v>FXCIMPMOE0127</v>
          </cell>
          <cell r="D3983" t="str">
            <v>461E</v>
          </cell>
          <cell r="E3983" t="str">
            <v>ZMIP</v>
          </cell>
          <cell r="F3983">
            <v>0</v>
          </cell>
          <cell r="H3983" t="str">
            <v>National - except indicated in codes 3, 4, 5 or 8.</v>
          </cell>
        </row>
        <row r="3984">
          <cell r="A3984" t="str">
            <v>FXCIMPMOE0128</v>
          </cell>
          <cell r="D3984" t="str">
            <v>461E</v>
          </cell>
          <cell r="E3984" t="str">
            <v>ZMIP</v>
          </cell>
          <cell r="F3984">
            <v>0</v>
          </cell>
          <cell r="H3984" t="str">
            <v>National - except indicated in codes 3, 4, 5 or 8.</v>
          </cell>
        </row>
        <row r="3985">
          <cell r="A3985" t="str">
            <v>FXCIMPMOE0129</v>
          </cell>
          <cell r="D3985" t="str">
            <v>461E</v>
          </cell>
          <cell r="E3985" t="str">
            <v>ZMIP</v>
          </cell>
          <cell r="F3985">
            <v>0</v>
          </cell>
          <cell r="H3985" t="str">
            <v>National - except indicated in codes 3, 4, 5 or 8.</v>
          </cell>
        </row>
        <row r="3986">
          <cell r="A3986" t="str">
            <v>FXCIMPMOE0130</v>
          </cell>
          <cell r="D3986" t="str">
            <v>461E</v>
          </cell>
          <cell r="E3986" t="str">
            <v>ZMIP</v>
          </cell>
          <cell r="F3986">
            <v>0</v>
          </cell>
          <cell r="H3986" t="str">
            <v>National - except indicated in codes 3, 4, 5 or 8.</v>
          </cell>
        </row>
        <row r="3987">
          <cell r="A3987" t="str">
            <v>FXCIMPMOE0131</v>
          </cell>
          <cell r="D3987" t="str">
            <v>461E</v>
          </cell>
          <cell r="E3987" t="str">
            <v>ZMIP</v>
          </cell>
          <cell r="F3987">
            <v>0</v>
          </cell>
          <cell r="H3987" t="str">
            <v>National - except indicated in codes 3, 4, 5 or 8.</v>
          </cell>
        </row>
        <row r="3988">
          <cell r="A3988" t="str">
            <v>FXCIMPMOE0132</v>
          </cell>
          <cell r="D3988" t="str">
            <v>461E</v>
          </cell>
          <cell r="E3988" t="str">
            <v>ZMIP</v>
          </cell>
          <cell r="F3988">
            <v>0</v>
          </cell>
          <cell r="H3988" t="str">
            <v>National - except indicated in codes 3, 4, 5 or 8.</v>
          </cell>
        </row>
        <row r="3989">
          <cell r="A3989" t="str">
            <v>FXCIMPMOE0133</v>
          </cell>
          <cell r="D3989" t="str">
            <v>461E</v>
          </cell>
          <cell r="E3989" t="str">
            <v>ZMIP</v>
          </cell>
          <cell r="F3989">
            <v>0</v>
          </cell>
          <cell r="H3989" t="str">
            <v>National - except indicated in codes 3, 4, 5 or 8.</v>
          </cell>
        </row>
        <row r="3990">
          <cell r="A3990" t="str">
            <v>FXCIMPMOE0134</v>
          </cell>
          <cell r="D3990" t="str">
            <v>461E</v>
          </cell>
          <cell r="E3990" t="str">
            <v>ZMIP</v>
          </cell>
          <cell r="F3990">
            <v>0</v>
          </cell>
          <cell r="H3990" t="str">
            <v>National - except indicated in codes 3, 4, 5 or 8.</v>
          </cell>
        </row>
        <row r="3991">
          <cell r="A3991" t="str">
            <v>FXCIMPMOE0135</v>
          </cell>
          <cell r="D3991" t="str">
            <v>461E</v>
          </cell>
          <cell r="E3991" t="str">
            <v>ZMIP</v>
          </cell>
          <cell r="F3991">
            <v>0</v>
          </cell>
          <cell r="H3991" t="str">
            <v>National - except indicated in codes 3, 4, 5 or 8.</v>
          </cell>
        </row>
        <row r="3992">
          <cell r="A3992" t="str">
            <v>FXCIMPMOE0136</v>
          </cell>
          <cell r="D3992" t="str">
            <v>461E</v>
          </cell>
          <cell r="E3992" t="str">
            <v>ZMIP</v>
          </cell>
          <cell r="F3992">
            <v>0</v>
          </cell>
          <cell r="H3992" t="str">
            <v>National - except indicated in codes 3, 4, 5 or 8.</v>
          </cell>
        </row>
        <row r="3993">
          <cell r="A3993" t="str">
            <v>FXCIMPMOE0137</v>
          </cell>
          <cell r="D3993" t="str">
            <v>461E</v>
          </cell>
          <cell r="E3993" t="str">
            <v>ZMIP</v>
          </cell>
          <cell r="F3993">
            <v>0</v>
          </cell>
          <cell r="H3993" t="str">
            <v>National - except indicated in codes 3, 4, 5 or 8.</v>
          </cell>
        </row>
        <row r="3994">
          <cell r="A3994" t="str">
            <v>FXCIMPMOE0138</v>
          </cell>
          <cell r="D3994" t="str">
            <v>461E</v>
          </cell>
          <cell r="E3994" t="str">
            <v>ZMIP</v>
          </cell>
          <cell r="F3994">
            <v>0</v>
          </cell>
          <cell r="H3994" t="str">
            <v>National - except indicated in codes 3, 4, 5 or 8.</v>
          </cell>
        </row>
        <row r="3995">
          <cell r="A3995" t="str">
            <v>FXCIMPMOE0139</v>
          </cell>
          <cell r="D3995" t="str">
            <v>461E</v>
          </cell>
          <cell r="E3995" t="str">
            <v>ZMIP</v>
          </cell>
          <cell r="F3995">
            <v>0</v>
          </cell>
          <cell r="H3995" t="str">
            <v>National - except indicated in codes 3, 4, 5 or 8.</v>
          </cell>
        </row>
        <row r="3996">
          <cell r="A3996" t="str">
            <v>FXCIMPMOE0140</v>
          </cell>
          <cell r="D3996" t="str">
            <v>461E</v>
          </cell>
          <cell r="E3996" t="str">
            <v>ZMIP</v>
          </cell>
          <cell r="F3996">
            <v>0</v>
          </cell>
          <cell r="H3996" t="str">
            <v>National - except indicated in codes 3, 4, 5 or 8.</v>
          </cell>
        </row>
        <row r="3997">
          <cell r="A3997" t="str">
            <v>FXCIMPMOE0141</v>
          </cell>
          <cell r="D3997" t="str">
            <v>461E</v>
          </cell>
          <cell r="E3997" t="str">
            <v>ZMIP</v>
          </cell>
          <cell r="F3997">
            <v>0</v>
          </cell>
          <cell r="H3997" t="str">
            <v>National - except indicated in codes 3, 4, 5 or 8.</v>
          </cell>
        </row>
        <row r="3998">
          <cell r="A3998" t="str">
            <v>FXCIMPMOE0142</v>
          </cell>
          <cell r="D3998" t="str">
            <v>461E</v>
          </cell>
          <cell r="E3998" t="str">
            <v>ZMIP</v>
          </cell>
          <cell r="F3998">
            <v>0</v>
          </cell>
          <cell r="H3998" t="str">
            <v>National - except indicated in codes 3, 4, 5 or 8.</v>
          </cell>
        </row>
        <row r="3999">
          <cell r="A3999" t="str">
            <v>FXCIMPMOE0143</v>
          </cell>
          <cell r="D3999" t="str">
            <v>461E</v>
          </cell>
          <cell r="E3999" t="str">
            <v>ZMIP</v>
          </cell>
          <cell r="F3999">
            <v>0</v>
          </cell>
          <cell r="H3999" t="str">
            <v>National - except indicated in codes 3, 4, 5 or 8.</v>
          </cell>
        </row>
        <row r="4000">
          <cell r="A4000" t="str">
            <v>FXCIMPMOE0144</v>
          </cell>
          <cell r="D4000" t="str">
            <v>461E</v>
          </cell>
          <cell r="E4000" t="str">
            <v>ZMIP</v>
          </cell>
          <cell r="F4000">
            <v>0</v>
          </cell>
          <cell r="H4000" t="str">
            <v>National - except indicated in codes 3, 4, 5 or 8.</v>
          </cell>
        </row>
        <row r="4001">
          <cell r="A4001" t="str">
            <v>FXCIMPMOE0145</v>
          </cell>
          <cell r="D4001" t="str">
            <v>461E</v>
          </cell>
          <cell r="E4001" t="str">
            <v>ZMIP</v>
          </cell>
          <cell r="F4001">
            <v>0</v>
          </cell>
          <cell r="H4001" t="str">
            <v>National - except indicated in codes 3, 4, 5 or 8.</v>
          </cell>
        </row>
        <row r="4002">
          <cell r="A4002" t="str">
            <v>FXCIMPMOE0146</v>
          </cell>
          <cell r="D4002" t="str">
            <v>461E</v>
          </cell>
          <cell r="E4002" t="str">
            <v>ZMIP</v>
          </cell>
          <cell r="F4002">
            <v>0</v>
          </cell>
          <cell r="H4002" t="str">
            <v>National - except indicated in codes 3, 4, 5 or 8.</v>
          </cell>
        </row>
        <row r="4003">
          <cell r="A4003" t="str">
            <v>FXCIMPMOE0147</v>
          </cell>
          <cell r="D4003" t="str">
            <v>461E</v>
          </cell>
          <cell r="E4003" t="str">
            <v>ZMIP</v>
          </cell>
          <cell r="F4003">
            <v>0</v>
          </cell>
          <cell r="H4003" t="str">
            <v>National - except indicated in codes 3, 4, 5 or 8.</v>
          </cell>
        </row>
        <row r="4004">
          <cell r="A4004" t="str">
            <v>FXCIMPMOE0148</v>
          </cell>
          <cell r="D4004" t="str">
            <v>461E</v>
          </cell>
          <cell r="E4004" t="str">
            <v>ZMIP</v>
          </cell>
          <cell r="F4004">
            <v>0</v>
          </cell>
          <cell r="H4004" t="str">
            <v>National - except indicated in codes 3, 4, 5 or 8.</v>
          </cell>
        </row>
        <row r="4005">
          <cell r="A4005" t="str">
            <v>FXCIMPMOE0149</v>
          </cell>
          <cell r="D4005" t="str">
            <v>461E</v>
          </cell>
          <cell r="E4005" t="str">
            <v>ZMIP</v>
          </cell>
          <cell r="F4005">
            <v>0</v>
          </cell>
          <cell r="H4005" t="str">
            <v>National - except indicated in codes 3, 4, 5 or 8.</v>
          </cell>
        </row>
        <row r="4006">
          <cell r="A4006" t="str">
            <v>FXCIMPMOE0150</v>
          </cell>
          <cell r="D4006" t="str">
            <v>461E</v>
          </cell>
          <cell r="E4006" t="str">
            <v>ZMIP</v>
          </cell>
          <cell r="F4006">
            <v>0</v>
          </cell>
          <cell r="H4006" t="str">
            <v>National - except indicated in codes 3, 4, 5 or 8.</v>
          </cell>
        </row>
        <row r="4007">
          <cell r="A4007" t="str">
            <v>FXCIMPMOE0151</v>
          </cell>
          <cell r="D4007" t="str">
            <v>461E</v>
          </cell>
          <cell r="E4007" t="str">
            <v>ZMIP</v>
          </cell>
          <cell r="F4007">
            <v>0</v>
          </cell>
          <cell r="H4007" t="str">
            <v>National - except indicated in codes 3, 4, 5 or 8.</v>
          </cell>
        </row>
        <row r="4008">
          <cell r="A4008" t="str">
            <v>FXCIMPMOE0152</v>
          </cell>
          <cell r="D4008" t="str">
            <v>461E</v>
          </cell>
          <cell r="E4008" t="str">
            <v>ZMIP</v>
          </cell>
          <cell r="F4008">
            <v>0</v>
          </cell>
          <cell r="H4008" t="str">
            <v>National - except indicated in codes 3, 4, 5 or 8.</v>
          </cell>
        </row>
        <row r="4009">
          <cell r="A4009" t="str">
            <v>FXCIMPMOE0153</v>
          </cell>
          <cell r="D4009" t="str">
            <v>461E</v>
          </cell>
          <cell r="E4009" t="str">
            <v>ZMIP</v>
          </cell>
          <cell r="F4009">
            <v>0</v>
          </cell>
          <cell r="H4009" t="str">
            <v>National - except indicated in codes 3, 4, 5 or 8.</v>
          </cell>
        </row>
        <row r="4010">
          <cell r="A4010" t="str">
            <v>FXCIMPMOE0154</v>
          </cell>
          <cell r="D4010" t="str">
            <v>461E</v>
          </cell>
          <cell r="E4010" t="str">
            <v>ZMIP</v>
          </cell>
          <cell r="F4010">
            <v>0</v>
          </cell>
          <cell r="H4010" t="str">
            <v>National - except indicated in codes 3, 4, 5 or 8.</v>
          </cell>
        </row>
        <row r="4011">
          <cell r="A4011" t="str">
            <v>FXCIMPMOE0155</v>
          </cell>
          <cell r="D4011" t="str">
            <v>461E</v>
          </cell>
          <cell r="E4011" t="str">
            <v>ZMIP</v>
          </cell>
          <cell r="F4011">
            <v>0</v>
          </cell>
          <cell r="H4011" t="str">
            <v>National - except indicated in codes 3, 4, 5 or 8.</v>
          </cell>
        </row>
        <row r="4012">
          <cell r="A4012" t="str">
            <v>FXCIMPMOE0156</v>
          </cell>
          <cell r="D4012" t="str">
            <v>461E</v>
          </cell>
          <cell r="E4012" t="str">
            <v>ZMIP</v>
          </cell>
          <cell r="F4012">
            <v>0</v>
          </cell>
          <cell r="H4012" t="str">
            <v>National - except indicated in codes 3, 4, 5 or 8.</v>
          </cell>
        </row>
        <row r="4013">
          <cell r="A4013" t="str">
            <v>FXCIMPMOE0157</v>
          </cell>
          <cell r="D4013" t="str">
            <v>461E</v>
          </cell>
          <cell r="E4013" t="str">
            <v>ZMIP</v>
          </cell>
          <cell r="F4013">
            <v>0</v>
          </cell>
          <cell r="H4013" t="str">
            <v>National - except indicated in codes 3, 4, 5 or 8.</v>
          </cell>
        </row>
        <row r="4014">
          <cell r="A4014" t="str">
            <v>FXCIMPMOE0158</v>
          </cell>
          <cell r="D4014" t="str">
            <v>461E</v>
          </cell>
          <cell r="E4014" t="str">
            <v>ZMIP</v>
          </cell>
          <cell r="F4014">
            <v>0</v>
          </cell>
          <cell r="H4014" t="str">
            <v>National - except indicated in codes 3, 4, 5 or 8.</v>
          </cell>
        </row>
        <row r="4015">
          <cell r="A4015" t="str">
            <v>FXCIMPMOE0159</v>
          </cell>
          <cell r="D4015" t="str">
            <v>461E</v>
          </cell>
          <cell r="E4015" t="str">
            <v>ZMIP</v>
          </cell>
          <cell r="F4015">
            <v>0</v>
          </cell>
          <cell r="H4015" t="str">
            <v>National - except indicated in codes 3, 4, 5 or 8.</v>
          </cell>
        </row>
        <row r="4016">
          <cell r="A4016" t="str">
            <v>FXCIMPMOE0160</v>
          </cell>
          <cell r="D4016" t="str">
            <v>461E</v>
          </cell>
          <cell r="E4016" t="str">
            <v>ZMIP</v>
          </cell>
          <cell r="F4016">
            <v>0</v>
          </cell>
          <cell r="H4016" t="str">
            <v>National - except indicated in codes 3, 4, 5 or 8.</v>
          </cell>
        </row>
        <row r="4017">
          <cell r="A4017" t="str">
            <v>FXCIMPMOE0161</v>
          </cell>
          <cell r="D4017" t="str">
            <v>461E</v>
          </cell>
          <cell r="E4017" t="str">
            <v>ZMIP</v>
          </cell>
          <cell r="F4017">
            <v>0</v>
          </cell>
          <cell r="H4017" t="str">
            <v>National - except indicated in codes 3, 4, 5 or 8.</v>
          </cell>
        </row>
        <row r="4018">
          <cell r="A4018" t="str">
            <v>FXCIMPMOE0162</v>
          </cell>
          <cell r="D4018" t="str">
            <v>461E</v>
          </cell>
          <cell r="E4018" t="str">
            <v>ZMIP</v>
          </cell>
          <cell r="F4018">
            <v>0</v>
          </cell>
          <cell r="H4018" t="str">
            <v>National - except indicated in codes 3, 4, 5 or 8.</v>
          </cell>
        </row>
        <row r="4019">
          <cell r="A4019" t="str">
            <v>FXCIMPMOE0163</v>
          </cell>
          <cell r="D4019" t="str">
            <v>461E</v>
          </cell>
          <cell r="E4019" t="str">
            <v>ZMIP</v>
          </cell>
          <cell r="F4019">
            <v>0</v>
          </cell>
          <cell r="H4019" t="str">
            <v>National - except indicated in codes 3, 4, 5 or 8.</v>
          </cell>
        </row>
        <row r="4020">
          <cell r="A4020" t="str">
            <v>FXCIMPMOE0164</v>
          </cell>
          <cell r="D4020" t="str">
            <v>461E</v>
          </cell>
          <cell r="E4020" t="str">
            <v>ZMIP</v>
          </cell>
          <cell r="F4020">
            <v>0</v>
          </cell>
          <cell r="H4020" t="str">
            <v>National - except indicated in codes 3, 4, 5 or 8.</v>
          </cell>
        </row>
        <row r="4021">
          <cell r="A4021" t="str">
            <v>FXCIMPMOE0165</v>
          </cell>
          <cell r="D4021" t="str">
            <v>461E</v>
          </cell>
          <cell r="E4021" t="str">
            <v>ZMIP</v>
          </cell>
          <cell r="F4021">
            <v>0</v>
          </cell>
          <cell r="H4021" t="str">
            <v>National - except indicated in codes 3, 4, 5 or 8.</v>
          </cell>
        </row>
        <row r="4022">
          <cell r="A4022" t="str">
            <v>FXCIMPMOE0166</v>
          </cell>
          <cell r="D4022" t="str">
            <v>461E</v>
          </cell>
          <cell r="E4022" t="str">
            <v>ZMIP</v>
          </cell>
          <cell r="F4022">
            <v>0</v>
          </cell>
          <cell r="H4022" t="str">
            <v>National - except indicated in codes 3, 4, 5 or 8.</v>
          </cell>
        </row>
        <row r="4023">
          <cell r="A4023" t="str">
            <v>FXCIMPMOE0167</v>
          </cell>
          <cell r="D4023" t="str">
            <v>461E</v>
          </cell>
          <cell r="E4023" t="str">
            <v>ZMIP</v>
          </cell>
          <cell r="F4023">
            <v>0</v>
          </cell>
          <cell r="H4023" t="str">
            <v>National - except indicated in codes 3, 4, 5 or 8.</v>
          </cell>
        </row>
        <row r="4024">
          <cell r="A4024" t="str">
            <v>FXCIMPMOE0168</v>
          </cell>
          <cell r="D4024" t="str">
            <v>461E</v>
          </cell>
          <cell r="E4024" t="str">
            <v>ZMIP</v>
          </cell>
          <cell r="F4024">
            <v>0</v>
          </cell>
          <cell r="H4024" t="str">
            <v>National - except indicated in codes 3, 4, 5 or 8.</v>
          </cell>
        </row>
        <row r="4025">
          <cell r="A4025" t="str">
            <v>FXCIMPMOE0169</v>
          </cell>
          <cell r="D4025" t="str">
            <v>461E</v>
          </cell>
          <cell r="E4025" t="str">
            <v>ZMIP</v>
          </cell>
          <cell r="F4025">
            <v>0</v>
          </cell>
          <cell r="H4025" t="str">
            <v>National - except indicated in codes 3, 4, 5 or 8.</v>
          </cell>
        </row>
        <row r="4026">
          <cell r="A4026" t="str">
            <v>FXCIMPMOE0170</v>
          </cell>
          <cell r="D4026" t="str">
            <v>461E</v>
          </cell>
          <cell r="E4026" t="str">
            <v>ZMIP</v>
          </cell>
          <cell r="F4026">
            <v>0</v>
          </cell>
          <cell r="H4026" t="str">
            <v>National - except indicated in codes 3, 4, 5 or 8.</v>
          </cell>
        </row>
        <row r="4027">
          <cell r="A4027" t="str">
            <v>FXCIMPMOE0171</v>
          </cell>
          <cell r="D4027" t="str">
            <v>461E</v>
          </cell>
          <cell r="E4027" t="str">
            <v>ZMIP</v>
          </cell>
          <cell r="F4027">
            <v>0</v>
          </cell>
          <cell r="H4027" t="str">
            <v>National - except indicated in codes 3, 4, 5 or 8.</v>
          </cell>
        </row>
        <row r="4028">
          <cell r="A4028" t="str">
            <v>FXCIMPMOE0172</v>
          </cell>
          <cell r="D4028" t="str">
            <v>461E</v>
          </cell>
          <cell r="E4028" t="str">
            <v>ZMIP</v>
          </cell>
          <cell r="F4028">
            <v>0</v>
          </cell>
          <cell r="H4028" t="str">
            <v>National - except indicated in codes 3, 4, 5 or 8.</v>
          </cell>
        </row>
        <row r="4029">
          <cell r="A4029" t="str">
            <v>FXCIMPMOE0173</v>
          </cell>
          <cell r="D4029" t="str">
            <v>461E</v>
          </cell>
          <cell r="E4029" t="str">
            <v>ZMIP</v>
          </cell>
          <cell r="F4029">
            <v>0</v>
          </cell>
          <cell r="H4029" t="str">
            <v>National - except indicated in codes 3, 4, 5 or 8.</v>
          </cell>
        </row>
        <row r="4030">
          <cell r="A4030" t="str">
            <v>FXCIMPMOE0174</v>
          </cell>
          <cell r="D4030" t="str">
            <v>461E</v>
          </cell>
          <cell r="E4030" t="str">
            <v>ZMIP</v>
          </cell>
          <cell r="F4030">
            <v>0</v>
          </cell>
          <cell r="H4030" t="str">
            <v>National - except indicated in codes 3, 4, 5 or 8.</v>
          </cell>
        </row>
        <row r="4031">
          <cell r="A4031" t="str">
            <v>FXCIMPMOE0175</v>
          </cell>
          <cell r="D4031" t="str">
            <v>461E</v>
          </cell>
          <cell r="E4031" t="str">
            <v>ZMIP</v>
          </cell>
          <cell r="F4031">
            <v>0</v>
          </cell>
          <cell r="H4031" t="str">
            <v>National - except indicated in codes 3, 4, 5 or 8.</v>
          </cell>
        </row>
        <row r="4032">
          <cell r="A4032" t="str">
            <v>FXCIMPMOE0176</v>
          </cell>
          <cell r="D4032" t="str">
            <v>461E</v>
          </cell>
          <cell r="E4032" t="str">
            <v>ZMIP</v>
          </cell>
          <cell r="F4032">
            <v>0</v>
          </cell>
          <cell r="H4032" t="str">
            <v>National - except indicated in codes 3, 4, 5 or 8.</v>
          </cell>
        </row>
        <row r="4033">
          <cell r="A4033" t="str">
            <v>FXCIMPMOE0177</v>
          </cell>
          <cell r="D4033" t="str">
            <v>461E</v>
          </cell>
          <cell r="E4033" t="str">
            <v>ZMIP</v>
          </cell>
          <cell r="F4033">
            <v>0</v>
          </cell>
          <cell r="H4033" t="str">
            <v>National - except indicated in codes 3, 4, 5 or 8.</v>
          </cell>
        </row>
        <row r="4034">
          <cell r="A4034" t="str">
            <v>FXCIMPMOE0178</v>
          </cell>
          <cell r="D4034" t="str">
            <v>461E</v>
          </cell>
          <cell r="E4034" t="str">
            <v>ZMIP</v>
          </cell>
          <cell r="F4034">
            <v>0</v>
          </cell>
          <cell r="H4034" t="str">
            <v>National - except indicated in codes 3, 4, 5 or 8.</v>
          </cell>
        </row>
        <row r="4035">
          <cell r="A4035" t="str">
            <v>FXCIMPMOE0179</v>
          </cell>
          <cell r="D4035" t="str">
            <v>461E</v>
          </cell>
          <cell r="E4035" t="str">
            <v>ZMIP</v>
          </cell>
          <cell r="F4035">
            <v>0</v>
          </cell>
          <cell r="H4035" t="str">
            <v>National - except indicated in codes 3, 4, 5 or 8.</v>
          </cell>
        </row>
        <row r="4036">
          <cell r="A4036" t="str">
            <v>FXCIMPMOE0180</v>
          </cell>
          <cell r="D4036" t="str">
            <v>461E</v>
          </cell>
          <cell r="E4036" t="str">
            <v>ZMIP</v>
          </cell>
          <cell r="F4036">
            <v>0</v>
          </cell>
          <cell r="H4036" t="str">
            <v>National - except indicated in codes 3, 4, 5 or 8.</v>
          </cell>
        </row>
        <row r="4037">
          <cell r="A4037" t="str">
            <v>FXCIMPMOE0181</v>
          </cell>
          <cell r="D4037" t="str">
            <v>461E</v>
          </cell>
          <cell r="E4037" t="str">
            <v>ZMIP</v>
          </cell>
          <cell r="F4037">
            <v>0</v>
          </cell>
          <cell r="H4037" t="str">
            <v>National - except indicated in codes 3, 4, 5 or 8.</v>
          </cell>
        </row>
        <row r="4038">
          <cell r="A4038" t="str">
            <v>FXCIMPMOE0182</v>
          </cell>
          <cell r="D4038" t="str">
            <v>461E</v>
          </cell>
          <cell r="E4038" t="str">
            <v>ZMIP</v>
          </cell>
          <cell r="F4038">
            <v>0</v>
          </cell>
          <cell r="H4038" t="str">
            <v>National - except indicated in codes 3, 4, 5 or 8.</v>
          </cell>
        </row>
        <row r="4039">
          <cell r="A4039" t="str">
            <v>FXCIMPMOE0183</v>
          </cell>
          <cell r="D4039" t="str">
            <v>461E</v>
          </cell>
          <cell r="E4039" t="str">
            <v>ZMIP</v>
          </cell>
          <cell r="F4039">
            <v>0</v>
          </cell>
          <cell r="H4039" t="str">
            <v>National - except indicated in codes 3, 4, 5 or 8.</v>
          </cell>
        </row>
        <row r="4040">
          <cell r="A4040" t="str">
            <v>FXCIMPMOE0184</v>
          </cell>
          <cell r="D4040" t="str">
            <v>461E</v>
          </cell>
          <cell r="E4040" t="str">
            <v>ZMIP</v>
          </cell>
          <cell r="F4040">
            <v>0</v>
          </cell>
          <cell r="H4040" t="str">
            <v>National - except indicated in codes 3, 4, 5 or 8.</v>
          </cell>
        </row>
        <row r="4041">
          <cell r="A4041" t="str">
            <v>FXCIMPMOE0185</v>
          </cell>
          <cell r="D4041" t="str">
            <v>461E</v>
          </cell>
          <cell r="E4041" t="str">
            <v>ZMIP</v>
          </cell>
          <cell r="F4041">
            <v>0</v>
          </cell>
          <cell r="H4041" t="str">
            <v>National - except indicated in codes 3, 4, 5 or 8.</v>
          </cell>
        </row>
        <row r="4042">
          <cell r="A4042" t="str">
            <v>FXCIMPMOE0186</v>
          </cell>
          <cell r="D4042" t="str">
            <v>461E</v>
          </cell>
          <cell r="E4042" t="str">
            <v>ZMIP</v>
          </cell>
          <cell r="F4042">
            <v>0</v>
          </cell>
          <cell r="H4042" t="str">
            <v>National - except indicated in codes 3, 4, 5 or 8.</v>
          </cell>
        </row>
        <row r="4043">
          <cell r="A4043" t="str">
            <v>FXCIMPMOE0187</v>
          </cell>
          <cell r="D4043" t="str">
            <v>461E</v>
          </cell>
          <cell r="E4043" t="str">
            <v>ZMIP</v>
          </cell>
          <cell r="F4043">
            <v>0</v>
          </cell>
          <cell r="H4043" t="str">
            <v>National - except indicated in codes 3, 4, 5 or 8.</v>
          </cell>
        </row>
        <row r="4044">
          <cell r="A4044" t="str">
            <v>FXCIMPMOE0188</v>
          </cell>
          <cell r="D4044" t="str">
            <v>461E</v>
          </cell>
          <cell r="E4044" t="str">
            <v>ZMIP</v>
          </cell>
          <cell r="F4044">
            <v>0</v>
          </cell>
          <cell r="H4044" t="str">
            <v>National - except indicated in codes 3, 4, 5 or 8.</v>
          </cell>
        </row>
        <row r="4045">
          <cell r="A4045" t="str">
            <v>FXCIMPMOE0189</v>
          </cell>
          <cell r="D4045" t="str">
            <v>461E</v>
          </cell>
          <cell r="E4045" t="str">
            <v>ZMIP</v>
          </cell>
          <cell r="F4045">
            <v>0</v>
          </cell>
          <cell r="H4045" t="str">
            <v>National - except indicated in codes 3, 4, 5 or 8.</v>
          </cell>
        </row>
        <row r="4046">
          <cell r="A4046" t="str">
            <v>FXCIMPMOE0190</v>
          </cell>
          <cell r="D4046" t="str">
            <v>461E</v>
          </cell>
          <cell r="E4046" t="str">
            <v>ZMIP</v>
          </cell>
          <cell r="F4046">
            <v>0</v>
          </cell>
          <cell r="H4046" t="str">
            <v>National - except indicated in codes 3, 4, 5 or 8.</v>
          </cell>
        </row>
        <row r="4047">
          <cell r="A4047" t="str">
            <v>FXCIMPMOE0191</v>
          </cell>
          <cell r="D4047" t="str">
            <v>461E</v>
          </cell>
          <cell r="E4047" t="str">
            <v>ZMIP</v>
          </cell>
          <cell r="F4047">
            <v>0</v>
          </cell>
          <cell r="H4047" t="str">
            <v>National - except indicated in codes 3, 4, 5 or 8.</v>
          </cell>
        </row>
        <row r="4048">
          <cell r="A4048" t="str">
            <v>FXCIMPMOE0192</v>
          </cell>
          <cell r="D4048" t="str">
            <v>461E</v>
          </cell>
          <cell r="E4048" t="str">
            <v>ZMIP</v>
          </cell>
          <cell r="F4048">
            <v>0</v>
          </cell>
          <cell r="H4048" t="str">
            <v>National - except indicated in codes 3, 4, 5 or 8.</v>
          </cell>
        </row>
        <row r="4049">
          <cell r="A4049" t="str">
            <v>FXCIMPMOE0193</v>
          </cell>
          <cell r="D4049" t="str">
            <v>461E</v>
          </cell>
          <cell r="E4049" t="str">
            <v>ZMIP</v>
          </cell>
          <cell r="F4049">
            <v>0</v>
          </cell>
          <cell r="H4049" t="str">
            <v>National - except indicated in codes 3, 4, 5 or 8.</v>
          </cell>
        </row>
        <row r="4050">
          <cell r="A4050" t="str">
            <v>FXCIMPMOE0194</v>
          </cell>
          <cell r="D4050" t="str">
            <v>461E</v>
          </cell>
          <cell r="E4050" t="str">
            <v>ZMIP</v>
          </cell>
          <cell r="F4050">
            <v>0</v>
          </cell>
          <cell r="H4050" t="str">
            <v>National - except indicated in codes 3, 4, 5 or 8.</v>
          </cell>
        </row>
        <row r="4051">
          <cell r="A4051" t="str">
            <v>FXCIMPMOE0195</v>
          </cell>
          <cell r="D4051" t="str">
            <v>461E</v>
          </cell>
          <cell r="E4051" t="str">
            <v>ZMIP</v>
          </cell>
          <cell r="F4051">
            <v>0</v>
          </cell>
          <cell r="H4051" t="str">
            <v>National - except indicated in codes 3, 4, 5 or 8.</v>
          </cell>
        </row>
        <row r="4052">
          <cell r="A4052" t="str">
            <v>FXCIMPMOE0196</v>
          </cell>
          <cell r="D4052" t="str">
            <v>461E</v>
          </cell>
          <cell r="E4052" t="str">
            <v>ZMIP</v>
          </cell>
          <cell r="F4052">
            <v>0</v>
          </cell>
          <cell r="H4052" t="str">
            <v>National - except indicated in codes 3, 4, 5 or 8.</v>
          </cell>
        </row>
        <row r="4053">
          <cell r="A4053" t="str">
            <v>FXCIMPMOE0197</v>
          </cell>
          <cell r="D4053" t="str">
            <v>461E</v>
          </cell>
          <cell r="E4053" t="str">
            <v>ZMIP</v>
          </cell>
          <cell r="F4053">
            <v>0</v>
          </cell>
          <cell r="H4053" t="str">
            <v>National - except indicated in codes 3, 4, 5 or 8.</v>
          </cell>
        </row>
        <row r="4054">
          <cell r="A4054" t="str">
            <v>FXCIMPMOE0198</v>
          </cell>
          <cell r="D4054" t="str">
            <v>461E</v>
          </cell>
          <cell r="E4054" t="str">
            <v>ZMIP</v>
          </cell>
          <cell r="F4054">
            <v>0</v>
          </cell>
          <cell r="H4054" t="str">
            <v>National - except indicated in codes 3, 4, 5 or 8.</v>
          </cell>
        </row>
        <row r="4055">
          <cell r="A4055" t="str">
            <v>FXCIMPMOE0199</v>
          </cell>
          <cell r="D4055" t="str">
            <v>461E</v>
          </cell>
          <cell r="E4055" t="str">
            <v>ZMIP</v>
          </cell>
          <cell r="F4055">
            <v>0</v>
          </cell>
          <cell r="H4055" t="str">
            <v>National - except indicated in codes 3, 4, 5 or 8.</v>
          </cell>
        </row>
        <row r="4056">
          <cell r="A4056" t="str">
            <v>FXCIMPMOE0200</v>
          </cell>
          <cell r="D4056" t="str">
            <v>461E</v>
          </cell>
          <cell r="E4056" t="str">
            <v>ZMIP</v>
          </cell>
          <cell r="F4056">
            <v>0</v>
          </cell>
          <cell r="H4056" t="str">
            <v>National - except indicated in codes 3, 4, 5 or 8.</v>
          </cell>
        </row>
        <row r="4057">
          <cell r="A4057" t="str">
            <v>FXCIMPMOE0201</v>
          </cell>
          <cell r="D4057" t="str">
            <v>461E</v>
          </cell>
          <cell r="E4057" t="str">
            <v>ZMIP</v>
          </cell>
          <cell r="F4057">
            <v>0</v>
          </cell>
          <cell r="H4057" t="str">
            <v>National - except indicated in codes 3, 4, 5 or 8.</v>
          </cell>
        </row>
        <row r="4058">
          <cell r="A4058" t="str">
            <v>FXCIMPMOE0202</v>
          </cell>
          <cell r="D4058" t="str">
            <v>461E</v>
          </cell>
          <cell r="E4058" t="str">
            <v>ZMIP</v>
          </cell>
          <cell r="F4058">
            <v>0</v>
          </cell>
          <cell r="H4058" t="str">
            <v>National - except indicated in codes 3, 4, 5 or 8.</v>
          </cell>
        </row>
        <row r="4059">
          <cell r="A4059" t="str">
            <v>FXCIMPMOE0203</v>
          </cell>
          <cell r="D4059" t="str">
            <v>461E</v>
          </cell>
          <cell r="E4059" t="str">
            <v>ZMIP</v>
          </cell>
          <cell r="F4059">
            <v>0</v>
          </cell>
          <cell r="H4059" t="str">
            <v>National - except indicated in codes 3, 4, 5 or 8.</v>
          </cell>
        </row>
        <row r="4060">
          <cell r="A4060" t="str">
            <v>FXCIMPMOE0204</v>
          </cell>
          <cell r="D4060" t="str">
            <v>461E</v>
          </cell>
          <cell r="E4060" t="str">
            <v>ZMIP</v>
          </cell>
          <cell r="F4060">
            <v>0</v>
          </cell>
          <cell r="H4060" t="str">
            <v>National - except indicated in codes 3, 4, 5 or 8.</v>
          </cell>
        </row>
        <row r="4061">
          <cell r="A4061" t="str">
            <v>FXCIMPMOE0205</v>
          </cell>
          <cell r="D4061" t="str">
            <v>461E</v>
          </cell>
          <cell r="E4061" t="str">
            <v>ZMIP</v>
          </cell>
          <cell r="F4061">
            <v>0</v>
          </cell>
          <cell r="H4061" t="str">
            <v>National - except indicated in codes 3, 4, 5 or 8.</v>
          </cell>
        </row>
        <row r="4062">
          <cell r="A4062" t="str">
            <v>FXCIMPMOE0206</v>
          </cell>
          <cell r="D4062" t="str">
            <v>461E</v>
          </cell>
          <cell r="E4062" t="str">
            <v>ZMIP</v>
          </cell>
          <cell r="F4062">
            <v>0</v>
          </cell>
          <cell r="H4062" t="str">
            <v>National - except indicated in codes 3, 4, 5 or 8.</v>
          </cell>
        </row>
        <row r="4063">
          <cell r="A4063" t="str">
            <v>FXCIMPMOE0207</v>
          </cell>
          <cell r="D4063" t="str">
            <v>461E</v>
          </cell>
          <cell r="E4063" t="str">
            <v>ZMIP</v>
          </cell>
          <cell r="F4063">
            <v>0</v>
          </cell>
          <cell r="H4063" t="str">
            <v>National - except indicated in codes 3, 4, 5 or 8.</v>
          </cell>
        </row>
        <row r="4064">
          <cell r="A4064" t="str">
            <v>FXCIMPMOE0208</v>
          </cell>
          <cell r="D4064" t="str">
            <v>461E</v>
          </cell>
          <cell r="E4064" t="str">
            <v>ZMIP</v>
          </cell>
          <cell r="F4064">
            <v>0</v>
          </cell>
          <cell r="H4064" t="str">
            <v>National - except indicated in codes 3, 4, 5 or 8.</v>
          </cell>
        </row>
        <row r="4065">
          <cell r="A4065" t="str">
            <v>FXCIMPMOE0209</v>
          </cell>
          <cell r="D4065" t="str">
            <v>461E</v>
          </cell>
          <cell r="E4065" t="str">
            <v>ZMIP</v>
          </cell>
          <cell r="F4065">
            <v>0</v>
          </cell>
          <cell r="H4065" t="str">
            <v>National - except indicated in codes 3, 4, 5 or 8.</v>
          </cell>
        </row>
        <row r="4066">
          <cell r="A4066" t="str">
            <v>FXCIMPMOE0210</v>
          </cell>
          <cell r="D4066" t="str">
            <v>461E</v>
          </cell>
          <cell r="E4066" t="str">
            <v>ZMIP</v>
          </cell>
          <cell r="F4066">
            <v>0</v>
          </cell>
          <cell r="H4066" t="str">
            <v>National - except indicated in codes 3, 4, 5 or 8.</v>
          </cell>
        </row>
        <row r="4067">
          <cell r="A4067" t="str">
            <v>FXCIMPMOE0211</v>
          </cell>
          <cell r="D4067" t="str">
            <v>461E</v>
          </cell>
          <cell r="E4067" t="str">
            <v>ZMIP</v>
          </cell>
          <cell r="F4067">
            <v>0</v>
          </cell>
          <cell r="H4067" t="str">
            <v>National - except indicated in codes 3, 4, 5 or 8.</v>
          </cell>
        </row>
        <row r="4068">
          <cell r="A4068" t="str">
            <v>FXCIMPMOE0212</v>
          </cell>
          <cell r="D4068" t="str">
            <v>461E</v>
          </cell>
          <cell r="E4068" t="str">
            <v>ZMIP</v>
          </cell>
          <cell r="F4068">
            <v>0</v>
          </cell>
          <cell r="H4068" t="str">
            <v>National - except indicated in codes 3, 4, 5 or 8.</v>
          </cell>
        </row>
        <row r="4069">
          <cell r="A4069" t="str">
            <v>FXCIMPMOE0213</v>
          </cell>
          <cell r="D4069" t="str">
            <v>461E</v>
          </cell>
          <cell r="E4069" t="str">
            <v>ZMIP</v>
          </cell>
          <cell r="F4069">
            <v>0</v>
          </cell>
          <cell r="H4069" t="str">
            <v>National - except indicated in codes 3, 4, 5 or 8.</v>
          </cell>
        </row>
        <row r="4070">
          <cell r="A4070" t="str">
            <v>FXCIMPMOE0214</v>
          </cell>
          <cell r="D4070" t="str">
            <v>461E</v>
          </cell>
          <cell r="E4070" t="str">
            <v>ZMIP</v>
          </cell>
          <cell r="F4070">
            <v>0</v>
          </cell>
          <cell r="H4070" t="str">
            <v>National - except indicated in codes 3, 4, 5 or 8.</v>
          </cell>
        </row>
        <row r="4071">
          <cell r="A4071" t="str">
            <v>FXCIMPMOE0215</v>
          </cell>
          <cell r="D4071" t="str">
            <v>461E</v>
          </cell>
          <cell r="E4071" t="str">
            <v>ZMIP</v>
          </cell>
          <cell r="F4071">
            <v>0</v>
          </cell>
          <cell r="H4071" t="str">
            <v>National - except indicated in codes 3, 4, 5 or 8.</v>
          </cell>
        </row>
        <row r="4072">
          <cell r="A4072" t="str">
            <v>FXCIMPMOE0216</v>
          </cell>
          <cell r="D4072" t="str">
            <v>461E</v>
          </cell>
          <cell r="E4072" t="str">
            <v>ZMIP</v>
          </cell>
          <cell r="F4072">
            <v>0</v>
          </cell>
          <cell r="H4072" t="str">
            <v>National - except indicated in codes 3, 4, 5 or 8.</v>
          </cell>
        </row>
        <row r="4073">
          <cell r="A4073" t="str">
            <v>FXCIMPMOE0217</v>
          </cell>
          <cell r="D4073" t="str">
            <v>461E</v>
          </cell>
          <cell r="E4073" t="str">
            <v>ZMIP</v>
          </cell>
          <cell r="F4073">
            <v>0</v>
          </cell>
          <cell r="H4073" t="str">
            <v>National - except indicated in codes 3, 4, 5 or 8.</v>
          </cell>
        </row>
        <row r="4074">
          <cell r="A4074" t="str">
            <v>FXCIMPMOE0218</v>
          </cell>
          <cell r="D4074" t="str">
            <v>461E</v>
          </cell>
          <cell r="E4074" t="str">
            <v>ZMIP</v>
          </cell>
          <cell r="F4074">
            <v>0</v>
          </cell>
          <cell r="H4074" t="str">
            <v>National - except indicated in codes 3, 4, 5 or 8.</v>
          </cell>
        </row>
        <row r="4075">
          <cell r="A4075" t="str">
            <v>FXCIMPMOE0219</v>
          </cell>
          <cell r="D4075" t="str">
            <v>461E</v>
          </cell>
          <cell r="E4075" t="str">
            <v>ZMIP</v>
          </cell>
          <cell r="F4075">
            <v>0</v>
          </cell>
          <cell r="H4075" t="str">
            <v>National - except indicated in codes 3, 4, 5 or 8.</v>
          </cell>
        </row>
        <row r="4076">
          <cell r="A4076" t="str">
            <v>FXCIMPMOE0220</v>
          </cell>
          <cell r="D4076" t="str">
            <v>461E</v>
          </cell>
          <cell r="E4076" t="str">
            <v>ZMIP</v>
          </cell>
          <cell r="F4076">
            <v>0</v>
          </cell>
          <cell r="H4076" t="str">
            <v>National - except indicated in codes 3, 4, 5 or 8.</v>
          </cell>
        </row>
        <row r="4077">
          <cell r="A4077" t="str">
            <v>FXCIMPMOE0221</v>
          </cell>
          <cell r="D4077" t="str">
            <v>461E</v>
          </cell>
          <cell r="E4077" t="str">
            <v>ZMIP</v>
          </cell>
          <cell r="F4077">
            <v>0</v>
          </cell>
          <cell r="H4077" t="str">
            <v>National - except indicated in codes 3, 4, 5 or 8.</v>
          </cell>
        </row>
        <row r="4078">
          <cell r="A4078" t="str">
            <v>FXCIMPMOE0222</v>
          </cell>
          <cell r="D4078" t="str">
            <v>461E</v>
          </cell>
          <cell r="E4078" t="str">
            <v>ZMIP</v>
          </cell>
          <cell r="F4078">
            <v>0</v>
          </cell>
          <cell r="H4078" t="str">
            <v>National - except indicated in codes 3, 4, 5 or 8.</v>
          </cell>
        </row>
        <row r="4079">
          <cell r="A4079" t="str">
            <v>FXCIMPMOE0223</v>
          </cell>
          <cell r="D4079" t="str">
            <v>461E</v>
          </cell>
          <cell r="E4079" t="str">
            <v>ZMIP</v>
          </cell>
          <cell r="F4079">
            <v>0</v>
          </cell>
          <cell r="H4079" t="str">
            <v>National - except indicated in codes 3, 4, 5 or 8.</v>
          </cell>
        </row>
        <row r="4080">
          <cell r="A4080" t="str">
            <v>FXCIMPMOE0224</v>
          </cell>
          <cell r="D4080" t="str">
            <v>461E</v>
          </cell>
          <cell r="E4080" t="str">
            <v>ZMIP</v>
          </cell>
          <cell r="F4080">
            <v>0</v>
          </cell>
          <cell r="H4080" t="str">
            <v>National - except indicated in codes 3, 4, 5 or 8.</v>
          </cell>
        </row>
        <row r="4081">
          <cell r="A4081" t="str">
            <v>FXCIMPMOE0225</v>
          </cell>
          <cell r="D4081" t="str">
            <v>461E</v>
          </cell>
          <cell r="E4081" t="str">
            <v>ZMIP</v>
          </cell>
          <cell r="F4081">
            <v>0</v>
          </cell>
          <cell r="H4081" t="str">
            <v>National - except indicated in codes 3, 4, 5 or 8.</v>
          </cell>
        </row>
        <row r="4082">
          <cell r="A4082" t="str">
            <v>FXCIMPMOE0226</v>
          </cell>
          <cell r="D4082" t="str">
            <v>461E</v>
          </cell>
          <cell r="E4082" t="str">
            <v>ZMIP</v>
          </cell>
          <cell r="F4082">
            <v>0</v>
          </cell>
          <cell r="H4082" t="str">
            <v>National - except indicated in codes 3, 4, 5 or 8.</v>
          </cell>
        </row>
        <row r="4083">
          <cell r="A4083" t="str">
            <v>FXCIMPMOE0227</v>
          </cell>
          <cell r="D4083" t="str">
            <v>461E</v>
          </cell>
          <cell r="E4083" t="str">
            <v>ZMIP</v>
          </cell>
          <cell r="F4083">
            <v>0</v>
          </cell>
          <cell r="H4083" t="str">
            <v>National - except indicated in codes 3, 4, 5 or 8.</v>
          </cell>
        </row>
        <row r="4084">
          <cell r="A4084" t="str">
            <v>FXCIMPMOE0228</v>
          </cell>
          <cell r="D4084" t="str">
            <v>461E</v>
          </cell>
          <cell r="E4084" t="str">
            <v>ZMIP</v>
          </cell>
          <cell r="F4084">
            <v>0</v>
          </cell>
          <cell r="H4084" t="str">
            <v>National - except indicated in codes 3, 4, 5 or 8.</v>
          </cell>
        </row>
        <row r="4085">
          <cell r="A4085" t="str">
            <v>FXCIMPMOE0229</v>
          </cell>
          <cell r="D4085" t="str">
            <v>461E</v>
          </cell>
          <cell r="E4085" t="str">
            <v>ZMIP</v>
          </cell>
          <cell r="F4085">
            <v>0</v>
          </cell>
          <cell r="H4085" t="str">
            <v>National - except indicated in codes 3, 4, 5 or 8.</v>
          </cell>
        </row>
        <row r="4086">
          <cell r="A4086" t="str">
            <v>FXCIMPMOE0230</v>
          </cell>
          <cell r="D4086" t="str">
            <v>461E</v>
          </cell>
          <cell r="E4086" t="str">
            <v>ZMIP</v>
          </cell>
          <cell r="F4086">
            <v>0</v>
          </cell>
          <cell r="H4086" t="str">
            <v>National - except indicated in codes 3, 4, 5 or 8.</v>
          </cell>
        </row>
        <row r="4087">
          <cell r="A4087" t="str">
            <v>FXCIMPMOE0231</v>
          </cell>
          <cell r="D4087" t="str">
            <v>461E</v>
          </cell>
          <cell r="E4087" t="str">
            <v>ZMIP</v>
          </cell>
          <cell r="F4087">
            <v>0</v>
          </cell>
          <cell r="H4087" t="str">
            <v>National - except indicated in codes 3, 4, 5 or 8.</v>
          </cell>
        </row>
        <row r="4088">
          <cell r="A4088" t="str">
            <v>FXCIMPMOE0232</v>
          </cell>
          <cell r="D4088" t="str">
            <v>461E</v>
          </cell>
          <cell r="E4088" t="str">
            <v>ZMIP</v>
          </cell>
          <cell r="F4088">
            <v>0</v>
          </cell>
          <cell r="H4088" t="str">
            <v>National - except indicated in codes 3, 4, 5 or 8.</v>
          </cell>
        </row>
        <row r="4089">
          <cell r="A4089" t="str">
            <v>FXCIMPMOE0233</v>
          </cell>
          <cell r="D4089" t="str">
            <v>461E</v>
          </cell>
          <cell r="E4089" t="str">
            <v>ZMIP</v>
          </cell>
          <cell r="F4089">
            <v>0</v>
          </cell>
          <cell r="H4089" t="str">
            <v>National - except indicated in codes 3, 4, 5 or 8.</v>
          </cell>
        </row>
        <row r="4090">
          <cell r="A4090" t="str">
            <v>FXCIMPMOE0234</v>
          </cell>
          <cell r="D4090" t="str">
            <v>461E</v>
          </cell>
          <cell r="E4090" t="str">
            <v>ZMIP</v>
          </cell>
          <cell r="F4090">
            <v>0</v>
          </cell>
          <cell r="H4090" t="str">
            <v>National - except indicated in codes 3, 4, 5 or 8.</v>
          </cell>
        </row>
        <row r="4091">
          <cell r="A4091" t="str">
            <v>FXCIMPMOE0235</v>
          </cell>
          <cell r="D4091" t="str">
            <v>461E</v>
          </cell>
          <cell r="E4091" t="str">
            <v>ZMIP</v>
          </cell>
          <cell r="F4091">
            <v>0</v>
          </cell>
          <cell r="H4091" t="str">
            <v>National - except indicated in codes 3, 4, 5 or 8.</v>
          </cell>
        </row>
        <row r="4092">
          <cell r="A4092" t="str">
            <v>FXCIMPMOE0236</v>
          </cell>
          <cell r="D4092" t="str">
            <v>461E</v>
          </cell>
          <cell r="E4092" t="str">
            <v>ZMIP</v>
          </cell>
          <cell r="F4092">
            <v>0</v>
          </cell>
          <cell r="H4092" t="str">
            <v>National - except indicated in codes 3, 4, 5 or 8.</v>
          </cell>
        </row>
        <row r="4093">
          <cell r="A4093" t="str">
            <v>FXCIMPMOE0237</v>
          </cell>
          <cell r="D4093" t="str">
            <v>461E</v>
          </cell>
          <cell r="E4093" t="str">
            <v>ZMIP</v>
          </cell>
          <cell r="F4093">
            <v>0</v>
          </cell>
          <cell r="H4093" t="str">
            <v>National - except indicated in codes 3, 4, 5 or 8.</v>
          </cell>
        </row>
        <row r="4094">
          <cell r="A4094" t="str">
            <v>FXCIMPMOE0238</v>
          </cell>
          <cell r="D4094" t="str">
            <v>461E</v>
          </cell>
          <cell r="E4094" t="str">
            <v>ZMIP</v>
          </cell>
          <cell r="F4094">
            <v>0</v>
          </cell>
          <cell r="H4094" t="str">
            <v>National - except indicated in codes 3, 4, 5 or 8.</v>
          </cell>
        </row>
        <row r="4095">
          <cell r="A4095" t="str">
            <v>FXCIMPMOE0239</v>
          </cell>
          <cell r="D4095" t="str">
            <v>461E</v>
          </cell>
          <cell r="E4095" t="str">
            <v>ZMIP</v>
          </cell>
          <cell r="F4095">
            <v>0</v>
          </cell>
          <cell r="H4095" t="str">
            <v>National - except indicated in codes 3, 4, 5 or 8.</v>
          </cell>
        </row>
        <row r="4096">
          <cell r="A4096" t="str">
            <v>FXCIMPMOE0240</v>
          </cell>
          <cell r="D4096" t="str">
            <v>461E</v>
          </cell>
          <cell r="E4096" t="str">
            <v>ZMIP</v>
          </cell>
          <cell r="F4096">
            <v>0</v>
          </cell>
          <cell r="H4096" t="str">
            <v>National - except indicated in codes 3, 4, 5 or 8.</v>
          </cell>
        </row>
        <row r="4097">
          <cell r="A4097" t="str">
            <v>FXCIMPMOE0241</v>
          </cell>
          <cell r="D4097" t="str">
            <v>461E</v>
          </cell>
          <cell r="E4097" t="str">
            <v>ZMIP</v>
          </cell>
          <cell r="F4097">
            <v>0</v>
          </cell>
          <cell r="H4097" t="str">
            <v>National - except indicated in codes 3, 4, 5 or 8.</v>
          </cell>
        </row>
        <row r="4098">
          <cell r="A4098" t="str">
            <v>FXCIMPMOE0242</v>
          </cell>
          <cell r="D4098" t="str">
            <v>461E</v>
          </cell>
          <cell r="E4098" t="str">
            <v>ZMIP</v>
          </cell>
          <cell r="F4098">
            <v>0</v>
          </cell>
          <cell r="H4098" t="str">
            <v>National - except indicated in codes 3, 4, 5 or 8.</v>
          </cell>
        </row>
        <row r="4099">
          <cell r="A4099" t="str">
            <v>FXCIMPMOE0243</v>
          </cell>
          <cell r="D4099" t="str">
            <v>461E</v>
          </cell>
          <cell r="E4099" t="str">
            <v>ZMIP</v>
          </cell>
          <cell r="F4099">
            <v>0</v>
          </cell>
          <cell r="H4099" t="str">
            <v>National - except indicated in codes 3, 4, 5 or 8.</v>
          </cell>
        </row>
        <row r="4100">
          <cell r="A4100" t="str">
            <v>FXCIMPMOE0244</v>
          </cell>
          <cell r="D4100" t="str">
            <v>461E</v>
          </cell>
          <cell r="E4100" t="str">
            <v>ZMIP</v>
          </cell>
          <cell r="F4100">
            <v>0</v>
          </cell>
          <cell r="H4100" t="str">
            <v>National - except indicated in codes 3, 4, 5 or 8.</v>
          </cell>
        </row>
        <row r="4101">
          <cell r="A4101" t="str">
            <v>FXCIMPMOE0245</v>
          </cell>
          <cell r="D4101" t="str">
            <v>461E</v>
          </cell>
          <cell r="E4101" t="str">
            <v>ZMIP</v>
          </cell>
          <cell r="F4101">
            <v>0</v>
          </cell>
          <cell r="H4101" t="str">
            <v>National - except indicated in codes 3, 4, 5 or 8.</v>
          </cell>
        </row>
        <row r="4102">
          <cell r="A4102" t="str">
            <v>FXCIMPMOE0246</v>
          </cell>
          <cell r="D4102" t="str">
            <v>461E</v>
          </cell>
          <cell r="E4102" t="str">
            <v>ZMIP</v>
          </cell>
          <cell r="F4102">
            <v>0</v>
          </cell>
          <cell r="H4102" t="str">
            <v>National - except indicated in codes 3, 4, 5 or 8.</v>
          </cell>
        </row>
        <row r="4103">
          <cell r="A4103" t="str">
            <v>FXCIMPMOE0247</v>
          </cell>
          <cell r="D4103" t="str">
            <v>461E</v>
          </cell>
          <cell r="E4103" t="str">
            <v>ZMIP</v>
          </cell>
          <cell r="F4103">
            <v>0</v>
          </cell>
          <cell r="H4103" t="str">
            <v>National - except indicated in codes 3, 4, 5 or 8.</v>
          </cell>
        </row>
        <row r="4104">
          <cell r="A4104" t="str">
            <v>FXCIMPMOE0248</v>
          </cell>
          <cell r="D4104" t="str">
            <v>461E</v>
          </cell>
          <cell r="E4104" t="str">
            <v>ZMIP</v>
          </cell>
          <cell r="F4104">
            <v>0</v>
          </cell>
          <cell r="H4104" t="str">
            <v>National - except indicated in codes 3, 4, 5 or 8.</v>
          </cell>
        </row>
        <row r="4105">
          <cell r="A4105" t="str">
            <v>FXCIMPMOE0249</v>
          </cell>
          <cell r="D4105" t="str">
            <v>461E</v>
          </cell>
          <cell r="E4105" t="str">
            <v>ZMIP</v>
          </cell>
          <cell r="F4105">
            <v>0</v>
          </cell>
          <cell r="H4105" t="str">
            <v>National - except indicated in codes 3, 4, 5 or 8.</v>
          </cell>
        </row>
        <row r="4106">
          <cell r="A4106" t="str">
            <v>FXCIMPMOE0250</v>
          </cell>
          <cell r="D4106" t="str">
            <v>461E</v>
          </cell>
          <cell r="E4106" t="str">
            <v>ZMIP</v>
          </cell>
          <cell r="F4106">
            <v>0</v>
          </cell>
          <cell r="H4106" t="str">
            <v>National - except indicated in codes 3, 4, 5 or 8.</v>
          </cell>
        </row>
        <row r="4107">
          <cell r="A4107" t="str">
            <v>FXCIMPMOE0251</v>
          </cell>
          <cell r="D4107" t="str">
            <v>461E</v>
          </cell>
          <cell r="E4107" t="str">
            <v>ZMIP</v>
          </cell>
          <cell r="F4107">
            <v>0</v>
          </cell>
          <cell r="H4107" t="str">
            <v>National - except indicated in codes 3, 4, 5 or 8.</v>
          </cell>
        </row>
        <row r="4108">
          <cell r="A4108" t="str">
            <v>FXCIMPMOE0252</v>
          </cell>
          <cell r="D4108" t="str">
            <v>461E</v>
          </cell>
          <cell r="E4108" t="str">
            <v>ZMIP</v>
          </cell>
          <cell r="F4108">
            <v>0</v>
          </cell>
          <cell r="H4108" t="str">
            <v>National - except indicated in codes 3, 4, 5 or 8.</v>
          </cell>
        </row>
        <row r="4109">
          <cell r="A4109" t="str">
            <v>FXCIMPMOE0253</v>
          </cell>
          <cell r="D4109" t="str">
            <v>461E</v>
          </cell>
          <cell r="E4109" t="str">
            <v>ZMIP</v>
          </cell>
          <cell r="F4109">
            <v>0</v>
          </cell>
          <cell r="H4109" t="str">
            <v>National - except indicated in codes 3, 4, 5 or 8.</v>
          </cell>
        </row>
        <row r="4110">
          <cell r="A4110" t="str">
            <v>FXCIMPMOE0254</v>
          </cell>
          <cell r="D4110" t="str">
            <v>461E</v>
          </cell>
          <cell r="E4110" t="str">
            <v>ZMIP</v>
          </cell>
          <cell r="F4110">
            <v>0</v>
          </cell>
          <cell r="H4110" t="str">
            <v>National - except indicated in codes 3, 4, 5 or 8.</v>
          </cell>
        </row>
        <row r="4111">
          <cell r="A4111" t="str">
            <v>FXCIMPMOE0255</v>
          </cell>
          <cell r="D4111" t="str">
            <v>461E</v>
          </cell>
          <cell r="E4111" t="str">
            <v>ZMIP</v>
          </cell>
          <cell r="F4111">
            <v>0</v>
          </cell>
          <cell r="H4111" t="str">
            <v>National - except indicated in codes 3, 4, 5 or 8.</v>
          </cell>
        </row>
        <row r="4112">
          <cell r="A4112" t="str">
            <v>FXCIMPMOE0256</v>
          </cell>
          <cell r="D4112" t="str">
            <v>461E</v>
          </cell>
          <cell r="E4112" t="str">
            <v>ZMIP</v>
          </cell>
          <cell r="F4112">
            <v>0</v>
          </cell>
          <cell r="H4112" t="str">
            <v>National - except indicated in codes 3, 4, 5 or 8.</v>
          </cell>
        </row>
        <row r="4113">
          <cell r="A4113" t="str">
            <v>FXCIMPMOE0257</v>
          </cell>
          <cell r="D4113" t="str">
            <v>461E</v>
          </cell>
          <cell r="E4113" t="str">
            <v>ZMIP</v>
          </cell>
          <cell r="F4113">
            <v>0</v>
          </cell>
          <cell r="H4113" t="str">
            <v>National - except indicated in codes 3, 4, 5 or 8.</v>
          </cell>
        </row>
        <row r="4114">
          <cell r="A4114" t="str">
            <v>FXCIMPMOE0258</v>
          </cell>
          <cell r="D4114" t="str">
            <v>461E</v>
          </cell>
          <cell r="E4114" t="str">
            <v>ZMIP</v>
          </cell>
          <cell r="F4114">
            <v>0</v>
          </cell>
          <cell r="H4114" t="str">
            <v>National - except indicated in codes 3, 4, 5 or 8.</v>
          </cell>
        </row>
        <row r="4115">
          <cell r="A4115" t="str">
            <v>FXCIMPMOE0259</v>
          </cell>
          <cell r="D4115" t="str">
            <v>461E</v>
          </cell>
          <cell r="E4115" t="str">
            <v>ZMIP</v>
          </cell>
          <cell r="F4115">
            <v>0</v>
          </cell>
          <cell r="H4115" t="str">
            <v>National - except indicated in codes 3, 4, 5 or 8.</v>
          </cell>
        </row>
        <row r="4116">
          <cell r="A4116" t="str">
            <v>FXCIMPMOE0260</v>
          </cell>
          <cell r="D4116" t="str">
            <v>461E</v>
          </cell>
          <cell r="E4116" t="str">
            <v>ZMIP</v>
          </cell>
          <cell r="F4116">
            <v>0</v>
          </cell>
          <cell r="H4116" t="str">
            <v>National - except indicated in codes 3, 4, 5 or 8.</v>
          </cell>
        </row>
        <row r="4117">
          <cell r="A4117" t="str">
            <v>FXCIMPMOE0261</v>
          </cell>
          <cell r="D4117" t="str">
            <v>461E</v>
          </cell>
          <cell r="E4117" t="str">
            <v>ZMIP</v>
          </cell>
          <cell r="F4117">
            <v>0</v>
          </cell>
          <cell r="H4117" t="str">
            <v>National - except indicated in codes 3, 4, 5 or 8.</v>
          </cell>
        </row>
        <row r="4118">
          <cell r="A4118" t="str">
            <v>FXCIMPMOE0262</v>
          </cell>
          <cell r="D4118" t="str">
            <v>461E</v>
          </cell>
          <cell r="E4118" t="str">
            <v>ZMIP</v>
          </cell>
          <cell r="F4118">
            <v>0</v>
          </cell>
          <cell r="H4118" t="str">
            <v>National - except indicated in codes 3, 4, 5 or 8.</v>
          </cell>
        </row>
        <row r="4119">
          <cell r="A4119" t="str">
            <v>FXCIMPMOE0263</v>
          </cell>
          <cell r="D4119" t="str">
            <v>461E</v>
          </cell>
          <cell r="E4119" t="str">
            <v>ZMIP</v>
          </cell>
          <cell r="F4119">
            <v>0</v>
          </cell>
          <cell r="H4119" t="str">
            <v>National - except indicated in codes 3, 4, 5 or 8.</v>
          </cell>
        </row>
        <row r="4120">
          <cell r="A4120" t="str">
            <v>FXCIMPMOE0264</v>
          </cell>
          <cell r="D4120" t="str">
            <v>461E</v>
          </cell>
          <cell r="E4120" t="str">
            <v>ZMIP</v>
          </cell>
          <cell r="F4120">
            <v>0</v>
          </cell>
          <cell r="H4120" t="str">
            <v>National - except indicated in codes 3, 4, 5 or 8.</v>
          </cell>
        </row>
        <row r="4121">
          <cell r="A4121" t="str">
            <v>FXCIMPMOE0265</v>
          </cell>
          <cell r="D4121" t="str">
            <v>461E</v>
          </cell>
          <cell r="E4121" t="str">
            <v>ZMIP</v>
          </cell>
          <cell r="F4121">
            <v>0</v>
          </cell>
          <cell r="H4121" t="str">
            <v>National - except indicated in codes 3, 4, 5 or 8.</v>
          </cell>
        </row>
        <row r="4122">
          <cell r="A4122" t="str">
            <v>FXCIMPMOE0266</v>
          </cell>
          <cell r="D4122" t="str">
            <v>461E</v>
          </cell>
          <cell r="E4122" t="str">
            <v>ZMIP</v>
          </cell>
          <cell r="F4122">
            <v>0</v>
          </cell>
          <cell r="H4122" t="str">
            <v>National - except indicated in codes 3, 4, 5 or 8.</v>
          </cell>
        </row>
        <row r="4123">
          <cell r="A4123" t="str">
            <v>FXCIMPMOE0267</v>
          </cell>
          <cell r="D4123" t="str">
            <v>461E</v>
          </cell>
          <cell r="E4123" t="str">
            <v>ZMIP</v>
          </cell>
          <cell r="F4123">
            <v>0</v>
          </cell>
          <cell r="H4123" t="str">
            <v>National - except indicated in codes 3, 4, 5 or 8.</v>
          </cell>
        </row>
        <row r="4124">
          <cell r="A4124" t="str">
            <v>FXCIMPMOE0268</v>
          </cell>
          <cell r="D4124" t="str">
            <v>461E</v>
          </cell>
          <cell r="E4124" t="str">
            <v>ZMIP</v>
          </cell>
          <cell r="F4124">
            <v>0</v>
          </cell>
          <cell r="H4124" t="str">
            <v>National - except indicated in codes 3, 4, 5 or 8.</v>
          </cell>
        </row>
        <row r="4125">
          <cell r="A4125" t="str">
            <v>FXCIMPMOE0269</v>
          </cell>
          <cell r="D4125" t="str">
            <v>461E</v>
          </cell>
          <cell r="E4125" t="str">
            <v>ZMIP</v>
          </cell>
          <cell r="F4125">
            <v>0</v>
          </cell>
          <cell r="H4125" t="str">
            <v>National - except indicated in codes 3, 4, 5 or 8.</v>
          </cell>
        </row>
        <row r="4126">
          <cell r="A4126" t="str">
            <v>FXCIMPMOE0270</v>
          </cell>
          <cell r="D4126" t="str">
            <v>461E</v>
          </cell>
          <cell r="E4126" t="str">
            <v>ZMIP</v>
          </cell>
          <cell r="F4126">
            <v>0</v>
          </cell>
          <cell r="H4126" t="str">
            <v>National - except indicated in codes 3, 4, 5 or 8.</v>
          </cell>
        </row>
        <row r="4127">
          <cell r="A4127" t="str">
            <v>FXCIMPMOE0271</v>
          </cell>
          <cell r="D4127" t="str">
            <v>461E</v>
          </cell>
          <cell r="E4127" t="str">
            <v>ZMIP</v>
          </cell>
          <cell r="F4127">
            <v>0</v>
          </cell>
          <cell r="H4127" t="str">
            <v>National - except indicated in codes 3, 4, 5 or 8.</v>
          </cell>
        </row>
        <row r="4128">
          <cell r="A4128" t="str">
            <v>FXCIMPMOE0272</v>
          </cell>
          <cell r="D4128" t="str">
            <v>461E</v>
          </cell>
          <cell r="E4128" t="str">
            <v>ZMIP</v>
          </cell>
          <cell r="F4128">
            <v>0</v>
          </cell>
          <cell r="H4128" t="str">
            <v>National - except indicated in codes 3, 4, 5 or 8.</v>
          </cell>
        </row>
        <row r="4129">
          <cell r="A4129" t="str">
            <v>FXCIMPMOE0273</v>
          </cell>
          <cell r="D4129" t="str">
            <v>461E</v>
          </cell>
          <cell r="E4129" t="str">
            <v>ZMIP</v>
          </cell>
          <cell r="F4129">
            <v>0</v>
          </cell>
          <cell r="H4129" t="str">
            <v>National - except indicated in codes 3, 4, 5 or 8.</v>
          </cell>
        </row>
        <row r="4130">
          <cell r="A4130" t="str">
            <v>FXCIMPMOE0274</v>
          </cell>
          <cell r="D4130" t="str">
            <v>461E</v>
          </cell>
          <cell r="E4130" t="str">
            <v>ZMIP</v>
          </cell>
          <cell r="F4130">
            <v>0</v>
          </cell>
          <cell r="H4130" t="str">
            <v>National - except indicated in codes 3, 4, 5 or 8.</v>
          </cell>
        </row>
        <row r="4131">
          <cell r="A4131" t="str">
            <v>FXCIMPMOE0275</v>
          </cell>
          <cell r="D4131" t="str">
            <v>461E</v>
          </cell>
          <cell r="E4131" t="str">
            <v>ZMIP</v>
          </cell>
          <cell r="F4131">
            <v>0</v>
          </cell>
          <cell r="H4131" t="str">
            <v>National - except indicated in codes 3, 4, 5 or 8.</v>
          </cell>
        </row>
        <row r="4132">
          <cell r="A4132" t="str">
            <v>FXCIMPMOE0276</v>
          </cell>
          <cell r="D4132" t="str">
            <v>461E</v>
          </cell>
          <cell r="E4132" t="str">
            <v>ZMIP</v>
          </cell>
          <cell r="F4132">
            <v>0</v>
          </cell>
          <cell r="H4132" t="str">
            <v>National - except indicated in codes 3, 4, 5 or 8.</v>
          </cell>
        </row>
        <row r="4133">
          <cell r="A4133" t="str">
            <v>FXCIMPMOE0277</v>
          </cell>
          <cell r="D4133" t="str">
            <v>461E</v>
          </cell>
          <cell r="E4133" t="str">
            <v>ZMIP</v>
          </cell>
          <cell r="F4133">
            <v>0</v>
          </cell>
          <cell r="H4133" t="str">
            <v>National - except indicated in codes 3, 4, 5 or 8.</v>
          </cell>
        </row>
        <row r="4134">
          <cell r="A4134" t="str">
            <v>FXCIMPMOE0278</v>
          </cell>
          <cell r="D4134" t="str">
            <v>461E</v>
          </cell>
          <cell r="E4134" t="str">
            <v>ZMIP</v>
          </cell>
          <cell r="F4134">
            <v>0</v>
          </cell>
          <cell r="H4134" t="str">
            <v>National - except indicated in codes 3, 4, 5 or 8.</v>
          </cell>
        </row>
        <row r="4135">
          <cell r="A4135" t="str">
            <v>FXCIMPMOE0279</v>
          </cell>
          <cell r="D4135" t="str">
            <v>461E</v>
          </cell>
          <cell r="E4135" t="str">
            <v>ZMIP</v>
          </cell>
          <cell r="F4135">
            <v>0</v>
          </cell>
          <cell r="H4135" t="str">
            <v>National - except indicated in codes 3, 4, 5 or 8.</v>
          </cell>
        </row>
        <row r="4136">
          <cell r="A4136" t="str">
            <v>FXCIMPMOE0280</v>
          </cell>
          <cell r="D4136" t="str">
            <v>461E</v>
          </cell>
          <cell r="E4136" t="str">
            <v>ZMIP</v>
          </cell>
          <cell r="F4136">
            <v>0</v>
          </cell>
          <cell r="H4136" t="str">
            <v>National - except indicated in codes 3, 4, 5 or 8.</v>
          </cell>
        </row>
        <row r="4137">
          <cell r="A4137" t="str">
            <v>FXCIMPMOE0281</v>
          </cell>
          <cell r="D4137" t="str">
            <v>461E</v>
          </cell>
          <cell r="E4137" t="str">
            <v>ZMIP</v>
          </cell>
          <cell r="F4137">
            <v>0</v>
          </cell>
          <cell r="H4137" t="str">
            <v>National - except indicated in codes 3, 4, 5 or 8.</v>
          </cell>
        </row>
        <row r="4138">
          <cell r="A4138" t="str">
            <v>FXCIMPMOE0282</v>
          </cell>
          <cell r="D4138" t="str">
            <v>461E</v>
          </cell>
          <cell r="E4138" t="str">
            <v>ZMIP</v>
          </cell>
          <cell r="F4138">
            <v>0</v>
          </cell>
          <cell r="H4138" t="str">
            <v>National - except indicated in codes 3, 4, 5 or 8.</v>
          </cell>
        </row>
        <row r="4139">
          <cell r="A4139" t="str">
            <v>FXCIMPMOE0283</v>
          </cell>
          <cell r="D4139" t="str">
            <v>461E</v>
          </cell>
          <cell r="E4139" t="str">
            <v>ZMIP</v>
          </cell>
          <cell r="F4139">
            <v>0</v>
          </cell>
          <cell r="H4139" t="str">
            <v>National - except indicated in codes 3, 4, 5 or 8.</v>
          </cell>
        </row>
        <row r="4140">
          <cell r="A4140" t="str">
            <v>FXCIMPMOE0284</v>
          </cell>
          <cell r="D4140" t="str">
            <v>461E</v>
          </cell>
          <cell r="E4140" t="str">
            <v>ZMIP</v>
          </cell>
          <cell r="F4140">
            <v>0</v>
          </cell>
          <cell r="H4140" t="str">
            <v>National - except indicated in codes 3, 4, 5 or 8.</v>
          </cell>
        </row>
        <row r="4141">
          <cell r="A4141" t="str">
            <v>FXCIMPMOE0285</v>
          </cell>
          <cell r="D4141" t="str">
            <v>461E</v>
          </cell>
          <cell r="E4141" t="str">
            <v>ZMIP</v>
          </cell>
          <cell r="F4141">
            <v>0</v>
          </cell>
          <cell r="H4141" t="str">
            <v>National - except indicated in codes 3, 4, 5 or 8.</v>
          </cell>
        </row>
        <row r="4142">
          <cell r="A4142" t="str">
            <v>FXCIMPMOE0286</v>
          </cell>
          <cell r="D4142" t="str">
            <v>461E</v>
          </cell>
          <cell r="E4142" t="str">
            <v>ZMIP</v>
          </cell>
          <cell r="F4142">
            <v>0</v>
          </cell>
          <cell r="H4142" t="str">
            <v>National - except indicated in codes 3, 4, 5 or 8.</v>
          </cell>
        </row>
        <row r="4143">
          <cell r="A4143" t="str">
            <v>FXCIMPMOE0287</v>
          </cell>
          <cell r="D4143" t="str">
            <v>461E</v>
          </cell>
          <cell r="E4143" t="str">
            <v>ZMIP</v>
          </cell>
          <cell r="F4143">
            <v>0</v>
          </cell>
          <cell r="H4143" t="str">
            <v>National - except indicated in codes 3, 4, 5 or 8.</v>
          </cell>
        </row>
        <row r="4144">
          <cell r="A4144" t="str">
            <v>FXCIMPMOE0288</v>
          </cell>
          <cell r="D4144" t="str">
            <v>461E</v>
          </cell>
          <cell r="E4144" t="str">
            <v>ZMIP</v>
          </cell>
          <cell r="F4144">
            <v>0</v>
          </cell>
          <cell r="H4144" t="str">
            <v>National - except indicated in codes 3, 4, 5 or 8.</v>
          </cell>
        </row>
        <row r="4145">
          <cell r="A4145" t="str">
            <v>FXCIMPMOE0289</v>
          </cell>
          <cell r="D4145" t="str">
            <v>461E</v>
          </cell>
          <cell r="E4145" t="str">
            <v>ZMIP</v>
          </cell>
          <cell r="F4145">
            <v>0</v>
          </cell>
          <cell r="H4145" t="str">
            <v>National - except indicated in codes 3, 4, 5 or 8.</v>
          </cell>
        </row>
        <row r="4146">
          <cell r="A4146" t="str">
            <v>FXCIMPMOE0290</v>
          </cell>
          <cell r="D4146" t="str">
            <v>461E</v>
          </cell>
          <cell r="E4146" t="str">
            <v>ZMIP</v>
          </cell>
          <cell r="F4146">
            <v>0</v>
          </cell>
          <cell r="H4146" t="str">
            <v>National - except indicated in codes 3, 4, 5 or 8.</v>
          </cell>
        </row>
        <row r="4147">
          <cell r="A4147" t="str">
            <v>FXCIMPMOE0291</v>
          </cell>
          <cell r="D4147" t="str">
            <v>461E</v>
          </cell>
          <cell r="E4147" t="str">
            <v>ZMIP</v>
          </cell>
          <cell r="F4147">
            <v>0</v>
          </cell>
          <cell r="H4147" t="str">
            <v>National - except indicated in codes 3, 4, 5 or 8.</v>
          </cell>
        </row>
        <row r="4148">
          <cell r="A4148" t="str">
            <v>FXCIMPMOE0292</v>
          </cell>
          <cell r="D4148" t="str">
            <v>461E</v>
          </cell>
          <cell r="E4148" t="str">
            <v>ZMIP</v>
          </cell>
          <cell r="F4148">
            <v>0</v>
          </cell>
          <cell r="H4148" t="str">
            <v>National - except indicated in codes 3, 4, 5 or 8.</v>
          </cell>
        </row>
        <row r="4149">
          <cell r="A4149" t="str">
            <v>FXCIMPMOE0293</v>
          </cell>
          <cell r="D4149" t="str">
            <v>461E</v>
          </cell>
          <cell r="E4149" t="str">
            <v>ZMIP</v>
          </cell>
          <cell r="F4149">
            <v>0</v>
          </cell>
          <cell r="H4149" t="str">
            <v>National - except indicated in codes 3, 4, 5 or 8.</v>
          </cell>
        </row>
        <row r="4150">
          <cell r="A4150" t="str">
            <v>FXCIMPMOE0294</v>
          </cell>
          <cell r="D4150" t="str">
            <v>461E</v>
          </cell>
          <cell r="E4150" t="str">
            <v>ZMIP</v>
          </cell>
          <cell r="F4150">
            <v>0</v>
          </cell>
          <cell r="H4150" t="str">
            <v>National - except indicated in codes 3, 4, 5 or 8.</v>
          </cell>
        </row>
        <row r="4151">
          <cell r="A4151" t="str">
            <v>FXCIMPMOE0295</v>
          </cell>
          <cell r="D4151" t="str">
            <v>461E</v>
          </cell>
          <cell r="E4151" t="str">
            <v>ZMIP</v>
          </cell>
          <cell r="F4151">
            <v>0</v>
          </cell>
          <cell r="H4151" t="str">
            <v>National - except indicated in codes 3, 4, 5 or 8.</v>
          </cell>
        </row>
        <row r="4152">
          <cell r="A4152" t="str">
            <v>FXCIMPMOE0296</v>
          </cell>
          <cell r="D4152" t="str">
            <v>461E</v>
          </cell>
          <cell r="E4152" t="str">
            <v>ZMIP</v>
          </cell>
          <cell r="F4152">
            <v>0</v>
          </cell>
          <cell r="H4152" t="str">
            <v>National - except indicated in codes 3, 4, 5 or 8.</v>
          </cell>
        </row>
        <row r="4153">
          <cell r="A4153" t="str">
            <v>FXCIMPMOE0297</v>
          </cell>
          <cell r="D4153" t="str">
            <v>461E</v>
          </cell>
          <cell r="E4153" t="str">
            <v>ZMIP</v>
          </cell>
          <cell r="F4153">
            <v>0</v>
          </cell>
          <cell r="H4153" t="str">
            <v>National - except indicated in codes 3, 4, 5 or 8.</v>
          </cell>
        </row>
        <row r="4154">
          <cell r="A4154" t="str">
            <v>FXCIMPMOE0298</v>
          </cell>
          <cell r="D4154" t="str">
            <v>461E</v>
          </cell>
          <cell r="E4154" t="str">
            <v>ZMIP</v>
          </cell>
          <cell r="F4154">
            <v>0</v>
          </cell>
          <cell r="H4154" t="str">
            <v>National - except indicated in codes 3, 4, 5 or 8.</v>
          </cell>
        </row>
        <row r="4155">
          <cell r="A4155" t="str">
            <v>FXCIMPMOE0299</v>
          </cell>
          <cell r="D4155" t="str">
            <v>461E</v>
          </cell>
          <cell r="E4155" t="str">
            <v>ZMIP</v>
          </cell>
          <cell r="F4155">
            <v>0</v>
          </cell>
          <cell r="H4155" t="str">
            <v>National - except indicated in codes 3, 4, 5 or 8.</v>
          </cell>
        </row>
        <row r="4156">
          <cell r="A4156" t="str">
            <v>FXCIMPMOE0300</v>
          </cell>
          <cell r="D4156" t="str">
            <v>461E</v>
          </cell>
          <cell r="E4156" t="str">
            <v>ZMIP</v>
          </cell>
          <cell r="F4156">
            <v>0</v>
          </cell>
          <cell r="H4156" t="str">
            <v>National - except indicated in codes 3, 4, 5 or 8.</v>
          </cell>
        </row>
        <row r="4157">
          <cell r="A4157" t="str">
            <v>FXCIMPMOE0301</v>
          </cell>
          <cell r="D4157" t="str">
            <v>461E</v>
          </cell>
          <cell r="E4157" t="str">
            <v>ZMIP</v>
          </cell>
          <cell r="F4157">
            <v>0</v>
          </cell>
          <cell r="H4157" t="str">
            <v>National - except indicated in codes 3, 4, 5 or 8.</v>
          </cell>
        </row>
        <row r="4158">
          <cell r="A4158" t="str">
            <v>FXCIMPMOE0302</v>
          </cell>
          <cell r="D4158" t="str">
            <v>461E</v>
          </cell>
          <cell r="E4158" t="str">
            <v>ZMIP</v>
          </cell>
          <cell r="F4158">
            <v>0</v>
          </cell>
          <cell r="H4158" t="str">
            <v>National - except indicated in codes 3, 4, 5 or 8.</v>
          </cell>
        </row>
        <row r="4159">
          <cell r="A4159" t="str">
            <v>FXCIMPMOE0303</v>
          </cell>
          <cell r="D4159" t="str">
            <v>461E</v>
          </cell>
          <cell r="E4159" t="str">
            <v>ZMIP</v>
          </cell>
          <cell r="F4159">
            <v>0</v>
          </cell>
          <cell r="H4159" t="str">
            <v>National - except indicated in codes 3, 4, 5 or 8.</v>
          </cell>
        </row>
        <row r="4160">
          <cell r="A4160" t="str">
            <v>FXCIMPMOE0304</v>
          </cell>
          <cell r="D4160" t="str">
            <v>461E</v>
          </cell>
          <cell r="E4160" t="str">
            <v>ZMIP</v>
          </cell>
          <cell r="F4160">
            <v>0</v>
          </cell>
          <cell r="H4160" t="str">
            <v>National - except indicated in codes 3, 4, 5 or 8.</v>
          </cell>
        </row>
        <row r="4161">
          <cell r="A4161" t="str">
            <v>FXCIMPMOE0305</v>
          </cell>
          <cell r="D4161" t="str">
            <v>461E</v>
          </cell>
          <cell r="E4161" t="str">
            <v>ZMIP</v>
          </cell>
          <cell r="F4161">
            <v>0</v>
          </cell>
          <cell r="H4161" t="str">
            <v>National - except indicated in codes 3, 4, 5 or 8.</v>
          </cell>
        </row>
        <row r="4162">
          <cell r="A4162" t="str">
            <v>FXCIMPMOE0306</v>
          </cell>
          <cell r="D4162" t="str">
            <v>461E</v>
          </cell>
          <cell r="E4162" t="str">
            <v>ZMIP</v>
          </cell>
          <cell r="F4162">
            <v>0</v>
          </cell>
          <cell r="H4162" t="str">
            <v>National - except indicated in codes 3, 4, 5 or 8.</v>
          </cell>
        </row>
        <row r="4163">
          <cell r="A4163" t="str">
            <v>FXCIMPMOE0307</v>
          </cell>
          <cell r="D4163" t="str">
            <v>461E</v>
          </cell>
          <cell r="E4163" t="str">
            <v>ZMIP</v>
          </cell>
          <cell r="F4163">
            <v>0</v>
          </cell>
          <cell r="H4163" t="str">
            <v>National - except indicated in codes 3, 4, 5 or 8.</v>
          </cell>
        </row>
        <row r="4164">
          <cell r="A4164" t="str">
            <v>FXCIMPMOE0308</v>
          </cell>
          <cell r="D4164" t="str">
            <v>461E</v>
          </cell>
          <cell r="E4164" t="str">
            <v>ZMIP</v>
          </cell>
          <cell r="F4164">
            <v>0</v>
          </cell>
          <cell r="H4164" t="str">
            <v>National - except indicated in codes 3, 4, 5 or 8.</v>
          </cell>
        </row>
        <row r="4165">
          <cell r="A4165" t="str">
            <v>FXCIMPMOE0309</v>
          </cell>
          <cell r="D4165" t="str">
            <v>461E</v>
          </cell>
          <cell r="E4165" t="str">
            <v>ZMIP</v>
          </cell>
          <cell r="F4165">
            <v>0</v>
          </cell>
          <cell r="H4165" t="str">
            <v>National - except indicated in codes 3, 4, 5 or 8.</v>
          </cell>
        </row>
        <row r="4166">
          <cell r="A4166" t="str">
            <v>FXCIMPMOE0310</v>
          </cell>
          <cell r="D4166" t="str">
            <v>461E</v>
          </cell>
          <cell r="E4166" t="str">
            <v>ZMIP</v>
          </cell>
          <cell r="F4166">
            <v>0</v>
          </cell>
          <cell r="H4166" t="str">
            <v>National - except indicated in codes 3, 4, 5 or 8.</v>
          </cell>
        </row>
        <row r="4167">
          <cell r="A4167" t="str">
            <v>FXCIMPMOE0311</v>
          </cell>
          <cell r="D4167" t="str">
            <v>461E</v>
          </cell>
          <cell r="E4167" t="str">
            <v>ZMIP</v>
          </cell>
          <cell r="F4167">
            <v>0</v>
          </cell>
          <cell r="H4167" t="str">
            <v>National - except indicated in codes 3, 4, 5 or 8.</v>
          </cell>
        </row>
        <row r="4168">
          <cell r="A4168" t="str">
            <v>FXCIMPMOE0312</v>
          </cell>
          <cell r="D4168" t="str">
            <v>461E</v>
          </cell>
          <cell r="E4168" t="str">
            <v>ZMIP</v>
          </cell>
          <cell r="F4168">
            <v>0</v>
          </cell>
          <cell r="H4168" t="str">
            <v>National - except indicated in codes 3, 4, 5 or 8.</v>
          </cell>
        </row>
        <row r="4169">
          <cell r="A4169" t="str">
            <v>FXCIMPMOE0313</v>
          </cell>
          <cell r="D4169" t="str">
            <v>461E</v>
          </cell>
          <cell r="E4169" t="str">
            <v>ZMIP</v>
          </cell>
          <cell r="F4169">
            <v>0</v>
          </cell>
          <cell r="H4169" t="str">
            <v>National - except indicated in codes 3, 4, 5 or 8.</v>
          </cell>
        </row>
        <row r="4170">
          <cell r="A4170" t="str">
            <v>FXCIMPMOE0314</v>
          </cell>
          <cell r="D4170" t="str">
            <v>461E</v>
          </cell>
          <cell r="E4170" t="str">
            <v>ZMIP</v>
          </cell>
          <cell r="F4170">
            <v>0</v>
          </cell>
          <cell r="H4170" t="str">
            <v>National - except indicated in codes 3, 4, 5 or 8.</v>
          </cell>
        </row>
        <row r="4171">
          <cell r="A4171" t="str">
            <v>FXCIMPMOE0315</v>
          </cell>
          <cell r="D4171" t="str">
            <v>461E</v>
          </cell>
          <cell r="E4171" t="str">
            <v>ZMIP</v>
          </cell>
          <cell r="F4171">
            <v>0</v>
          </cell>
          <cell r="H4171" t="str">
            <v>National - except indicated in codes 3, 4, 5 or 8.</v>
          </cell>
        </row>
        <row r="4172">
          <cell r="A4172" t="str">
            <v>FXCIMPMOE0316</v>
          </cell>
          <cell r="D4172" t="str">
            <v>461E</v>
          </cell>
          <cell r="E4172" t="str">
            <v>ZMIP</v>
          </cell>
          <cell r="F4172">
            <v>0</v>
          </cell>
          <cell r="H4172" t="str">
            <v>National - except indicated in codes 3, 4, 5 or 8.</v>
          </cell>
        </row>
        <row r="4173">
          <cell r="A4173" t="str">
            <v>FXCIMPMOE0317</v>
          </cell>
          <cell r="D4173" t="str">
            <v>461E</v>
          </cell>
          <cell r="E4173" t="str">
            <v>ZMIP</v>
          </cell>
          <cell r="F4173">
            <v>0</v>
          </cell>
          <cell r="H4173" t="str">
            <v>National - except indicated in codes 3, 4, 5 or 8.</v>
          </cell>
        </row>
        <row r="4174">
          <cell r="A4174" t="str">
            <v>FXCIMPMOE0318</v>
          </cell>
          <cell r="D4174" t="str">
            <v>461E</v>
          </cell>
          <cell r="E4174" t="str">
            <v>ZMIP</v>
          </cell>
          <cell r="F4174">
            <v>0</v>
          </cell>
          <cell r="H4174" t="str">
            <v>National - except indicated in codes 3, 4, 5 or 8.</v>
          </cell>
        </row>
        <row r="4175">
          <cell r="A4175" t="str">
            <v>FXCIMPMOE0319</v>
          </cell>
          <cell r="D4175" t="str">
            <v>461E</v>
          </cell>
          <cell r="E4175" t="str">
            <v>ZMIP</v>
          </cell>
          <cell r="F4175">
            <v>0</v>
          </cell>
          <cell r="H4175" t="str">
            <v>National - except indicated in codes 3, 4, 5 or 8.</v>
          </cell>
        </row>
        <row r="4176">
          <cell r="A4176" t="str">
            <v>FXCIMPMOE0320</v>
          </cell>
          <cell r="D4176" t="str">
            <v>461E</v>
          </cell>
          <cell r="E4176" t="str">
            <v>ZMIP</v>
          </cell>
          <cell r="F4176">
            <v>0</v>
          </cell>
          <cell r="H4176" t="str">
            <v>National - except indicated in codes 3, 4, 5 or 8.</v>
          </cell>
        </row>
        <row r="4177">
          <cell r="A4177" t="str">
            <v>FXCIMPMOE0321</v>
          </cell>
          <cell r="D4177" t="str">
            <v>461E</v>
          </cell>
          <cell r="E4177" t="str">
            <v>ZMIP</v>
          </cell>
          <cell r="F4177">
            <v>0</v>
          </cell>
          <cell r="H4177" t="str">
            <v>National - except indicated in codes 3, 4, 5 or 8.</v>
          </cell>
        </row>
        <row r="4178">
          <cell r="A4178" t="str">
            <v>FXCIMPMOE0322</v>
          </cell>
          <cell r="D4178" t="str">
            <v>461E</v>
          </cell>
          <cell r="E4178" t="str">
            <v>ZMIP</v>
          </cell>
          <cell r="F4178">
            <v>0</v>
          </cell>
          <cell r="H4178" t="str">
            <v>National - except indicated in codes 3, 4, 5 or 8.</v>
          </cell>
        </row>
        <row r="4179">
          <cell r="A4179" t="str">
            <v>FXCIMPMOE0323</v>
          </cell>
          <cell r="D4179" t="str">
            <v>461E</v>
          </cell>
          <cell r="E4179" t="str">
            <v>ZMIP</v>
          </cell>
          <cell r="F4179">
            <v>0</v>
          </cell>
          <cell r="H4179" t="str">
            <v>National - except indicated in codes 3, 4, 5 or 8.</v>
          </cell>
        </row>
        <row r="4180">
          <cell r="A4180" t="str">
            <v>FXCIMPMOE0324</v>
          </cell>
          <cell r="D4180" t="str">
            <v>461E</v>
          </cell>
          <cell r="E4180" t="str">
            <v>ZMIP</v>
          </cell>
          <cell r="F4180">
            <v>0</v>
          </cell>
          <cell r="H4180" t="str">
            <v>National - except indicated in codes 3, 4, 5 or 8.</v>
          </cell>
        </row>
        <row r="4181">
          <cell r="A4181" t="str">
            <v>FXCIMPMOE0325</v>
          </cell>
          <cell r="D4181" t="str">
            <v>461E</v>
          </cell>
          <cell r="E4181" t="str">
            <v>ZMIP</v>
          </cell>
          <cell r="F4181">
            <v>0</v>
          </cell>
          <cell r="H4181" t="str">
            <v>National - except indicated in codes 3, 4, 5 or 8.</v>
          </cell>
        </row>
        <row r="4182">
          <cell r="A4182" t="str">
            <v>FXCIMPMOE0326</v>
          </cell>
          <cell r="D4182" t="str">
            <v>461E</v>
          </cell>
          <cell r="E4182" t="str">
            <v>ZMIP</v>
          </cell>
          <cell r="F4182">
            <v>0</v>
          </cell>
          <cell r="H4182" t="str">
            <v>National - except indicated in codes 3, 4, 5 or 8.</v>
          </cell>
        </row>
        <row r="4183">
          <cell r="A4183" t="str">
            <v>FXCIMPMOE0327</v>
          </cell>
          <cell r="D4183" t="str">
            <v>461E</v>
          </cell>
          <cell r="E4183" t="str">
            <v>ZMIP</v>
          </cell>
          <cell r="F4183">
            <v>0</v>
          </cell>
          <cell r="H4183" t="str">
            <v>National - except indicated in codes 3, 4, 5 or 8.</v>
          </cell>
        </row>
        <row r="4184">
          <cell r="A4184" t="str">
            <v>FXCIMPMOE0328</v>
          </cell>
          <cell r="D4184" t="str">
            <v>461E</v>
          </cell>
          <cell r="E4184" t="str">
            <v>ZMIP</v>
          </cell>
          <cell r="F4184">
            <v>0</v>
          </cell>
          <cell r="H4184" t="str">
            <v>National - except indicated in codes 3, 4, 5 or 8.</v>
          </cell>
        </row>
        <row r="4185">
          <cell r="A4185" t="str">
            <v>FXCIMPMOE0329</v>
          </cell>
          <cell r="D4185" t="str">
            <v>461E</v>
          </cell>
          <cell r="E4185" t="str">
            <v>ZMIP</v>
          </cell>
          <cell r="F4185">
            <v>0</v>
          </cell>
          <cell r="H4185" t="str">
            <v>National - except indicated in codes 3, 4, 5 or 8.</v>
          </cell>
        </row>
        <row r="4186">
          <cell r="A4186" t="str">
            <v>FXCIMPMOE0330</v>
          </cell>
          <cell r="D4186" t="str">
            <v>461E</v>
          </cell>
          <cell r="E4186" t="str">
            <v>ZMIP</v>
          </cell>
          <cell r="F4186">
            <v>0</v>
          </cell>
          <cell r="H4186" t="str">
            <v>National - except indicated in codes 3, 4, 5 or 8.</v>
          </cell>
        </row>
        <row r="4187">
          <cell r="A4187" t="str">
            <v>FXCIMPMOE0331</v>
          </cell>
          <cell r="D4187" t="str">
            <v>461E</v>
          </cell>
          <cell r="E4187" t="str">
            <v>ZMIP</v>
          </cell>
          <cell r="F4187">
            <v>0</v>
          </cell>
          <cell r="H4187" t="str">
            <v>National - except indicated in codes 3, 4, 5 or 8.</v>
          </cell>
        </row>
        <row r="4188">
          <cell r="A4188" t="str">
            <v>FXCIMPMOE0332</v>
          </cell>
          <cell r="D4188" t="str">
            <v>461E</v>
          </cell>
          <cell r="E4188" t="str">
            <v>ZMIP</v>
          </cell>
          <cell r="F4188">
            <v>0</v>
          </cell>
          <cell r="H4188" t="str">
            <v>National - except indicated in codes 3, 4, 5 or 8.</v>
          </cell>
        </row>
        <row r="4189">
          <cell r="A4189" t="str">
            <v>FXCIMPMOE0333</v>
          </cell>
          <cell r="D4189" t="str">
            <v>461E</v>
          </cell>
          <cell r="E4189" t="str">
            <v>ZMIP</v>
          </cell>
          <cell r="F4189">
            <v>0</v>
          </cell>
          <cell r="H4189" t="str">
            <v>National - except indicated in codes 3, 4, 5 or 8.</v>
          </cell>
        </row>
        <row r="4190">
          <cell r="A4190" t="str">
            <v>FXCIMPMOE0334</v>
          </cell>
          <cell r="D4190" t="str">
            <v>461E</v>
          </cell>
          <cell r="E4190" t="str">
            <v>ZMIP</v>
          </cell>
          <cell r="F4190">
            <v>0</v>
          </cell>
          <cell r="H4190" t="str">
            <v>National - except indicated in codes 3, 4, 5 or 8.</v>
          </cell>
        </row>
        <row r="4191">
          <cell r="A4191" t="str">
            <v>FXCIMPMOE0335</v>
          </cell>
          <cell r="D4191" t="str">
            <v>461E</v>
          </cell>
          <cell r="E4191" t="str">
            <v>ZMIP</v>
          </cell>
          <cell r="F4191">
            <v>0</v>
          </cell>
          <cell r="H4191" t="str">
            <v>National - except indicated in codes 3, 4, 5 or 8.</v>
          </cell>
        </row>
        <row r="4192">
          <cell r="A4192" t="str">
            <v>FXCIMPMOE0336</v>
          </cell>
          <cell r="D4192" t="str">
            <v>461E</v>
          </cell>
          <cell r="E4192" t="str">
            <v>ZMIP</v>
          </cell>
          <cell r="F4192">
            <v>0</v>
          </cell>
          <cell r="H4192" t="str">
            <v>National - except indicated in codes 3, 4, 5 or 8.</v>
          </cell>
        </row>
        <row r="4193">
          <cell r="A4193" t="str">
            <v>FXCIMPMOE0337</v>
          </cell>
          <cell r="D4193" t="str">
            <v>461E</v>
          </cell>
          <cell r="E4193" t="str">
            <v>ZMIP</v>
          </cell>
          <cell r="F4193">
            <v>0</v>
          </cell>
          <cell r="H4193" t="str">
            <v>National - except indicated in codes 3, 4, 5 or 8.</v>
          </cell>
        </row>
        <row r="4194">
          <cell r="A4194" t="str">
            <v>FXCIMPMOE0338</v>
          </cell>
          <cell r="D4194" t="str">
            <v>461E</v>
          </cell>
          <cell r="E4194" t="str">
            <v>ZMIP</v>
          </cell>
          <cell r="F4194">
            <v>0</v>
          </cell>
          <cell r="H4194" t="str">
            <v>National - except indicated in codes 3, 4, 5 or 8.</v>
          </cell>
        </row>
        <row r="4195">
          <cell r="A4195" t="str">
            <v>FXCIMPMOE0339</v>
          </cell>
          <cell r="D4195" t="str">
            <v>461E</v>
          </cell>
          <cell r="E4195" t="str">
            <v>ZMIP</v>
          </cell>
          <cell r="F4195">
            <v>0</v>
          </cell>
          <cell r="H4195" t="str">
            <v>National - except indicated in codes 3, 4, 5 or 8.</v>
          </cell>
        </row>
        <row r="4196">
          <cell r="A4196" t="str">
            <v>FXCIMPMOE0340</v>
          </cell>
          <cell r="D4196" t="str">
            <v>461E</v>
          </cell>
          <cell r="E4196" t="str">
            <v>ZMIP</v>
          </cell>
          <cell r="F4196">
            <v>0</v>
          </cell>
          <cell r="H4196" t="str">
            <v>National - except indicated in codes 3, 4, 5 or 8.</v>
          </cell>
        </row>
        <row r="4197">
          <cell r="A4197" t="str">
            <v>FXCIMPMOE0341</v>
          </cell>
          <cell r="D4197" t="str">
            <v>461E</v>
          </cell>
          <cell r="E4197" t="str">
            <v>ZMIP</v>
          </cell>
          <cell r="F4197">
            <v>0</v>
          </cell>
          <cell r="H4197" t="str">
            <v>National - except indicated in codes 3, 4, 5 or 8.</v>
          </cell>
        </row>
        <row r="4198">
          <cell r="A4198" t="str">
            <v>FXCIMPMOE0342</v>
          </cell>
          <cell r="D4198" t="str">
            <v>461E</v>
          </cell>
          <cell r="E4198" t="str">
            <v>ZMIP</v>
          </cell>
          <cell r="F4198">
            <v>0</v>
          </cell>
          <cell r="H4198" t="str">
            <v>National - except indicated in codes 3, 4, 5 or 8.</v>
          </cell>
        </row>
        <row r="4199">
          <cell r="A4199" t="str">
            <v>FXCIMPMOE0343</v>
          </cell>
          <cell r="D4199" t="str">
            <v>461E</v>
          </cell>
          <cell r="E4199" t="str">
            <v>ZMIP</v>
          </cell>
          <cell r="F4199">
            <v>0</v>
          </cell>
          <cell r="H4199" t="str">
            <v>National - except indicated in codes 3, 4, 5 or 8.</v>
          </cell>
        </row>
        <row r="4200">
          <cell r="A4200" t="str">
            <v>FXCIMPMOE0344</v>
          </cell>
          <cell r="D4200" t="str">
            <v>461E</v>
          </cell>
          <cell r="E4200" t="str">
            <v>ZMIP</v>
          </cell>
          <cell r="F4200">
            <v>0</v>
          </cell>
          <cell r="H4200" t="str">
            <v>National - except indicated in codes 3, 4, 5 or 8.</v>
          </cell>
        </row>
        <row r="4201">
          <cell r="A4201" t="str">
            <v>FXCIMPMOE0345</v>
          </cell>
          <cell r="D4201" t="str">
            <v>461E</v>
          </cell>
          <cell r="E4201" t="str">
            <v>ZMIP</v>
          </cell>
          <cell r="F4201">
            <v>0</v>
          </cell>
          <cell r="H4201" t="str">
            <v>National - except indicated in codes 3, 4, 5 or 8.</v>
          </cell>
        </row>
        <row r="4202">
          <cell r="A4202" t="str">
            <v>FXCIMPMOE0346</v>
          </cell>
          <cell r="D4202" t="str">
            <v>461E</v>
          </cell>
          <cell r="E4202" t="str">
            <v>ZMIP</v>
          </cell>
          <cell r="F4202">
            <v>0</v>
          </cell>
          <cell r="H4202" t="str">
            <v>National - except indicated in codes 3, 4, 5 or 8.</v>
          </cell>
        </row>
        <row r="4203">
          <cell r="A4203" t="str">
            <v>FXCIMPMOE0347</v>
          </cell>
          <cell r="D4203" t="str">
            <v>461E</v>
          </cell>
          <cell r="E4203" t="str">
            <v>ZMIP</v>
          </cell>
          <cell r="F4203">
            <v>0</v>
          </cell>
          <cell r="H4203" t="str">
            <v>National - except indicated in codes 3, 4, 5 or 8.</v>
          </cell>
        </row>
        <row r="4204">
          <cell r="A4204" t="str">
            <v>FXCIMPMOE0348</v>
          </cell>
          <cell r="D4204" t="str">
            <v>461E</v>
          </cell>
          <cell r="E4204" t="str">
            <v>ZMIP</v>
          </cell>
          <cell r="F4204">
            <v>0</v>
          </cell>
          <cell r="H4204" t="str">
            <v>National - except indicated in codes 3, 4, 5 or 8.</v>
          </cell>
        </row>
        <row r="4205">
          <cell r="A4205" t="str">
            <v>FXCIMPMOE0349</v>
          </cell>
          <cell r="D4205" t="str">
            <v>461E</v>
          </cell>
          <cell r="E4205" t="str">
            <v>ZMIP</v>
          </cell>
          <cell r="F4205">
            <v>0</v>
          </cell>
          <cell r="H4205" t="str">
            <v>National - except indicated in codes 3, 4, 5 or 8.</v>
          </cell>
        </row>
        <row r="4206">
          <cell r="A4206" t="str">
            <v>FXCIMPMOE0350</v>
          </cell>
          <cell r="D4206" t="str">
            <v>461E</v>
          </cell>
          <cell r="E4206" t="str">
            <v>ZMIP</v>
          </cell>
          <cell r="F4206">
            <v>0</v>
          </cell>
          <cell r="H4206" t="str">
            <v>National - except indicated in codes 3, 4, 5 or 8.</v>
          </cell>
        </row>
        <row r="4207">
          <cell r="A4207" t="str">
            <v>FXCIMPMOE0351</v>
          </cell>
          <cell r="D4207" t="str">
            <v>461E</v>
          </cell>
          <cell r="E4207" t="str">
            <v>ZMIP</v>
          </cell>
          <cell r="F4207">
            <v>0</v>
          </cell>
          <cell r="H4207" t="str">
            <v>National - except indicated in codes 3, 4, 5 or 8.</v>
          </cell>
        </row>
        <row r="4208">
          <cell r="A4208" t="str">
            <v>FXCIMPMOE0352</v>
          </cell>
          <cell r="D4208" t="str">
            <v>461E</v>
          </cell>
          <cell r="E4208" t="str">
            <v>ZMIP</v>
          </cell>
          <cell r="F4208">
            <v>0</v>
          </cell>
          <cell r="H4208" t="str">
            <v>National - except indicated in codes 3, 4, 5 or 8.</v>
          </cell>
        </row>
        <row r="4209">
          <cell r="A4209" t="str">
            <v>FXCIMPMOE0353</v>
          </cell>
          <cell r="D4209" t="str">
            <v>461E</v>
          </cell>
          <cell r="E4209" t="str">
            <v>ZMIP</v>
          </cell>
          <cell r="F4209">
            <v>0</v>
          </cell>
          <cell r="H4209" t="str">
            <v>National - except indicated in codes 3, 4, 5 or 8.</v>
          </cell>
        </row>
        <row r="4210">
          <cell r="A4210" t="str">
            <v>FXCIMPMOE0354</v>
          </cell>
          <cell r="D4210" t="str">
            <v>461E</v>
          </cell>
          <cell r="E4210" t="str">
            <v>ZMIP</v>
          </cell>
          <cell r="F4210">
            <v>0</v>
          </cell>
          <cell r="H4210" t="str">
            <v>National - except indicated in codes 3, 4, 5 or 8.</v>
          </cell>
        </row>
        <row r="4211">
          <cell r="A4211" t="str">
            <v>FXCIMPMOE0355</v>
          </cell>
          <cell r="D4211" t="str">
            <v>461E</v>
          </cell>
          <cell r="E4211" t="str">
            <v>ZMIP</v>
          </cell>
          <cell r="F4211">
            <v>0</v>
          </cell>
          <cell r="H4211" t="str">
            <v>National - except indicated in codes 3, 4, 5 or 8.</v>
          </cell>
        </row>
        <row r="4212">
          <cell r="A4212" t="str">
            <v>FXCIMPMOE0356</v>
          </cell>
          <cell r="D4212" t="str">
            <v>461E</v>
          </cell>
          <cell r="E4212" t="str">
            <v>ZMIP</v>
          </cell>
          <cell r="F4212">
            <v>0</v>
          </cell>
          <cell r="H4212" t="str">
            <v>National - except indicated in codes 3, 4, 5 or 8.</v>
          </cell>
        </row>
        <row r="4213">
          <cell r="A4213" t="str">
            <v>FXCIMPMOE0357</v>
          </cell>
          <cell r="D4213" t="str">
            <v>461E</v>
          </cell>
          <cell r="E4213" t="str">
            <v>ZMIP</v>
          </cell>
          <cell r="F4213">
            <v>0</v>
          </cell>
          <cell r="H4213" t="str">
            <v>National - except indicated in codes 3, 4, 5 or 8.</v>
          </cell>
        </row>
        <row r="4214">
          <cell r="A4214" t="str">
            <v>FXCIMPMOE0358</v>
          </cell>
          <cell r="D4214" t="str">
            <v>461E</v>
          </cell>
          <cell r="E4214" t="str">
            <v>ZMIP</v>
          </cell>
          <cell r="F4214">
            <v>0</v>
          </cell>
          <cell r="H4214" t="str">
            <v>National - except indicated in codes 3, 4, 5 or 8.</v>
          </cell>
        </row>
        <row r="4215">
          <cell r="A4215" t="str">
            <v>FXCIMPMOE0359</v>
          </cell>
          <cell r="D4215" t="str">
            <v>461E</v>
          </cell>
          <cell r="E4215" t="str">
            <v>ZMIP</v>
          </cell>
          <cell r="F4215">
            <v>0</v>
          </cell>
          <cell r="H4215" t="str">
            <v>National - except indicated in codes 3, 4, 5 or 8.</v>
          </cell>
        </row>
        <row r="4216">
          <cell r="A4216" t="str">
            <v>FXCIMPMOE0360</v>
          </cell>
          <cell r="D4216" t="str">
            <v>461E</v>
          </cell>
          <cell r="E4216" t="str">
            <v>ZMIP</v>
          </cell>
          <cell r="F4216">
            <v>0</v>
          </cell>
          <cell r="H4216" t="str">
            <v>National - except indicated in codes 3, 4, 5 or 8.</v>
          </cell>
        </row>
        <row r="4217">
          <cell r="A4217" t="str">
            <v>FXCIMPMOE0361</v>
          </cell>
          <cell r="D4217" t="str">
            <v>461E</v>
          </cell>
          <cell r="E4217" t="str">
            <v>ZMIP</v>
          </cell>
          <cell r="F4217">
            <v>0</v>
          </cell>
          <cell r="H4217" t="str">
            <v>National - except indicated in codes 3, 4, 5 or 8.</v>
          </cell>
        </row>
        <row r="4218">
          <cell r="A4218" t="str">
            <v>FXCIMPMOE0362</v>
          </cell>
          <cell r="D4218" t="str">
            <v>461E</v>
          </cell>
          <cell r="E4218" t="str">
            <v>ZMIP</v>
          </cell>
          <cell r="F4218">
            <v>0</v>
          </cell>
          <cell r="H4218" t="str">
            <v>National - except indicated in codes 3, 4, 5 or 8.</v>
          </cell>
        </row>
        <row r="4219">
          <cell r="A4219" t="str">
            <v>FXCIMPMOE0363</v>
          </cell>
          <cell r="D4219" t="str">
            <v>461E</v>
          </cell>
          <cell r="E4219" t="str">
            <v>ZMIP</v>
          </cell>
          <cell r="F4219">
            <v>0</v>
          </cell>
          <cell r="H4219" t="str">
            <v>National - except indicated in codes 3, 4, 5 or 8.</v>
          </cell>
        </row>
        <row r="4220">
          <cell r="A4220" t="str">
            <v>FXCIMPMOE0364</v>
          </cell>
          <cell r="D4220" t="str">
            <v>461E</v>
          </cell>
          <cell r="E4220" t="str">
            <v>ZMIP</v>
          </cell>
          <cell r="F4220">
            <v>0</v>
          </cell>
          <cell r="H4220" t="str">
            <v>National - except indicated in codes 3, 4, 5 or 8.</v>
          </cell>
        </row>
        <row r="4221">
          <cell r="A4221" t="str">
            <v>FXCIMPMOE0365</v>
          </cell>
          <cell r="D4221" t="str">
            <v>461E</v>
          </cell>
          <cell r="E4221" t="str">
            <v>ZMIP</v>
          </cell>
          <cell r="F4221">
            <v>0</v>
          </cell>
          <cell r="H4221" t="str">
            <v>National - except indicated in codes 3, 4, 5 or 8.</v>
          </cell>
        </row>
        <row r="4222">
          <cell r="A4222" t="str">
            <v>FXCIMPMOE0366</v>
          </cell>
          <cell r="D4222" t="str">
            <v>461E</v>
          </cell>
          <cell r="E4222" t="str">
            <v>ZMIP</v>
          </cell>
          <cell r="F4222">
            <v>0</v>
          </cell>
          <cell r="H4222" t="str">
            <v>National - except indicated in codes 3, 4, 5 or 8.</v>
          </cell>
        </row>
        <row r="4223">
          <cell r="A4223" t="str">
            <v>FXCIMPMOE0367</v>
          </cell>
          <cell r="D4223" t="str">
            <v>461E</v>
          </cell>
          <cell r="E4223" t="str">
            <v>ZMIP</v>
          </cell>
          <cell r="F4223">
            <v>0</v>
          </cell>
          <cell r="H4223" t="str">
            <v>National - except indicated in codes 3, 4, 5 or 8.</v>
          </cell>
        </row>
        <row r="4224">
          <cell r="A4224" t="str">
            <v>FXCIMPMOE0368</v>
          </cell>
          <cell r="D4224" t="str">
            <v>461E</v>
          </cell>
          <cell r="E4224" t="str">
            <v>ZMIP</v>
          </cell>
          <cell r="F4224">
            <v>0</v>
          </cell>
          <cell r="H4224" t="str">
            <v>National - except indicated in codes 3, 4, 5 or 8.</v>
          </cell>
        </row>
        <row r="4225">
          <cell r="A4225" t="str">
            <v>FXCIMPMOE0369</v>
          </cell>
          <cell r="D4225" t="str">
            <v>461E</v>
          </cell>
          <cell r="E4225" t="str">
            <v>ZMIP</v>
          </cell>
          <cell r="F4225">
            <v>0</v>
          </cell>
          <cell r="H4225" t="str">
            <v>National - except indicated in codes 3, 4, 5 or 8.</v>
          </cell>
        </row>
        <row r="4226">
          <cell r="A4226" t="str">
            <v>FXCIMPMOE0370</v>
          </cell>
          <cell r="D4226" t="str">
            <v>461E</v>
          </cell>
          <cell r="E4226" t="str">
            <v>ZMIP</v>
          </cell>
          <cell r="F4226">
            <v>0</v>
          </cell>
          <cell r="H4226" t="str">
            <v>National - except indicated in codes 3, 4, 5 or 8.</v>
          </cell>
        </row>
        <row r="4227">
          <cell r="A4227" t="str">
            <v>FXCIMPMOE0371</v>
          </cell>
          <cell r="D4227" t="str">
            <v>461E</v>
          </cell>
          <cell r="E4227" t="str">
            <v>ZMIP</v>
          </cell>
          <cell r="F4227">
            <v>0</v>
          </cell>
          <cell r="H4227" t="str">
            <v>National - except indicated in codes 3, 4, 5 or 8.</v>
          </cell>
        </row>
        <row r="4228">
          <cell r="A4228" t="str">
            <v>FXCIMPMOE0372</v>
          </cell>
          <cell r="D4228" t="str">
            <v>461E</v>
          </cell>
          <cell r="E4228" t="str">
            <v>ZMIP</v>
          </cell>
          <cell r="F4228">
            <v>0</v>
          </cell>
          <cell r="H4228" t="str">
            <v>National - except indicated in codes 3, 4, 5 or 8.</v>
          </cell>
        </row>
        <row r="4229">
          <cell r="A4229" t="str">
            <v>FXCIMPMOE0373</v>
          </cell>
          <cell r="D4229" t="str">
            <v>461E</v>
          </cell>
          <cell r="E4229" t="str">
            <v>ZMIP</v>
          </cell>
          <cell r="F4229">
            <v>0</v>
          </cell>
          <cell r="H4229" t="str">
            <v>National - except indicated in codes 3, 4, 5 or 8.</v>
          </cell>
        </row>
        <row r="4230">
          <cell r="A4230" t="str">
            <v>FXCIMPMOE0374</v>
          </cell>
          <cell r="D4230" t="str">
            <v>461E</v>
          </cell>
          <cell r="E4230" t="str">
            <v>ZMIP</v>
          </cell>
          <cell r="F4230">
            <v>0</v>
          </cell>
          <cell r="H4230" t="str">
            <v>National - except indicated in codes 3, 4, 5 or 8.</v>
          </cell>
        </row>
        <row r="4231">
          <cell r="A4231" t="str">
            <v>FXCIMPMOE0375</v>
          </cell>
          <cell r="D4231" t="str">
            <v>461E</v>
          </cell>
          <cell r="E4231" t="str">
            <v>ZMIP</v>
          </cell>
          <cell r="F4231">
            <v>0</v>
          </cell>
          <cell r="H4231" t="str">
            <v>National - except indicated in codes 3, 4, 5 or 8.</v>
          </cell>
        </row>
        <row r="4232">
          <cell r="A4232" t="str">
            <v>FXCIMPMOE0376</v>
          </cell>
          <cell r="D4232" t="str">
            <v>461E</v>
          </cell>
          <cell r="E4232" t="str">
            <v>ZMIP</v>
          </cell>
          <cell r="F4232">
            <v>0</v>
          </cell>
          <cell r="H4232" t="str">
            <v>National - except indicated in codes 3, 4, 5 or 8.</v>
          </cell>
        </row>
        <row r="4233">
          <cell r="A4233" t="str">
            <v>FXCIMPMOE0377</v>
          </cell>
          <cell r="D4233" t="str">
            <v>461E</v>
          </cell>
          <cell r="E4233" t="str">
            <v>ZMIP</v>
          </cell>
          <cell r="F4233">
            <v>0</v>
          </cell>
          <cell r="H4233" t="str">
            <v>National - except indicated in codes 3, 4, 5 or 8.</v>
          </cell>
        </row>
        <row r="4234">
          <cell r="A4234" t="str">
            <v>FXCIMPMOE0378</v>
          </cell>
          <cell r="D4234" t="str">
            <v>461E</v>
          </cell>
          <cell r="E4234" t="str">
            <v>ZMIP</v>
          </cell>
          <cell r="F4234">
            <v>0</v>
          </cell>
          <cell r="H4234" t="str">
            <v>National - except indicated in codes 3, 4, 5 or 8.</v>
          </cell>
        </row>
        <row r="4235">
          <cell r="A4235" t="str">
            <v>FXCIMPMOE0379</v>
          </cell>
          <cell r="D4235" t="str">
            <v>461E</v>
          </cell>
          <cell r="E4235" t="str">
            <v>ZMIP</v>
          </cell>
          <cell r="F4235">
            <v>0</v>
          </cell>
          <cell r="H4235" t="str">
            <v>National - except indicated in codes 3, 4, 5 or 8.</v>
          </cell>
        </row>
        <row r="4236">
          <cell r="A4236" t="str">
            <v>FXCIMPMOE0380</v>
          </cell>
          <cell r="D4236" t="str">
            <v>461E</v>
          </cell>
          <cell r="E4236" t="str">
            <v>ZMIP</v>
          </cell>
          <cell r="F4236">
            <v>0</v>
          </cell>
          <cell r="H4236" t="str">
            <v>National - except indicated in codes 3, 4, 5 or 8.</v>
          </cell>
        </row>
        <row r="4237">
          <cell r="A4237" t="str">
            <v>FXCIMPMOE0381</v>
          </cell>
          <cell r="D4237" t="str">
            <v>461E</v>
          </cell>
          <cell r="E4237" t="str">
            <v>ZMIP</v>
          </cell>
          <cell r="F4237">
            <v>0</v>
          </cell>
          <cell r="H4237" t="str">
            <v>National - except indicated in codes 3, 4, 5 or 8.</v>
          </cell>
        </row>
        <row r="4238">
          <cell r="A4238" t="str">
            <v>FXCIMPMOE0382</v>
          </cell>
          <cell r="D4238" t="str">
            <v>461E</v>
          </cell>
          <cell r="E4238" t="str">
            <v>ZMIP</v>
          </cell>
          <cell r="F4238">
            <v>0</v>
          </cell>
          <cell r="H4238" t="str">
            <v>National - except indicated in codes 3, 4, 5 or 8.</v>
          </cell>
        </row>
        <row r="4239">
          <cell r="A4239" t="str">
            <v>FXCIMPMOE0383</v>
          </cell>
          <cell r="D4239" t="str">
            <v>461E</v>
          </cell>
          <cell r="E4239" t="str">
            <v>ZMIP</v>
          </cell>
          <cell r="F4239">
            <v>0</v>
          </cell>
          <cell r="H4239" t="str">
            <v>National - except indicated in codes 3, 4, 5 or 8.</v>
          </cell>
        </row>
        <row r="4240">
          <cell r="A4240" t="str">
            <v>FXCIMPMOE0384</v>
          </cell>
          <cell r="D4240" t="str">
            <v>461E</v>
          </cell>
          <cell r="E4240" t="str">
            <v>ZMIP</v>
          </cell>
          <cell r="F4240">
            <v>0</v>
          </cell>
          <cell r="H4240" t="str">
            <v>National - except indicated in codes 3, 4, 5 or 8.</v>
          </cell>
        </row>
        <row r="4241">
          <cell r="A4241" t="str">
            <v>FXCIMPMOE0385</v>
          </cell>
          <cell r="D4241" t="str">
            <v>461E</v>
          </cell>
          <cell r="E4241" t="str">
            <v>ZMIP</v>
          </cell>
          <cell r="F4241">
            <v>0</v>
          </cell>
          <cell r="H4241" t="str">
            <v>National - except indicated in codes 3, 4, 5 or 8.</v>
          </cell>
        </row>
        <row r="4242">
          <cell r="A4242" t="str">
            <v>FXCIMPMOE0386</v>
          </cell>
          <cell r="D4242" t="str">
            <v>461E</v>
          </cell>
          <cell r="E4242" t="str">
            <v>ZMIP</v>
          </cell>
          <cell r="F4242">
            <v>0</v>
          </cell>
          <cell r="H4242" t="str">
            <v>National - except indicated in codes 3, 4, 5 or 8.</v>
          </cell>
        </row>
        <row r="4243">
          <cell r="A4243" t="str">
            <v>FXCIMPMOE0387</v>
          </cell>
          <cell r="D4243" t="str">
            <v>461E</v>
          </cell>
          <cell r="E4243" t="str">
            <v>ZMIP</v>
          </cell>
          <cell r="F4243">
            <v>0</v>
          </cell>
          <cell r="H4243" t="str">
            <v>National - except indicated in codes 3, 4, 5 or 8.</v>
          </cell>
        </row>
        <row r="4244">
          <cell r="A4244" t="str">
            <v>FXCIMPMOE0388</v>
          </cell>
          <cell r="D4244" t="str">
            <v>461E</v>
          </cell>
          <cell r="E4244" t="str">
            <v>ZMIP</v>
          </cell>
          <cell r="F4244">
            <v>0</v>
          </cell>
          <cell r="H4244" t="str">
            <v>National - except indicated in codes 3, 4, 5 or 8.</v>
          </cell>
        </row>
        <row r="4245">
          <cell r="A4245" t="str">
            <v>FXCIMPMOE0389</v>
          </cell>
          <cell r="D4245" t="str">
            <v>461E</v>
          </cell>
          <cell r="E4245" t="str">
            <v>ZMIP</v>
          </cell>
          <cell r="F4245">
            <v>0</v>
          </cell>
          <cell r="H4245" t="str">
            <v>National - except indicated in codes 3, 4, 5 or 8.</v>
          </cell>
        </row>
        <row r="4246">
          <cell r="A4246" t="str">
            <v>FXCIMPMOE0390</v>
          </cell>
          <cell r="D4246" t="str">
            <v>461E</v>
          </cell>
          <cell r="E4246" t="str">
            <v>ZMIP</v>
          </cell>
          <cell r="F4246">
            <v>0</v>
          </cell>
          <cell r="H4246" t="str">
            <v>National - except indicated in codes 3, 4, 5 or 8.</v>
          </cell>
        </row>
        <row r="4247">
          <cell r="A4247" t="str">
            <v>FXCIMPMOE0391</v>
          </cell>
          <cell r="D4247" t="str">
            <v>461E</v>
          </cell>
          <cell r="E4247" t="str">
            <v>ZMIP</v>
          </cell>
          <cell r="F4247">
            <v>0</v>
          </cell>
          <cell r="H4247" t="str">
            <v>National - except indicated in codes 3, 4, 5 or 8.</v>
          </cell>
        </row>
        <row r="4248">
          <cell r="A4248" t="str">
            <v>FXCIMPMOE0392</v>
          </cell>
          <cell r="D4248" t="str">
            <v>461E</v>
          </cell>
          <cell r="E4248" t="str">
            <v>ZMIP</v>
          </cell>
          <cell r="F4248">
            <v>0</v>
          </cell>
          <cell r="H4248" t="str">
            <v>National - except indicated in codes 3, 4, 5 or 8.</v>
          </cell>
        </row>
        <row r="4249">
          <cell r="A4249" t="str">
            <v>FXCIMPMOE0393</v>
          </cell>
          <cell r="D4249" t="str">
            <v>461E</v>
          </cell>
          <cell r="E4249" t="str">
            <v>ZMIP</v>
          </cell>
          <cell r="F4249">
            <v>0</v>
          </cell>
          <cell r="H4249" t="str">
            <v>National - except indicated in codes 3, 4, 5 or 8.</v>
          </cell>
        </row>
        <row r="4250">
          <cell r="A4250" t="str">
            <v>FXCIMPMOE0394</v>
          </cell>
          <cell r="D4250" t="str">
            <v>461E</v>
          </cell>
          <cell r="E4250" t="str">
            <v>ZMIP</v>
          </cell>
          <cell r="F4250">
            <v>0</v>
          </cell>
          <cell r="H4250" t="str">
            <v>National - except indicated in codes 3, 4, 5 or 8.</v>
          </cell>
        </row>
        <row r="4251">
          <cell r="A4251" t="str">
            <v>FXCIMPMOE0395</v>
          </cell>
          <cell r="D4251" t="str">
            <v>461E</v>
          </cell>
          <cell r="E4251" t="str">
            <v>ZMIP</v>
          </cell>
          <cell r="F4251">
            <v>0</v>
          </cell>
          <cell r="H4251" t="str">
            <v>National - except indicated in codes 3, 4, 5 or 8.</v>
          </cell>
        </row>
        <row r="4252">
          <cell r="A4252" t="str">
            <v>FXCIMPMOE0396</v>
          </cell>
          <cell r="D4252" t="str">
            <v>461E</v>
          </cell>
          <cell r="E4252" t="str">
            <v>ZMIP</v>
          </cell>
          <cell r="F4252">
            <v>0</v>
          </cell>
          <cell r="H4252" t="str">
            <v>National - except indicated in codes 3, 4, 5 or 8.</v>
          </cell>
        </row>
        <row r="4253">
          <cell r="A4253" t="str">
            <v>FXCIMPMOE0397</v>
          </cell>
          <cell r="D4253" t="str">
            <v>461E</v>
          </cell>
          <cell r="E4253" t="str">
            <v>ZMIP</v>
          </cell>
          <cell r="F4253">
            <v>0</v>
          </cell>
          <cell r="H4253" t="str">
            <v>National - except indicated in codes 3, 4, 5 or 8.</v>
          </cell>
        </row>
        <row r="4254">
          <cell r="A4254" t="str">
            <v>FXCIMPMOE0398</v>
          </cell>
          <cell r="D4254" t="str">
            <v>461E</v>
          </cell>
          <cell r="E4254" t="str">
            <v>ZMIP</v>
          </cell>
          <cell r="F4254">
            <v>0</v>
          </cell>
          <cell r="H4254" t="str">
            <v>National - except indicated in codes 3, 4, 5 or 8.</v>
          </cell>
        </row>
        <row r="4255">
          <cell r="A4255" t="str">
            <v>FXCIMPMOE0399</v>
          </cell>
          <cell r="D4255" t="str">
            <v>461E</v>
          </cell>
          <cell r="E4255" t="str">
            <v>ZMIP</v>
          </cell>
          <cell r="F4255">
            <v>0</v>
          </cell>
          <cell r="H4255" t="str">
            <v>National - except indicated in codes 3, 4, 5 or 8.</v>
          </cell>
        </row>
        <row r="4256">
          <cell r="A4256" t="str">
            <v>FXCIMPMOE0400</v>
          </cell>
          <cell r="D4256" t="str">
            <v>461E</v>
          </cell>
          <cell r="E4256" t="str">
            <v>ZMIP</v>
          </cell>
          <cell r="F4256">
            <v>0</v>
          </cell>
          <cell r="H4256" t="str">
            <v>National - except indicated in codes 3, 4, 5 or 8.</v>
          </cell>
        </row>
        <row r="4257">
          <cell r="A4257" t="str">
            <v>FXCIMPMOE0401</v>
          </cell>
          <cell r="D4257" t="str">
            <v>461E</v>
          </cell>
          <cell r="E4257" t="str">
            <v>ZMIP</v>
          </cell>
          <cell r="F4257">
            <v>0</v>
          </cell>
          <cell r="H4257" t="str">
            <v>National - except indicated in codes 3, 4, 5 or 8.</v>
          </cell>
        </row>
        <row r="4258">
          <cell r="A4258" t="str">
            <v>FXCIMPMOE0402</v>
          </cell>
          <cell r="D4258" t="str">
            <v>461E</v>
          </cell>
          <cell r="E4258" t="str">
            <v>ZMIP</v>
          </cell>
          <cell r="F4258">
            <v>0</v>
          </cell>
          <cell r="H4258" t="str">
            <v>National - except indicated in codes 3, 4, 5 or 8.</v>
          </cell>
        </row>
        <row r="4259">
          <cell r="A4259" t="str">
            <v>FXCIMPMOE0403</v>
          </cell>
          <cell r="D4259" t="str">
            <v>461E</v>
          </cell>
          <cell r="E4259" t="str">
            <v>ZMIP</v>
          </cell>
          <cell r="F4259">
            <v>0</v>
          </cell>
          <cell r="H4259" t="str">
            <v>National - except indicated in codes 3, 4, 5 or 8.</v>
          </cell>
        </row>
        <row r="4260">
          <cell r="A4260" t="str">
            <v>FXCIMPMOE0404</v>
          </cell>
          <cell r="D4260" t="str">
            <v>461E</v>
          </cell>
          <cell r="E4260" t="str">
            <v>ZMIP</v>
          </cell>
          <cell r="F4260">
            <v>0</v>
          </cell>
          <cell r="H4260" t="str">
            <v>National - except indicated in codes 3, 4, 5 or 8.</v>
          </cell>
        </row>
        <row r="4261">
          <cell r="A4261" t="str">
            <v>FXCIMPMOE0405</v>
          </cell>
          <cell r="D4261" t="str">
            <v>461E</v>
          </cell>
          <cell r="E4261" t="str">
            <v>ZMIP</v>
          </cell>
          <cell r="F4261">
            <v>0</v>
          </cell>
          <cell r="H4261" t="str">
            <v>National - except indicated in codes 3, 4, 5 or 8.</v>
          </cell>
        </row>
        <row r="4262">
          <cell r="A4262" t="str">
            <v>FXCIMPMOE0406</v>
          </cell>
          <cell r="D4262" t="str">
            <v>461E</v>
          </cell>
          <cell r="E4262" t="str">
            <v>ZMIP</v>
          </cell>
          <cell r="F4262">
            <v>0</v>
          </cell>
          <cell r="H4262" t="str">
            <v>National - except indicated in codes 3, 4, 5 or 8.</v>
          </cell>
        </row>
        <row r="4263">
          <cell r="A4263" t="str">
            <v>FXCIMPMOE0407</v>
          </cell>
          <cell r="D4263" t="str">
            <v>461E</v>
          </cell>
          <cell r="E4263" t="str">
            <v>ZMIP</v>
          </cell>
          <cell r="F4263">
            <v>0</v>
          </cell>
          <cell r="H4263" t="str">
            <v>National - except indicated in codes 3, 4, 5 or 8.</v>
          </cell>
        </row>
        <row r="4264">
          <cell r="A4264" t="str">
            <v>FXCIMPMOE0408</v>
          </cell>
          <cell r="D4264" t="str">
            <v>461E</v>
          </cell>
          <cell r="E4264" t="str">
            <v>ZMIP</v>
          </cell>
          <cell r="F4264">
            <v>0</v>
          </cell>
          <cell r="H4264" t="str">
            <v>National - except indicated in codes 3, 4, 5 or 8.</v>
          </cell>
        </row>
        <row r="4265">
          <cell r="A4265" t="str">
            <v>FXCIMPMOE0409</v>
          </cell>
          <cell r="D4265" t="str">
            <v>461E</v>
          </cell>
          <cell r="E4265" t="str">
            <v>ZMIP</v>
          </cell>
          <cell r="F4265">
            <v>0</v>
          </cell>
          <cell r="H4265" t="str">
            <v>National - except indicated in codes 3, 4, 5 or 8.</v>
          </cell>
        </row>
        <row r="4266">
          <cell r="A4266" t="str">
            <v>FXCIMPMOE0410</v>
          </cell>
          <cell r="D4266" t="str">
            <v>461E</v>
          </cell>
          <cell r="E4266" t="str">
            <v>ZMIP</v>
          </cell>
          <cell r="F4266">
            <v>0</v>
          </cell>
          <cell r="H4266" t="str">
            <v>National - except indicated in codes 3, 4, 5 or 8.</v>
          </cell>
        </row>
        <row r="4267">
          <cell r="A4267" t="str">
            <v>FXCIMPMOE0411</v>
          </cell>
          <cell r="D4267" t="str">
            <v>461E</v>
          </cell>
          <cell r="E4267" t="str">
            <v>ZMIP</v>
          </cell>
          <cell r="F4267">
            <v>0</v>
          </cell>
          <cell r="H4267" t="str">
            <v>National - except indicated in codes 3, 4, 5 or 8.</v>
          </cell>
        </row>
        <row r="4268">
          <cell r="A4268" t="str">
            <v>FXCIMPMOE0412</v>
          </cell>
          <cell r="D4268" t="str">
            <v>461E</v>
          </cell>
          <cell r="E4268" t="str">
            <v>ZMIP</v>
          </cell>
          <cell r="F4268">
            <v>0</v>
          </cell>
          <cell r="H4268" t="str">
            <v>National - except indicated in codes 3, 4, 5 or 8.</v>
          </cell>
        </row>
        <row r="4269">
          <cell r="A4269" t="str">
            <v>FXCIMPMOE0413</v>
          </cell>
          <cell r="D4269" t="str">
            <v>461E</v>
          </cell>
          <cell r="E4269" t="str">
            <v>ZMIP</v>
          </cell>
          <cell r="F4269">
            <v>0</v>
          </cell>
          <cell r="H4269" t="str">
            <v>National - except indicated in codes 3, 4, 5 or 8.</v>
          </cell>
        </row>
        <row r="4270">
          <cell r="A4270" t="str">
            <v>FXCIMPMOE0414</v>
          </cell>
          <cell r="D4270" t="str">
            <v>461E</v>
          </cell>
          <cell r="E4270" t="str">
            <v>ZMIP</v>
          </cell>
          <cell r="F4270">
            <v>0</v>
          </cell>
          <cell r="H4270" t="str">
            <v>National - except indicated in codes 3, 4, 5 or 8.</v>
          </cell>
        </row>
        <row r="4271">
          <cell r="A4271" t="str">
            <v>FXCIMPMOE0415</v>
          </cell>
          <cell r="D4271" t="str">
            <v>461E</v>
          </cell>
          <cell r="E4271" t="str">
            <v>ZMIP</v>
          </cell>
          <cell r="F4271">
            <v>0</v>
          </cell>
          <cell r="H4271" t="str">
            <v>National - except indicated in codes 3, 4, 5 or 8.</v>
          </cell>
        </row>
        <row r="4272">
          <cell r="A4272" t="str">
            <v>FXCIMPMOE0416</v>
          </cell>
          <cell r="D4272" t="str">
            <v>461E</v>
          </cell>
          <cell r="E4272" t="str">
            <v>ZMIP</v>
          </cell>
          <cell r="F4272">
            <v>0</v>
          </cell>
          <cell r="H4272" t="str">
            <v>National - except indicated in codes 3, 4, 5 or 8.</v>
          </cell>
        </row>
        <row r="4273">
          <cell r="A4273" t="str">
            <v>FXCIMPMOE0417</v>
          </cell>
          <cell r="D4273" t="str">
            <v>461E</v>
          </cell>
          <cell r="E4273" t="str">
            <v>ZMIP</v>
          </cell>
          <cell r="F4273">
            <v>0</v>
          </cell>
          <cell r="H4273" t="str">
            <v>National - except indicated in codes 3, 4, 5 or 8.</v>
          </cell>
        </row>
        <row r="4274">
          <cell r="A4274" t="str">
            <v>FXCIMPMOE0418</v>
          </cell>
          <cell r="D4274" t="str">
            <v>461E</v>
          </cell>
          <cell r="E4274" t="str">
            <v>ZMIP</v>
          </cell>
          <cell r="F4274">
            <v>0</v>
          </cell>
          <cell r="H4274" t="str">
            <v>National - except indicated in codes 3, 4, 5 or 8.</v>
          </cell>
        </row>
        <row r="4275">
          <cell r="A4275" t="str">
            <v>FXCIMPMOE0419</v>
          </cell>
          <cell r="D4275" t="str">
            <v>461E</v>
          </cell>
          <cell r="E4275" t="str">
            <v>ZMIP</v>
          </cell>
          <cell r="F4275">
            <v>0</v>
          </cell>
          <cell r="H4275" t="str">
            <v>National - except indicated in codes 3, 4, 5 or 8.</v>
          </cell>
        </row>
        <row r="4276">
          <cell r="A4276" t="str">
            <v>FXCIMPMOE0420</v>
          </cell>
          <cell r="D4276" t="str">
            <v>461E</v>
          </cell>
          <cell r="E4276" t="str">
            <v>ZMIP</v>
          </cell>
          <cell r="F4276">
            <v>0</v>
          </cell>
          <cell r="H4276" t="str">
            <v>National - except indicated in codes 3, 4, 5 or 8.</v>
          </cell>
        </row>
        <row r="4277">
          <cell r="A4277" t="str">
            <v>FXCIMPMOE0422</v>
          </cell>
          <cell r="D4277" t="str">
            <v>461E</v>
          </cell>
          <cell r="E4277" t="str">
            <v>ZMIP</v>
          </cell>
          <cell r="F4277">
            <v>0</v>
          </cell>
          <cell r="H4277" t="str">
            <v>National - except indicated in codes 3, 4, 5 or 8.</v>
          </cell>
        </row>
        <row r="4278">
          <cell r="A4278" t="str">
            <v>FXCIMPMOE0423</v>
          </cell>
          <cell r="D4278" t="str">
            <v>461E</v>
          </cell>
          <cell r="E4278" t="str">
            <v>ZMIP</v>
          </cell>
          <cell r="F4278">
            <v>0</v>
          </cell>
          <cell r="H4278" t="str">
            <v>National - except indicated in codes 3, 4, 5 or 8.</v>
          </cell>
        </row>
        <row r="4279">
          <cell r="A4279" t="str">
            <v>FXCIMPMOE0424</v>
          </cell>
          <cell r="D4279" t="str">
            <v>461E</v>
          </cell>
          <cell r="E4279" t="str">
            <v>ZMIP</v>
          </cell>
          <cell r="F4279">
            <v>0</v>
          </cell>
          <cell r="H4279" t="str">
            <v>National - except indicated in codes 3, 4, 5 or 8.</v>
          </cell>
        </row>
        <row r="4280">
          <cell r="A4280" t="str">
            <v>FXCIMPMOE0425</v>
          </cell>
          <cell r="D4280" t="str">
            <v>461E</v>
          </cell>
          <cell r="E4280" t="str">
            <v>ZMIP</v>
          </cell>
          <cell r="F4280">
            <v>0</v>
          </cell>
          <cell r="H4280" t="str">
            <v>National - except indicated in codes 3, 4, 5 or 8.</v>
          </cell>
        </row>
        <row r="4281">
          <cell r="A4281" t="str">
            <v>FXCIMPMOE0426</v>
          </cell>
          <cell r="D4281" t="str">
            <v>461E</v>
          </cell>
          <cell r="E4281" t="str">
            <v>ZMIP</v>
          </cell>
          <cell r="F4281">
            <v>0</v>
          </cell>
          <cell r="H4281" t="str">
            <v>National - except indicated in codes 3, 4, 5 or 8.</v>
          </cell>
        </row>
        <row r="4282">
          <cell r="A4282" t="str">
            <v>FXCIMPMOE0427</v>
          </cell>
          <cell r="D4282" t="str">
            <v>461E</v>
          </cell>
          <cell r="E4282" t="str">
            <v>ZMIP</v>
          </cell>
          <cell r="F4282">
            <v>0</v>
          </cell>
          <cell r="H4282" t="str">
            <v>National - except indicated in codes 3, 4, 5 or 8.</v>
          </cell>
        </row>
        <row r="4283">
          <cell r="A4283" t="str">
            <v>FXCIMPMOE0428</v>
          </cell>
          <cell r="D4283" t="str">
            <v>461E</v>
          </cell>
          <cell r="E4283" t="str">
            <v>ZMIP</v>
          </cell>
          <cell r="F4283">
            <v>0</v>
          </cell>
          <cell r="H4283" t="str">
            <v>National - except indicated in codes 3, 4, 5 or 8.</v>
          </cell>
        </row>
        <row r="4284">
          <cell r="A4284" t="str">
            <v>FXCIMPMOE0429</v>
          </cell>
          <cell r="D4284" t="str">
            <v>461E</v>
          </cell>
          <cell r="E4284" t="str">
            <v>ZMIP</v>
          </cell>
          <cell r="F4284">
            <v>0</v>
          </cell>
          <cell r="H4284" t="str">
            <v>National - except indicated in codes 3, 4, 5 or 8.</v>
          </cell>
        </row>
        <row r="4285">
          <cell r="A4285" t="str">
            <v>FXCIMPMOE0430</v>
          </cell>
          <cell r="D4285" t="str">
            <v>461E</v>
          </cell>
          <cell r="E4285" t="str">
            <v>ZMIP</v>
          </cell>
          <cell r="F4285">
            <v>0</v>
          </cell>
          <cell r="H4285" t="str">
            <v>National - except indicated in codes 3, 4, 5 or 8.</v>
          </cell>
        </row>
        <row r="4286">
          <cell r="A4286" t="str">
            <v>FXCIMPMOE0431</v>
          </cell>
          <cell r="D4286" t="str">
            <v>461E</v>
          </cell>
          <cell r="E4286" t="str">
            <v>ZMIP</v>
          </cell>
          <cell r="F4286">
            <v>0</v>
          </cell>
          <cell r="H4286" t="str">
            <v>National - except indicated in codes 3, 4, 5 or 8.</v>
          </cell>
        </row>
        <row r="4287">
          <cell r="A4287" t="str">
            <v>FXCIMPMOE0432</v>
          </cell>
          <cell r="D4287" t="str">
            <v>461E</v>
          </cell>
          <cell r="E4287" t="str">
            <v>ZMIP</v>
          </cell>
          <cell r="F4287">
            <v>0</v>
          </cell>
          <cell r="H4287" t="str">
            <v>National - except indicated in codes 3, 4, 5 or 8.</v>
          </cell>
        </row>
        <row r="4288">
          <cell r="A4288" t="str">
            <v>FXCIMPMOE0433</v>
          </cell>
          <cell r="D4288" t="str">
            <v>461E</v>
          </cell>
          <cell r="E4288" t="str">
            <v>ZMIP</v>
          </cell>
          <cell r="F4288">
            <v>0</v>
          </cell>
          <cell r="H4288" t="str">
            <v>National - except indicated in codes 3, 4, 5 or 8.</v>
          </cell>
        </row>
        <row r="4289">
          <cell r="A4289" t="str">
            <v>FXCIMPMOE0434</v>
          </cell>
          <cell r="D4289" t="str">
            <v>461E</v>
          </cell>
          <cell r="E4289" t="str">
            <v>ZMIP</v>
          </cell>
          <cell r="F4289">
            <v>0</v>
          </cell>
          <cell r="H4289" t="str">
            <v>National - except indicated in codes 3, 4, 5 or 8.</v>
          </cell>
        </row>
        <row r="4290">
          <cell r="A4290" t="str">
            <v>FXCIMPMOE0435</v>
          </cell>
          <cell r="D4290" t="str">
            <v>461E</v>
          </cell>
          <cell r="E4290" t="str">
            <v>ZMIP</v>
          </cell>
          <cell r="F4290">
            <v>0</v>
          </cell>
          <cell r="H4290" t="str">
            <v>National - except indicated in codes 3, 4, 5 or 8.</v>
          </cell>
        </row>
        <row r="4291">
          <cell r="A4291" t="str">
            <v>FXCIMPMOE0436</v>
          </cell>
          <cell r="D4291" t="str">
            <v>461E</v>
          </cell>
          <cell r="E4291" t="str">
            <v>ZMIP</v>
          </cell>
          <cell r="F4291">
            <v>0</v>
          </cell>
          <cell r="H4291" t="str">
            <v>National - except indicated in codes 3, 4, 5 or 8.</v>
          </cell>
        </row>
        <row r="4292">
          <cell r="A4292" t="str">
            <v>FXCIMPMOE0437</v>
          </cell>
          <cell r="D4292" t="str">
            <v>461E</v>
          </cell>
          <cell r="E4292" t="str">
            <v>ZMIP</v>
          </cell>
          <cell r="F4292">
            <v>0</v>
          </cell>
          <cell r="H4292" t="str">
            <v>National - except indicated in codes 3, 4, 5 or 8.</v>
          </cell>
        </row>
        <row r="4293">
          <cell r="A4293" t="str">
            <v>FXCIMPMOE0438</v>
          </cell>
          <cell r="D4293" t="str">
            <v>461E</v>
          </cell>
          <cell r="E4293" t="str">
            <v>ZMIP</v>
          </cell>
          <cell r="F4293">
            <v>0</v>
          </cell>
          <cell r="H4293" t="str">
            <v>National - except indicated in codes 3, 4, 5 or 8.</v>
          </cell>
        </row>
        <row r="4294">
          <cell r="A4294" t="str">
            <v>FXCIMPMOE0439</v>
          </cell>
          <cell r="D4294" t="str">
            <v>461E</v>
          </cell>
          <cell r="E4294" t="str">
            <v>ZMIP</v>
          </cell>
          <cell r="F4294">
            <v>0</v>
          </cell>
          <cell r="H4294" t="str">
            <v>National - except indicated in codes 3, 4, 5 or 8.</v>
          </cell>
        </row>
        <row r="4295">
          <cell r="A4295" t="str">
            <v>FXCIMPMOE0440</v>
          </cell>
          <cell r="D4295" t="str">
            <v>461E</v>
          </cell>
          <cell r="E4295" t="str">
            <v>ZMIP</v>
          </cell>
          <cell r="F4295">
            <v>0</v>
          </cell>
          <cell r="H4295" t="str">
            <v>National - except indicated in codes 3, 4, 5 or 8.</v>
          </cell>
        </row>
        <row r="4296">
          <cell r="A4296" t="str">
            <v>FXCIMPMOE0441</v>
          </cell>
          <cell r="D4296" t="str">
            <v>461E</v>
          </cell>
          <cell r="E4296" t="str">
            <v>ZMIP</v>
          </cell>
          <cell r="F4296">
            <v>0</v>
          </cell>
          <cell r="H4296" t="str">
            <v>National - except indicated in codes 3, 4, 5 or 8.</v>
          </cell>
        </row>
        <row r="4297">
          <cell r="A4297" t="str">
            <v>FXCIMPMOE0447</v>
          </cell>
          <cell r="D4297" t="str">
            <v>461E</v>
          </cell>
          <cell r="E4297" t="str">
            <v>ZMIP</v>
          </cell>
          <cell r="F4297">
            <v>0</v>
          </cell>
          <cell r="H4297" t="str">
            <v>National - except indicated in codes 3, 4, 5 or 8.</v>
          </cell>
        </row>
        <row r="4298">
          <cell r="A4298" t="str">
            <v>FXCIMPMOE0448</v>
          </cell>
          <cell r="D4298" t="str">
            <v>461E</v>
          </cell>
          <cell r="E4298" t="str">
            <v>ZMIP</v>
          </cell>
          <cell r="F4298">
            <v>0</v>
          </cell>
          <cell r="H4298" t="str">
            <v>National - except indicated in codes 3, 4, 5 or 8.</v>
          </cell>
        </row>
        <row r="4299">
          <cell r="A4299" t="str">
            <v>FXCIMPMOE0449</v>
          </cell>
          <cell r="D4299" t="str">
            <v>461E</v>
          </cell>
          <cell r="E4299" t="str">
            <v>ZMIP</v>
          </cell>
          <cell r="F4299">
            <v>0</v>
          </cell>
          <cell r="H4299" t="str">
            <v>National - except indicated in codes 3, 4, 5 or 8.</v>
          </cell>
        </row>
        <row r="4300">
          <cell r="A4300" t="str">
            <v>FXCIMPMOE0450</v>
          </cell>
          <cell r="D4300" t="str">
            <v>461E</v>
          </cell>
          <cell r="E4300" t="str">
            <v>ZMIP</v>
          </cell>
          <cell r="F4300">
            <v>0</v>
          </cell>
          <cell r="H4300" t="str">
            <v>National - except indicated in codes 3, 4, 5 or 8.</v>
          </cell>
        </row>
        <row r="4301">
          <cell r="A4301" t="str">
            <v>FXCIMPMOE0451</v>
          </cell>
          <cell r="D4301" t="str">
            <v>461E</v>
          </cell>
          <cell r="E4301" t="str">
            <v>ZMIP</v>
          </cell>
          <cell r="F4301">
            <v>0</v>
          </cell>
          <cell r="H4301" t="str">
            <v>National - except indicated in codes 3, 4, 5 or 8.</v>
          </cell>
        </row>
        <row r="4302">
          <cell r="A4302" t="str">
            <v>FXCIMPMOE0452</v>
          </cell>
          <cell r="D4302" t="str">
            <v>461E</v>
          </cell>
          <cell r="E4302" t="str">
            <v>ZMIP</v>
          </cell>
          <cell r="F4302">
            <v>0</v>
          </cell>
          <cell r="H4302" t="str">
            <v>National - except indicated in codes 3, 4, 5 or 8.</v>
          </cell>
        </row>
        <row r="4303">
          <cell r="A4303" t="str">
            <v>FXCIMPMOE0453</v>
          </cell>
          <cell r="D4303" t="str">
            <v>461E</v>
          </cell>
          <cell r="E4303" t="str">
            <v>ZMIP</v>
          </cell>
          <cell r="F4303">
            <v>0</v>
          </cell>
          <cell r="H4303" t="str">
            <v>National - except indicated in codes 3, 4, 5 or 8.</v>
          </cell>
        </row>
        <row r="4304">
          <cell r="A4304" t="str">
            <v>FXCIMPMOE0454</v>
          </cell>
          <cell r="D4304" t="str">
            <v>461E</v>
          </cell>
          <cell r="E4304" t="str">
            <v>ZMIP</v>
          </cell>
          <cell r="F4304">
            <v>0</v>
          </cell>
          <cell r="H4304" t="str">
            <v>National - except indicated in codes 3, 4, 5 or 8.</v>
          </cell>
        </row>
        <row r="4305">
          <cell r="A4305" t="str">
            <v>FXCIMPMOE0455</v>
          </cell>
          <cell r="D4305" t="str">
            <v>461E</v>
          </cell>
          <cell r="E4305" t="str">
            <v>ZMIP</v>
          </cell>
          <cell r="F4305">
            <v>0</v>
          </cell>
          <cell r="H4305" t="str">
            <v>National - except indicated in codes 3, 4, 5 or 8.</v>
          </cell>
        </row>
        <row r="4306">
          <cell r="A4306" t="str">
            <v>FXCIMPMOE0456</v>
          </cell>
          <cell r="D4306" t="str">
            <v>461E</v>
          </cell>
          <cell r="E4306" t="str">
            <v>ZMIP</v>
          </cell>
          <cell r="F4306">
            <v>0</v>
          </cell>
          <cell r="H4306" t="str">
            <v>National - except indicated in codes 3, 4, 5 or 8.</v>
          </cell>
        </row>
        <row r="4307">
          <cell r="A4307" t="str">
            <v>FXCIMPMOE0457</v>
          </cell>
          <cell r="D4307" t="str">
            <v>461E</v>
          </cell>
          <cell r="E4307" t="str">
            <v>ZMIP</v>
          </cell>
          <cell r="F4307">
            <v>0</v>
          </cell>
          <cell r="H4307" t="str">
            <v>National - except indicated in codes 3, 4, 5 or 8.</v>
          </cell>
        </row>
        <row r="4308">
          <cell r="A4308" t="str">
            <v>FXCIMPMOE0458</v>
          </cell>
          <cell r="D4308" t="str">
            <v>461E</v>
          </cell>
          <cell r="E4308" t="str">
            <v>ZMIP</v>
          </cell>
          <cell r="F4308">
            <v>0</v>
          </cell>
          <cell r="H4308" t="str">
            <v>National - except indicated in codes 3, 4, 5 or 8.</v>
          </cell>
        </row>
        <row r="4309">
          <cell r="A4309" t="str">
            <v>FXCIMPMOE0459</v>
          </cell>
          <cell r="D4309" t="str">
            <v>461E</v>
          </cell>
          <cell r="E4309" t="str">
            <v>ZMIP</v>
          </cell>
          <cell r="F4309">
            <v>0</v>
          </cell>
          <cell r="H4309" t="str">
            <v>National - except indicated in codes 3, 4, 5 or 8.</v>
          </cell>
        </row>
        <row r="4310">
          <cell r="A4310" t="str">
            <v>FXCIMPMOE0460</v>
          </cell>
          <cell r="D4310" t="str">
            <v>461E</v>
          </cell>
          <cell r="E4310" t="str">
            <v>ZMIP</v>
          </cell>
          <cell r="F4310">
            <v>0</v>
          </cell>
          <cell r="H4310" t="str">
            <v>National - except indicated in codes 3, 4, 5 or 8.</v>
          </cell>
        </row>
        <row r="4311">
          <cell r="A4311" t="str">
            <v>FXCIMPMOE0461</v>
          </cell>
          <cell r="D4311" t="str">
            <v>461E</v>
          </cell>
          <cell r="E4311" t="str">
            <v>ZMIP</v>
          </cell>
          <cell r="F4311">
            <v>0</v>
          </cell>
          <cell r="H4311" t="str">
            <v>National - except indicated in codes 3, 4, 5 or 8.</v>
          </cell>
        </row>
        <row r="4312">
          <cell r="A4312" t="str">
            <v>FXCIMPMOE0462</v>
          </cell>
          <cell r="D4312" t="str">
            <v>461E</v>
          </cell>
          <cell r="E4312" t="str">
            <v>ZMIP</v>
          </cell>
          <cell r="F4312">
            <v>0</v>
          </cell>
          <cell r="H4312" t="str">
            <v>National - except indicated in codes 3, 4, 5 or 8.</v>
          </cell>
        </row>
        <row r="4313">
          <cell r="A4313" t="str">
            <v>FXCIMPMOE0463</v>
          </cell>
          <cell r="D4313" t="str">
            <v>461E</v>
          </cell>
          <cell r="E4313" t="str">
            <v>ZMIP</v>
          </cell>
          <cell r="F4313">
            <v>0</v>
          </cell>
          <cell r="H4313" t="str">
            <v>National - except indicated in codes 3, 4, 5 or 8.</v>
          </cell>
        </row>
        <row r="4314">
          <cell r="A4314" t="str">
            <v>FXCIMPMOE0464</v>
          </cell>
          <cell r="D4314" t="str">
            <v>461E</v>
          </cell>
          <cell r="E4314" t="str">
            <v>ZMIP</v>
          </cell>
          <cell r="F4314">
            <v>0</v>
          </cell>
          <cell r="H4314" t="str">
            <v>National - except indicated in codes 3, 4, 5 or 8.</v>
          </cell>
        </row>
        <row r="4315">
          <cell r="A4315" t="str">
            <v>FXCIMPMOE0465</v>
          </cell>
          <cell r="D4315" t="str">
            <v>461E</v>
          </cell>
          <cell r="E4315" t="str">
            <v>ZMIP</v>
          </cell>
          <cell r="F4315">
            <v>0</v>
          </cell>
          <cell r="H4315" t="str">
            <v>National - except indicated in codes 3, 4, 5 or 8.</v>
          </cell>
        </row>
        <row r="4316">
          <cell r="A4316" t="str">
            <v>FXCIMPMOE0466</v>
          </cell>
          <cell r="D4316" t="str">
            <v>461E</v>
          </cell>
          <cell r="E4316" t="str">
            <v>ZMIP</v>
          </cell>
          <cell r="F4316">
            <v>0</v>
          </cell>
          <cell r="H4316" t="str">
            <v>National - except indicated in codes 3, 4, 5 or 8.</v>
          </cell>
        </row>
        <row r="4317">
          <cell r="A4317" t="str">
            <v>FXCIMPMOE0467</v>
          </cell>
          <cell r="D4317" t="str">
            <v>461E</v>
          </cell>
          <cell r="E4317" t="str">
            <v>ZMIP</v>
          </cell>
          <cell r="F4317">
            <v>0</v>
          </cell>
          <cell r="H4317" t="str">
            <v>National - except indicated in codes 3, 4, 5 or 8.</v>
          </cell>
        </row>
        <row r="4318">
          <cell r="A4318" t="str">
            <v>FXCIMPMOE0468</v>
          </cell>
          <cell r="D4318" t="str">
            <v>461E</v>
          </cell>
          <cell r="E4318" t="str">
            <v>ZMIP</v>
          </cell>
          <cell r="F4318">
            <v>0</v>
          </cell>
          <cell r="H4318" t="str">
            <v>National - except indicated in codes 3, 4, 5 or 8.</v>
          </cell>
        </row>
        <row r="4319">
          <cell r="A4319" t="str">
            <v>FXCIMPMOE0469</v>
          </cell>
          <cell r="D4319" t="str">
            <v>461E</v>
          </cell>
          <cell r="E4319" t="str">
            <v>ZMIP</v>
          </cell>
          <cell r="F4319">
            <v>0</v>
          </cell>
          <cell r="H4319" t="str">
            <v>National - except indicated in codes 3, 4, 5 or 8.</v>
          </cell>
        </row>
        <row r="4320">
          <cell r="A4320" t="str">
            <v>FXCIMPMOE0470</v>
          </cell>
          <cell r="D4320" t="str">
            <v>461E</v>
          </cell>
          <cell r="E4320" t="str">
            <v>ZMIP</v>
          </cell>
          <cell r="F4320">
            <v>0</v>
          </cell>
          <cell r="H4320" t="str">
            <v>National - except indicated in codes 3, 4, 5 or 8.</v>
          </cell>
        </row>
        <row r="4321">
          <cell r="A4321" t="str">
            <v>FXCIMPMOE0472</v>
          </cell>
          <cell r="D4321" t="str">
            <v>461E</v>
          </cell>
          <cell r="E4321" t="str">
            <v>ZMIP</v>
          </cell>
          <cell r="F4321">
            <v>0</v>
          </cell>
          <cell r="H4321" t="str">
            <v>National - except indicated in codes 3, 4, 5 or 8.</v>
          </cell>
        </row>
        <row r="4322">
          <cell r="A4322" t="str">
            <v>FXCIMPMOE0473</v>
          </cell>
          <cell r="D4322" t="str">
            <v>461E</v>
          </cell>
          <cell r="E4322" t="str">
            <v>ZMIP</v>
          </cell>
          <cell r="F4322">
            <v>0</v>
          </cell>
          <cell r="H4322" t="str">
            <v>National - except indicated in codes 3, 4, 5 or 8.</v>
          </cell>
        </row>
        <row r="4323">
          <cell r="A4323" t="str">
            <v>FXCIMPMOE0474</v>
          </cell>
          <cell r="D4323" t="str">
            <v>461E</v>
          </cell>
          <cell r="E4323" t="str">
            <v>ZMIP</v>
          </cell>
          <cell r="F4323">
            <v>0</v>
          </cell>
          <cell r="H4323" t="str">
            <v>National - except indicated in codes 3, 4, 5 or 8.</v>
          </cell>
        </row>
        <row r="4324">
          <cell r="A4324" t="str">
            <v>FXCIMPMOE0475</v>
          </cell>
          <cell r="D4324" t="str">
            <v>461E</v>
          </cell>
          <cell r="E4324" t="str">
            <v>ZMIP</v>
          </cell>
          <cell r="F4324">
            <v>0</v>
          </cell>
          <cell r="H4324" t="str">
            <v>National - except indicated in codes 3, 4, 5 or 8.</v>
          </cell>
        </row>
        <row r="4325">
          <cell r="A4325" t="str">
            <v>FXCIMPMOE0476</v>
          </cell>
          <cell r="D4325" t="str">
            <v>461E</v>
          </cell>
          <cell r="E4325" t="str">
            <v>ZMIP</v>
          </cell>
          <cell r="F4325">
            <v>0</v>
          </cell>
          <cell r="H4325" t="str">
            <v>National - except indicated in codes 3, 4, 5 or 8.</v>
          </cell>
        </row>
        <row r="4326">
          <cell r="A4326" t="str">
            <v>FXCIMPMOE0477</v>
          </cell>
          <cell r="D4326" t="str">
            <v>461E</v>
          </cell>
          <cell r="E4326" t="str">
            <v>ZMIP</v>
          </cell>
          <cell r="F4326">
            <v>0</v>
          </cell>
          <cell r="H4326" t="str">
            <v>National - except indicated in codes 3, 4, 5 or 8.</v>
          </cell>
        </row>
        <row r="4327">
          <cell r="A4327" t="str">
            <v>FXCIMPMOE0478</v>
          </cell>
          <cell r="D4327" t="str">
            <v>461E</v>
          </cell>
          <cell r="E4327" t="str">
            <v>ZMIP</v>
          </cell>
          <cell r="F4327">
            <v>0</v>
          </cell>
          <cell r="H4327" t="str">
            <v>National - except indicated in codes 3, 4, 5 or 8.</v>
          </cell>
        </row>
        <row r="4328">
          <cell r="A4328" t="str">
            <v>FXCIMPMOE0479</v>
          </cell>
          <cell r="D4328" t="str">
            <v>461E</v>
          </cell>
          <cell r="E4328" t="str">
            <v>ZMIP</v>
          </cell>
          <cell r="F4328">
            <v>0</v>
          </cell>
          <cell r="H4328" t="str">
            <v>National - except indicated in codes 3, 4, 5 or 8.</v>
          </cell>
        </row>
        <row r="4329">
          <cell r="A4329" t="str">
            <v>FXCIMPMOE0480</v>
          </cell>
          <cell r="D4329" t="str">
            <v>461E</v>
          </cell>
          <cell r="E4329" t="str">
            <v>ZMIP</v>
          </cell>
          <cell r="F4329">
            <v>0</v>
          </cell>
          <cell r="H4329" t="str">
            <v>National - except indicated in codes 3, 4, 5 or 8.</v>
          </cell>
        </row>
        <row r="4330">
          <cell r="A4330" t="str">
            <v>FXCIMPMOE0481</v>
          </cell>
          <cell r="D4330" t="str">
            <v>461E</v>
          </cell>
          <cell r="E4330" t="str">
            <v>ZMIP</v>
          </cell>
          <cell r="F4330">
            <v>0</v>
          </cell>
          <cell r="H4330" t="str">
            <v>National - except indicated in codes 3, 4, 5 or 8.</v>
          </cell>
        </row>
        <row r="4331">
          <cell r="A4331" t="str">
            <v>FXCIMPMOE0482</v>
          </cell>
          <cell r="D4331" t="str">
            <v>461E</v>
          </cell>
          <cell r="E4331" t="str">
            <v>ZMIP</v>
          </cell>
          <cell r="F4331">
            <v>0</v>
          </cell>
          <cell r="H4331" t="str">
            <v>National - except indicated in codes 3, 4, 5 or 8.</v>
          </cell>
        </row>
        <row r="4332">
          <cell r="A4332" t="str">
            <v>FXCIMPMOE0483</v>
          </cell>
          <cell r="D4332" t="str">
            <v>461E</v>
          </cell>
          <cell r="E4332" t="str">
            <v>ZMIP</v>
          </cell>
          <cell r="F4332">
            <v>0</v>
          </cell>
          <cell r="H4332" t="str">
            <v>National - except indicated in codes 3, 4, 5 or 8.</v>
          </cell>
        </row>
        <row r="4333">
          <cell r="A4333" t="str">
            <v>FXCIMPMOE0484</v>
          </cell>
          <cell r="D4333" t="str">
            <v>461E</v>
          </cell>
          <cell r="E4333" t="str">
            <v>ZMIP</v>
          </cell>
          <cell r="F4333">
            <v>0</v>
          </cell>
          <cell r="H4333" t="str">
            <v>National - except indicated in codes 3, 4, 5 or 8.</v>
          </cell>
        </row>
        <row r="4334">
          <cell r="A4334" t="str">
            <v>FXCIMPMOE0485</v>
          </cell>
          <cell r="D4334" t="str">
            <v>461E</v>
          </cell>
          <cell r="E4334" t="str">
            <v>ZMIP</v>
          </cell>
          <cell r="F4334">
            <v>0</v>
          </cell>
          <cell r="H4334" t="str">
            <v>National - except indicated in codes 3, 4, 5 or 8.</v>
          </cell>
        </row>
        <row r="4335">
          <cell r="A4335" t="str">
            <v>FXCIMPMOE0486</v>
          </cell>
          <cell r="D4335" t="str">
            <v>461E</v>
          </cell>
          <cell r="E4335" t="str">
            <v>ZMIP</v>
          </cell>
          <cell r="F4335">
            <v>0</v>
          </cell>
          <cell r="H4335" t="str">
            <v>National - except indicated in codes 3, 4, 5 or 8.</v>
          </cell>
        </row>
        <row r="4336">
          <cell r="A4336" t="str">
            <v>FXCIMPMOE0487</v>
          </cell>
          <cell r="D4336" t="str">
            <v>461E</v>
          </cell>
          <cell r="E4336" t="str">
            <v>ZMIP</v>
          </cell>
          <cell r="F4336">
            <v>0</v>
          </cell>
          <cell r="H4336" t="str">
            <v>National - except indicated in codes 3, 4, 5 or 8.</v>
          </cell>
        </row>
        <row r="4337">
          <cell r="A4337" t="str">
            <v>FXCIMPMOE0488</v>
          </cell>
          <cell r="D4337" t="str">
            <v>461E</v>
          </cell>
          <cell r="E4337" t="str">
            <v>ZMIP</v>
          </cell>
          <cell r="F4337">
            <v>0</v>
          </cell>
          <cell r="H4337" t="str">
            <v>National - except indicated in codes 3, 4, 5 or 8.</v>
          </cell>
        </row>
        <row r="4338">
          <cell r="A4338" t="str">
            <v>FXCIMPMOE0489</v>
          </cell>
          <cell r="D4338" t="str">
            <v>461E</v>
          </cell>
          <cell r="E4338" t="str">
            <v>ZMIP</v>
          </cell>
          <cell r="F4338">
            <v>0</v>
          </cell>
          <cell r="H4338" t="str">
            <v>National - except indicated in codes 3, 4, 5 or 8.</v>
          </cell>
        </row>
        <row r="4339">
          <cell r="A4339" t="str">
            <v>FXCIMPMOE0490</v>
          </cell>
          <cell r="D4339" t="str">
            <v>461E</v>
          </cell>
          <cell r="E4339" t="str">
            <v>ZMIP</v>
          </cell>
          <cell r="F4339">
            <v>0</v>
          </cell>
          <cell r="H4339" t="str">
            <v>National - except indicated in codes 3, 4, 5 or 8.</v>
          </cell>
        </row>
        <row r="4340">
          <cell r="A4340" t="str">
            <v>FXCIMPMOE0491</v>
          </cell>
          <cell r="D4340" t="str">
            <v>461E</v>
          </cell>
          <cell r="E4340" t="str">
            <v>ZMIP</v>
          </cell>
          <cell r="F4340">
            <v>0</v>
          </cell>
          <cell r="H4340" t="str">
            <v>National - except indicated in codes 3, 4, 5 or 8.</v>
          </cell>
        </row>
        <row r="4341">
          <cell r="A4341" t="str">
            <v>FXCIMPMOE0492</v>
          </cell>
          <cell r="D4341" t="str">
            <v>461E</v>
          </cell>
          <cell r="E4341" t="str">
            <v>ZMIP</v>
          </cell>
          <cell r="F4341">
            <v>0</v>
          </cell>
          <cell r="H4341" t="str">
            <v>National - except indicated in codes 3, 4, 5 or 8.</v>
          </cell>
        </row>
        <row r="4342">
          <cell r="A4342" t="str">
            <v>FXCIMPMOE0493</v>
          </cell>
          <cell r="D4342" t="str">
            <v>461E</v>
          </cell>
          <cell r="E4342" t="str">
            <v>ZMIP</v>
          </cell>
          <cell r="F4342">
            <v>0</v>
          </cell>
          <cell r="H4342" t="str">
            <v>National - except indicated in codes 3, 4, 5 or 8.</v>
          </cell>
        </row>
        <row r="4343">
          <cell r="A4343" t="str">
            <v>FXCIMPMOE0494</v>
          </cell>
          <cell r="D4343" t="str">
            <v>461E</v>
          </cell>
          <cell r="E4343" t="str">
            <v>ZMIP</v>
          </cell>
          <cell r="F4343">
            <v>0</v>
          </cell>
          <cell r="H4343" t="str">
            <v>National - except indicated in codes 3, 4, 5 or 8.</v>
          </cell>
        </row>
        <row r="4344">
          <cell r="A4344" t="str">
            <v>FXCIMPMOE0495</v>
          </cell>
          <cell r="D4344" t="str">
            <v>461E</v>
          </cell>
          <cell r="E4344" t="str">
            <v>ZMIP</v>
          </cell>
          <cell r="F4344">
            <v>0</v>
          </cell>
          <cell r="H4344" t="str">
            <v>National - except indicated in codes 3, 4, 5 or 8.</v>
          </cell>
        </row>
        <row r="4345">
          <cell r="A4345" t="str">
            <v>FXCIMPMOE0496</v>
          </cell>
          <cell r="D4345" t="str">
            <v>461E</v>
          </cell>
          <cell r="E4345" t="str">
            <v>ZMIP</v>
          </cell>
          <cell r="F4345">
            <v>0</v>
          </cell>
          <cell r="H4345" t="str">
            <v>National - except indicated in codes 3, 4, 5 or 8.</v>
          </cell>
        </row>
        <row r="4346">
          <cell r="A4346" t="str">
            <v>FXCIMPMOE0497</v>
          </cell>
          <cell r="D4346" t="str">
            <v>461E</v>
          </cell>
          <cell r="E4346" t="str">
            <v>ZMIP</v>
          </cell>
          <cell r="F4346">
            <v>0</v>
          </cell>
          <cell r="H4346" t="str">
            <v>National - except indicated in codes 3, 4, 5 or 8.</v>
          </cell>
        </row>
        <row r="4347">
          <cell r="A4347" t="str">
            <v>FXCIMPMOE0498</v>
          </cell>
          <cell r="D4347" t="str">
            <v>461E</v>
          </cell>
          <cell r="E4347" t="str">
            <v>ZMIP</v>
          </cell>
          <cell r="F4347">
            <v>0</v>
          </cell>
          <cell r="H4347" t="str">
            <v>National - except indicated in codes 3, 4, 5 or 8.</v>
          </cell>
        </row>
        <row r="4348">
          <cell r="A4348" t="str">
            <v>FXCIMPMOE0499</v>
          </cell>
          <cell r="D4348" t="str">
            <v>461E</v>
          </cell>
          <cell r="E4348" t="str">
            <v>ZMIP</v>
          </cell>
          <cell r="F4348">
            <v>0</v>
          </cell>
          <cell r="H4348" t="str">
            <v>National - except indicated in codes 3, 4, 5 or 8.</v>
          </cell>
        </row>
        <row r="4349">
          <cell r="A4349" t="str">
            <v>FXCIMPMOE0500</v>
          </cell>
          <cell r="D4349" t="str">
            <v>461E</v>
          </cell>
          <cell r="E4349" t="str">
            <v>ZMIP</v>
          </cell>
          <cell r="F4349">
            <v>0</v>
          </cell>
          <cell r="H4349" t="str">
            <v>National - except indicated in codes 3, 4, 5 or 8.</v>
          </cell>
        </row>
        <row r="4350">
          <cell r="A4350" t="str">
            <v>FXCIMPMOE0501</v>
          </cell>
          <cell r="D4350" t="str">
            <v>461E</v>
          </cell>
          <cell r="E4350" t="str">
            <v>ZMIP</v>
          </cell>
          <cell r="F4350">
            <v>0</v>
          </cell>
          <cell r="H4350" t="str">
            <v>National - except indicated in codes 3, 4, 5 or 8.</v>
          </cell>
        </row>
        <row r="4351">
          <cell r="A4351" t="str">
            <v>FXCIMPMOE0504</v>
          </cell>
          <cell r="D4351" t="str">
            <v>461E</v>
          </cell>
          <cell r="E4351" t="str">
            <v>ZMIP</v>
          </cell>
          <cell r="F4351">
            <v>0</v>
          </cell>
          <cell r="H4351" t="str">
            <v>National - except indicated in codes 3, 4, 5 or 8.</v>
          </cell>
        </row>
        <row r="4352">
          <cell r="A4352" t="str">
            <v>FXCIMPMOE0505</v>
          </cell>
          <cell r="D4352" t="str">
            <v>461E</v>
          </cell>
          <cell r="E4352" t="str">
            <v>ZMIP</v>
          </cell>
          <cell r="F4352">
            <v>0</v>
          </cell>
          <cell r="H4352" t="str">
            <v>National - except indicated in codes 3, 4, 5 or 8.</v>
          </cell>
        </row>
        <row r="4353">
          <cell r="A4353" t="str">
            <v>FXCIMPMOE0506</v>
          </cell>
          <cell r="D4353" t="str">
            <v>461E</v>
          </cell>
          <cell r="E4353" t="str">
            <v>ZMIP</v>
          </cell>
          <cell r="F4353">
            <v>0</v>
          </cell>
          <cell r="H4353" t="str">
            <v>National - except indicated in codes 3, 4, 5 or 8.</v>
          </cell>
        </row>
        <row r="4354">
          <cell r="A4354" t="str">
            <v>FXCIMPMOE0507</v>
          </cell>
          <cell r="D4354" t="str">
            <v>461E</v>
          </cell>
          <cell r="E4354" t="str">
            <v>ZMIP</v>
          </cell>
          <cell r="F4354">
            <v>0</v>
          </cell>
          <cell r="H4354" t="str">
            <v>National - except indicated in codes 3, 4, 5 or 8.</v>
          </cell>
        </row>
        <row r="4355">
          <cell r="A4355" t="str">
            <v>FXCIMPMOE0509</v>
          </cell>
          <cell r="D4355" t="str">
            <v>461E</v>
          </cell>
          <cell r="E4355" t="str">
            <v>ZMIP</v>
          </cell>
          <cell r="F4355">
            <v>0</v>
          </cell>
          <cell r="H4355" t="str">
            <v>National - except indicated in codes 3, 4, 5 or 8.</v>
          </cell>
        </row>
        <row r="4356">
          <cell r="A4356" t="str">
            <v>FXCIMPMOE0510</v>
          </cell>
          <cell r="D4356" t="str">
            <v>461E</v>
          </cell>
          <cell r="E4356" t="str">
            <v>ZMIP</v>
          </cell>
          <cell r="F4356">
            <v>0</v>
          </cell>
          <cell r="H4356" t="str">
            <v>National - except indicated in codes 3, 4, 5 or 8.</v>
          </cell>
        </row>
        <row r="4357">
          <cell r="A4357" t="str">
            <v>FXCIMPMOE0511</v>
          </cell>
          <cell r="D4357" t="str">
            <v>461E</v>
          </cell>
          <cell r="E4357" t="str">
            <v>ZMIP</v>
          </cell>
          <cell r="F4357">
            <v>0</v>
          </cell>
          <cell r="H4357" t="str">
            <v>National - except indicated in codes 3, 4, 5 or 8.</v>
          </cell>
        </row>
        <row r="4358">
          <cell r="A4358" t="str">
            <v>FXCIMPMOE0512</v>
          </cell>
          <cell r="D4358" t="str">
            <v>461E</v>
          </cell>
          <cell r="E4358" t="str">
            <v>ZMIP</v>
          </cell>
          <cell r="F4358">
            <v>0</v>
          </cell>
          <cell r="H4358" t="str">
            <v>National - except indicated in codes 3, 4, 5 or 8.</v>
          </cell>
        </row>
        <row r="4359">
          <cell r="A4359" t="str">
            <v>FXCIMPMOE0513</v>
          </cell>
          <cell r="D4359" t="str">
            <v>461E</v>
          </cell>
          <cell r="E4359" t="str">
            <v>ZMIP</v>
          </cell>
          <cell r="F4359">
            <v>0</v>
          </cell>
          <cell r="H4359" t="str">
            <v>National - except indicated in codes 3, 4, 5 or 8.</v>
          </cell>
        </row>
        <row r="4360">
          <cell r="A4360" t="str">
            <v>FXCIMPMOE0514</v>
          </cell>
          <cell r="D4360" t="str">
            <v>461E</v>
          </cell>
          <cell r="E4360" t="str">
            <v>ZMIP</v>
          </cell>
          <cell r="F4360">
            <v>0</v>
          </cell>
          <cell r="H4360" t="str">
            <v>National - except indicated in codes 3, 4, 5 or 8.</v>
          </cell>
        </row>
        <row r="4361">
          <cell r="A4361" t="str">
            <v>FXCIMPMOE0515</v>
          </cell>
          <cell r="D4361" t="str">
            <v>461E</v>
          </cell>
          <cell r="E4361" t="str">
            <v>ZMIP</v>
          </cell>
          <cell r="F4361">
            <v>0</v>
          </cell>
          <cell r="H4361" t="str">
            <v>National - except indicated in codes 3, 4, 5 or 8.</v>
          </cell>
        </row>
        <row r="4362">
          <cell r="A4362" t="str">
            <v>FXCIMPMOE0516</v>
          </cell>
          <cell r="D4362" t="str">
            <v>461E</v>
          </cell>
          <cell r="E4362" t="str">
            <v>ZMIP</v>
          </cell>
          <cell r="F4362">
            <v>0</v>
          </cell>
          <cell r="H4362" t="str">
            <v>National - except indicated in codes 3, 4, 5 or 8.</v>
          </cell>
        </row>
        <row r="4363">
          <cell r="A4363" t="str">
            <v>FXCIMPMOE0517</v>
          </cell>
          <cell r="D4363" t="str">
            <v>461E</v>
          </cell>
          <cell r="E4363" t="str">
            <v>ZMIP</v>
          </cell>
          <cell r="F4363">
            <v>0</v>
          </cell>
          <cell r="H4363" t="str">
            <v>National - except indicated in codes 3, 4, 5 or 8.</v>
          </cell>
        </row>
        <row r="4364">
          <cell r="A4364" t="str">
            <v>FXCIMPMOE0518</v>
          </cell>
          <cell r="D4364" t="str">
            <v>461E</v>
          </cell>
          <cell r="E4364" t="str">
            <v>ZMIP</v>
          </cell>
          <cell r="F4364">
            <v>0</v>
          </cell>
          <cell r="H4364" t="str">
            <v>National - except indicated in codes 3, 4, 5 or 8.</v>
          </cell>
        </row>
        <row r="4365">
          <cell r="A4365" t="str">
            <v>FXCIMPMOE0520</v>
          </cell>
          <cell r="D4365" t="str">
            <v>461E</v>
          </cell>
          <cell r="E4365" t="str">
            <v>ZMIP</v>
          </cell>
          <cell r="F4365">
            <v>0</v>
          </cell>
          <cell r="H4365" t="str">
            <v>National - except indicated in codes 3, 4, 5 or 8.</v>
          </cell>
        </row>
        <row r="4366">
          <cell r="A4366" t="str">
            <v>FXCIMPMOE0522</v>
          </cell>
          <cell r="D4366" t="str">
            <v>461E</v>
          </cell>
          <cell r="E4366" t="str">
            <v>ZMIP</v>
          </cell>
          <cell r="F4366">
            <v>0</v>
          </cell>
          <cell r="H4366" t="str">
            <v>National - except indicated in codes 3, 4, 5 or 8.</v>
          </cell>
        </row>
        <row r="4367">
          <cell r="A4367" t="str">
            <v>FXCIMPMOE0523</v>
          </cell>
          <cell r="D4367" t="str">
            <v>461E</v>
          </cell>
          <cell r="E4367" t="str">
            <v>ZMIP</v>
          </cell>
          <cell r="F4367">
            <v>0</v>
          </cell>
          <cell r="H4367" t="str">
            <v>National - except indicated in codes 3, 4, 5 or 8.</v>
          </cell>
        </row>
        <row r="4368">
          <cell r="A4368" t="str">
            <v>FXCIMPMOE0524</v>
          </cell>
          <cell r="D4368" t="str">
            <v>461E</v>
          </cell>
          <cell r="E4368" t="str">
            <v>ZMIP</v>
          </cell>
          <cell r="F4368">
            <v>0</v>
          </cell>
          <cell r="H4368" t="str">
            <v>National - except indicated in codes 3, 4, 5 or 8.</v>
          </cell>
        </row>
        <row r="4369">
          <cell r="A4369" t="str">
            <v>FXCIMPMOE0525</v>
          </cell>
          <cell r="D4369" t="str">
            <v>461E</v>
          </cell>
          <cell r="E4369" t="str">
            <v>ZMIP</v>
          </cell>
          <cell r="F4369">
            <v>0</v>
          </cell>
          <cell r="H4369" t="str">
            <v>National - except indicated in codes 3, 4, 5 or 8.</v>
          </cell>
        </row>
        <row r="4370">
          <cell r="A4370" t="str">
            <v>FXCIMPMOE0526</v>
          </cell>
          <cell r="D4370" t="str">
            <v>461E</v>
          </cell>
          <cell r="E4370" t="str">
            <v>ZMIP</v>
          </cell>
          <cell r="F4370">
            <v>0</v>
          </cell>
          <cell r="H4370" t="str">
            <v>National - except indicated in codes 3, 4, 5 or 8.</v>
          </cell>
        </row>
        <row r="4371">
          <cell r="A4371" t="str">
            <v>FXCIMPMOE0527</v>
          </cell>
          <cell r="D4371" t="str">
            <v>461E</v>
          </cell>
          <cell r="E4371" t="str">
            <v>ZMIP</v>
          </cell>
          <cell r="F4371">
            <v>0</v>
          </cell>
          <cell r="H4371" t="str">
            <v>National - except indicated in codes 3, 4, 5 or 8.</v>
          </cell>
        </row>
        <row r="4372">
          <cell r="A4372" t="str">
            <v>FXCIMPMOE0528</v>
          </cell>
          <cell r="D4372" t="str">
            <v>461E</v>
          </cell>
          <cell r="E4372" t="str">
            <v>ZMIP</v>
          </cell>
          <cell r="F4372">
            <v>0</v>
          </cell>
          <cell r="H4372" t="str">
            <v>National - except indicated in codes 3, 4, 5 or 8.</v>
          </cell>
        </row>
        <row r="4373">
          <cell r="A4373" t="str">
            <v>FXCIMPMOE0529</v>
          </cell>
          <cell r="D4373" t="str">
            <v>461E</v>
          </cell>
          <cell r="E4373" t="str">
            <v>ZMIP</v>
          </cell>
          <cell r="F4373">
            <v>0</v>
          </cell>
          <cell r="H4373" t="str">
            <v>National - except indicated in codes 3, 4, 5 or 8.</v>
          </cell>
        </row>
        <row r="4374">
          <cell r="A4374" t="str">
            <v>FXCIMPMOE0530</v>
          </cell>
          <cell r="D4374" t="str">
            <v>461E</v>
          </cell>
          <cell r="E4374" t="str">
            <v>ZMIP</v>
          </cell>
          <cell r="F4374">
            <v>0</v>
          </cell>
          <cell r="H4374" t="str">
            <v>National - except indicated in codes 3, 4, 5 or 8.</v>
          </cell>
        </row>
        <row r="4375">
          <cell r="A4375" t="str">
            <v>FXCIMPMOE0531</v>
          </cell>
          <cell r="D4375" t="str">
            <v>461E</v>
          </cell>
          <cell r="E4375" t="str">
            <v>ZMIP</v>
          </cell>
          <cell r="F4375">
            <v>0</v>
          </cell>
          <cell r="H4375" t="str">
            <v>National - except indicated in codes 3, 4, 5 or 8.</v>
          </cell>
        </row>
        <row r="4376">
          <cell r="A4376" t="str">
            <v>FXCIMPMOE0532</v>
          </cell>
          <cell r="D4376" t="str">
            <v>461E</v>
          </cell>
          <cell r="E4376" t="str">
            <v>ZMIP</v>
          </cell>
          <cell r="F4376">
            <v>0</v>
          </cell>
          <cell r="H4376" t="str">
            <v>National - except indicated in codes 3, 4, 5 or 8.</v>
          </cell>
        </row>
        <row r="4377">
          <cell r="A4377" t="str">
            <v>FXCIMPMOE0533</v>
          </cell>
          <cell r="D4377" t="str">
            <v>461E</v>
          </cell>
          <cell r="E4377" t="str">
            <v>ZMIP</v>
          </cell>
          <cell r="F4377">
            <v>0</v>
          </cell>
          <cell r="H4377" t="str">
            <v>National - except indicated in codes 3, 4, 5 or 8.</v>
          </cell>
        </row>
        <row r="4378">
          <cell r="A4378" t="str">
            <v>FXCIMPMOE0534</v>
          </cell>
          <cell r="D4378" t="str">
            <v>461E</v>
          </cell>
          <cell r="E4378" t="str">
            <v>ZMIP</v>
          </cell>
          <cell r="F4378">
            <v>0</v>
          </cell>
          <cell r="H4378" t="str">
            <v>National - except indicated in codes 3, 4, 5 or 8.</v>
          </cell>
        </row>
        <row r="4379">
          <cell r="A4379" t="str">
            <v>FXCIMPMOE0535</v>
          </cell>
          <cell r="D4379" t="str">
            <v>461E</v>
          </cell>
          <cell r="E4379" t="str">
            <v>ZMIP</v>
          </cell>
          <cell r="F4379">
            <v>0</v>
          </cell>
          <cell r="H4379" t="str">
            <v>National - except indicated in codes 3, 4, 5 or 8.</v>
          </cell>
        </row>
        <row r="4380">
          <cell r="A4380" t="str">
            <v>FXCIMPMOE0536</v>
          </cell>
          <cell r="D4380" t="str">
            <v>461E</v>
          </cell>
          <cell r="E4380" t="str">
            <v>ZMIP</v>
          </cell>
          <cell r="F4380">
            <v>0</v>
          </cell>
          <cell r="H4380" t="str">
            <v>National - except indicated in codes 3, 4, 5 or 8.</v>
          </cell>
        </row>
        <row r="4381">
          <cell r="A4381" t="str">
            <v>FXCIMPMOE0537</v>
          </cell>
          <cell r="D4381" t="str">
            <v>461E</v>
          </cell>
          <cell r="E4381" t="str">
            <v>ZMIP</v>
          </cell>
          <cell r="F4381">
            <v>0</v>
          </cell>
          <cell r="H4381" t="str">
            <v>National - except indicated in codes 3, 4, 5 or 8.</v>
          </cell>
        </row>
        <row r="4382">
          <cell r="A4382" t="str">
            <v>FXCIMPMOE0538</v>
          </cell>
          <cell r="D4382" t="str">
            <v>461E</v>
          </cell>
          <cell r="E4382" t="str">
            <v>ZMIP</v>
          </cell>
          <cell r="F4382">
            <v>0</v>
          </cell>
          <cell r="H4382" t="str">
            <v>National - except indicated in codes 3, 4, 5 or 8.</v>
          </cell>
        </row>
        <row r="4383">
          <cell r="A4383" t="str">
            <v>FXCIMPMOE0539</v>
          </cell>
          <cell r="D4383" t="str">
            <v>461E</v>
          </cell>
          <cell r="E4383" t="str">
            <v>ZMIP</v>
          </cell>
          <cell r="F4383">
            <v>0</v>
          </cell>
          <cell r="H4383" t="str">
            <v>National - except indicated in codes 3, 4, 5 or 8.</v>
          </cell>
        </row>
        <row r="4384">
          <cell r="A4384" t="str">
            <v>FXCIMPMOE0540</v>
          </cell>
          <cell r="D4384" t="str">
            <v>461E</v>
          </cell>
          <cell r="E4384" t="str">
            <v>ZMIP</v>
          </cell>
          <cell r="F4384">
            <v>0</v>
          </cell>
          <cell r="H4384" t="str">
            <v>National - except indicated in codes 3, 4, 5 or 8.</v>
          </cell>
        </row>
        <row r="4385">
          <cell r="A4385" t="str">
            <v>FXCIMPMOE0541</v>
          </cell>
          <cell r="D4385" t="str">
            <v>461E</v>
          </cell>
          <cell r="E4385" t="str">
            <v>ZMIP</v>
          </cell>
          <cell r="F4385">
            <v>0</v>
          </cell>
          <cell r="H4385" t="str">
            <v>National - except indicated in codes 3, 4, 5 or 8.</v>
          </cell>
        </row>
        <row r="4386">
          <cell r="A4386" t="str">
            <v>FXCIMPMOE0542</v>
          </cell>
          <cell r="D4386" t="str">
            <v>461E</v>
          </cell>
          <cell r="E4386" t="str">
            <v>ZMIP</v>
          </cell>
          <cell r="F4386">
            <v>0</v>
          </cell>
          <cell r="H4386" t="str">
            <v>National - except indicated in codes 3, 4, 5 or 8.</v>
          </cell>
        </row>
        <row r="4387">
          <cell r="A4387" t="str">
            <v>FXCIMPMOE0543</v>
          </cell>
          <cell r="D4387" t="str">
            <v>461E</v>
          </cell>
          <cell r="E4387" t="str">
            <v>ZMIP</v>
          </cell>
          <cell r="F4387">
            <v>0</v>
          </cell>
          <cell r="H4387" t="str">
            <v>National - except indicated in codes 3, 4, 5 or 8.</v>
          </cell>
        </row>
        <row r="4388">
          <cell r="A4388" t="str">
            <v>FXCIMPMOE0544</v>
          </cell>
          <cell r="D4388" t="str">
            <v>461E</v>
          </cell>
          <cell r="E4388" t="str">
            <v>ZMIP</v>
          </cell>
          <cell r="F4388">
            <v>0</v>
          </cell>
          <cell r="H4388" t="str">
            <v>National - except indicated in codes 3, 4, 5 or 8.</v>
          </cell>
        </row>
        <row r="4389">
          <cell r="A4389" t="str">
            <v>FXCIMPMOE0545</v>
          </cell>
          <cell r="D4389" t="str">
            <v>461E</v>
          </cell>
          <cell r="E4389" t="str">
            <v>ZMIP</v>
          </cell>
          <cell r="F4389">
            <v>0</v>
          </cell>
          <cell r="H4389" t="str">
            <v>National - except indicated in codes 3, 4, 5 or 8.</v>
          </cell>
        </row>
        <row r="4390">
          <cell r="A4390" t="str">
            <v>FXCIMPMOE0546</v>
          </cell>
          <cell r="D4390" t="str">
            <v>461E</v>
          </cell>
          <cell r="E4390" t="str">
            <v>ZMIP</v>
          </cell>
          <cell r="F4390">
            <v>0</v>
          </cell>
          <cell r="H4390" t="str">
            <v>National - except indicated in codes 3, 4, 5 or 8.</v>
          </cell>
        </row>
        <row r="4391">
          <cell r="A4391" t="str">
            <v>FXCIMPMOE0547</v>
          </cell>
          <cell r="D4391" t="str">
            <v>461E</v>
          </cell>
          <cell r="E4391" t="str">
            <v>ZMIP</v>
          </cell>
          <cell r="F4391">
            <v>0</v>
          </cell>
          <cell r="H4391" t="str">
            <v>National - except indicated in codes 3, 4, 5 or 8.</v>
          </cell>
        </row>
        <row r="4392">
          <cell r="A4392" t="str">
            <v>FXCIMPMOE0548</v>
          </cell>
          <cell r="D4392" t="str">
            <v>461E</v>
          </cell>
          <cell r="E4392" t="str">
            <v>ZMIP</v>
          </cell>
          <cell r="F4392">
            <v>0</v>
          </cell>
          <cell r="H4392" t="str">
            <v>National - except indicated in codes 3, 4, 5 or 8.</v>
          </cell>
        </row>
        <row r="4393">
          <cell r="A4393" t="str">
            <v>FXCIMPMOE0549</v>
          </cell>
          <cell r="D4393" t="str">
            <v>461E</v>
          </cell>
          <cell r="E4393" t="str">
            <v>ZMIP</v>
          </cell>
          <cell r="F4393">
            <v>0</v>
          </cell>
          <cell r="H4393" t="str">
            <v>National - except indicated in codes 3, 4, 5 or 8.</v>
          </cell>
        </row>
        <row r="4394">
          <cell r="A4394" t="str">
            <v>FXCIMPMOE0550</v>
          </cell>
          <cell r="D4394" t="str">
            <v>461E</v>
          </cell>
          <cell r="E4394" t="str">
            <v>ZMIP</v>
          </cell>
          <cell r="F4394">
            <v>0</v>
          </cell>
          <cell r="H4394" t="str">
            <v>National - except indicated in codes 3, 4, 5 or 8.</v>
          </cell>
        </row>
        <row r="4395">
          <cell r="A4395" t="str">
            <v>FXCIMPMOE0551</v>
          </cell>
          <cell r="D4395" t="str">
            <v>461E</v>
          </cell>
          <cell r="E4395" t="str">
            <v>ZMIP</v>
          </cell>
          <cell r="F4395">
            <v>0</v>
          </cell>
          <cell r="H4395" t="str">
            <v>National - except indicated in codes 3, 4, 5 or 8.</v>
          </cell>
        </row>
        <row r="4396">
          <cell r="A4396" t="str">
            <v>FXCIMPMOE0552</v>
          </cell>
          <cell r="D4396" t="str">
            <v>461E</v>
          </cell>
          <cell r="E4396" t="str">
            <v>ZMIP</v>
          </cell>
          <cell r="F4396">
            <v>0</v>
          </cell>
          <cell r="H4396" t="str">
            <v>National - except indicated in codes 3, 4, 5 or 8.</v>
          </cell>
        </row>
        <row r="4397">
          <cell r="A4397" t="str">
            <v>FXCIMPMOE0553</v>
          </cell>
          <cell r="D4397" t="str">
            <v>461E</v>
          </cell>
          <cell r="E4397" t="str">
            <v>ZMIP</v>
          </cell>
          <cell r="F4397">
            <v>0</v>
          </cell>
          <cell r="H4397" t="str">
            <v>National - except indicated in codes 3, 4, 5 or 8.</v>
          </cell>
        </row>
        <row r="4398">
          <cell r="A4398" t="str">
            <v>FXCIMPMOE0554</v>
          </cell>
          <cell r="D4398" t="str">
            <v>461E</v>
          </cell>
          <cell r="E4398" t="str">
            <v>ZMIP</v>
          </cell>
          <cell r="F4398">
            <v>0</v>
          </cell>
          <cell r="H4398" t="str">
            <v>National - except indicated in codes 3, 4, 5 or 8.</v>
          </cell>
        </row>
        <row r="4399">
          <cell r="A4399" t="str">
            <v>FXCIMPMOE0555</v>
          </cell>
          <cell r="D4399" t="str">
            <v>461E</v>
          </cell>
          <cell r="E4399" t="str">
            <v>ZMIP</v>
          </cell>
          <cell r="F4399">
            <v>0</v>
          </cell>
          <cell r="H4399" t="str">
            <v>National - except indicated in codes 3, 4, 5 or 8.</v>
          </cell>
        </row>
        <row r="4400">
          <cell r="A4400" t="str">
            <v>FXCIMPMOE0556</v>
          </cell>
          <cell r="D4400" t="str">
            <v>461E</v>
          </cell>
          <cell r="E4400" t="str">
            <v>ZMIP</v>
          </cell>
          <cell r="F4400">
            <v>0</v>
          </cell>
          <cell r="H4400" t="str">
            <v>National - except indicated in codes 3, 4, 5 or 8.</v>
          </cell>
        </row>
        <row r="4401">
          <cell r="A4401" t="str">
            <v>FXCIMPMOE0557</v>
          </cell>
          <cell r="D4401" t="str">
            <v>461E</v>
          </cell>
          <cell r="E4401" t="str">
            <v>ZMIP</v>
          </cell>
          <cell r="F4401">
            <v>0</v>
          </cell>
          <cell r="H4401" t="str">
            <v>National - except indicated in codes 3, 4, 5 or 8.</v>
          </cell>
        </row>
        <row r="4402">
          <cell r="A4402" t="str">
            <v>FXCIMPMOE0558</v>
          </cell>
          <cell r="D4402" t="str">
            <v>461E</v>
          </cell>
          <cell r="E4402" t="str">
            <v>ZMIP</v>
          </cell>
          <cell r="F4402">
            <v>0</v>
          </cell>
          <cell r="H4402" t="str">
            <v>National - except indicated in codes 3, 4, 5 or 8.</v>
          </cell>
        </row>
        <row r="4403">
          <cell r="A4403" t="str">
            <v>FXCIMPMOE0559</v>
          </cell>
          <cell r="D4403" t="str">
            <v>461E</v>
          </cell>
          <cell r="E4403" t="str">
            <v>ZMIP</v>
          </cell>
          <cell r="F4403">
            <v>0</v>
          </cell>
          <cell r="H4403" t="str">
            <v>National - except indicated in codes 3, 4, 5 or 8.</v>
          </cell>
        </row>
        <row r="4404">
          <cell r="A4404" t="str">
            <v>FXCIMPMOE0563</v>
          </cell>
          <cell r="D4404" t="str">
            <v>461E</v>
          </cell>
          <cell r="E4404" t="str">
            <v>ZMIP</v>
          </cell>
          <cell r="F4404">
            <v>0</v>
          </cell>
          <cell r="H4404" t="str">
            <v>National - except indicated in codes 3, 4, 5 or 8.</v>
          </cell>
        </row>
        <row r="4405">
          <cell r="A4405" t="str">
            <v>FXCIMPMOE0564</v>
          </cell>
          <cell r="D4405" t="str">
            <v>461E</v>
          </cell>
          <cell r="E4405" t="str">
            <v>ZMIP</v>
          </cell>
          <cell r="F4405">
            <v>0</v>
          </cell>
          <cell r="H4405" t="str">
            <v>National - except indicated in codes 3, 4, 5 or 8.</v>
          </cell>
        </row>
        <row r="4406">
          <cell r="A4406" t="str">
            <v>FXCIMPMOE0565</v>
          </cell>
          <cell r="D4406" t="str">
            <v>461E</v>
          </cell>
          <cell r="E4406" t="str">
            <v>ZMIP</v>
          </cell>
          <cell r="F4406">
            <v>0</v>
          </cell>
          <cell r="H4406" t="str">
            <v>National - except indicated in codes 3, 4, 5 or 8.</v>
          </cell>
        </row>
        <row r="4407">
          <cell r="A4407" t="str">
            <v>FXCIMPMOE0566</v>
          </cell>
          <cell r="D4407" t="str">
            <v>461E</v>
          </cell>
          <cell r="E4407" t="str">
            <v>ZMIP</v>
          </cell>
          <cell r="F4407">
            <v>0</v>
          </cell>
          <cell r="H4407" t="str">
            <v>National - except indicated in codes 3, 4, 5 or 8.</v>
          </cell>
        </row>
        <row r="4408">
          <cell r="A4408" t="str">
            <v>FXCIMPMOE0567</v>
          </cell>
          <cell r="D4408" t="str">
            <v>461E</v>
          </cell>
          <cell r="E4408" t="str">
            <v>ZMIP</v>
          </cell>
          <cell r="F4408">
            <v>0</v>
          </cell>
          <cell r="H4408" t="str">
            <v>National - except indicated in codes 3, 4, 5 or 8.</v>
          </cell>
        </row>
        <row r="4409">
          <cell r="A4409" t="str">
            <v>FXCIMPMOE0568</v>
          </cell>
          <cell r="D4409" t="str">
            <v>461E</v>
          </cell>
          <cell r="E4409" t="str">
            <v>ZMIP</v>
          </cell>
          <cell r="F4409">
            <v>0</v>
          </cell>
          <cell r="H4409" t="str">
            <v>National - except indicated in codes 3, 4, 5 or 8.</v>
          </cell>
        </row>
        <row r="4410">
          <cell r="A4410" t="str">
            <v>FXCIMPMOE0569</v>
          </cell>
          <cell r="D4410" t="str">
            <v>461E</v>
          </cell>
          <cell r="E4410" t="str">
            <v>ZMIP</v>
          </cell>
          <cell r="F4410">
            <v>0</v>
          </cell>
          <cell r="H4410" t="str">
            <v>National - except indicated in codes 3, 4, 5 or 8.</v>
          </cell>
        </row>
        <row r="4411">
          <cell r="A4411" t="str">
            <v>FXCIMPMOE0570</v>
          </cell>
          <cell r="D4411" t="str">
            <v>461E</v>
          </cell>
          <cell r="E4411" t="str">
            <v>ZMIP</v>
          </cell>
          <cell r="F4411">
            <v>0</v>
          </cell>
          <cell r="H4411" t="str">
            <v>National - except indicated in codes 3, 4, 5 or 8.</v>
          </cell>
        </row>
        <row r="4412">
          <cell r="A4412" t="str">
            <v>FXCIMPMOE0571</v>
          </cell>
          <cell r="D4412" t="str">
            <v>461E</v>
          </cell>
          <cell r="E4412" t="str">
            <v>ZMIP</v>
          </cell>
          <cell r="F4412">
            <v>0</v>
          </cell>
          <cell r="H4412" t="str">
            <v>National - except indicated in codes 3, 4, 5 or 8.</v>
          </cell>
        </row>
        <row r="4413">
          <cell r="A4413" t="str">
            <v>FXCIMPMOE0572</v>
          </cell>
          <cell r="D4413" t="str">
            <v>461E</v>
          </cell>
          <cell r="E4413" t="str">
            <v>ZMIP</v>
          </cell>
          <cell r="F4413">
            <v>0</v>
          </cell>
          <cell r="H4413" t="str">
            <v>National - except indicated in codes 3, 4, 5 or 8.</v>
          </cell>
        </row>
        <row r="4414">
          <cell r="A4414" t="str">
            <v>FXCIMPMOE0573</v>
          </cell>
          <cell r="D4414" t="str">
            <v>461E</v>
          </cell>
          <cell r="E4414" t="str">
            <v>ZMIP</v>
          </cell>
          <cell r="F4414">
            <v>0</v>
          </cell>
          <cell r="H4414" t="str">
            <v>National - except indicated in codes 3, 4, 5 or 8.</v>
          </cell>
        </row>
        <row r="4415">
          <cell r="A4415" t="str">
            <v>FXCIMPMOE0574</v>
          </cell>
          <cell r="D4415" t="str">
            <v>461E</v>
          </cell>
          <cell r="E4415" t="str">
            <v>ZMIP</v>
          </cell>
          <cell r="F4415">
            <v>0</v>
          </cell>
          <cell r="H4415" t="str">
            <v>National - except indicated in codes 3, 4, 5 or 8.</v>
          </cell>
        </row>
        <row r="4416">
          <cell r="A4416" t="str">
            <v>FXCIMPMOE0575</v>
          </cell>
          <cell r="D4416" t="str">
            <v>461E</v>
          </cell>
          <cell r="E4416" t="str">
            <v>ZMIP</v>
          </cell>
          <cell r="F4416">
            <v>0</v>
          </cell>
          <cell r="H4416" t="str">
            <v>National - except indicated in codes 3, 4, 5 or 8.</v>
          </cell>
        </row>
        <row r="4417">
          <cell r="A4417" t="str">
            <v>FXCIMPMOE0576</v>
          </cell>
          <cell r="D4417" t="str">
            <v>461E</v>
          </cell>
          <cell r="E4417" t="str">
            <v>ZMIP</v>
          </cell>
          <cell r="F4417">
            <v>0</v>
          </cell>
          <cell r="H4417" t="str">
            <v>National - except indicated in codes 3, 4, 5 or 8.</v>
          </cell>
        </row>
        <row r="4418">
          <cell r="A4418" t="str">
            <v>FXCIMPMOE0577</v>
          </cell>
          <cell r="D4418" t="str">
            <v>461E</v>
          </cell>
          <cell r="E4418" t="str">
            <v>ZMIP</v>
          </cell>
          <cell r="F4418">
            <v>0</v>
          </cell>
          <cell r="H4418" t="str">
            <v>National - except indicated in codes 3, 4, 5 or 8.</v>
          </cell>
        </row>
        <row r="4419">
          <cell r="A4419" t="str">
            <v>FXCIMPMOE0578</v>
          </cell>
          <cell r="D4419" t="str">
            <v>461E</v>
          </cell>
          <cell r="E4419" t="str">
            <v>ZMIP</v>
          </cell>
          <cell r="F4419">
            <v>0</v>
          </cell>
          <cell r="H4419" t="str">
            <v>National - except indicated in codes 3, 4, 5 or 8.</v>
          </cell>
        </row>
        <row r="4420">
          <cell r="A4420" t="str">
            <v>FXCIMPMOE0579</v>
          </cell>
          <cell r="D4420" t="str">
            <v>461E</v>
          </cell>
          <cell r="E4420" t="str">
            <v>ZMIP</v>
          </cell>
          <cell r="F4420">
            <v>0</v>
          </cell>
          <cell r="H4420" t="str">
            <v>National - except indicated in codes 3, 4, 5 or 8.</v>
          </cell>
        </row>
        <row r="4421">
          <cell r="A4421" t="str">
            <v>FXCIMPMOE0580</v>
          </cell>
          <cell r="D4421" t="str">
            <v>461E</v>
          </cell>
          <cell r="E4421" t="str">
            <v>ZMIP</v>
          </cell>
          <cell r="F4421">
            <v>0</v>
          </cell>
          <cell r="H4421" t="str">
            <v>National - except indicated in codes 3, 4, 5 or 8.</v>
          </cell>
        </row>
        <row r="4422">
          <cell r="A4422" t="str">
            <v>FXCIMPMOE0581</v>
          </cell>
          <cell r="D4422" t="str">
            <v>461E</v>
          </cell>
          <cell r="E4422" t="str">
            <v>ZMIP</v>
          </cell>
          <cell r="F4422">
            <v>0</v>
          </cell>
          <cell r="H4422" t="str">
            <v>National - except indicated in codes 3, 4, 5 or 8.</v>
          </cell>
        </row>
        <row r="4423">
          <cell r="A4423" t="str">
            <v>FXCIMPMOE0582</v>
          </cell>
          <cell r="D4423" t="str">
            <v>461E</v>
          </cell>
          <cell r="E4423" t="str">
            <v>ZMIP</v>
          </cell>
          <cell r="F4423">
            <v>0</v>
          </cell>
          <cell r="H4423" t="str">
            <v>National - except indicated in codes 3, 4, 5 or 8.</v>
          </cell>
        </row>
        <row r="4424">
          <cell r="A4424" t="str">
            <v>FXCIMPMOE0583</v>
          </cell>
          <cell r="D4424" t="str">
            <v>461E</v>
          </cell>
          <cell r="E4424" t="str">
            <v>ZMIP</v>
          </cell>
          <cell r="F4424">
            <v>0</v>
          </cell>
          <cell r="H4424" t="str">
            <v>National - except indicated in codes 3, 4, 5 or 8.</v>
          </cell>
        </row>
        <row r="4425">
          <cell r="A4425" t="str">
            <v>FXCIMPMOE0584</v>
          </cell>
          <cell r="D4425" t="str">
            <v>461E</v>
          </cell>
          <cell r="E4425" t="str">
            <v>ZMIP</v>
          </cell>
          <cell r="F4425">
            <v>0</v>
          </cell>
          <cell r="H4425" t="str">
            <v>National - except indicated in codes 3, 4, 5 or 8.</v>
          </cell>
        </row>
        <row r="4426">
          <cell r="A4426" t="str">
            <v>FXCIMPMOE0585</v>
          </cell>
          <cell r="D4426" t="str">
            <v>461E</v>
          </cell>
          <cell r="E4426" t="str">
            <v>ZMIP</v>
          </cell>
          <cell r="F4426">
            <v>0</v>
          </cell>
          <cell r="H4426" t="str">
            <v>National - except indicated in codes 3, 4, 5 or 8.</v>
          </cell>
        </row>
        <row r="4427">
          <cell r="A4427" t="str">
            <v>FXCIMPMOE0586</v>
          </cell>
          <cell r="D4427" t="str">
            <v>461E</v>
          </cell>
          <cell r="E4427" t="str">
            <v>ZMIP</v>
          </cell>
          <cell r="F4427">
            <v>0</v>
          </cell>
          <cell r="H4427" t="str">
            <v>National - except indicated in codes 3, 4, 5 or 8.</v>
          </cell>
        </row>
        <row r="4428">
          <cell r="A4428" t="str">
            <v>FXCIMPMOE0587</v>
          </cell>
          <cell r="D4428" t="str">
            <v>461E</v>
          </cell>
          <cell r="E4428" t="str">
            <v>ZMIP</v>
          </cell>
          <cell r="F4428">
            <v>0</v>
          </cell>
          <cell r="H4428" t="str">
            <v>National - except indicated in codes 3, 4, 5 or 8.</v>
          </cell>
        </row>
        <row r="4429">
          <cell r="A4429" t="str">
            <v>FXCIMPMOE0588</v>
          </cell>
          <cell r="D4429" t="str">
            <v>461E</v>
          </cell>
          <cell r="E4429" t="str">
            <v>ZMIP</v>
          </cell>
          <cell r="F4429">
            <v>0</v>
          </cell>
          <cell r="H4429" t="str">
            <v>National - except indicated in codes 3, 4, 5 or 8.</v>
          </cell>
        </row>
        <row r="4430">
          <cell r="A4430" t="str">
            <v>FXCIMPMOE0589</v>
          </cell>
          <cell r="D4430" t="str">
            <v>461E</v>
          </cell>
          <cell r="E4430" t="str">
            <v>ZMIP</v>
          </cell>
          <cell r="F4430">
            <v>0</v>
          </cell>
          <cell r="H4430" t="str">
            <v>National - except indicated in codes 3, 4, 5 or 8.</v>
          </cell>
        </row>
        <row r="4431">
          <cell r="A4431" t="str">
            <v>FXCIMPMOE0590</v>
          </cell>
          <cell r="D4431" t="str">
            <v>461E</v>
          </cell>
          <cell r="E4431" t="str">
            <v>ZMIP</v>
          </cell>
          <cell r="F4431">
            <v>0</v>
          </cell>
          <cell r="H4431" t="str">
            <v>National - except indicated in codes 3, 4, 5 or 8.</v>
          </cell>
        </row>
        <row r="4432">
          <cell r="A4432" t="str">
            <v>FXCIMPMOE0591</v>
          </cell>
          <cell r="D4432" t="str">
            <v>461E</v>
          </cell>
          <cell r="E4432" t="str">
            <v>ZMIP</v>
          </cell>
          <cell r="F4432">
            <v>0</v>
          </cell>
          <cell r="H4432" t="str">
            <v>National - except indicated in codes 3, 4, 5 or 8.</v>
          </cell>
        </row>
        <row r="4433">
          <cell r="A4433" t="str">
            <v>FXCIMPMOE0592</v>
          </cell>
          <cell r="D4433" t="str">
            <v>461E</v>
          </cell>
          <cell r="E4433" t="str">
            <v>ZMIP</v>
          </cell>
          <cell r="F4433">
            <v>0</v>
          </cell>
          <cell r="H4433" t="str">
            <v>National - except indicated in codes 3, 4, 5 or 8.</v>
          </cell>
        </row>
        <row r="4434">
          <cell r="A4434" t="str">
            <v>FXCIMPMOE0593</v>
          </cell>
          <cell r="D4434" t="str">
            <v>461E</v>
          </cell>
          <cell r="E4434" t="str">
            <v>ZMIP</v>
          </cell>
          <cell r="F4434">
            <v>0</v>
          </cell>
          <cell r="H4434" t="str">
            <v>National - except indicated in codes 3, 4, 5 or 8.</v>
          </cell>
        </row>
        <row r="4435">
          <cell r="A4435" t="str">
            <v>FXCIMPMOE0594</v>
          </cell>
          <cell r="D4435" t="str">
            <v>461E</v>
          </cell>
          <cell r="E4435" t="str">
            <v>ZMIP</v>
          </cell>
          <cell r="F4435">
            <v>0</v>
          </cell>
          <cell r="H4435" t="str">
            <v>National - except indicated in codes 3, 4, 5 or 8.</v>
          </cell>
        </row>
        <row r="4436">
          <cell r="A4436" t="str">
            <v>FXCIMPMOE0595</v>
          </cell>
          <cell r="D4436" t="str">
            <v>461E</v>
          </cell>
          <cell r="E4436" t="str">
            <v>ZMIP</v>
          </cell>
          <cell r="F4436">
            <v>0</v>
          </cell>
          <cell r="H4436" t="str">
            <v>National - except indicated in codes 3, 4, 5 or 8.</v>
          </cell>
        </row>
        <row r="4437">
          <cell r="A4437" t="str">
            <v>FXCIMPMOE0596</v>
          </cell>
          <cell r="D4437" t="str">
            <v>461E</v>
          </cell>
          <cell r="E4437" t="str">
            <v>ZMIP</v>
          </cell>
          <cell r="F4437">
            <v>0</v>
          </cell>
          <cell r="H4437" t="str">
            <v>National - except indicated in codes 3, 4, 5 or 8.</v>
          </cell>
        </row>
        <row r="4438">
          <cell r="A4438" t="str">
            <v>FXCIMPMOE0597</v>
          </cell>
          <cell r="D4438" t="str">
            <v>461E</v>
          </cell>
          <cell r="E4438" t="str">
            <v>ZMIP</v>
          </cell>
          <cell r="F4438">
            <v>0</v>
          </cell>
          <cell r="H4438" t="str">
            <v>National - except indicated in codes 3, 4, 5 or 8.</v>
          </cell>
        </row>
        <row r="4439">
          <cell r="A4439" t="str">
            <v>FXCIMPMOE0598</v>
          </cell>
          <cell r="D4439" t="str">
            <v>461E</v>
          </cell>
          <cell r="E4439" t="str">
            <v>ZMIP</v>
          </cell>
          <cell r="F4439">
            <v>0</v>
          </cell>
          <cell r="H4439" t="str">
            <v>National - except indicated in codes 3, 4, 5 or 8.</v>
          </cell>
        </row>
        <row r="4440">
          <cell r="A4440" t="str">
            <v>FXCIMPMOE0599</v>
          </cell>
          <cell r="D4440" t="str">
            <v>461E</v>
          </cell>
          <cell r="E4440" t="str">
            <v>ZMIP</v>
          </cell>
          <cell r="F4440">
            <v>0</v>
          </cell>
          <cell r="H4440" t="str">
            <v>National - except indicated in codes 3, 4, 5 or 8.</v>
          </cell>
        </row>
        <row r="4441">
          <cell r="A4441" t="str">
            <v>FXCIMPMOE0600</v>
          </cell>
          <cell r="D4441" t="str">
            <v>461E</v>
          </cell>
          <cell r="E4441" t="str">
            <v>ZMIP</v>
          </cell>
          <cell r="F4441">
            <v>0</v>
          </cell>
          <cell r="H4441" t="str">
            <v>National - except indicated in codes 3, 4, 5 or 8.</v>
          </cell>
        </row>
        <row r="4442">
          <cell r="A4442" t="str">
            <v>FXCIMPMOE0601</v>
          </cell>
          <cell r="D4442" t="str">
            <v>461E</v>
          </cell>
          <cell r="E4442" t="str">
            <v>ZMIP</v>
          </cell>
          <cell r="F4442">
            <v>0</v>
          </cell>
          <cell r="H4442" t="str">
            <v>National - except indicated in codes 3, 4, 5 or 8.</v>
          </cell>
        </row>
        <row r="4443">
          <cell r="A4443" t="str">
            <v>FXCIMPMOE0602</v>
          </cell>
          <cell r="D4443" t="str">
            <v>461E</v>
          </cell>
          <cell r="E4443" t="str">
            <v>ZMIP</v>
          </cell>
          <cell r="F4443">
            <v>0</v>
          </cell>
          <cell r="H4443" t="str">
            <v>National - except indicated in codes 3, 4, 5 or 8.</v>
          </cell>
        </row>
        <row r="4444">
          <cell r="A4444" t="str">
            <v>FXCIMPMOE0603</v>
          </cell>
          <cell r="D4444" t="str">
            <v>461E</v>
          </cell>
          <cell r="E4444" t="str">
            <v>ZMIP</v>
          </cell>
          <cell r="F4444">
            <v>0</v>
          </cell>
          <cell r="H4444" t="str">
            <v>National - except indicated in codes 3, 4, 5 or 8.</v>
          </cell>
        </row>
        <row r="4445">
          <cell r="A4445" t="str">
            <v>FXCIMPMOE0604</v>
          </cell>
          <cell r="D4445" t="str">
            <v>461E</v>
          </cell>
          <cell r="E4445" t="str">
            <v>ZMIP</v>
          </cell>
          <cell r="F4445">
            <v>0</v>
          </cell>
          <cell r="H4445" t="str">
            <v>National - except indicated in codes 3, 4, 5 or 8.</v>
          </cell>
        </row>
        <row r="4446">
          <cell r="A4446" t="str">
            <v>FXCIMPMOE0605</v>
          </cell>
          <cell r="D4446" t="str">
            <v>461E</v>
          </cell>
          <cell r="E4446" t="str">
            <v>ZMIP</v>
          </cell>
          <cell r="F4446">
            <v>0</v>
          </cell>
          <cell r="H4446" t="str">
            <v>National - except indicated in codes 3, 4, 5 or 8.</v>
          </cell>
        </row>
        <row r="4447">
          <cell r="A4447" t="str">
            <v>FXCIMPMOE0606</v>
          </cell>
          <cell r="D4447" t="str">
            <v>461E</v>
          </cell>
          <cell r="E4447" t="str">
            <v>ZMIP</v>
          </cell>
          <cell r="F4447">
            <v>0</v>
          </cell>
          <cell r="H4447" t="str">
            <v>National - except indicated in codes 3, 4, 5 or 8.</v>
          </cell>
        </row>
        <row r="4448">
          <cell r="A4448" t="str">
            <v>FXCIMPMOE0607</v>
          </cell>
          <cell r="D4448" t="str">
            <v>461E</v>
          </cell>
          <cell r="E4448" t="str">
            <v>ZMIP</v>
          </cell>
          <cell r="F4448">
            <v>0</v>
          </cell>
          <cell r="H4448" t="str">
            <v>National - except indicated in codes 3, 4, 5 or 8.</v>
          </cell>
        </row>
        <row r="4449">
          <cell r="A4449" t="str">
            <v>FXCIMPMOE0608</v>
          </cell>
          <cell r="D4449" t="str">
            <v>461E</v>
          </cell>
          <cell r="E4449" t="str">
            <v>ZMIP</v>
          </cell>
          <cell r="F4449">
            <v>0</v>
          </cell>
          <cell r="H4449" t="str">
            <v>National - except indicated in codes 3, 4, 5 or 8.</v>
          </cell>
        </row>
        <row r="4450">
          <cell r="A4450" t="str">
            <v>FXCIMPMOE0609</v>
          </cell>
          <cell r="D4450" t="str">
            <v>461E</v>
          </cell>
          <cell r="E4450" t="str">
            <v>ZMIP</v>
          </cell>
          <cell r="F4450">
            <v>0</v>
          </cell>
          <cell r="H4450" t="str">
            <v>National - except indicated in codes 3, 4, 5 or 8.</v>
          </cell>
        </row>
        <row r="4451">
          <cell r="A4451" t="str">
            <v>FXCIMPMOE0610</v>
          </cell>
          <cell r="D4451" t="str">
            <v>461E</v>
          </cell>
          <cell r="E4451" t="str">
            <v>ZMIP</v>
          </cell>
          <cell r="F4451">
            <v>0</v>
          </cell>
          <cell r="H4451" t="str">
            <v>National - except indicated in codes 3, 4, 5 or 8.</v>
          </cell>
        </row>
        <row r="4452">
          <cell r="A4452" t="str">
            <v>FXCIMPMOE0611</v>
          </cell>
          <cell r="D4452" t="str">
            <v>461E</v>
          </cell>
          <cell r="E4452" t="str">
            <v>ZMIP</v>
          </cell>
          <cell r="F4452">
            <v>0</v>
          </cell>
          <cell r="H4452" t="str">
            <v>National - except indicated in codes 3, 4, 5 or 8.</v>
          </cell>
        </row>
        <row r="4453">
          <cell r="A4453" t="str">
            <v>FXCIMPMOE0612</v>
          </cell>
          <cell r="D4453" t="str">
            <v>461E</v>
          </cell>
          <cell r="E4453" t="str">
            <v>ZMIP</v>
          </cell>
          <cell r="F4453">
            <v>0</v>
          </cell>
          <cell r="H4453" t="str">
            <v>National - except indicated in codes 3, 4, 5 or 8.</v>
          </cell>
        </row>
        <row r="4454">
          <cell r="A4454" t="str">
            <v>FXCIMPMOE0613</v>
          </cell>
          <cell r="D4454" t="str">
            <v>461E</v>
          </cell>
          <cell r="E4454" t="str">
            <v>ZMIP</v>
          </cell>
          <cell r="F4454">
            <v>0</v>
          </cell>
          <cell r="H4454" t="str">
            <v>National - except indicated in codes 3, 4, 5 or 8.</v>
          </cell>
        </row>
        <row r="4455">
          <cell r="A4455" t="str">
            <v>FXCIMPMOE0614</v>
          </cell>
          <cell r="D4455" t="str">
            <v>461E</v>
          </cell>
          <cell r="E4455" t="str">
            <v>ZMIP</v>
          </cell>
          <cell r="F4455">
            <v>0</v>
          </cell>
          <cell r="H4455" t="str">
            <v>National - except indicated in codes 3, 4, 5 or 8.</v>
          </cell>
        </row>
        <row r="4456">
          <cell r="A4456" t="str">
            <v>FXCIMPMOE0615</v>
          </cell>
          <cell r="D4456" t="str">
            <v>461E</v>
          </cell>
          <cell r="E4456" t="str">
            <v>ZMIP</v>
          </cell>
          <cell r="F4456">
            <v>0</v>
          </cell>
          <cell r="H4456" t="str">
            <v>National - except indicated in codes 3, 4, 5 or 8.</v>
          </cell>
        </row>
        <row r="4457">
          <cell r="A4457" t="str">
            <v>FXCIMPMOE0616</v>
          </cell>
          <cell r="D4457" t="str">
            <v>461E</v>
          </cell>
          <cell r="E4457" t="str">
            <v>ZMIP</v>
          </cell>
          <cell r="F4457">
            <v>0</v>
          </cell>
          <cell r="H4457" t="str">
            <v>National - except indicated in codes 3, 4, 5 or 8.</v>
          </cell>
        </row>
        <row r="4458">
          <cell r="A4458" t="str">
            <v>FXCIMPMOE0617</v>
          </cell>
          <cell r="D4458" t="str">
            <v>461E</v>
          </cell>
          <cell r="E4458" t="str">
            <v>ZMIP</v>
          </cell>
          <cell r="F4458">
            <v>0</v>
          </cell>
          <cell r="H4458" t="str">
            <v>National - except indicated in codes 3, 4, 5 or 8.</v>
          </cell>
        </row>
        <row r="4459">
          <cell r="A4459" t="str">
            <v>FXCIMPMOE0618</v>
          </cell>
          <cell r="D4459" t="str">
            <v>461E</v>
          </cell>
          <cell r="E4459" t="str">
            <v>ZMIP</v>
          </cell>
          <cell r="F4459">
            <v>0</v>
          </cell>
          <cell r="H4459" t="str">
            <v>National - except indicated in codes 3, 4, 5 or 8.</v>
          </cell>
        </row>
        <row r="4460">
          <cell r="A4460" t="str">
            <v>FXCIMPMOE0619</v>
          </cell>
          <cell r="D4460" t="str">
            <v>461E</v>
          </cell>
          <cell r="E4460" t="str">
            <v>ZMIP</v>
          </cell>
          <cell r="F4460">
            <v>0</v>
          </cell>
          <cell r="H4460" t="str">
            <v>National - except indicated in codes 3, 4, 5 or 8.</v>
          </cell>
        </row>
        <row r="4461">
          <cell r="A4461" t="str">
            <v>FXCIMPMOE0620</v>
          </cell>
          <cell r="D4461" t="str">
            <v>461E</v>
          </cell>
          <cell r="E4461" t="str">
            <v>ZMIP</v>
          </cell>
          <cell r="F4461">
            <v>0</v>
          </cell>
          <cell r="H4461" t="str">
            <v>National - except indicated in codes 3, 4, 5 or 8.</v>
          </cell>
        </row>
        <row r="4462">
          <cell r="A4462" t="str">
            <v>FXCIMPMOE0621</v>
          </cell>
          <cell r="D4462" t="str">
            <v>461E</v>
          </cell>
          <cell r="E4462" t="str">
            <v>ZMIP</v>
          </cell>
          <cell r="F4462">
            <v>0</v>
          </cell>
          <cell r="H4462" t="str">
            <v>National - except indicated in codes 3, 4, 5 or 8.</v>
          </cell>
        </row>
        <row r="4463">
          <cell r="A4463" t="str">
            <v>FXCIMPMOE0622</v>
          </cell>
          <cell r="D4463" t="str">
            <v>461E</v>
          </cell>
          <cell r="E4463" t="str">
            <v>ZMIP</v>
          </cell>
          <cell r="F4463">
            <v>0</v>
          </cell>
          <cell r="H4463" t="str">
            <v>National - except indicated in codes 3, 4, 5 or 8.</v>
          </cell>
        </row>
        <row r="4464">
          <cell r="A4464" t="str">
            <v>FXCIMPMOE0623</v>
          </cell>
          <cell r="D4464" t="str">
            <v>461E</v>
          </cell>
          <cell r="E4464" t="str">
            <v>ZMIP</v>
          </cell>
          <cell r="F4464">
            <v>0</v>
          </cell>
          <cell r="H4464" t="str">
            <v>National - except indicated in codes 3, 4, 5 or 8.</v>
          </cell>
        </row>
        <row r="4465">
          <cell r="A4465" t="str">
            <v>FXCIMPMOE0624</v>
          </cell>
          <cell r="D4465" t="str">
            <v>461E</v>
          </cell>
          <cell r="E4465" t="str">
            <v>ZMIP</v>
          </cell>
          <cell r="F4465">
            <v>0</v>
          </cell>
          <cell r="H4465" t="str">
            <v>National - except indicated in codes 3, 4, 5 or 8.</v>
          </cell>
        </row>
        <row r="4466">
          <cell r="A4466" t="str">
            <v>FXCIMPMOE0625</v>
          </cell>
          <cell r="D4466" t="str">
            <v>461E</v>
          </cell>
          <cell r="E4466" t="str">
            <v>ZMIP</v>
          </cell>
          <cell r="F4466">
            <v>0</v>
          </cell>
          <cell r="H4466" t="str">
            <v>National - except indicated in codes 3, 4, 5 or 8.</v>
          </cell>
        </row>
        <row r="4467">
          <cell r="A4467" t="str">
            <v>FXCIMPMOE0626</v>
          </cell>
          <cell r="D4467" t="str">
            <v>461E</v>
          </cell>
          <cell r="E4467" t="str">
            <v>ZMIP</v>
          </cell>
          <cell r="F4467">
            <v>0</v>
          </cell>
          <cell r="H4467" t="str">
            <v>National - except indicated in codes 3, 4, 5 or 8.</v>
          </cell>
        </row>
        <row r="4468">
          <cell r="A4468" t="str">
            <v>FXCIMPMOE0627</v>
          </cell>
          <cell r="D4468" t="str">
            <v>461E</v>
          </cell>
          <cell r="E4468" t="str">
            <v>ZMIP</v>
          </cell>
          <cell r="F4468">
            <v>0</v>
          </cell>
          <cell r="H4468" t="str">
            <v>National - except indicated in codes 3, 4, 5 or 8.</v>
          </cell>
        </row>
        <row r="4469">
          <cell r="A4469" t="str">
            <v>FXCIMPMOE0628</v>
          </cell>
          <cell r="D4469" t="str">
            <v>461E</v>
          </cell>
          <cell r="E4469" t="str">
            <v>ZMIP</v>
          </cell>
          <cell r="F4469">
            <v>0</v>
          </cell>
          <cell r="H4469" t="str">
            <v>National - except indicated in codes 3, 4, 5 or 8.</v>
          </cell>
        </row>
        <row r="4470">
          <cell r="A4470" t="str">
            <v>FXCIMPMOE0629</v>
          </cell>
          <cell r="D4470" t="str">
            <v>461E</v>
          </cell>
          <cell r="E4470" t="str">
            <v>ZMIP</v>
          </cell>
          <cell r="F4470">
            <v>0</v>
          </cell>
          <cell r="H4470" t="str">
            <v>National - except indicated in codes 3, 4, 5 or 8.</v>
          </cell>
        </row>
        <row r="4471">
          <cell r="A4471" t="str">
            <v>FXCIMPMOE0630</v>
          </cell>
          <cell r="D4471" t="str">
            <v>461E</v>
          </cell>
          <cell r="E4471" t="str">
            <v>ZMIP</v>
          </cell>
          <cell r="F4471">
            <v>0</v>
          </cell>
          <cell r="H4471" t="str">
            <v>National - except indicated in codes 3, 4, 5 or 8.</v>
          </cell>
        </row>
        <row r="4472">
          <cell r="A4472" t="str">
            <v>FXCIMPMOE0631</v>
          </cell>
          <cell r="D4472" t="str">
            <v>461E</v>
          </cell>
          <cell r="E4472" t="str">
            <v>ZMIP</v>
          </cell>
          <cell r="F4472">
            <v>0</v>
          </cell>
          <cell r="H4472" t="str">
            <v>National - except indicated in codes 3, 4, 5 or 8.</v>
          </cell>
        </row>
        <row r="4473">
          <cell r="A4473" t="str">
            <v>FXCIMPMOE0632</v>
          </cell>
          <cell r="D4473" t="str">
            <v>461E</v>
          </cell>
          <cell r="E4473" t="str">
            <v>ZMIP</v>
          </cell>
          <cell r="F4473">
            <v>0</v>
          </cell>
          <cell r="H4473" t="str">
            <v>National - except indicated in codes 3, 4, 5 or 8.</v>
          </cell>
        </row>
        <row r="4474">
          <cell r="A4474" t="str">
            <v>FXCIMPMOE0633</v>
          </cell>
          <cell r="D4474" t="str">
            <v>461E</v>
          </cell>
          <cell r="E4474" t="str">
            <v>ZMIP</v>
          </cell>
          <cell r="F4474">
            <v>0</v>
          </cell>
          <cell r="H4474" t="str">
            <v>National - except indicated in codes 3, 4, 5 or 8.</v>
          </cell>
        </row>
        <row r="4475">
          <cell r="A4475" t="str">
            <v>FXCIMPMOE0634</v>
          </cell>
          <cell r="D4475" t="str">
            <v>461E</v>
          </cell>
          <cell r="E4475" t="str">
            <v>ZMIP</v>
          </cell>
          <cell r="F4475">
            <v>0</v>
          </cell>
          <cell r="H4475" t="str">
            <v>National - except indicated in codes 3, 4, 5 or 8.</v>
          </cell>
        </row>
        <row r="4476">
          <cell r="A4476" t="str">
            <v>FXCIMPMOE0635</v>
          </cell>
          <cell r="D4476" t="str">
            <v>461E</v>
          </cell>
          <cell r="E4476" t="str">
            <v>ZMIP</v>
          </cell>
          <cell r="F4476">
            <v>0</v>
          </cell>
          <cell r="H4476" t="str">
            <v>National - except indicated in codes 3, 4, 5 or 8.</v>
          </cell>
        </row>
        <row r="4477">
          <cell r="A4477" t="str">
            <v>FXCIMPMOE0636</v>
          </cell>
          <cell r="D4477" t="str">
            <v>461E</v>
          </cell>
          <cell r="E4477" t="str">
            <v>ZMIP</v>
          </cell>
          <cell r="F4477">
            <v>0</v>
          </cell>
          <cell r="H4477" t="str">
            <v>National - except indicated in codes 3, 4, 5 or 8.</v>
          </cell>
        </row>
        <row r="4478">
          <cell r="A4478" t="str">
            <v>FXCIMPMOE0637</v>
          </cell>
          <cell r="D4478" t="str">
            <v>461E</v>
          </cell>
          <cell r="E4478" t="str">
            <v>ZMIP</v>
          </cell>
          <cell r="F4478">
            <v>0</v>
          </cell>
          <cell r="H4478" t="str">
            <v>National - except indicated in codes 3, 4, 5 or 8.</v>
          </cell>
        </row>
        <row r="4479">
          <cell r="A4479" t="str">
            <v>FXCIMPMOE0638</v>
          </cell>
          <cell r="D4479" t="str">
            <v>461E</v>
          </cell>
          <cell r="E4479" t="str">
            <v>ZMIP</v>
          </cell>
          <cell r="F4479">
            <v>0</v>
          </cell>
          <cell r="H4479" t="str">
            <v>National - except indicated in codes 3, 4, 5 or 8.</v>
          </cell>
        </row>
        <row r="4480">
          <cell r="A4480" t="str">
            <v>FXCIMPMOE0639</v>
          </cell>
          <cell r="D4480" t="str">
            <v>461E</v>
          </cell>
          <cell r="E4480" t="str">
            <v>ZMIP</v>
          </cell>
          <cell r="F4480">
            <v>0</v>
          </cell>
          <cell r="H4480" t="str">
            <v>National - except indicated in codes 3, 4, 5 or 8.</v>
          </cell>
        </row>
        <row r="4481">
          <cell r="A4481" t="str">
            <v>FXCIMPMOE0640</v>
          </cell>
          <cell r="D4481" t="str">
            <v>461E</v>
          </cell>
          <cell r="E4481" t="str">
            <v>ZMIP</v>
          </cell>
          <cell r="F4481">
            <v>0</v>
          </cell>
          <cell r="H4481" t="str">
            <v>National - except indicated in codes 3, 4, 5 or 8.</v>
          </cell>
        </row>
        <row r="4482">
          <cell r="A4482" t="str">
            <v>FXCIMPMOE0641</v>
          </cell>
          <cell r="D4482" t="str">
            <v>461E</v>
          </cell>
          <cell r="E4482" t="str">
            <v>ZMIP</v>
          </cell>
          <cell r="F4482">
            <v>0</v>
          </cell>
          <cell r="H4482" t="str">
            <v>National - except indicated in codes 3, 4, 5 or 8.</v>
          </cell>
        </row>
        <row r="4483">
          <cell r="A4483" t="str">
            <v>FXCIMPMOE0642</v>
          </cell>
          <cell r="D4483" t="str">
            <v>461E</v>
          </cell>
          <cell r="E4483" t="str">
            <v>ZMIP</v>
          </cell>
          <cell r="F4483">
            <v>0</v>
          </cell>
          <cell r="H4483" t="str">
            <v>National - except indicated in codes 3, 4, 5 or 8.</v>
          </cell>
        </row>
        <row r="4484">
          <cell r="A4484" t="str">
            <v>FXCIMPMOE0643</v>
          </cell>
          <cell r="D4484" t="str">
            <v>461E</v>
          </cell>
          <cell r="E4484" t="str">
            <v>ZMIP</v>
          </cell>
          <cell r="F4484">
            <v>0</v>
          </cell>
          <cell r="H4484" t="str">
            <v>National - except indicated in codes 3, 4, 5 or 8.</v>
          </cell>
        </row>
        <row r="4485">
          <cell r="A4485" t="str">
            <v>FXCIMPMOE0644</v>
          </cell>
          <cell r="D4485" t="str">
            <v>461E</v>
          </cell>
          <cell r="E4485" t="str">
            <v>ZMIP</v>
          </cell>
          <cell r="F4485">
            <v>0</v>
          </cell>
          <cell r="H4485" t="str">
            <v>National - except indicated in codes 3, 4, 5 or 8.</v>
          </cell>
        </row>
        <row r="4486">
          <cell r="A4486" t="str">
            <v>FXCIMPMOE0645</v>
          </cell>
          <cell r="D4486" t="str">
            <v>461E</v>
          </cell>
          <cell r="E4486" t="str">
            <v>ZMIP</v>
          </cell>
          <cell r="F4486">
            <v>0</v>
          </cell>
          <cell r="H4486" t="str">
            <v>National - except indicated in codes 3, 4, 5 or 8.</v>
          </cell>
        </row>
        <row r="4487">
          <cell r="A4487" t="str">
            <v>FXCIMPMOE0646</v>
          </cell>
          <cell r="D4487" t="str">
            <v>461E</v>
          </cell>
          <cell r="E4487" t="str">
            <v>ZMIP</v>
          </cell>
          <cell r="F4487">
            <v>0</v>
          </cell>
          <cell r="H4487" t="str">
            <v>National - except indicated in codes 3, 4, 5 or 8.</v>
          </cell>
        </row>
        <row r="4488">
          <cell r="A4488" t="str">
            <v>FXCIMPMOE0647</v>
          </cell>
          <cell r="D4488" t="str">
            <v>461E</v>
          </cell>
          <cell r="E4488" t="str">
            <v>ZMIP</v>
          </cell>
          <cell r="F4488">
            <v>0</v>
          </cell>
          <cell r="H4488" t="str">
            <v>National - except indicated in codes 3, 4, 5 or 8.</v>
          </cell>
        </row>
        <row r="4489">
          <cell r="A4489" t="str">
            <v>FXCIMPMOE0648</v>
          </cell>
          <cell r="D4489" t="str">
            <v>461E</v>
          </cell>
          <cell r="E4489" t="str">
            <v>ZMIP</v>
          </cell>
          <cell r="F4489">
            <v>0</v>
          </cell>
          <cell r="H4489" t="str">
            <v>National - except indicated in codes 3, 4, 5 or 8.</v>
          </cell>
        </row>
        <row r="4490">
          <cell r="A4490" t="str">
            <v>FXCIMPMOE0649</v>
          </cell>
          <cell r="D4490" t="str">
            <v>461E</v>
          </cell>
          <cell r="E4490" t="str">
            <v>ZMIP</v>
          </cell>
          <cell r="F4490">
            <v>0</v>
          </cell>
          <cell r="H4490" t="str">
            <v>National - except indicated in codes 3, 4, 5 or 8.</v>
          </cell>
        </row>
        <row r="4491">
          <cell r="A4491" t="str">
            <v>FXCIMPMOE0650</v>
          </cell>
          <cell r="D4491" t="str">
            <v>461E</v>
          </cell>
          <cell r="E4491" t="str">
            <v>ZMIP</v>
          </cell>
          <cell r="F4491">
            <v>0</v>
          </cell>
          <cell r="H4491" t="str">
            <v>National - except indicated in codes 3, 4, 5 or 8.</v>
          </cell>
        </row>
        <row r="4492">
          <cell r="A4492" t="str">
            <v>FXCIMPMOE0652</v>
          </cell>
          <cell r="D4492" t="str">
            <v>461E</v>
          </cell>
          <cell r="E4492" t="str">
            <v>ZMIP</v>
          </cell>
          <cell r="F4492">
            <v>0</v>
          </cell>
          <cell r="H4492" t="str">
            <v>National - except indicated in codes 3, 4, 5 or 8.</v>
          </cell>
        </row>
        <row r="4493">
          <cell r="A4493" t="str">
            <v>FXCIMPMOE0653</v>
          </cell>
          <cell r="D4493" t="str">
            <v>461E</v>
          </cell>
          <cell r="E4493" t="str">
            <v>ZMIP</v>
          </cell>
          <cell r="F4493">
            <v>0</v>
          </cell>
          <cell r="H4493" t="str">
            <v>National - except indicated in codes 3, 4, 5 or 8.</v>
          </cell>
        </row>
        <row r="4494">
          <cell r="A4494" t="str">
            <v>FXCIMPMOE0654</v>
          </cell>
          <cell r="D4494" t="str">
            <v>461E</v>
          </cell>
          <cell r="E4494" t="str">
            <v>ZMIP</v>
          </cell>
          <cell r="F4494">
            <v>0</v>
          </cell>
          <cell r="H4494" t="str">
            <v>National - except indicated in codes 3, 4, 5 or 8.</v>
          </cell>
        </row>
        <row r="4495">
          <cell r="A4495" t="str">
            <v>FXCIMPMOE0655</v>
          </cell>
          <cell r="D4495" t="str">
            <v>461E</v>
          </cell>
          <cell r="E4495" t="str">
            <v>ZMIP</v>
          </cell>
          <cell r="F4495">
            <v>0</v>
          </cell>
          <cell r="H4495" t="str">
            <v>National - except indicated in codes 3, 4, 5 or 8.</v>
          </cell>
        </row>
        <row r="4496">
          <cell r="A4496" t="str">
            <v>FXCIMPMOE0656</v>
          </cell>
          <cell r="D4496" t="str">
            <v>461E</v>
          </cell>
          <cell r="E4496" t="str">
            <v>ZMIP</v>
          </cell>
          <cell r="F4496">
            <v>0</v>
          </cell>
          <cell r="H4496" t="str">
            <v>National - except indicated in codes 3, 4, 5 or 8.</v>
          </cell>
        </row>
        <row r="4497">
          <cell r="A4497" t="str">
            <v>FXCIMPMOE0657</v>
          </cell>
          <cell r="D4497" t="str">
            <v>461E</v>
          </cell>
          <cell r="E4497" t="str">
            <v>ZMIP</v>
          </cell>
          <cell r="F4497">
            <v>0</v>
          </cell>
          <cell r="H4497" t="str">
            <v>National - except indicated in codes 3, 4, 5 or 8.</v>
          </cell>
        </row>
        <row r="4498">
          <cell r="A4498" t="str">
            <v>FXCIMPMOE0658</v>
          </cell>
          <cell r="D4498" t="str">
            <v>461E</v>
          </cell>
          <cell r="E4498" t="str">
            <v>ZMIP</v>
          </cell>
          <cell r="F4498">
            <v>0</v>
          </cell>
          <cell r="H4498" t="str">
            <v>National - except indicated in codes 3, 4, 5 or 8.</v>
          </cell>
        </row>
        <row r="4499">
          <cell r="A4499" t="str">
            <v>FXCIMPMOE0659</v>
          </cell>
          <cell r="D4499" t="str">
            <v>461E</v>
          </cell>
          <cell r="E4499" t="str">
            <v>ZMIP</v>
          </cell>
          <cell r="F4499">
            <v>0</v>
          </cell>
          <cell r="H4499" t="str">
            <v>National - except indicated in codes 3, 4, 5 or 8.</v>
          </cell>
        </row>
        <row r="4500">
          <cell r="A4500" t="str">
            <v>FXCIMPMOE0660</v>
          </cell>
          <cell r="D4500" t="str">
            <v>461E</v>
          </cell>
          <cell r="E4500" t="str">
            <v>ZMIP</v>
          </cell>
          <cell r="F4500">
            <v>0</v>
          </cell>
          <cell r="H4500" t="str">
            <v>National - except indicated in codes 3, 4, 5 or 8.</v>
          </cell>
        </row>
        <row r="4501">
          <cell r="A4501" t="str">
            <v>FXCIMPMOE0661</v>
          </cell>
          <cell r="D4501" t="str">
            <v>461E</v>
          </cell>
          <cell r="E4501" t="str">
            <v>ZMIP</v>
          </cell>
          <cell r="F4501">
            <v>0</v>
          </cell>
          <cell r="H4501" t="str">
            <v>National - except indicated in codes 3, 4, 5 or 8.</v>
          </cell>
        </row>
        <row r="4502">
          <cell r="A4502" t="str">
            <v>FXCIMPMOE0662</v>
          </cell>
          <cell r="D4502" t="str">
            <v>461E</v>
          </cell>
          <cell r="E4502" t="str">
            <v>ZMIP</v>
          </cell>
          <cell r="F4502">
            <v>0</v>
          </cell>
          <cell r="H4502" t="str">
            <v>National - except indicated in codes 3, 4, 5 or 8.</v>
          </cell>
        </row>
        <row r="4503">
          <cell r="A4503" t="str">
            <v>FXCIMPMOE0663</v>
          </cell>
          <cell r="D4503" t="str">
            <v>461E</v>
          </cell>
          <cell r="E4503" t="str">
            <v>ZMIP</v>
          </cell>
          <cell r="F4503">
            <v>0</v>
          </cell>
          <cell r="H4503" t="str">
            <v>National - except indicated in codes 3, 4, 5 or 8.</v>
          </cell>
        </row>
        <row r="4504">
          <cell r="A4504" t="str">
            <v>FXCIMPMOE0664</v>
          </cell>
          <cell r="D4504" t="str">
            <v>461E</v>
          </cell>
          <cell r="E4504" t="str">
            <v>ZMIP</v>
          </cell>
          <cell r="F4504">
            <v>0</v>
          </cell>
          <cell r="H4504" t="str">
            <v>National - except indicated in codes 3, 4, 5 or 8.</v>
          </cell>
        </row>
        <row r="4505">
          <cell r="A4505" t="str">
            <v>FXCIMPMOE0665</v>
          </cell>
          <cell r="D4505" t="str">
            <v>461E</v>
          </cell>
          <cell r="E4505" t="str">
            <v>ZMIP</v>
          </cell>
          <cell r="F4505">
            <v>0</v>
          </cell>
          <cell r="H4505" t="str">
            <v>National - except indicated in codes 3, 4, 5 or 8.</v>
          </cell>
        </row>
        <row r="4506">
          <cell r="A4506" t="str">
            <v>FXCIMPMOE0666</v>
          </cell>
          <cell r="D4506" t="str">
            <v>461E</v>
          </cell>
          <cell r="E4506" t="str">
            <v>ZMIP</v>
          </cell>
          <cell r="F4506">
            <v>0</v>
          </cell>
          <cell r="H4506" t="str">
            <v>National - except indicated in codes 3, 4, 5 or 8.</v>
          </cell>
        </row>
        <row r="4507">
          <cell r="A4507" t="str">
            <v>FXCIMPMOE0667</v>
          </cell>
          <cell r="D4507" t="str">
            <v>461E</v>
          </cell>
          <cell r="E4507" t="str">
            <v>ZMIP</v>
          </cell>
          <cell r="F4507">
            <v>0</v>
          </cell>
          <cell r="H4507" t="str">
            <v>National - except indicated in codes 3, 4, 5 or 8.</v>
          </cell>
        </row>
        <row r="4508">
          <cell r="A4508" t="str">
            <v>FXCIMPMOE0668</v>
          </cell>
          <cell r="D4508" t="str">
            <v>461E</v>
          </cell>
          <cell r="E4508" t="str">
            <v>ZMIP</v>
          </cell>
          <cell r="F4508">
            <v>0</v>
          </cell>
          <cell r="H4508" t="str">
            <v>National - except indicated in codes 3, 4, 5 or 8.</v>
          </cell>
        </row>
        <row r="4509">
          <cell r="A4509" t="str">
            <v>FXCIMPMOE0669</v>
          </cell>
          <cell r="D4509" t="str">
            <v>461E</v>
          </cell>
          <cell r="E4509" t="str">
            <v>ZMIP</v>
          </cell>
          <cell r="F4509">
            <v>0</v>
          </cell>
          <cell r="H4509" t="str">
            <v>National - except indicated in codes 3, 4, 5 or 8.</v>
          </cell>
        </row>
        <row r="4510">
          <cell r="A4510" t="str">
            <v>FXCIMPMOE0670</v>
          </cell>
          <cell r="D4510" t="str">
            <v>461E</v>
          </cell>
          <cell r="E4510" t="str">
            <v>ZMIP</v>
          </cell>
          <cell r="F4510">
            <v>0</v>
          </cell>
          <cell r="H4510" t="str">
            <v>National - except indicated in codes 3, 4, 5 or 8.</v>
          </cell>
        </row>
        <row r="4511">
          <cell r="A4511" t="str">
            <v>FXCIMPMOE0671</v>
          </cell>
          <cell r="D4511" t="str">
            <v>461E</v>
          </cell>
          <cell r="E4511" t="str">
            <v>ZMIP</v>
          </cell>
          <cell r="F4511">
            <v>0</v>
          </cell>
          <cell r="H4511" t="str">
            <v>National - except indicated in codes 3, 4, 5 or 8.</v>
          </cell>
        </row>
        <row r="4512">
          <cell r="A4512" t="str">
            <v>FXCIMPMOE0672</v>
          </cell>
          <cell r="D4512" t="str">
            <v>461E</v>
          </cell>
          <cell r="E4512" t="str">
            <v>ZMIP</v>
          </cell>
          <cell r="F4512">
            <v>0</v>
          </cell>
          <cell r="H4512" t="str">
            <v>National - except indicated in codes 3, 4, 5 or 8.</v>
          </cell>
        </row>
        <row r="4513">
          <cell r="A4513" t="str">
            <v>FXCIMPMOE0673</v>
          </cell>
          <cell r="D4513" t="str">
            <v>461E</v>
          </cell>
          <cell r="E4513" t="str">
            <v>ZMIP</v>
          </cell>
          <cell r="F4513">
            <v>0</v>
          </cell>
          <cell r="H4513" t="str">
            <v>National - except indicated in codes 3, 4, 5 or 8.</v>
          </cell>
        </row>
        <row r="4514">
          <cell r="A4514" t="str">
            <v>FXSERVMOE0001</v>
          </cell>
          <cell r="D4514" t="str">
            <v>461E</v>
          </cell>
          <cell r="E4514" t="str">
            <v>ZDEN</v>
          </cell>
          <cell r="F4514">
            <v>0</v>
          </cell>
          <cell r="H4514" t="str">
            <v>National - except indicated in codes 3, 4, 5 or 8.</v>
          </cell>
        </row>
        <row r="4515">
          <cell r="A4515" t="str">
            <v>FXSERVMOE0003</v>
          </cell>
          <cell r="D4515" t="str">
            <v>461E</v>
          </cell>
          <cell r="E4515" t="str">
            <v>ZDEN</v>
          </cell>
          <cell r="F4515">
            <v>0</v>
          </cell>
          <cell r="H4515" t="str">
            <v>National - except indicated in codes 3, 4, 5 or 8.</v>
          </cell>
        </row>
        <row r="4516">
          <cell r="A4516" t="str">
            <v>FXSERVMOE0004</v>
          </cell>
          <cell r="D4516" t="str">
            <v>461E</v>
          </cell>
          <cell r="E4516" t="str">
            <v>ZDEN</v>
          </cell>
          <cell r="F4516">
            <v>0</v>
          </cell>
          <cell r="H4516" t="str">
            <v>National - except indicated in codes 3, 4, 5 or 8.</v>
          </cell>
        </row>
        <row r="4517">
          <cell r="A4517" t="str">
            <v>FXSERVMOE0005</v>
          </cell>
          <cell r="D4517" t="str">
            <v>461E</v>
          </cell>
          <cell r="E4517" t="str">
            <v>ZDEN</v>
          </cell>
          <cell r="F4517">
            <v>0</v>
          </cell>
          <cell r="H4517" t="str">
            <v>National - except indicated in codes 3, 4, 5 or 8.</v>
          </cell>
        </row>
        <row r="4518">
          <cell r="A4518" t="str">
            <v>G2492-0000-01</v>
          </cell>
          <cell r="D4518" t="str">
            <v>461E</v>
          </cell>
          <cell r="E4518" t="str">
            <v>ZROH</v>
          </cell>
          <cell r="F4518">
            <v>0</v>
          </cell>
          <cell r="H4518" t="str">
            <v>National - except indicated in codes 3, 4, 5 or 8.</v>
          </cell>
        </row>
        <row r="4519">
          <cell r="A4519" t="str">
            <v>G2492-0000-01B</v>
          </cell>
          <cell r="D4519" t="str">
            <v>461E</v>
          </cell>
          <cell r="E4519" t="str">
            <v>ZROH</v>
          </cell>
          <cell r="F4519">
            <v>0</v>
          </cell>
          <cell r="H4519" t="str">
            <v>National - except indicated in codes 3, 4, 5 or 8.</v>
          </cell>
        </row>
        <row r="4520">
          <cell r="A4520" t="str">
            <v>G2492-0000-01P</v>
          </cell>
          <cell r="D4520" t="str">
            <v>461E</v>
          </cell>
          <cell r="E4520" t="str">
            <v>ZROH</v>
          </cell>
          <cell r="F4520">
            <v>0</v>
          </cell>
          <cell r="H4520" t="str">
            <v>National - except indicated in codes 3, 4, 5 or 8.</v>
          </cell>
        </row>
        <row r="4521">
          <cell r="A4521" t="str">
            <v>G2492-0000-01S</v>
          </cell>
          <cell r="D4521" t="str">
            <v>461E</v>
          </cell>
          <cell r="E4521" t="str">
            <v>ZROH</v>
          </cell>
          <cell r="F4521">
            <v>0</v>
          </cell>
          <cell r="H4521" t="str">
            <v>National - except indicated in codes 3, 4, 5 or 8.</v>
          </cell>
        </row>
        <row r="4522">
          <cell r="A4522" t="str">
            <v>G2492-0000-02</v>
          </cell>
          <cell r="D4522" t="str">
            <v>461E</v>
          </cell>
          <cell r="E4522" t="str">
            <v>ZROH</v>
          </cell>
          <cell r="F4522">
            <v>0</v>
          </cell>
          <cell r="H4522" t="str">
            <v>National - except indicated in codes 3, 4, 5 or 8.</v>
          </cell>
        </row>
        <row r="4523">
          <cell r="A4523" t="str">
            <v>G2492-0000-02B</v>
          </cell>
          <cell r="D4523" t="str">
            <v>461E</v>
          </cell>
          <cell r="E4523" t="str">
            <v>ZROH</v>
          </cell>
          <cell r="F4523">
            <v>0</v>
          </cell>
          <cell r="H4523" t="str">
            <v>National - except indicated in codes 3, 4, 5 or 8.</v>
          </cell>
        </row>
        <row r="4524">
          <cell r="A4524" t="str">
            <v>G2492-0000-02S</v>
          </cell>
          <cell r="D4524" t="str">
            <v>461E</v>
          </cell>
          <cell r="E4524" t="str">
            <v>ZROH</v>
          </cell>
          <cell r="F4524">
            <v>0</v>
          </cell>
          <cell r="H4524" t="str">
            <v>National - except indicated in codes 3, 4, 5 or 8.</v>
          </cell>
        </row>
        <row r="4525">
          <cell r="A4525" t="str">
            <v>G2492-0000-05</v>
          </cell>
          <cell r="D4525" t="str">
            <v>461E</v>
          </cell>
          <cell r="E4525" t="str">
            <v>ZROH</v>
          </cell>
          <cell r="F4525">
            <v>0</v>
          </cell>
          <cell r="H4525" t="str">
            <v>National - except indicated in codes 3, 4, 5 or 8.</v>
          </cell>
        </row>
        <row r="4526">
          <cell r="A4526" t="str">
            <v>G2492-0000-06</v>
          </cell>
          <cell r="D4526" t="str">
            <v>461E</v>
          </cell>
          <cell r="E4526" t="str">
            <v>ZROH</v>
          </cell>
          <cell r="F4526">
            <v>4</v>
          </cell>
          <cell r="H4526" t="str">
            <v>National - production with tax incentive</v>
          </cell>
        </row>
        <row r="4527">
          <cell r="A4527" t="str">
            <v>G2492-0001-04</v>
          </cell>
          <cell r="D4527" t="str">
            <v>461E</v>
          </cell>
          <cell r="E4527" t="str">
            <v>ZROH</v>
          </cell>
          <cell r="F4527">
            <v>4</v>
          </cell>
          <cell r="H4527" t="str">
            <v>National - production with tax incentive</v>
          </cell>
        </row>
        <row r="4528">
          <cell r="A4528" t="str">
            <v>G2492-0001-05</v>
          </cell>
          <cell r="D4528" t="str">
            <v>461E</v>
          </cell>
          <cell r="E4528" t="str">
            <v>ZROH</v>
          </cell>
          <cell r="F4528">
            <v>2</v>
          </cell>
          <cell r="H4528" t="str">
            <v>Foreign - acquired nationally</v>
          </cell>
        </row>
        <row r="4529">
          <cell r="A4529" t="str">
            <v>G38226M</v>
          </cell>
          <cell r="D4529" t="str">
            <v>461E</v>
          </cell>
          <cell r="E4529" t="str">
            <v>ZMIP</v>
          </cell>
          <cell r="F4529">
            <v>0</v>
          </cell>
          <cell r="H4529" t="str">
            <v>National - except indicated in codes 3, 4, 5 or 8.</v>
          </cell>
        </row>
        <row r="4530">
          <cell r="A4530" t="str">
            <v>G41016M</v>
          </cell>
          <cell r="D4530" t="str">
            <v>461E</v>
          </cell>
          <cell r="E4530" t="str">
            <v>ZMIP</v>
          </cell>
          <cell r="F4530">
            <v>0</v>
          </cell>
          <cell r="H4530" t="str">
            <v>National - except indicated in codes 3, 4, 5 or 8.</v>
          </cell>
        </row>
        <row r="4531">
          <cell r="A4531" t="str">
            <v>G41302M</v>
          </cell>
          <cell r="D4531" t="str">
            <v>461E</v>
          </cell>
          <cell r="E4531" t="str">
            <v>ZMIP</v>
          </cell>
          <cell r="F4531">
            <v>0</v>
          </cell>
          <cell r="H4531" t="str">
            <v>National - except indicated in codes 3, 4, 5 or 8.</v>
          </cell>
        </row>
        <row r="4532">
          <cell r="A4532" t="str">
            <v>G46665M</v>
          </cell>
          <cell r="D4532" t="str">
            <v>461E</v>
          </cell>
          <cell r="E4532" t="str">
            <v>ZMIP</v>
          </cell>
          <cell r="F4532">
            <v>0</v>
          </cell>
          <cell r="H4532" t="str">
            <v>National - except indicated in codes 3, 4, 5 or 8.</v>
          </cell>
        </row>
        <row r="4533">
          <cell r="A4533" t="str">
            <v>G47500M-1</v>
          </cell>
          <cell r="D4533" t="str">
            <v>461E</v>
          </cell>
          <cell r="E4533" t="str">
            <v>ZMIP</v>
          </cell>
          <cell r="F4533">
            <v>0</v>
          </cell>
          <cell r="H4533" t="str">
            <v>National - except indicated in codes 3, 4, 5 or 8.</v>
          </cell>
        </row>
        <row r="4534">
          <cell r="A4534" t="str">
            <v>H510-1601-A05-A</v>
          </cell>
          <cell r="D4534" t="str">
            <v>461E</v>
          </cell>
          <cell r="E4534" t="str">
            <v>ZHLB</v>
          </cell>
          <cell r="F4534">
            <v>0</v>
          </cell>
          <cell r="G4534" t="str">
            <v>X</v>
          </cell>
          <cell r="H4534" t="str">
            <v>National - except indicated in codes 3, 4, 5 or 8.</v>
          </cell>
        </row>
        <row r="4535">
          <cell r="A4535" t="str">
            <v>H510-1601-A05-B</v>
          </cell>
          <cell r="D4535" t="str">
            <v>461E</v>
          </cell>
          <cell r="E4535" t="str">
            <v>ZHLB</v>
          </cell>
          <cell r="F4535">
            <v>0</v>
          </cell>
          <cell r="G4535" t="str">
            <v>X</v>
          </cell>
          <cell r="H4535" t="str">
            <v>National - except indicated in codes 3, 4, 5 or 8.</v>
          </cell>
        </row>
        <row r="4536">
          <cell r="A4536" t="str">
            <v>H510-1601-A05-C</v>
          </cell>
          <cell r="D4536" t="str">
            <v>461E</v>
          </cell>
          <cell r="E4536" t="str">
            <v>ZHLB</v>
          </cell>
          <cell r="F4536">
            <v>0</v>
          </cell>
          <cell r="G4536" t="str">
            <v>X</v>
          </cell>
          <cell r="H4536" t="str">
            <v>National - except indicated in codes 3, 4, 5 or 8.</v>
          </cell>
        </row>
        <row r="4537">
          <cell r="A4537" t="str">
            <v>H510-1603-A06-A</v>
          </cell>
          <cell r="D4537" t="str">
            <v>461E</v>
          </cell>
          <cell r="E4537" t="str">
            <v>ZHLB</v>
          </cell>
          <cell r="F4537">
            <v>0</v>
          </cell>
          <cell r="G4537" t="str">
            <v>X</v>
          </cell>
          <cell r="H4537" t="str">
            <v>National - except indicated in codes 3, 4, 5 or 8.</v>
          </cell>
        </row>
        <row r="4538">
          <cell r="A4538" t="str">
            <v>H510-1603-A06-B</v>
          </cell>
          <cell r="D4538" t="str">
            <v>461E</v>
          </cell>
          <cell r="E4538" t="str">
            <v>ZHLB</v>
          </cell>
          <cell r="F4538">
            <v>0</v>
          </cell>
          <cell r="G4538" t="str">
            <v>X</v>
          </cell>
          <cell r="H4538" t="str">
            <v>National - except indicated in codes 3, 4, 5 or 8.</v>
          </cell>
        </row>
        <row r="4539">
          <cell r="A4539" t="str">
            <v>H510-1603-A06-C</v>
          </cell>
          <cell r="D4539" t="str">
            <v>461E</v>
          </cell>
          <cell r="E4539" t="str">
            <v>ZHLB</v>
          </cell>
          <cell r="F4539">
            <v>0</v>
          </cell>
          <cell r="G4539" t="str">
            <v>X</v>
          </cell>
          <cell r="H4539" t="str">
            <v>National - except indicated in codes 3, 4, 5 or 8.</v>
          </cell>
        </row>
        <row r="4540">
          <cell r="A4540" t="str">
            <v>H510-2001-A07-A</v>
          </cell>
          <cell r="D4540" t="str">
            <v>461E</v>
          </cell>
          <cell r="E4540" t="str">
            <v>ZHLB</v>
          </cell>
          <cell r="F4540">
            <v>0</v>
          </cell>
          <cell r="G4540" t="str">
            <v>X</v>
          </cell>
          <cell r="H4540" t="str">
            <v>National - except indicated in codes 3, 4, 5 or 8.</v>
          </cell>
        </row>
        <row r="4541">
          <cell r="A4541" t="str">
            <v>H510-2001-A07-B</v>
          </cell>
          <cell r="D4541" t="str">
            <v>461E</v>
          </cell>
          <cell r="E4541" t="str">
            <v>ZHLB</v>
          </cell>
          <cell r="F4541">
            <v>0</v>
          </cell>
          <cell r="G4541" t="str">
            <v>X</v>
          </cell>
          <cell r="H4541" t="str">
            <v>National - except indicated in codes 3, 4, 5 or 8.</v>
          </cell>
        </row>
        <row r="4542">
          <cell r="A4542" t="str">
            <v>H510-2001-A07-C</v>
          </cell>
          <cell r="D4542" t="str">
            <v>461E</v>
          </cell>
          <cell r="E4542" t="str">
            <v>ZHLB</v>
          </cell>
          <cell r="F4542">
            <v>0</v>
          </cell>
          <cell r="G4542" t="str">
            <v>X</v>
          </cell>
          <cell r="H4542" t="str">
            <v>National - except indicated in codes 3, 4, 5 or 8.</v>
          </cell>
        </row>
        <row r="4543">
          <cell r="A4543" t="str">
            <v>H610-1620-A07-A</v>
          </cell>
          <cell r="D4543" t="str">
            <v>461E</v>
          </cell>
          <cell r="E4543" t="str">
            <v>ZHLB</v>
          </cell>
          <cell r="F4543">
            <v>0</v>
          </cell>
          <cell r="G4543" t="str">
            <v>X</v>
          </cell>
          <cell r="H4543" t="str">
            <v>National - except indicated in codes 3, 4, 5 or 8.</v>
          </cell>
        </row>
        <row r="4544">
          <cell r="A4544" t="str">
            <v>H610-1620-A07-B</v>
          </cell>
          <cell r="D4544" t="str">
            <v>461E</v>
          </cell>
          <cell r="E4544" t="str">
            <v>ZHLB</v>
          </cell>
          <cell r="F4544">
            <v>0</v>
          </cell>
          <cell r="G4544" t="str">
            <v>X</v>
          </cell>
          <cell r="H4544" t="str">
            <v>National - except indicated in codes 3, 4, 5 or 8.</v>
          </cell>
        </row>
        <row r="4545">
          <cell r="A4545" t="str">
            <v>H610-1620-A07-C</v>
          </cell>
          <cell r="D4545" t="str">
            <v>461E</v>
          </cell>
          <cell r="E4545" t="str">
            <v>ZHLB</v>
          </cell>
          <cell r="F4545">
            <v>0</v>
          </cell>
          <cell r="G4545" t="str">
            <v>X</v>
          </cell>
          <cell r="H4545" t="str">
            <v>National - except indicated in codes 3, 4, 5 or 8.</v>
          </cell>
        </row>
        <row r="4546">
          <cell r="A4546" t="str">
            <v>H610-1620-A07-D</v>
          </cell>
          <cell r="D4546" t="str">
            <v>461E</v>
          </cell>
          <cell r="E4546" t="str">
            <v>ZHLB</v>
          </cell>
          <cell r="F4546">
            <v>0</v>
          </cell>
          <cell r="G4546" t="str">
            <v>X</v>
          </cell>
          <cell r="H4546" t="str">
            <v>National - except indicated in codes 3, 4, 5 or 8.</v>
          </cell>
        </row>
        <row r="4547">
          <cell r="A4547" t="str">
            <v>H610-2014-A09-A</v>
          </cell>
          <cell r="D4547" t="str">
            <v>461E</v>
          </cell>
          <cell r="E4547" t="str">
            <v>ZHLB</v>
          </cell>
          <cell r="F4547">
            <v>0</v>
          </cell>
          <cell r="G4547" t="str">
            <v>X</v>
          </cell>
          <cell r="H4547" t="str">
            <v>National - except indicated in codes 3, 4, 5 or 8.</v>
          </cell>
        </row>
        <row r="4548">
          <cell r="A4548" t="str">
            <v>H610-2014-A09-B</v>
          </cell>
          <cell r="D4548" t="str">
            <v>461E</v>
          </cell>
          <cell r="E4548" t="str">
            <v>ZHLB</v>
          </cell>
          <cell r="F4548">
            <v>0</v>
          </cell>
          <cell r="G4548" t="str">
            <v>X</v>
          </cell>
          <cell r="H4548" t="str">
            <v>National - except indicated in codes 3, 4, 5 or 8.</v>
          </cell>
        </row>
        <row r="4549">
          <cell r="A4549" t="str">
            <v>H610-2014-A09-C</v>
          </cell>
          <cell r="D4549" t="str">
            <v>461E</v>
          </cell>
          <cell r="E4549" t="str">
            <v>ZHLB</v>
          </cell>
          <cell r="F4549">
            <v>0</v>
          </cell>
          <cell r="G4549" t="str">
            <v>X</v>
          </cell>
          <cell r="H4549" t="str">
            <v>National - except indicated in codes 3, 4, 5 or 8.</v>
          </cell>
        </row>
        <row r="4550">
          <cell r="A4550" t="str">
            <v>H610-2014-A09-D</v>
          </cell>
          <cell r="D4550" t="str">
            <v>461E</v>
          </cell>
          <cell r="E4550" t="str">
            <v>ZHLB</v>
          </cell>
          <cell r="F4550">
            <v>0</v>
          </cell>
          <cell r="G4550" t="str">
            <v>X</v>
          </cell>
          <cell r="H4550" t="str">
            <v>National - except indicated in codes 3, 4, 5 or 8.</v>
          </cell>
        </row>
        <row r="4551">
          <cell r="A4551" t="str">
            <v>H610-2213-A0A-A</v>
          </cell>
          <cell r="D4551" t="str">
            <v>461E</v>
          </cell>
          <cell r="E4551" t="str">
            <v>ZHLB</v>
          </cell>
          <cell r="F4551">
            <v>0</v>
          </cell>
          <cell r="G4551" t="str">
            <v>X</v>
          </cell>
          <cell r="H4551" t="str">
            <v>National - except indicated in codes 3, 4, 5 or 8.</v>
          </cell>
        </row>
        <row r="4552">
          <cell r="A4552" t="str">
            <v>H610-2213-A0A-B</v>
          </cell>
          <cell r="D4552" t="str">
            <v>461E</v>
          </cell>
          <cell r="E4552" t="str">
            <v>ZHLB</v>
          </cell>
          <cell r="F4552">
            <v>0</v>
          </cell>
          <cell r="G4552" t="str">
            <v>X</v>
          </cell>
          <cell r="H4552" t="str">
            <v>National - except indicated in codes 3, 4, 5 or 8.</v>
          </cell>
        </row>
        <row r="4553">
          <cell r="A4553" t="str">
            <v>H610-2213-A0A-C</v>
          </cell>
          <cell r="D4553" t="str">
            <v>461E</v>
          </cell>
          <cell r="E4553" t="str">
            <v>ZHLB</v>
          </cell>
          <cell r="F4553">
            <v>0</v>
          </cell>
          <cell r="G4553" t="str">
            <v>X</v>
          </cell>
          <cell r="H4553" t="str">
            <v>National - except indicated in codes 3, 4, 5 or 8.</v>
          </cell>
        </row>
        <row r="4554">
          <cell r="A4554" t="str">
            <v>H610-2213-A0A-D</v>
          </cell>
          <cell r="D4554" t="str">
            <v>461E</v>
          </cell>
          <cell r="E4554" t="str">
            <v>ZHLB</v>
          </cell>
          <cell r="F4554">
            <v>0</v>
          </cell>
          <cell r="G4554" t="str">
            <v>X</v>
          </cell>
          <cell r="H4554" t="str">
            <v>National - except indicated in codes 3, 4, 5 or 8.</v>
          </cell>
        </row>
        <row r="4555">
          <cell r="A4555" t="str">
            <v>HBK-00001-IMP</v>
          </cell>
          <cell r="D4555" t="str">
            <v>461E</v>
          </cell>
          <cell r="E4555" t="str">
            <v>ZMIP</v>
          </cell>
          <cell r="F4555">
            <v>1</v>
          </cell>
          <cell r="H4555" t="str">
            <v>Foreign - imported directly</v>
          </cell>
        </row>
        <row r="4556">
          <cell r="A4556" t="str">
            <v>HCG-00138</v>
          </cell>
          <cell r="D4556" t="str">
            <v>461E</v>
          </cell>
          <cell r="E4556" t="str">
            <v>ZMIP</v>
          </cell>
          <cell r="F4556">
            <v>1</v>
          </cell>
          <cell r="H4556" t="str">
            <v>Foreign - imported directly</v>
          </cell>
        </row>
        <row r="4557">
          <cell r="A4557" t="str">
            <v>HCW-00007</v>
          </cell>
          <cell r="D4557" t="str">
            <v>461E</v>
          </cell>
          <cell r="E4557" t="str">
            <v>ZMIP</v>
          </cell>
          <cell r="F4557">
            <v>1</v>
          </cell>
          <cell r="H4557" t="str">
            <v>Foreign - imported directly</v>
          </cell>
        </row>
        <row r="4558">
          <cell r="A4558" t="str">
            <v>HEA-00167</v>
          </cell>
          <cell r="D4558" t="str">
            <v>461E</v>
          </cell>
          <cell r="E4558" t="str">
            <v>ZMIP</v>
          </cell>
          <cell r="F4558">
            <v>1</v>
          </cell>
          <cell r="H4558" t="str">
            <v>Foreign - imported directly</v>
          </cell>
        </row>
        <row r="4559">
          <cell r="A4559" t="str">
            <v>HH51R810S01-I</v>
          </cell>
          <cell r="D4559" t="str">
            <v>461E</v>
          </cell>
          <cell r="E4559" t="str">
            <v>ZMIP</v>
          </cell>
          <cell r="F4559">
            <v>1</v>
          </cell>
          <cell r="H4559" t="str">
            <v>Foreign - imported directly</v>
          </cell>
        </row>
        <row r="4560">
          <cell r="A4560" t="str">
            <v>HH51R810S02-I</v>
          </cell>
          <cell r="D4560" t="str">
            <v>461E</v>
          </cell>
          <cell r="E4560" t="str">
            <v>ZMIP</v>
          </cell>
          <cell r="F4560">
            <v>1</v>
          </cell>
          <cell r="H4560" t="str">
            <v>Foreign - imported directly</v>
          </cell>
        </row>
        <row r="4561">
          <cell r="A4561" t="str">
            <v>IMPHU00015</v>
          </cell>
          <cell r="D4561" t="str">
            <v>461E</v>
          </cell>
          <cell r="E4561" t="str">
            <v>ZMIP</v>
          </cell>
          <cell r="F4561">
            <v>0</v>
          </cell>
          <cell r="H4561" t="str">
            <v>National - except indicated in codes 3, 4, 5 or 8.</v>
          </cell>
        </row>
        <row r="4562">
          <cell r="A4562" t="str">
            <v>IMPHU00016</v>
          </cell>
          <cell r="D4562" t="str">
            <v>461E</v>
          </cell>
          <cell r="E4562" t="str">
            <v>ZMIP</v>
          </cell>
          <cell r="F4562">
            <v>0</v>
          </cell>
          <cell r="H4562" t="str">
            <v>National - except indicated in codes 3, 4, 5 or 8.</v>
          </cell>
        </row>
        <row r="4563">
          <cell r="A4563" t="str">
            <v>IMPHU00017</v>
          </cell>
          <cell r="D4563" t="str">
            <v>461E</v>
          </cell>
          <cell r="E4563" t="str">
            <v>ZMIP</v>
          </cell>
          <cell r="F4563">
            <v>0</v>
          </cell>
          <cell r="H4563" t="str">
            <v>National - except indicated in codes 3, 4, 5 or 8.</v>
          </cell>
        </row>
        <row r="4564">
          <cell r="A4564" t="str">
            <v>IMPHU00018</v>
          </cell>
          <cell r="D4564" t="str">
            <v>461E</v>
          </cell>
          <cell r="E4564" t="str">
            <v>ZMIP</v>
          </cell>
          <cell r="F4564">
            <v>0</v>
          </cell>
          <cell r="H4564" t="str">
            <v>National - except indicated in codes 3, 4, 5 or 8.</v>
          </cell>
        </row>
        <row r="4565">
          <cell r="A4565" t="str">
            <v>IMPHU00019</v>
          </cell>
          <cell r="D4565" t="str">
            <v>461E</v>
          </cell>
          <cell r="E4565" t="str">
            <v>ZMIP</v>
          </cell>
          <cell r="F4565">
            <v>0</v>
          </cell>
          <cell r="H4565" t="str">
            <v>National - except indicated in codes 3, 4, 5 or 8.</v>
          </cell>
        </row>
        <row r="4566">
          <cell r="A4566" t="str">
            <v>IMPHU00020</v>
          </cell>
          <cell r="D4566" t="str">
            <v>461E</v>
          </cell>
          <cell r="E4566" t="str">
            <v>ZMIP</v>
          </cell>
          <cell r="F4566">
            <v>0</v>
          </cell>
          <cell r="H4566" t="str">
            <v>National - except indicated in codes 3, 4, 5 or 8.</v>
          </cell>
        </row>
        <row r="4567">
          <cell r="A4567" t="str">
            <v>IMPHU00021</v>
          </cell>
          <cell r="D4567" t="str">
            <v>461E</v>
          </cell>
          <cell r="E4567" t="str">
            <v>ZMIP</v>
          </cell>
          <cell r="F4567">
            <v>0</v>
          </cell>
          <cell r="H4567" t="str">
            <v>National - except indicated in codes 3, 4, 5 or 8.</v>
          </cell>
        </row>
        <row r="4568">
          <cell r="A4568" t="str">
            <v>IMPHU00022</v>
          </cell>
          <cell r="D4568" t="str">
            <v>461E</v>
          </cell>
          <cell r="E4568" t="str">
            <v>ZMIP</v>
          </cell>
          <cell r="F4568">
            <v>0</v>
          </cell>
          <cell r="H4568" t="str">
            <v>National - except indicated in codes 3, 4, 5 or 8.</v>
          </cell>
        </row>
        <row r="4569">
          <cell r="A4569" t="str">
            <v>IMPHU00023</v>
          </cell>
          <cell r="D4569" t="str">
            <v>461E</v>
          </cell>
          <cell r="E4569" t="str">
            <v>ZMIP</v>
          </cell>
          <cell r="F4569">
            <v>0</v>
          </cell>
          <cell r="H4569" t="str">
            <v>National - except indicated in codes 3, 4, 5 or 8.</v>
          </cell>
        </row>
        <row r="4570">
          <cell r="A4570" t="str">
            <v>IMPHU00024</v>
          </cell>
          <cell r="D4570" t="str">
            <v>461E</v>
          </cell>
          <cell r="E4570" t="str">
            <v>ZMIP</v>
          </cell>
          <cell r="F4570">
            <v>0</v>
          </cell>
          <cell r="H4570" t="str">
            <v>National - except indicated in codes 3, 4, 5 or 8.</v>
          </cell>
        </row>
        <row r="4571">
          <cell r="A4571" t="str">
            <v>IMPHU00025</v>
          </cell>
          <cell r="D4571" t="str">
            <v>461E</v>
          </cell>
          <cell r="E4571" t="str">
            <v>ZMIP</v>
          </cell>
          <cell r="F4571">
            <v>0</v>
          </cell>
          <cell r="H4571" t="str">
            <v>National - except indicated in codes 3, 4, 5 or 8.</v>
          </cell>
        </row>
        <row r="4572">
          <cell r="A4572" t="str">
            <v>IMPHU00026</v>
          </cell>
          <cell r="D4572" t="str">
            <v>461E</v>
          </cell>
          <cell r="E4572" t="str">
            <v>ZMIP</v>
          </cell>
          <cell r="F4572">
            <v>0</v>
          </cell>
          <cell r="H4572" t="str">
            <v>National - except indicated in codes 3, 4, 5 or 8.</v>
          </cell>
        </row>
        <row r="4573">
          <cell r="A4573" t="str">
            <v>IMPHU00027</v>
          </cell>
          <cell r="D4573" t="str">
            <v>461E</v>
          </cell>
          <cell r="E4573" t="str">
            <v>ZMIP</v>
          </cell>
          <cell r="F4573">
            <v>0</v>
          </cell>
          <cell r="H4573" t="str">
            <v>National - except indicated in codes 3, 4, 5 or 8.</v>
          </cell>
        </row>
        <row r="4574">
          <cell r="A4574" t="str">
            <v>IMPHU00028</v>
          </cell>
          <cell r="D4574" t="str">
            <v>461E</v>
          </cell>
          <cell r="E4574" t="str">
            <v>ZMIP</v>
          </cell>
          <cell r="F4574">
            <v>0</v>
          </cell>
          <cell r="H4574" t="str">
            <v>National - except indicated in codes 3, 4, 5 or 8.</v>
          </cell>
        </row>
        <row r="4575">
          <cell r="A4575" t="str">
            <v>IMPHU00029</v>
          </cell>
          <cell r="D4575" t="str">
            <v>461E</v>
          </cell>
          <cell r="E4575" t="str">
            <v>ZMIP</v>
          </cell>
          <cell r="F4575">
            <v>0</v>
          </cell>
          <cell r="H4575" t="str">
            <v>National - except indicated in codes 3, 4, 5 or 8.</v>
          </cell>
        </row>
        <row r="4576">
          <cell r="A4576" t="str">
            <v>IMPHU00030</v>
          </cell>
          <cell r="D4576" t="str">
            <v>461E</v>
          </cell>
          <cell r="E4576" t="str">
            <v>ZMIP</v>
          </cell>
          <cell r="F4576">
            <v>0</v>
          </cell>
          <cell r="H4576" t="str">
            <v>National - except indicated in codes 3, 4, 5 or 8.</v>
          </cell>
        </row>
        <row r="4577">
          <cell r="A4577" t="str">
            <v>IMPHU00031</v>
          </cell>
          <cell r="D4577" t="str">
            <v>461E</v>
          </cell>
          <cell r="E4577" t="str">
            <v>ZMIP</v>
          </cell>
          <cell r="F4577">
            <v>0</v>
          </cell>
          <cell r="H4577" t="str">
            <v>National - except indicated in codes 3, 4, 5 or 8.</v>
          </cell>
        </row>
        <row r="4578">
          <cell r="A4578" t="str">
            <v>IMPHU00032</v>
          </cell>
          <cell r="D4578" t="str">
            <v>461E</v>
          </cell>
          <cell r="E4578" t="str">
            <v>ZMIP</v>
          </cell>
          <cell r="F4578">
            <v>0</v>
          </cell>
          <cell r="H4578" t="str">
            <v>National - except indicated in codes 3, 4, 5 or 8.</v>
          </cell>
        </row>
        <row r="4579">
          <cell r="A4579" t="str">
            <v>IMPHU00033</v>
          </cell>
          <cell r="D4579" t="str">
            <v>461E</v>
          </cell>
          <cell r="E4579" t="str">
            <v>ZMIP</v>
          </cell>
          <cell r="F4579">
            <v>0</v>
          </cell>
          <cell r="H4579" t="str">
            <v>National - except indicated in codes 3, 4, 5 or 8.</v>
          </cell>
        </row>
        <row r="4580">
          <cell r="A4580" t="str">
            <v>IMPHU00034</v>
          </cell>
          <cell r="D4580" t="str">
            <v>461E</v>
          </cell>
          <cell r="E4580" t="str">
            <v>ZMIP</v>
          </cell>
          <cell r="F4580">
            <v>0</v>
          </cell>
          <cell r="H4580" t="str">
            <v>National - except indicated in codes 3, 4, 5 or 8.</v>
          </cell>
        </row>
        <row r="4581">
          <cell r="A4581" t="str">
            <v>IMPHU00035</v>
          </cell>
          <cell r="D4581" t="str">
            <v>461E</v>
          </cell>
          <cell r="E4581" t="str">
            <v>ZMIP</v>
          </cell>
          <cell r="F4581">
            <v>0</v>
          </cell>
          <cell r="H4581" t="str">
            <v>National - except indicated in codes 3, 4, 5 or 8.</v>
          </cell>
        </row>
        <row r="4582">
          <cell r="A4582" t="str">
            <v>IMPHU00036</v>
          </cell>
          <cell r="D4582" t="str">
            <v>461E</v>
          </cell>
          <cell r="E4582" t="str">
            <v>ZMIP</v>
          </cell>
          <cell r="F4582">
            <v>0</v>
          </cell>
          <cell r="H4582" t="str">
            <v>National - except indicated in codes 3, 4, 5 or 8.</v>
          </cell>
        </row>
        <row r="4583">
          <cell r="A4583" t="str">
            <v>IMPHU00037</v>
          </cell>
          <cell r="D4583" t="str">
            <v>461E</v>
          </cell>
          <cell r="E4583" t="str">
            <v>ZMIP</v>
          </cell>
          <cell r="F4583">
            <v>0</v>
          </cell>
          <cell r="H4583" t="str">
            <v>National - except indicated in codes 3, 4, 5 or 8.</v>
          </cell>
        </row>
        <row r="4584">
          <cell r="A4584" t="str">
            <v>IMPHU00038</v>
          </cell>
          <cell r="D4584" t="str">
            <v>461E</v>
          </cell>
          <cell r="E4584" t="str">
            <v>ZMIP</v>
          </cell>
          <cell r="F4584">
            <v>0</v>
          </cell>
          <cell r="H4584" t="str">
            <v>National - except indicated in codes 3, 4, 5 or 8.</v>
          </cell>
        </row>
        <row r="4585">
          <cell r="A4585" t="str">
            <v>IMPHU00039</v>
          </cell>
          <cell r="D4585" t="str">
            <v>461E</v>
          </cell>
          <cell r="E4585" t="str">
            <v>ZMIP</v>
          </cell>
          <cell r="F4585">
            <v>0</v>
          </cell>
          <cell r="H4585" t="str">
            <v>National - except indicated in codes 3, 4, 5 or 8.</v>
          </cell>
        </row>
        <row r="4586">
          <cell r="A4586" t="str">
            <v>IMPHU00040</v>
          </cell>
          <cell r="D4586" t="str">
            <v>461E</v>
          </cell>
          <cell r="E4586" t="str">
            <v>ZMIP</v>
          </cell>
          <cell r="F4586">
            <v>0</v>
          </cell>
          <cell r="H4586" t="str">
            <v>National - except indicated in codes 3, 4, 5 or 8.</v>
          </cell>
        </row>
        <row r="4587">
          <cell r="A4587" t="str">
            <v>IMPHU00041</v>
          </cell>
          <cell r="D4587" t="str">
            <v>461E</v>
          </cell>
          <cell r="E4587" t="str">
            <v>ZMIP</v>
          </cell>
          <cell r="F4587">
            <v>0</v>
          </cell>
          <cell r="H4587" t="str">
            <v>National - except indicated in codes 3, 4, 5 or 8.</v>
          </cell>
        </row>
        <row r="4588">
          <cell r="A4588" t="str">
            <v>IMPHU00042</v>
          </cell>
          <cell r="D4588" t="str">
            <v>461E</v>
          </cell>
          <cell r="E4588" t="str">
            <v>ZMIP</v>
          </cell>
          <cell r="F4588">
            <v>0</v>
          </cell>
          <cell r="H4588" t="str">
            <v>National - except indicated in codes 3, 4, 5 or 8.</v>
          </cell>
        </row>
        <row r="4589">
          <cell r="A4589" t="str">
            <v>IMPHU00043</v>
          </cell>
          <cell r="D4589" t="str">
            <v>461E</v>
          </cell>
          <cell r="E4589" t="str">
            <v>ZMIP</v>
          </cell>
          <cell r="F4589">
            <v>0</v>
          </cell>
          <cell r="H4589" t="str">
            <v>National - except indicated in codes 3, 4, 5 or 8.</v>
          </cell>
        </row>
        <row r="4590">
          <cell r="A4590" t="str">
            <v>IMPHU00044</v>
          </cell>
          <cell r="D4590" t="str">
            <v>461E</v>
          </cell>
          <cell r="E4590" t="str">
            <v>ZMIP</v>
          </cell>
          <cell r="F4590">
            <v>0</v>
          </cell>
          <cell r="H4590" t="str">
            <v>National - except indicated in codes 3, 4, 5 or 8.</v>
          </cell>
        </row>
        <row r="4591">
          <cell r="A4591" t="str">
            <v>IMPHU00045</v>
          </cell>
          <cell r="D4591" t="str">
            <v>461E</v>
          </cell>
          <cell r="E4591" t="str">
            <v>ZMIP</v>
          </cell>
          <cell r="F4591">
            <v>0</v>
          </cell>
          <cell r="H4591" t="str">
            <v>National - except indicated in codes 3, 4, 5 or 8.</v>
          </cell>
        </row>
        <row r="4592">
          <cell r="A4592" t="str">
            <v>IMPHU00046</v>
          </cell>
          <cell r="D4592" t="str">
            <v>461E</v>
          </cell>
          <cell r="E4592" t="str">
            <v>ZMIP</v>
          </cell>
          <cell r="F4592">
            <v>0</v>
          </cell>
          <cell r="H4592" t="str">
            <v>National - except indicated in codes 3, 4, 5 or 8.</v>
          </cell>
        </row>
        <row r="4593">
          <cell r="A4593" t="str">
            <v>IMPHU00047</v>
          </cell>
          <cell r="D4593" t="str">
            <v>461E</v>
          </cell>
          <cell r="E4593" t="str">
            <v>ZMIP</v>
          </cell>
          <cell r="F4593">
            <v>0</v>
          </cell>
          <cell r="H4593" t="str">
            <v>National - except indicated in codes 3, 4, 5 or 8.</v>
          </cell>
        </row>
        <row r="4594">
          <cell r="A4594" t="str">
            <v>IMPHU00048</v>
          </cell>
          <cell r="D4594" t="str">
            <v>461E</v>
          </cell>
          <cell r="E4594" t="str">
            <v>ZMIP</v>
          </cell>
          <cell r="F4594">
            <v>0</v>
          </cell>
          <cell r="H4594" t="str">
            <v>National - except indicated in codes 3, 4, 5 or 8.</v>
          </cell>
        </row>
        <row r="4595">
          <cell r="A4595" t="str">
            <v>IMPHU00049</v>
          </cell>
          <cell r="D4595" t="str">
            <v>461E</v>
          </cell>
          <cell r="E4595" t="str">
            <v>ZMIP</v>
          </cell>
          <cell r="F4595">
            <v>0</v>
          </cell>
          <cell r="H4595" t="str">
            <v>National - except indicated in codes 3, 4, 5 or 8.</v>
          </cell>
        </row>
        <row r="4596">
          <cell r="A4596" t="str">
            <v>IMPHU00050</v>
          </cell>
          <cell r="D4596" t="str">
            <v>461E</v>
          </cell>
          <cell r="E4596" t="str">
            <v>ZMIP</v>
          </cell>
          <cell r="F4596">
            <v>0</v>
          </cell>
          <cell r="H4596" t="str">
            <v>National - except indicated in codes 3, 4, 5 or 8.</v>
          </cell>
        </row>
        <row r="4597">
          <cell r="A4597" t="str">
            <v>IMPHU00051</v>
          </cell>
          <cell r="D4597" t="str">
            <v>461E</v>
          </cell>
          <cell r="E4597" t="str">
            <v>ZMIP</v>
          </cell>
          <cell r="F4597">
            <v>0</v>
          </cell>
          <cell r="H4597" t="str">
            <v>National - except indicated in codes 3, 4, 5 or 8.</v>
          </cell>
        </row>
        <row r="4598">
          <cell r="A4598" t="str">
            <v>IMPHU00052</v>
          </cell>
          <cell r="D4598" t="str">
            <v>461E</v>
          </cell>
          <cell r="E4598" t="str">
            <v>ZMIP</v>
          </cell>
          <cell r="F4598">
            <v>0</v>
          </cell>
          <cell r="H4598" t="str">
            <v>National - except indicated in codes 3, 4, 5 or 8.</v>
          </cell>
        </row>
        <row r="4599">
          <cell r="A4599" t="str">
            <v>IMPHU00053</v>
          </cell>
          <cell r="D4599" t="str">
            <v>461E</v>
          </cell>
          <cell r="E4599" t="str">
            <v>ZMIP</v>
          </cell>
          <cell r="F4599">
            <v>0</v>
          </cell>
          <cell r="H4599" t="str">
            <v>National - except indicated in codes 3, 4, 5 or 8.</v>
          </cell>
        </row>
        <row r="4600">
          <cell r="A4600" t="str">
            <v>IMPHU00054</v>
          </cell>
          <cell r="D4600" t="str">
            <v>461E</v>
          </cell>
          <cell r="E4600" t="str">
            <v>ZMIP</v>
          </cell>
          <cell r="F4600">
            <v>0</v>
          </cell>
          <cell r="H4600" t="str">
            <v>National - except indicated in codes 3, 4, 5 or 8.</v>
          </cell>
        </row>
        <row r="4601">
          <cell r="A4601" t="str">
            <v>IMPHU00055</v>
          </cell>
          <cell r="D4601" t="str">
            <v>461E</v>
          </cell>
          <cell r="E4601" t="str">
            <v>ZMIP</v>
          </cell>
          <cell r="F4601">
            <v>0</v>
          </cell>
          <cell r="H4601" t="str">
            <v>National - except indicated in codes 3, 4, 5 or 8.</v>
          </cell>
        </row>
        <row r="4602">
          <cell r="A4602" t="str">
            <v>IMPHU00056</v>
          </cell>
          <cell r="D4602" t="str">
            <v>461E</v>
          </cell>
          <cell r="E4602" t="str">
            <v>ZMIP</v>
          </cell>
          <cell r="F4602">
            <v>0</v>
          </cell>
          <cell r="H4602" t="str">
            <v>National - except indicated in codes 3, 4, 5 or 8.</v>
          </cell>
        </row>
        <row r="4603">
          <cell r="A4603" t="str">
            <v>IMPHU00057</v>
          </cell>
          <cell r="D4603" t="str">
            <v>461E</v>
          </cell>
          <cell r="E4603" t="str">
            <v>ZMIP</v>
          </cell>
          <cell r="F4603">
            <v>0</v>
          </cell>
          <cell r="H4603" t="str">
            <v>National - except indicated in codes 3, 4, 5 or 8.</v>
          </cell>
        </row>
        <row r="4604">
          <cell r="A4604" t="str">
            <v>IMPHU00058</v>
          </cell>
          <cell r="D4604" t="str">
            <v>461E</v>
          </cell>
          <cell r="E4604" t="str">
            <v>ZMIP</v>
          </cell>
          <cell r="F4604">
            <v>0</v>
          </cell>
          <cell r="H4604" t="str">
            <v>National - except indicated in codes 3, 4, 5 or 8.</v>
          </cell>
        </row>
        <row r="4605">
          <cell r="A4605" t="str">
            <v>IMPHU00059</v>
          </cell>
          <cell r="D4605" t="str">
            <v>461E</v>
          </cell>
          <cell r="E4605" t="str">
            <v>ZMIP</v>
          </cell>
          <cell r="F4605">
            <v>0</v>
          </cell>
          <cell r="H4605" t="str">
            <v>National - except indicated in codes 3, 4, 5 or 8.</v>
          </cell>
        </row>
        <row r="4606">
          <cell r="A4606" t="str">
            <v>IMPHU00060</v>
          </cell>
          <cell r="D4606" t="str">
            <v>461E</v>
          </cell>
          <cell r="E4606" t="str">
            <v>ZMIP</v>
          </cell>
          <cell r="F4606">
            <v>0</v>
          </cell>
          <cell r="H4606" t="str">
            <v>National - except indicated in codes 3, 4, 5 or 8.</v>
          </cell>
        </row>
        <row r="4607">
          <cell r="A4607" t="str">
            <v>IMPHU00061</v>
          </cell>
          <cell r="D4607" t="str">
            <v>461E</v>
          </cell>
          <cell r="E4607" t="str">
            <v>ZMIP</v>
          </cell>
          <cell r="F4607">
            <v>0</v>
          </cell>
          <cell r="H4607" t="str">
            <v>National - except indicated in codes 3, 4, 5 or 8.</v>
          </cell>
        </row>
        <row r="4608">
          <cell r="A4608" t="str">
            <v>IMPHU00062</v>
          </cell>
          <cell r="D4608" t="str">
            <v>461E</v>
          </cell>
          <cell r="E4608" t="str">
            <v>ZMIP</v>
          </cell>
          <cell r="F4608">
            <v>0</v>
          </cell>
          <cell r="H4608" t="str">
            <v>National - except indicated in codes 3, 4, 5 or 8.</v>
          </cell>
        </row>
        <row r="4609">
          <cell r="A4609" t="str">
            <v>IMPHU00063</v>
          </cell>
          <cell r="D4609" t="str">
            <v>461E</v>
          </cell>
          <cell r="E4609" t="str">
            <v>ZMIP</v>
          </cell>
          <cell r="F4609">
            <v>0</v>
          </cell>
          <cell r="H4609" t="str">
            <v>National - except indicated in codes 3, 4, 5 or 8.</v>
          </cell>
        </row>
        <row r="4610">
          <cell r="A4610" t="str">
            <v>IMPHU00064</v>
          </cell>
          <cell r="D4610" t="str">
            <v>461E</v>
          </cell>
          <cell r="E4610" t="str">
            <v>ZMIP</v>
          </cell>
          <cell r="F4610">
            <v>0</v>
          </cell>
          <cell r="H4610" t="str">
            <v>National - except indicated in codes 3, 4, 5 or 8.</v>
          </cell>
        </row>
        <row r="4611">
          <cell r="A4611" t="str">
            <v>IMPHU00065</v>
          </cell>
          <cell r="D4611" t="str">
            <v>461E</v>
          </cell>
          <cell r="E4611" t="str">
            <v>ZMIP</v>
          </cell>
          <cell r="F4611">
            <v>0</v>
          </cell>
          <cell r="H4611" t="str">
            <v>National - except indicated in codes 3, 4, 5 or 8.</v>
          </cell>
        </row>
        <row r="4612">
          <cell r="A4612" t="str">
            <v>IMPHU00066</v>
          </cell>
          <cell r="D4612" t="str">
            <v>461E</v>
          </cell>
          <cell r="E4612" t="str">
            <v>ZMIP</v>
          </cell>
          <cell r="F4612">
            <v>0</v>
          </cell>
          <cell r="H4612" t="str">
            <v>National - except indicated in codes 3, 4, 5 or 8.</v>
          </cell>
        </row>
        <row r="4613">
          <cell r="A4613" t="str">
            <v>IMPHU00067</v>
          </cell>
          <cell r="D4613" t="str">
            <v>461E</v>
          </cell>
          <cell r="E4613" t="str">
            <v>ZMIP</v>
          </cell>
          <cell r="F4613">
            <v>0</v>
          </cell>
          <cell r="H4613" t="str">
            <v>National - except indicated in codes 3, 4, 5 or 8.</v>
          </cell>
        </row>
        <row r="4614">
          <cell r="A4614" t="str">
            <v>IMPHU00068</v>
          </cell>
          <cell r="D4614" t="str">
            <v>461E</v>
          </cell>
          <cell r="E4614" t="str">
            <v>ZMIP</v>
          </cell>
          <cell r="F4614">
            <v>0</v>
          </cell>
          <cell r="H4614" t="str">
            <v>National - except indicated in codes 3, 4, 5 or 8.</v>
          </cell>
        </row>
        <row r="4615">
          <cell r="A4615" t="str">
            <v>IMPHU00069</v>
          </cell>
          <cell r="D4615" t="str">
            <v>461E</v>
          </cell>
          <cell r="E4615" t="str">
            <v>ZMIP</v>
          </cell>
          <cell r="F4615">
            <v>0</v>
          </cell>
          <cell r="H4615" t="str">
            <v>National - except indicated in codes 3, 4, 5 or 8.</v>
          </cell>
        </row>
        <row r="4616">
          <cell r="A4616" t="str">
            <v>IMPHU00070</v>
          </cell>
          <cell r="D4616" t="str">
            <v>461E</v>
          </cell>
          <cell r="E4616" t="str">
            <v>ZMIP</v>
          </cell>
          <cell r="F4616">
            <v>0</v>
          </cell>
          <cell r="H4616" t="str">
            <v>National - except indicated in codes 3, 4, 5 or 8.</v>
          </cell>
        </row>
        <row r="4617">
          <cell r="A4617" t="str">
            <v>IMPHU00071</v>
          </cell>
          <cell r="D4617" t="str">
            <v>461E</v>
          </cell>
          <cell r="E4617" t="str">
            <v>ZMIP</v>
          </cell>
          <cell r="F4617">
            <v>0</v>
          </cell>
          <cell r="H4617" t="str">
            <v>National - except indicated in codes 3, 4, 5 or 8.</v>
          </cell>
        </row>
        <row r="4618">
          <cell r="A4618" t="str">
            <v>IMPHU00072</v>
          </cell>
          <cell r="D4618" t="str">
            <v>461E</v>
          </cell>
          <cell r="E4618" t="str">
            <v>ZMIP</v>
          </cell>
          <cell r="F4618">
            <v>0</v>
          </cell>
          <cell r="H4618" t="str">
            <v>National - except indicated in codes 3, 4, 5 or 8.</v>
          </cell>
        </row>
        <row r="4619">
          <cell r="A4619" t="str">
            <v>IMPHU00073</v>
          </cell>
          <cell r="D4619" t="str">
            <v>461E</v>
          </cell>
          <cell r="E4619" t="str">
            <v>ZMIP</v>
          </cell>
          <cell r="F4619">
            <v>0</v>
          </cell>
          <cell r="H4619" t="str">
            <v>National - except indicated in codes 3, 4, 5 or 8.</v>
          </cell>
        </row>
        <row r="4620">
          <cell r="A4620" t="str">
            <v>IMPHU00074</v>
          </cell>
          <cell r="D4620" t="str">
            <v>461E</v>
          </cell>
          <cell r="E4620" t="str">
            <v>ZMIP</v>
          </cell>
          <cell r="F4620">
            <v>0</v>
          </cell>
          <cell r="H4620" t="str">
            <v>National - except indicated in codes 3, 4, 5 or 8.</v>
          </cell>
        </row>
        <row r="4621">
          <cell r="A4621" t="str">
            <v>IMPHU00080</v>
          </cell>
          <cell r="D4621" t="str">
            <v>461E</v>
          </cell>
          <cell r="E4621" t="str">
            <v>ZMIP</v>
          </cell>
          <cell r="F4621">
            <v>0</v>
          </cell>
          <cell r="H4621" t="str">
            <v>National - except indicated in codes 3, 4, 5 or 8.</v>
          </cell>
        </row>
        <row r="4622">
          <cell r="A4622" t="str">
            <v>IMPHU00091</v>
          </cell>
          <cell r="D4622" t="str">
            <v>461E</v>
          </cell>
          <cell r="E4622" t="str">
            <v>ZMIP</v>
          </cell>
          <cell r="F4622">
            <v>0</v>
          </cell>
          <cell r="H4622" t="str">
            <v>National - except indicated in codes 3, 4, 5 or 8.</v>
          </cell>
        </row>
        <row r="4623">
          <cell r="A4623" t="str">
            <v>IMPHU00092</v>
          </cell>
          <cell r="D4623" t="str">
            <v>461E</v>
          </cell>
          <cell r="E4623" t="str">
            <v>ZMIP</v>
          </cell>
          <cell r="F4623">
            <v>0</v>
          </cell>
          <cell r="H4623" t="str">
            <v>National - except indicated in codes 3, 4, 5 or 8.</v>
          </cell>
        </row>
        <row r="4624">
          <cell r="A4624" t="str">
            <v>IMPHU00096</v>
          </cell>
          <cell r="D4624" t="str">
            <v>461E</v>
          </cell>
          <cell r="E4624" t="str">
            <v>ZMIP</v>
          </cell>
          <cell r="F4624">
            <v>0</v>
          </cell>
          <cell r="H4624" t="str">
            <v>National - except indicated in codes 3, 4, 5 or 8.</v>
          </cell>
        </row>
        <row r="4625">
          <cell r="A4625" t="str">
            <v>IMPHU00098</v>
          </cell>
          <cell r="D4625" t="str">
            <v>461E</v>
          </cell>
          <cell r="E4625" t="str">
            <v>ZMIP</v>
          </cell>
          <cell r="F4625">
            <v>0</v>
          </cell>
          <cell r="H4625" t="str">
            <v>National - except indicated in codes 3, 4, 5 or 8.</v>
          </cell>
        </row>
        <row r="4626">
          <cell r="A4626" t="str">
            <v>IMPHU00099</v>
          </cell>
          <cell r="D4626" t="str">
            <v>461E</v>
          </cell>
          <cell r="E4626" t="str">
            <v>ZMIP</v>
          </cell>
          <cell r="F4626">
            <v>0</v>
          </cell>
          <cell r="H4626" t="str">
            <v>National - except indicated in codes 3, 4, 5 or 8.</v>
          </cell>
        </row>
        <row r="4627">
          <cell r="A4627" t="str">
            <v>IMPHU00105</v>
          </cell>
          <cell r="D4627" t="str">
            <v>461E</v>
          </cell>
          <cell r="E4627" t="str">
            <v>ZMIP</v>
          </cell>
          <cell r="F4627">
            <v>0</v>
          </cell>
          <cell r="H4627" t="str">
            <v>National - except indicated in codes 3, 4, 5 or 8.</v>
          </cell>
        </row>
        <row r="4628">
          <cell r="A4628" t="str">
            <v>IMPHU00111</v>
          </cell>
          <cell r="D4628" t="str">
            <v>461E</v>
          </cell>
          <cell r="E4628" t="str">
            <v>ZMIP</v>
          </cell>
          <cell r="F4628">
            <v>0</v>
          </cell>
          <cell r="H4628" t="str">
            <v>National - except indicated in codes 3, 4, 5 or 8.</v>
          </cell>
        </row>
        <row r="4629">
          <cell r="A4629" t="str">
            <v>IMPHU00112</v>
          </cell>
          <cell r="D4629" t="str">
            <v>461E</v>
          </cell>
          <cell r="E4629" t="str">
            <v>ZMIP</v>
          </cell>
          <cell r="F4629">
            <v>0</v>
          </cell>
          <cell r="H4629" t="str">
            <v>National - except indicated in codes 3, 4, 5 or 8.</v>
          </cell>
        </row>
        <row r="4630">
          <cell r="A4630" t="str">
            <v>IMPHU00125</v>
          </cell>
          <cell r="D4630" t="str">
            <v>461E</v>
          </cell>
          <cell r="E4630" t="str">
            <v>ZMIP</v>
          </cell>
          <cell r="F4630">
            <v>0</v>
          </cell>
          <cell r="H4630" t="str">
            <v>National - except indicated in codes 3, 4, 5 or 8.</v>
          </cell>
        </row>
        <row r="4631">
          <cell r="A4631" t="str">
            <v>IMPHU00126</v>
          </cell>
          <cell r="D4631" t="str">
            <v>461E</v>
          </cell>
          <cell r="E4631" t="str">
            <v>ZMIP</v>
          </cell>
          <cell r="F4631">
            <v>0</v>
          </cell>
          <cell r="H4631" t="str">
            <v>National - except indicated in codes 3, 4, 5 or 8.</v>
          </cell>
        </row>
        <row r="4632">
          <cell r="A4632" t="str">
            <v>IMPHU00127</v>
          </cell>
          <cell r="D4632" t="str">
            <v>461E</v>
          </cell>
          <cell r="E4632" t="str">
            <v>ZMIP</v>
          </cell>
          <cell r="F4632">
            <v>0</v>
          </cell>
          <cell r="H4632" t="str">
            <v>National - except indicated in codes 3, 4, 5 or 8.</v>
          </cell>
        </row>
        <row r="4633">
          <cell r="A4633" t="str">
            <v>IMPHU00128</v>
          </cell>
          <cell r="D4633" t="str">
            <v>461E</v>
          </cell>
          <cell r="E4633" t="str">
            <v>ZMIP</v>
          </cell>
          <cell r="F4633">
            <v>0</v>
          </cell>
          <cell r="H4633" t="str">
            <v>National - except indicated in codes 3, 4, 5 or 8.</v>
          </cell>
        </row>
        <row r="4634">
          <cell r="A4634" t="str">
            <v>IMPHU00165</v>
          </cell>
          <cell r="D4634" t="str">
            <v>461E</v>
          </cell>
          <cell r="E4634" t="str">
            <v>ZMIP</v>
          </cell>
          <cell r="F4634">
            <v>0</v>
          </cell>
          <cell r="H4634" t="str">
            <v>National - except indicated in codes 3, 4, 5 or 8.</v>
          </cell>
        </row>
        <row r="4635">
          <cell r="A4635" t="str">
            <v>IMPHU00185</v>
          </cell>
          <cell r="D4635" t="str">
            <v>461E</v>
          </cell>
          <cell r="E4635" t="str">
            <v>ZMIP</v>
          </cell>
          <cell r="F4635">
            <v>0</v>
          </cell>
          <cell r="H4635" t="str">
            <v>National - except indicated in codes 3, 4, 5 or 8.</v>
          </cell>
        </row>
        <row r="4636">
          <cell r="A4636" t="str">
            <v>IMPHU00186</v>
          </cell>
          <cell r="D4636" t="str">
            <v>461E</v>
          </cell>
          <cell r="E4636" t="str">
            <v>ZMIP</v>
          </cell>
          <cell r="F4636">
            <v>0</v>
          </cell>
          <cell r="H4636" t="str">
            <v>National - except indicated in codes 3, 4, 5 or 8.</v>
          </cell>
        </row>
        <row r="4637">
          <cell r="A4637" t="str">
            <v>IMPHU00187</v>
          </cell>
          <cell r="D4637" t="str">
            <v>461E</v>
          </cell>
          <cell r="E4637" t="str">
            <v>ZMIP</v>
          </cell>
          <cell r="F4637">
            <v>0</v>
          </cell>
          <cell r="H4637" t="str">
            <v>National - except indicated in codes 3, 4, 5 or 8.</v>
          </cell>
        </row>
        <row r="4638">
          <cell r="A4638" t="str">
            <v>IMPHU00188</v>
          </cell>
          <cell r="D4638" t="str">
            <v>461E</v>
          </cell>
          <cell r="E4638" t="str">
            <v>ZMIP</v>
          </cell>
          <cell r="F4638">
            <v>0</v>
          </cell>
          <cell r="H4638" t="str">
            <v>National - except indicated in codes 3, 4, 5 or 8.</v>
          </cell>
        </row>
        <row r="4639">
          <cell r="A4639" t="str">
            <v>IMPHU00189</v>
          </cell>
          <cell r="D4639" t="str">
            <v>461E</v>
          </cell>
          <cell r="E4639" t="str">
            <v>ZMIP</v>
          </cell>
          <cell r="F4639">
            <v>0</v>
          </cell>
          <cell r="H4639" t="str">
            <v>National - except indicated in codes 3, 4, 5 or 8.</v>
          </cell>
        </row>
        <row r="4640">
          <cell r="A4640" t="str">
            <v>IMPHU00190</v>
          </cell>
          <cell r="D4640" t="str">
            <v>461E</v>
          </cell>
          <cell r="E4640" t="str">
            <v>ZMIP</v>
          </cell>
          <cell r="F4640">
            <v>0</v>
          </cell>
          <cell r="H4640" t="str">
            <v>National - except indicated in codes 3, 4, 5 or 8.</v>
          </cell>
        </row>
        <row r="4641">
          <cell r="A4641" t="str">
            <v>IMPHU00191</v>
          </cell>
          <cell r="D4641" t="str">
            <v>461E</v>
          </cell>
          <cell r="E4641" t="str">
            <v>ZMIP</v>
          </cell>
          <cell r="F4641">
            <v>0</v>
          </cell>
          <cell r="H4641" t="str">
            <v>National - except indicated in codes 3, 4, 5 or 8.</v>
          </cell>
        </row>
        <row r="4642">
          <cell r="A4642" t="str">
            <v>IMPHU00192</v>
          </cell>
          <cell r="D4642" t="str">
            <v>461E</v>
          </cell>
          <cell r="E4642" t="str">
            <v>ZMIP</v>
          </cell>
          <cell r="F4642">
            <v>0</v>
          </cell>
          <cell r="H4642" t="str">
            <v>National - except indicated in codes 3, 4, 5 or 8.</v>
          </cell>
        </row>
        <row r="4643">
          <cell r="A4643" t="str">
            <v>IMPHU00193</v>
          </cell>
          <cell r="D4643" t="str">
            <v>461E</v>
          </cell>
          <cell r="E4643" t="str">
            <v>ZMIP</v>
          </cell>
          <cell r="F4643">
            <v>0</v>
          </cell>
          <cell r="H4643" t="str">
            <v>National - except indicated in codes 3, 4, 5 or 8.</v>
          </cell>
        </row>
        <row r="4644">
          <cell r="A4644" t="str">
            <v>IMPHU00194</v>
          </cell>
          <cell r="D4644" t="str">
            <v>461E</v>
          </cell>
          <cell r="E4644" t="str">
            <v>ZMIP</v>
          </cell>
          <cell r="F4644">
            <v>0</v>
          </cell>
          <cell r="H4644" t="str">
            <v>National - except indicated in codes 3, 4, 5 or 8.</v>
          </cell>
        </row>
        <row r="4645">
          <cell r="A4645" t="str">
            <v>IMPHU00195</v>
          </cell>
          <cell r="D4645" t="str">
            <v>461E</v>
          </cell>
          <cell r="E4645" t="str">
            <v>ZMIP</v>
          </cell>
          <cell r="F4645">
            <v>0</v>
          </cell>
          <cell r="H4645" t="str">
            <v>National - except indicated in codes 3, 4, 5 or 8.</v>
          </cell>
        </row>
        <row r="4646">
          <cell r="A4646" t="str">
            <v>IMPHU00196</v>
          </cell>
          <cell r="D4646" t="str">
            <v>461E</v>
          </cell>
          <cell r="E4646" t="str">
            <v>ZMIP</v>
          </cell>
          <cell r="F4646">
            <v>0</v>
          </cell>
          <cell r="H4646" t="str">
            <v>National - except indicated in codes 3, 4, 5 or 8.</v>
          </cell>
        </row>
        <row r="4647">
          <cell r="A4647" t="str">
            <v>IMPHU00197</v>
          </cell>
          <cell r="D4647" t="str">
            <v>461E</v>
          </cell>
          <cell r="E4647" t="str">
            <v>ZMIP</v>
          </cell>
          <cell r="F4647">
            <v>0</v>
          </cell>
          <cell r="H4647" t="str">
            <v>National - except indicated in codes 3, 4, 5 or 8.</v>
          </cell>
        </row>
        <row r="4648">
          <cell r="A4648" t="str">
            <v>IMPHU00198</v>
          </cell>
          <cell r="D4648" t="str">
            <v>461E</v>
          </cell>
          <cell r="E4648" t="str">
            <v>ZMIP</v>
          </cell>
          <cell r="F4648">
            <v>0</v>
          </cell>
          <cell r="H4648" t="str">
            <v>National - except indicated in codes 3, 4, 5 or 8.</v>
          </cell>
        </row>
        <row r="4649">
          <cell r="A4649" t="str">
            <v>IMPHU00199</v>
          </cell>
          <cell r="D4649" t="str">
            <v>461E</v>
          </cell>
          <cell r="E4649" t="str">
            <v>ZMIP</v>
          </cell>
          <cell r="F4649">
            <v>0</v>
          </cell>
          <cell r="H4649" t="str">
            <v>National - except indicated in codes 3, 4, 5 or 8.</v>
          </cell>
        </row>
        <row r="4650">
          <cell r="A4650" t="str">
            <v>IMPR000879</v>
          </cell>
          <cell r="D4650" t="str">
            <v>461E</v>
          </cell>
          <cell r="E4650" t="str">
            <v>ZMIP</v>
          </cell>
          <cell r="F4650">
            <v>0</v>
          </cell>
          <cell r="H4650" t="str">
            <v>National - except indicated in codes 3, 4, 5 or 8.</v>
          </cell>
        </row>
        <row r="4651">
          <cell r="A4651" t="str">
            <v>IMPR001034</v>
          </cell>
          <cell r="D4651" t="str">
            <v>461E</v>
          </cell>
          <cell r="E4651" t="str">
            <v>ZMIP</v>
          </cell>
          <cell r="F4651">
            <v>1</v>
          </cell>
          <cell r="H4651" t="str">
            <v>Foreign - imported directly</v>
          </cell>
        </row>
        <row r="4652">
          <cell r="A4652" t="str">
            <v>IMPR001238</v>
          </cell>
          <cell r="D4652" t="str">
            <v>461E</v>
          </cell>
          <cell r="E4652" t="str">
            <v>ZMIP</v>
          </cell>
          <cell r="F4652">
            <v>0</v>
          </cell>
          <cell r="H4652" t="str">
            <v>National - except indicated in codes 3, 4, 5 or 8.</v>
          </cell>
        </row>
        <row r="4653">
          <cell r="A4653" t="str">
            <v>IMPRAC0001</v>
          </cell>
          <cell r="D4653" t="str">
            <v>461E</v>
          </cell>
          <cell r="E4653" t="str">
            <v>ZMIP</v>
          </cell>
          <cell r="F4653">
            <v>1</v>
          </cell>
          <cell r="H4653" t="str">
            <v>Foreign - imported directly</v>
          </cell>
        </row>
        <row r="4654">
          <cell r="A4654" t="str">
            <v>IMPRAC0001-1</v>
          </cell>
          <cell r="D4654" t="str">
            <v>461E</v>
          </cell>
          <cell r="E4654" t="str">
            <v>ZMIP</v>
          </cell>
          <cell r="F4654">
            <v>1</v>
          </cell>
          <cell r="H4654" t="str">
            <v>Foreign - imported directly</v>
          </cell>
        </row>
        <row r="4655">
          <cell r="A4655" t="str">
            <v>IMPRAC0028</v>
          </cell>
          <cell r="D4655" t="str">
            <v>461E</v>
          </cell>
          <cell r="E4655" t="str">
            <v>ZMIP</v>
          </cell>
          <cell r="F4655">
            <v>0</v>
          </cell>
          <cell r="H4655" t="str">
            <v>National - except indicated in codes 3, 4, 5 or 8.</v>
          </cell>
        </row>
        <row r="4656">
          <cell r="A4656" t="str">
            <v>IMPRAC0029</v>
          </cell>
          <cell r="D4656" t="str">
            <v>461E</v>
          </cell>
          <cell r="E4656" t="str">
            <v>ZMIP</v>
          </cell>
          <cell r="F4656">
            <v>0</v>
          </cell>
          <cell r="H4656" t="str">
            <v>National - except indicated in codes 3, 4, 5 or 8.</v>
          </cell>
        </row>
        <row r="4657">
          <cell r="A4657" t="str">
            <v>IMPRAC0030</v>
          </cell>
          <cell r="D4657" t="str">
            <v>461E</v>
          </cell>
          <cell r="E4657" t="str">
            <v>ZMIP</v>
          </cell>
          <cell r="F4657">
            <v>0</v>
          </cell>
          <cell r="H4657" t="str">
            <v>National - except indicated in codes 3, 4, 5 or 8.</v>
          </cell>
        </row>
        <row r="4658">
          <cell r="A4658" t="str">
            <v>IMPRAC0031</v>
          </cell>
          <cell r="D4658" t="str">
            <v>461E</v>
          </cell>
          <cell r="E4658" t="str">
            <v>ZMIP</v>
          </cell>
          <cell r="F4658">
            <v>0</v>
          </cell>
          <cell r="H4658" t="str">
            <v>National - except indicated in codes 3, 4, 5 or 8.</v>
          </cell>
        </row>
        <row r="4659">
          <cell r="A4659" t="str">
            <v>IMPRAC0032</v>
          </cell>
          <cell r="D4659" t="str">
            <v>461E</v>
          </cell>
          <cell r="E4659" t="str">
            <v>ZMIP</v>
          </cell>
          <cell r="F4659">
            <v>0</v>
          </cell>
          <cell r="H4659" t="str">
            <v>National - except indicated in codes 3, 4, 5 or 8.</v>
          </cell>
        </row>
        <row r="4660">
          <cell r="A4660" t="str">
            <v>IMPRAC0033</v>
          </cell>
          <cell r="D4660" t="str">
            <v>461E</v>
          </cell>
          <cell r="E4660" t="str">
            <v>ZMIP</v>
          </cell>
          <cell r="F4660">
            <v>0</v>
          </cell>
          <cell r="H4660" t="str">
            <v>National - except indicated in codes 3, 4, 5 or 8.</v>
          </cell>
        </row>
        <row r="4661">
          <cell r="A4661" t="str">
            <v>IMPRAC0034</v>
          </cell>
          <cell r="D4661" t="str">
            <v>461E</v>
          </cell>
          <cell r="E4661" t="str">
            <v>ZMIP</v>
          </cell>
          <cell r="F4661">
            <v>0</v>
          </cell>
          <cell r="H4661" t="str">
            <v>National - except indicated in codes 3, 4, 5 or 8.</v>
          </cell>
        </row>
        <row r="4662">
          <cell r="A4662" t="str">
            <v>IMPRAC0035</v>
          </cell>
          <cell r="D4662" t="str">
            <v>461E</v>
          </cell>
          <cell r="E4662" t="str">
            <v>ZMIP</v>
          </cell>
          <cell r="F4662">
            <v>0</v>
          </cell>
          <cell r="H4662" t="str">
            <v>National - except indicated in codes 3, 4, 5 or 8.</v>
          </cell>
        </row>
        <row r="4663">
          <cell r="A4663" t="str">
            <v>IMPRACFBRM0015</v>
          </cell>
          <cell r="D4663" t="str">
            <v>461E</v>
          </cell>
          <cell r="E4663" t="str">
            <v>ZMIP</v>
          </cell>
          <cell r="F4663">
            <v>0</v>
          </cell>
          <cell r="H4663" t="str">
            <v>National - except indicated in codes 3, 4, 5 or 8.</v>
          </cell>
        </row>
        <row r="4664">
          <cell r="A4664" t="str">
            <v>IMPRAS1398</v>
          </cell>
          <cell r="D4664" t="str">
            <v>461E</v>
          </cell>
          <cell r="E4664" t="str">
            <v>ZMIP</v>
          </cell>
          <cell r="F4664">
            <v>0</v>
          </cell>
          <cell r="H4664" t="str">
            <v>National - except indicated in codes 3, 4, 5 or 8.</v>
          </cell>
        </row>
        <row r="4665">
          <cell r="A4665" t="str">
            <v>IMPRAS1430</v>
          </cell>
          <cell r="D4665" t="str">
            <v>461E</v>
          </cell>
          <cell r="E4665" t="str">
            <v>ZMIP</v>
          </cell>
          <cell r="F4665">
            <v>1</v>
          </cell>
          <cell r="H4665" t="str">
            <v>Foreign - imported directly</v>
          </cell>
        </row>
        <row r="4666">
          <cell r="A4666" t="str">
            <v>IMPRAS1452</v>
          </cell>
          <cell r="D4666" t="str">
            <v>461E</v>
          </cell>
          <cell r="E4666" t="str">
            <v>ZMIP</v>
          </cell>
          <cell r="F4666">
            <v>0</v>
          </cell>
          <cell r="H4666" t="str">
            <v>National - except indicated in codes 3, 4, 5 or 8.</v>
          </cell>
        </row>
        <row r="4667">
          <cell r="A4667" t="str">
            <v>IMPRAS1486</v>
          </cell>
          <cell r="D4667" t="str">
            <v>461E</v>
          </cell>
          <cell r="E4667" t="str">
            <v>ZMIP</v>
          </cell>
          <cell r="F4667">
            <v>0</v>
          </cell>
          <cell r="H4667" t="str">
            <v>National - except indicated in codes 3, 4, 5 or 8.</v>
          </cell>
        </row>
        <row r="4668">
          <cell r="A4668" t="str">
            <v>IMPRAS1544</v>
          </cell>
          <cell r="D4668" t="str">
            <v>461E</v>
          </cell>
          <cell r="E4668" t="str">
            <v>ZMIP</v>
          </cell>
          <cell r="F4668">
            <v>0</v>
          </cell>
          <cell r="H4668" t="str">
            <v>National - except indicated in codes 3, 4, 5 or 8.</v>
          </cell>
        </row>
        <row r="4669">
          <cell r="A4669" t="str">
            <v>IMPRAS1545</v>
          </cell>
          <cell r="D4669" t="str">
            <v>461E</v>
          </cell>
          <cell r="E4669" t="str">
            <v>ZMIP</v>
          </cell>
          <cell r="F4669">
            <v>0</v>
          </cell>
          <cell r="H4669" t="str">
            <v>National - except indicated in codes 3, 4, 5 or 8.</v>
          </cell>
        </row>
        <row r="4670">
          <cell r="A4670" t="str">
            <v>IMPRAS1592</v>
          </cell>
          <cell r="D4670" t="str">
            <v>461E</v>
          </cell>
          <cell r="E4670" t="str">
            <v>ZMIP</v>
          </cell>
          <cell r="F4670">
            <v>0</v>
          </cell>
          <cell r="H4670" t="str">
            <v>National - except indicated in codes 3, 4, 5 or 8.</v>
          </cell>
        </row>
        <row r="4671">
          <cell r="A4671" t="str">
            <v>IMPRAS1944</v>
          </cell>
          <cell r="D4671" t="str">
            <v>461E</v>
          </cell>
          <cell r="E4671" t="str">
            <v>ZMIP</v>
          </cell>
          <cell r="F4671">
            <v>0</v>
          </cell>
          <cell r="H4671" t="str">
            <v>National - except indicated in codes 3, 4, 5 or 8.</v>
          </cell>
        </row>
        <row r="4672">
          <cell r="A4672" t="str">
            <v>IMPRASFBRM0001</v>
          </cell>
          <cell r="D4672" t="str">
            <v>461E</v>
          </cell>
          <cell r="E4672" t="str">
            <v>ZMIP</v>
          </cell>
          <cell r="F4672">
            <v>1</v>
          </cell>
          <cell r="H4672" t="str">
            <v>Foreign - imported directly</v>
          </cell>
        </row>
        <row r="4673">
          <cell r="A4673" t="str">
            <v>IMPRASFBRM0002</v>
          </cell>
          <cell r="D4673" t="str">
            <v>461E</v>
          </cell>
          <cell r="E4673" t="str">
            <v>ZMIP</v>
          </cell>
          <cell r="F4673">
            <v>1</v>
          </cell>
          <cell r="H4673" t="str">
            <v>Foreign - imported directly</v>
          </cell>
        </row>
        <row r="4674">
          <cell r="A4674" t="str">
            <v>IMPRASFBRM0003</v>
          </cell>
          <cell r="D4674" t="str">
            <v>461E</v>
          </cell>
          <cell r="E4674" t="str">
            <v>ZMIP</v>
          </cell>
          <cell r="F4674">
            <v>1</v>
          </cell>
          <cell r="H4674" t="str">
            <v>Foreign - imported directly</v>
          </cell>
        </row>
        <row r="4675">
          <cell r="A4675" t="str">
            <v>IMPRASFBRM0004</v>
          </cell>
          <cell r="D4675" t="str">
            <v>461E</v>
          </cell>
          <cell r="E4675" t="str">
            <v>ZMIP</v>
          </cell>
          <cell r="F4675">
            <v>1</v>
          </cell>
          <cell r="H4675" t="str">
            <v>Foreign - imported directly</v>
          </cell>
        </row>
        <row r="4676">
          <cell r="A4676" t="str">
            <v>IMPRASFBRM0005</v>
          </cell>
          <cell r="D4676" t="str">
            <v>461E</v>
          </cell>
          <cell r="E4676" t="str">
            <v>ZMIP</v>
          </cell>
          <cell r="F4676">
            <v>0</v>
          </cell>
          <cell r="H4676" t="str">
            <v>National - except indicated in codes 3, 4, 5 or 8.</v>
          </cell>
        </row>
        <row r="4677">
          <cell r="A4677" t="str">
            <v>IMPRASFBRM0006</v>
          </cell>
          <cell r="D4677" t="str">
            <v>461E</v>
          </cell>
          <cell r="E4677" t="str">
            <v>ZMIP</v>
          </cell>
          <cell r="F4677">
            <v>0</v>
          </cell>
          <cell r="H4677" t="str">
            <v>National - except indicated in codes 3, 4, 5 or 8.</v>
          </cell>
        </row>
        <row r="4678">
          <cell r="A4678" t="str">
            <v>IMPRASFBRM0007</v>
          </cell>
          <cell r="D4678" t="str">
            <v>461E</v>
          </cell>
          <cell r="E4678" t="str">
            <v>ZMIP</v>
          </cell>
          <cell r="F4678">
            <v>0</v>
          </cell>
          <cell r="H4678" t="str">
            <v>National - except indicated in codes 3, 4, 5 or 8.</v>
          </cell>
        </row>
        <row r="4679">
          <cell r="A4679" t="str">
            <v>IMPRASFBRM0008</v>
          </cell>
          <cell r="D4679" t="str">
            <v>461E</v>
          </cell>
          <cell r="E4679" t="str">
            <v>ZMIP</v>
          </cell>
          <cell r="F4679">
            <v>0</v>
          </cell>
          <cell r="H4679" t="str">
            <v>National - except indicated in codes 3, 4, 5 or 8.</v>
          </cell>
        </row>
        <row r="4680">
          <cell r="A4680" t="str">
            <v>IMPRASFBRM0009</v>
          </cell>
          <cell r="D4680" t="str">
            <v>461E</v>
          </cell>
          <cell r="E4680" t="str">
            <v>ZMIP</v>
          </cell>
          <cell r="F4680">
            <v>0</v>
          </cell>
          <cell r="H4680" t="str">
            <v>National - except indicated in codes 3, 4, 5 or 8.</v>
          </cell>
        </row>
        <row r="4681">
          <cell r="A4681" t="str">
            <v>IMPRASFBRM0010</v>
          </cell>
          <cell r="D4681" t="str">
            <v>461E</v>
          </cell>
          <cell r="E4681" t="str">
            <v>ZMIP</v>
          </cell>
          <cell r="F4681">
            <v>0</v>
          </cell>
          <cell r="H4681" t="str">
            <v>National - except indicated in codes 3, 4, 5 or 8.</v>
          </cell>
        </row>
        <row r="4682">
          <cell r="A4682" t="str">
            <v>IMPRASFBRM0011</v>
          </cell>
          <cell r="D4682" t="str">
            <v>461E</v>
          </cell>
          <cell r="E4682" t="str">
            <v>ZMIP</v>
          </cell>
          <cell r="F4682">
            <v>0</v>
          </cell>
          <cell r="H4682" t="str">
            <v>National - except indicated in codes 3, 4, 5 or 8.</v>
          </cell>
        </row>
        <row r="4683">
          <cell r="A4683" t="str">
            <v>IMPRASFBRM0012</v>
          </cell>
          <cell r="D4683" t="str">
            <v>461E</v>
          </cell>
          <cell r="E4683" t="str">
            <v>ZMIP</v>
          </cell>
          <cell r="F4683">
            <v>0</v>
          </cell>
          <cell r="H4683" t="str">
            <v>National - except indicated in codes 3, 4, 5 or 8.</v>
          </cell>
        </row>
        <row r="4684">
          <cell r="A4684" t="str">
            <v>IMPRMAO000052</v>
          </cell>
          <cell r="D4684" t="str">
            <v>461E</v>
          </cell>
          <cell r="E4684" t="str">
            <v>ZMIP</v>
          </cell>
          <cell r="F4684">
            <v>0</v>
          </cell>
          <cell r="H4684" t="str">
            <v>National - except indicated in codes 3, 4, 5 or 8.</v>
          </cell>
        </row>
        <row r="4685">
          <cell r="A4685" t="str">
            <v>IMPRMAO000053</v>
          </cell>
          <cell r="D4685" t="str">
            <v>461E</v>
          </cell>
          <cell r="E4685" t="str">
            <v>ZMIP</v>
          </cell>
          <cell r="F4685">
            <v>0</v>
          </cell>
          <cell r="H4685" t="str">
            <v>National - except indicated in codes 3, 4, 5 or 8.</v>
          </cell>
        </row>
        <row r="4686">
          <cell r="A4686" t="str">
            <v>IMPRMAO000061</v>
          </cell>
          <cell r="D4686" t="str">
            <v>461E</v>
          </cell>
          <cell r="E4686" t="str">
            <v>ZMIP</v>
          </cell>
          <cell r="F4686">
            <v>0</v>
          </cell>
          <cell r="H4686" t="str">
            <v>National - except indicated in codes 3, 4, 5 or 8.</v>
          </cell>
        </row>
        <row r="4687">
          <cell r="A4687" t="str">
            <v>IMPRMAO000111</v>
          </cell>
          <cell r="D4687" t="str">
            <v>461E</v>
          </cell>
          <cell r="E4687" t="str">
            <v>ZMIP</v>
          </cell>
          <cell r="F4687">
            <v>0</v>
          </cell>
          <cell r="H4687" t="str">
            <v>National - except indicated in codes 3, 4, 5 or 8.</v>
          </cell>
        </row>
        <row r="4688">
          <cell r="A4688" t="str">
            <v>IMPRMAO000141</v>
          </cell>
          <cell r="D4688" t="str">
            <v>461E</v>
          </cell>
          <cell r="E4688" t="str">
            <v>ZMIP</v>
          </cell>
          <cell r="F4688">
            <v>0</v>
          </cell>
          <cell r="H4688" t="str">
            <v>National - except indicated in codes 3, 4, 5 or 8.</v>
          </cell>
        </row>
        <row r="4689">
          <cell r="A4689" t="str">
            <v>IMPRMAO000142</v>
          </cell>
          <cell r="D4689" t="str">
            <v>461E</v>
          </cell>
          <cell r="E4689" t="str">
            <v>ZMIP</v>
          </cell>
          <cell r="F4689">
            <v>0</v>
          </cell>
          <cell r="H4689" t="str">
            <v>National - except indicated in codes 3, 4, 5 or 8.</v>
          </cell>
        </row>
        <row r="4690">
          <cell r="A4690" t="str">
            <v>IMPRMAO000237</v>
          </cell>
          <cell r="D4690" t="str">
            <v>461E</v>
          </cell>
          <cell r="E4690" t="str">
            <v>ZMIP</v>
          </cell>
          <cell r="F4690">
            <v>0</v>
          </cell>
          <cell r="H4690" t="str">
            <v>National - except indicated in codes 3, 4, 5 or 8.</v>
          </cell>
        </row>
        <row r="4691">
          <cell r="A4691" t="str">
            <v>IMPRMAO000248</v>
          </cell>
          <cell r="D4691" t="str">
            <v>461E</v>
          </cell>
          <cell r="E4691" t="str">
            <v>ZMIP</v>
          </cell>
          <cell r="F4691">
            <v>0</v>
          </cell>
          <cell r="H4691" t="str">
            <v>National - except indicated in codes 3, 4, 5 or 8.</v>
          </cell>
        </row>
        <row r="4692">
          <cell r="A4692" t="str">
            <v>IMPRMAO000255</v>
          </cell>
          <cell r="D4692" t="str">
            <v>461E</v>
          </cell>
          <cell r="E4692" t="str">
            <v>ZMIP</v>
          </cell>
          <cell r="F4692">
            <v>0</v>
          </cell>
          <cell r="H4692" t="str">
            <v>National - except indicated in codes 3, 4, 5 or 8.</v>
          </cell>
        </row>
        <row r="4693">
          <cell r="A4693" t="str">
            <v>IMPRMAO000300</v>
          </cell>
          <cell r="D4693" t="str">
            <v>461E</v>
          </cell>
          <cell r="E4693" t="str">
            <v>ZMIP</v>
          </cell>
          <cell r="F4693">
            <v>0</v>
          </cell>
          <cell r="H4693" t="str">
            <v>National - except indicated in codes 3, 4, 5 or 8.</v>
          </cell>
        </row>
        <row r="4694">
          <cell r="A4694" t="str">
            <v>IMPRMAO000301</v>
          </cell>
          <cell r="D4694" t="str">
            <v>461E</v>
          </cell>
          <cell r="E4694" t="str">
            <v>ZMIP</v>
          </cell>
          <cell r="F4694">
            <v>0</v>
          </cell>
          <cell r="H4694" t="str">
            <v>National - except indicated in codes 3, 4, 5 or 8.</v>
          </cell>
        </row>
        <row r="4695">
          <cell r="A4695" t="str">
            <v>IMPRMAO000302</v>
          </cell>
          <cell r="D4695" t="str">
            <v>461E</v>
          </cell>
          <cell r="E4695" t="str">
            <v>ZMIP</v>
          </cell>
          <cell r="F4695">
            <v>0</v>
          </cell>
          <cell r="H4695" t="str">
            <v>National - except indicated in codes 3, 4, 5 or 8.</v>
          </cell>
        </row>
        <row r="4696">
          <cell r="A4696" t="str">
            <v>IMPRMAO000303</v>
          </cell>
          <cell r="D4696" t="str">
            <v>461E</v>
          </cell>
          <cell r="E4696" t="str">
            <v>ZMIP</v>
          </cell>
          <cell r="F4696">
            <v>0</v>
          </cell>
          <cell r="H4696" t="str">
            <v>National - except indicated in codes 3, 4, 5 or 8.</v>
          </cell>
        </row>
        <row r="4697">
          <cell r="A4697" t="str">
            <v>IMPRMAO000304</v>
          </cell>
          <cell r="D4697" t="str">
            <v>461E</v>
          </cell>
          <cell r="E4697" t="str">
            <v>ZMIP</v>
          </cell>
          <cell r="F4697">
            <v>0</v>
          </cell>
          <cell r="H4697" t="str">
            <v>National - except indicated in codes 3, 4, 5 or 8.</v>
          </cell>
        </row>
        <row r="4698">
          <cell r="A4698" t="str">
            <v>IMPRMAO000305</v>
          </cell>
          <cell r="D4698" t="str">
            <v>461E</v>
          </cell>
          <cell r="E4698" t="str">
            <v>ZMIP</v>
          </cell>
          <cell r="F4698">
            <v>0</v>
          </cell>
          <cell r="H4698" t="str">
            <v>National - except indicated in codes 3, 4, 5 or 8.</v>
          </cell>
        </row>
        <row r="4699">
          <cell r="A4699" t="str">
            <v>IMPRMAO000306</v>
          </cell>
          <cell r="D4699" t="str">
            <v>461E</v>
          </cell>
          <cell r="E4699" t="str">
            <v>ZMIP</v>
          </cell>
          <cell r="F4699">
            <v>0</v>
          </cell>
          <cell r="H4699" t="str">
            <v>National - except indicated in codes 3, 4, 5 or 8.</v>
          </cell>
        </row>
        <row r="4700">
          <cell r="A4700" t="str">
            <v>IMPRMAO000307</v>
          </cell>
          <cell r="D4700" t="str">
            <v>461E</v>
          </cell>
          <cell r="E4700" t="str">
            <v>ZMIP</v>
          </cell>
          <cell r="F4700">
            <v>0</v>
          </cell>
          <cell r="H4700" t="str">
            <v>National - except indicated in codes 3, 4, 5 or 8.</v>
          </cell>
        </row>
        <row r="4701">
          <cell r="A4701" t="str">
            <v>IMPRMAO000308</v>
          </cell>
          <cell r="D4701" t="str">
            <v>461E</v>
          </cell>
          <cell r="E4701" t="str">
            <v>ZMIP</v>
          </cell>
          <cell r="F4701">
            <v>0</v>
          </cell>
          <cell r="H4701" t="str">
            <v>National - except indicated in codes 3, 4, 5 or 8.</v>
          </cell>
        </row>
        <row r="4702">
          <cell r="A4702" t="str">
            <v>IMPRMAO000309</v>
          </cell>
          <cell r="D4702" t="str">
            <v>461E</v>
          </cell>
          <cell r="E4702" t="str">
            <v>ZMIP</v>
          </cell>
          <cell r="F4702">
            <v>0</v>
          </cell>
          <cell r="H4702" t="str">
            <v>National - except indicated in codes 3, 4, 5 or 8.</v>
          </cell>
        </row>
        <row r="4703">
          <cell r="A4703" t="str">
            <v>IMPRMAO000310</v>
          </cell>
          <cell r="D4703" t="str">
            <v>461E</v>
          </cell>
          <cell r="E4703" t="str">
            <v>ZMIP</v>
          </cell>
          <cell r="F4703">
            <v>0</v>
          </cell>
          <cell r="H4703" t="str">
            <v>National - except indicated in codes 3, 4, 5 or 8.</v>
          </cell>
        </row>
        <row r="4704">
          <cell r="A4704" t="str">
            <v>IMPRMAO000311</v>
          </cell>
          <cell r="D4704" t="str">
            <v>461E</v>
          </cell>
          <cell r="E4704" t="str">
            <v>ZMIP</v>
          </cell>
          <cell r="F4704">
            <v>0</v>
          </cell>
          <cell r="H4704" t="str">
            <v>National - except indicated in codes 3, 4, 5 or 8.</v>
          </cell>
        </row>
        <row r="4705">
          <cell r="A4705" t="str">
            <v>IMPRMAO000312</v>
          </cell>
          <cell r="D4705" t="str">
            <v>461E</v>
          </cell>
          <cell r="E4705" t="str">
            <v>ZMIP</v>
          </cell>
          <cell r="F4705">
            <v>0</v>
          </cell>
          <cell r="H4705" t="str">
            <v>National - except indicated in codes 3, 4, 5 or 8.</v>
          </cell>
        </row>
        <row r="4706">
          <cell r="A4706" t="str">
            <v>IMPRMAO000313</v>
          </cell>
          <cell r="D4706" t="str">
            <v>461E</v>
          </cell>
          <cell r="E4706" t="str">
            <v>ZMIP</v>
          </cell>
          <cell r="F4706">
            <v>0</v>
          </cell>
          <cell r="H4706" t="str">
            <v>National - except indicated in codes 3, 4, 5 or 8.</v>
          </cell>
        </row>
        <row r="4707">
          <cell r="A4707" t="str">
            <v>IMPRMAO000314</v>
          </cell>
          <cell r="D4707" t="str">
            <v>461E</v>
          </cell>
          <cell r="E4707" t="str">
            <v>ZMIP</v>
          </cell>
          <cell r="F4707">
            <v>0</v>
          </cell>
          <cell r="H4707" t="str">
            <v>National - except indicated in codes 3, 4, 5 or 8.</v>
          </cell>
        </row>
        <row r="4708">
          <cell r="A4708" t="str">
            <v>IMPRMAO000315</v>
          </cell>
          <cell r="D4708" t="str">
            <v>461E</v>
          </cell>
          <cell r="E4708" t="str">
            <v>ZMIP</v>
          </cell>
          <cell r="F4708">
            <v>0</v>
          </cell>
          <cell r="H4708" t="str">
            <v>National - except indicated in codes 3, 4, 5 or 8.</v>
          </cell>
        </row>
        <row r="4709">
          <cell r="A4709" t="str">
            <v>IMPRMAO000316</v>
          </cell>
          <cell r="D4709" t="str">
            <v>461E</v>
          </cell>
          <cell r="E4709" t="str">
            <v>ZMIP</v>
          </cell>
          <cell r="F4709">
            <v>0</v>
          </cell>
          <cell r="H4709" t="str">
            <v>National - except indicated in codes 3, 4, 5 or 8.</v>
          </cell>
        </row>
        <row r="4710">
          <cell r="A4710" t="str">
            <v>IMPRMAO000317</v>
          </cell>
          <cell r="D4710" t="str">
            <v>461E</v>
          </cell>
          <cell r="E4710" t="str">
            <v>ZMIP</v>
          </cell>
          <cell r="F4710">
            <v>0</v>
          </cell>
          <cell r="H4710" t="str">
            <v>National - except indicated in codes 3, 4, 5 or 8.</v>
          </cell>
        </row>
        <row r="4711">
          <cell r="A4711" t="str">
            <v>IMPRMAO000318</v>
          </cell>
          <cell r="D4711" t="str">
            <v>461E</v>
          </cell>
          <cell r="E4711" t="str">
            <v>ZMIP</v>
          </cell>
          <cell r="F4711">
            <v>0</v>
          </cell>
          <cell r="H4711" t="str">
            <v>National - except indicated in codes 3, 4, 5 or 8.</v>
          </cell>
        </row>
        <row r="4712">
          <cell r="A4712" t="str">
            <v>IMPRMAO000319</v>
          </cell>
          <cell r="D4712" t="str">
            <v>461E</v>
          </cell>
          <cell r="E4712" t="str">
            <v>ZMIP</v>
          </cell>
          <cell r="F4712">
            <v>0</v>
          </cell>
          <cell r="H4712" t="str">
            <v>National - except indicated in codes 3, 4, 5 or 8.</v>
          </cell>
        </row>
        <row r="4713">
          <cell r="A4713" t="str">
            <v>IMPRMAO000320</v>
          </cell>
          <cell r="D4713" t="str">
            <v>461E</v>
          </cell>
          <cell r="E4713" t="str">
            <v>ZMIP</v>
          </cell>
          <cell r="F4713">
            <v>0</v>
          </cell>
          <cell r="H4713" t="str">
            <v>National - except indicated in codes 3, 4, 5 or 8.</v>
          </cell>
        </row>
        <row r="4714">
          <cell r="A4714" t="str">
            <v>IMPRMAO000323</v>
          </cell>
          <cell r="D4714" t="str">
            <v>461E</v>
          </cell>
          <cell r="E4714" t="str">
            <v>ZMIP</v>
          </cell>
          <cell r="F4714">
            <v>0</v>
          </cell>
          <cell r="H4714" t="str">
            <v>National - except indicated in codes 3, 4, 5 or 8.</v>
          </cell>
        </row>
        <row r="4715">
          <cell r="A4715" t="str">
            <v>IMPRMAO000324</v>
          </cell>
          <cell r="D4715" t="str">
            <v>461E</v>
          </cell>
          <cell r="E4715" t="str">
            <v>ZMIP</v>
          </cell>
          <cell r="F4715">
            <v>0</v>
          </cell>
          <cell r="H4715" t="str">
            <v>National - except indicated in codes 3, 4, 5 or 8.</v>
          </cell>
        </row>
        <row r="4716">
          <cell r="A4716" t="str">
            <v>IMPRMAO000325</v>
          </cell>
          <cell r="D4716" t="str">
            <v>461E</v>
          </cell>
          <cell r="E4716" t="str">
            <v>ZMIP</v>
          </cell>
          <cell r="F4716">
            <v>0</v>
          </cell>
          <cell r="H4716" t="str">
            <v>National - except indicated in codes 3, 4, 5 or 8.</v>
          </cell>
        </row>
        <row r="4717">
          <cell r="A4717" t="str">
            <v>IMPRMAO000326</v>
          </cell>
          <cell r="D4717" t="str">
            <v>461E</v>
          </cell>
          <cell r="E4717" t="str">
            <v>ZMIP</v>
          </cell>
          <cell r="F4717">
            <v>0</v>
          </cell>
          <cell r="H4717" t="str">
            <v>National - except indicated in codes 3, 4, 5 or 8.</v>
          </cell>
        </row>
        <row r="4718">
          <cell r="A4718" t="str">
            <v>IMPRMAO000327</v>
          </cell>
          <cell r="D4718" t="str">
            <v>461E</v>
          </cell>
          <cell r="E4718" t="str">
            <v>ZMIP</v>
          </cell>
          <cell r="F4718">
            <v>0</v>
          </cell>
          <cell r="H4718" t="str">
            <v>National - except indicated in codes 3, 4, 5 or 8.</v>
          </cell>
        </row>
        <row r="4719">
          <cell r="A4719" t="str">
            <v>IMPRMAO000328</v>
          </cell>
          <cell r="D4719" t="str">
            <v>461E</v>
          </cell>
          <cell r="E4719" t="str">
            <v>ZMIP</v>
          </cell>
          <cell r="F4719">
            <v>0</v>
          </cell>
          <cell r="H4719" t="str">
            <v>National - except indicated in codes 3, 4, 5 or 8.</v>
          </cell>
        </row>
        <row r="4720">
          <cell r="A4720" t="str">
            <v>IMPRMAO000329</v>
          </cell>
          <cell r="D4720" t="str">
            <v>461E</v>
          </cell>
          <cell r="E4720" t="str">
            <v>ZMIP</v>
          </cell>
          <cell r="F4720">
            <v>0</v>
          </cell>
          <cell r="H4720" t="str">
            <v>National - except indicated in codes 3, 4, 5 or 8.</v>
          </cell>
        </row>
        <row r="4721">
          <cell r="A4721" t="str">
            <v>IMPRMAO000330</v>
          </cell>
          <cell r="D4721" t="str">
            <v>461E</v>
          </cell>
          <cell r="E4721" t="str">
            <v>ZMIP</v>
          </cell>
          <cell r="F4721">
            <v>0</v>
          </cell>
          <cell r="H4721" t="str">
            <v>National - except indicated in codes 3, 4, 5 or 8.</v>
          </cell>
        </row>
        <row r="4722">
          <cell r="A4722" t="str">
            <v>IMPRMAO000331</v>
          </cell>
          <cell r="D4722" t="str">
            <v>461E</v>
          </cell>
          <cell r="E4722" t="str">
            <v>ZMIP</v>
          </cell>
          <cell r="F4722">
            <v>0</v>
          </cell>
          <cell r="H4722" t="str">
            <v>National - except indicated in codes 3, 4, 5 or 8.</v>
          </cell>
        </row>
        <row r="4723">
          <cell r="A4723" t="str">
            <v>IMPRMAO000332</v>
          </cell>
          <cell r="D4723" t="str">
            <v>461E</v>
          </cell>
          <cell r="E4723" t="str">
            <v>ZMIP</v>
          </cell>
          <cell r="F4723">
            <v>0</v>
          </cell>
          <cell r="H4723" t="str">
            <v>National - except indicated in codes 3, 4, 5 or 8.</v>
          </cell>
        </row>
        <row r="4724">
          <cell r="A4724" t="str">
            <v>IMPRMAO000333</v>
          </cell>
          <cell r="D4724" t="str">
            <v>461E</v>
          </cell>
          <cell r="E4724" t="str">
            <v>ZMIP</v>
          </cell>
          <cell r="F4724">
            <v>0</v>
          </cell>
          <cell r="H4724" t="str">
            <v>National - except indicated in codes 3, 4, 5 or 8.</v>
          </cell>
        </row>
        <row r="4725">
          <cell r="A4725" t="str">
            <v>IMPRMAO000334</v>
          </cell>
          <cell r="D4725" t="str">
            <v>461E</v>
          </cell>
          <cell r="E4725" t="str">
            <v>ZMIP</v>
          </cell>
          <cell r="F4725">
            <v>0</v>
          </cell>
          <cell r="H4725" t="str">
            <v>National - except indicated in codes 3, 4, 5 or 8.</v>
          </cell>
        </row>
        <row r="4726">
          <cell r="A4726" t="str">
            <v>IMPRMAO000335</v>
          </cell>
          <cell r="D4726" t="str">
            <v>461E</v>
          </cell>
          <cell r="E4726" t="str">
            <v>ZMIP</v>
          </cell>
          <cell r="F4726">
            <v>0</v>
          </cell>
          <cell r="H4726" t="str">
            <v>National - except indicated in codes 3, 4, 5 or 8.</v>
          </cell>
        </row>
        <row r="4727">
          <cell r="A4727" t="str">
            <v>IMPRMAO000344</v>
          </cell>
          <cell r="D4727" t="str">
            <v>461E</v>
          </cell>
          <cell r="E4727" t="str">
            <v>ZMIP</v>
          </cell>
          <cell r="F4727">
            <v>0</v>
          </cell>
          <cell r="H4727" t="str">
            <v>National - except indicated in codes 3, 4, 5 or 8.</v>
          </cell>
        </row>
        <row r="4728">
          <cell r="A4728" t="str">
            <v>IMPRMAO000345</v>
          </cell>
          <cell r="D4728" t="str">
            <v>461E</v>
          </cell>
          <cell r="E4728" t="str">
            <v>ZMIP</v>
          </cell>
          <cell r="F4728">
            <v>1</v>
          </cell>
          <cell r="H4728" t="str">
            <v>Foreign - imported directly</v>
          </cell>
        </row>
        <row r="4729">
          <cell r="A4729" t="str">
            <v>IMPRMAO000346</v>
          </cell>
          <cell r="D4729" t="str">
            <v>461E</v>
          </cell>
          <cell r="E4729" t="str">
            <v>ZMIP</v>
          </cell>
          <cell r="F4729">
            <v>6</v>
          </cell>
          <cell r="H4729" t="str">
            <v>Foreign - imported directly, no similar nat., Res.CAMEX</v>
          </cell>
        </row>
        <row r="4730">
          <cell r="A4730" t="str">
            <v>IMPRMAO000347</v>
          </cell>
          <cell r="D4730" t="str">
            <v>461E</v>
          </cell>
          <cell r="E4730" t="str">
            <v>ZMIP</v>
          </cell>
          <cell r="F4730">
            <v>6</v>
          </cell>
          <cell r="H4730" t="str">
            <v>Foreign - imported directly, no similar nat., Res.CAMEX</v>
          </cell>
        </row>
        <row r="4731">
          <cell r="A4731" t="str">
            <v>IMPRMAO000348</v>
          </cell>
          <cell r="D4731" t="str">
            <v>461E</v>
          </cell>
          <cell r="E4731" t="str">
            <v>ZMIP</v>
          </cell>
          <cell r="F4731">
            <v>1</v>
          </cell>
          <cell r="H4731" t="str">
            <v>Foreign - imported directly</v>
          </cell>
        </row>
        <row r="4732">
          <cell r="A4732" t="str">
            <v>IMPRMAO000349</v>
          </cell>
          <cell r="D4732" t="str">
            <v>461E</v>
          </cell>
          <cell r="E4732" t="str">
            <v>ZMIP</v>
          </cell>
          <cell r="F4732">
            <v>1</v>
          </cell>
          <cell r="H4732" t="str">
            <v>Foreign - imported directly</v>
          </cell>
        </row>
        <row r="4733">
          <cell r="A4733" t="str">
            <v>IMPRMAO000350</v>
          </cell>
          <cell r="D4733" t="str">
            <v>461E</v>
          </cell>
          <cell r="E4733" t="str">
            <v>ZMIP</v>
          </cell>
          <cell r="F4733">
            <v>1</v>
          </cell>
          <cell r="H4733" t="str">
            <v>Foreign - imported directly</v>
          </cell>
        </row>
        <row r="4734">
          <cell r="A4734" t="str">
            <v>IMPRMAO000351</v>
          </cell>
          <cell r="D4734" t="str">
            <v>461E</v>
          </cell>
          <cell r="E4734" t="str">
            <v>ZMIP</v>
          </cell>
          <cell r="F4734">
            <v>1</v>
          </cell>
          <cell r="H4734" t="str">
            <v>Foreign - imported directly</v>
          </cell>
        </row>
        <row r="4735">
          <cell r="A4735" t="str">
            <v>IMPRMAO000352</v>
          </cell>
          <cell r="D4735" t="str">
            <v>461E</v>
          </cell>
          <cell r="E4735" t="str">
            <v>ZMIP</v>
          </cell>
          <cell r="F4735">
            <v>6</v>
          </cell>
          <cell r="H4735" t="str">
            <v>Foreign - imported directly, no similar nat., Res.CAMEX</v>
          </cell>
        </row>
        <row r="4736">
          <cell r="A4736" t="str">
            <v>IMPRMAO000353</v>
          </cell>
          <cell r="D4736" t="str">
            <v>461E</v>
          </cell>
          <cell r="E4736" t="str">
            <v>ZMIP</v>
          </cell>
          <cell r="F4736">
            <v>6</v>
          </cell>
          <cell r="H4736" t="str">
            <v>Foreign - imported directly, no similar nat., Res.CAMEX</v>
          </cell>
        </row>
        <row r="4737">
          <cell r="A4737" t="str">
            <v>IMPRMAO000354</v>
          </cell>
          <cell r="D4737" t="str">
            <v>461E</v>
          </cell>
          <cell r="E4737" t="str">
            <v>ZMIP</v>
          </cell>
          <cell r="F4737">
            <v>6</v>
          </cell>
          <cell r="H4737" t="str">
            <v>Foreign - imported directly, no similar nat., Res.CAMEX</v>
          </cell>
        </row>
        <row r="4738">
          <cell r="A4738" t="str">
            <v>IMPRMAO000355</v>
          </cell>
          <cell r="D4738" t="str">
            <v>461E</v>
          </cell>
          <cell r="E4738" t="str">
            <v>ZMIP</v>
          </cell>
          <cell r="F4738">
            <v>1</v>
          </cell>
          <cell r="H4738" t="str">
            <v>Foreign - imported directly</v>
          </cell>
        </row>
        <row r="4739">
          <cell r="A4739" t="str">
            <v>IMPRMAO000356</v>
          </cell>
          <cell r="D4739" t="str">
            <v>461E</v>
          </cell>
          <cell r="E4739" t="str">
            <v>ZMIP</v>
          </cell>
          <cell r="F4739">
            <v>1</v>
          </cell>
          <cell r="H4739" t="str">
            <v>Foreign - imported directly</v>
          </cell>
        </row>
        <row r="4740">
          <cell r="A4740" t="str">
            <v>IMPRMAO000357</v>
          </cell>
          <cell r="D4740" t="str">
            <v>461E</v>
          </cell>
          <cell r="E4740" t="str">
            <v>ZMIP</v>
          </cell>
          <cell r="F4740">
            <v>1</v>
          </cell>
          <cell r="H4740" t="str">
            <v>Foreign - imported directly</v>
          </cell>
        </row>
        <row r="4741">
          <cell r="A4741" t="str">
            <v>IMPRMAO000358</v>
          </cell>
          <cell r="D4741" t="str">
            <v>461E</v>
          </cell>
          <cell r="E4741" t="str">
            <v>ZMIP</v>
          </cell>
          <cell r="F4741">
            <v>1</v>
          </cell>
          <cell r="H4741" t="str">
            <v>Foreign - imported directly</v>
          </cell>
        </row>
        <row r="4742">
          <cell r="A4742" t="str">
            <v>IMPRMAO000359</v>
          </cell>
          <cell r="D4742" t="str">
            <v>461E</v>
          </cell>
          <cell r="E4742" t="str">
            <v>ZMIP</v>
          </cell>
          <cell r="F4742">
            <v>1</v>
          </cell>
          <cell r="H4742" t="str">
            <v>Foreign - imported directly</v>
          </cell>
        </row>
        <row r="4743">
          <cell r="A4743" t="str">
            <v>IMPRMAO000360</v>
          </cell>
          <cell r="D4743" t="str">
            <v>461E</v>
          </cell>
          <cell r="E4743" t="str">
            <v>ZMIP</v>
          </cell>
          <cell r="F4743">
            <v>1</v>
          </cell>
          <cell r="H4743" t="str">
            <v>Foreign - imported directly</v>
          </cell>
        </row>
        <row r="4744">
          <cell r="A4744" t="str">
            <v>IMPRMAO000361</v>
          </cell>
          <cell r="D4744" t="str">
            <v>461E</v>
          </cell>
          <cell r="E4744" t="str">
            <v>ZMIP</v>
          </cell>
          <cell r="F4744">
            <v>1</v>
          </cell>
          <cell r="H4744" t="str">
            <v>Foreign - imported directly</v>
          </cell>
        </row>
        <row r="4745">
          <cell r="A4745" t="str">
            <v>IMPRMAO000362</v>
          </cell>
          <cell r="D4745" t="str">
            <v>461E</v>
          </cell>
          <cell r="E4745" t="str">
            <v>ZMIP</v>
          </cell>
          <cell r="F4745">
            <v>1</v>
          </cell>
          <cell r="H4745" t="str">
            <v>Foreign - imported directly</v>
          </cell>
        </row>
        <row r="4746">
          <cell r="A4746" t="str">
            <v>IMPRMAO000363</v>
          </cell>
          <cell r="D4746" t="str">
            <v>461E</v>
          </cell>
          <cell r="E4746" t="str">
            <v>ZMIP</v>
          </cell>
          <cell r="F4746">
            <v>1</v>
          </cell>
          <cell r="H4746" t="str">
            <v>Foreign - imported directly</v>
          </cell>
        </row>
        <row r="4747">
          <cell r="A4747" t="str">
            <v>IMPRMAO000364</v>
          </cell>
          <cell r="D4747" t="str">
            <v>461E</v>
          </cell>
          <cell r="E4747" t="str">
            <v>ZMIP</v>
          </cell>
          <cell r="F4747">
            <v>1</v>
          </cell>
          <cell r="H4747" t="str">
            <v>Foreign - imported directly</v>
          </cell>
        </row>
        <row r="4748">
          <cell r="A4748" t="str">
            <v>IMPRMAO000365</v>
          </cell>
          <cell r="D4748" t="str">
            <v>461E</v>
          </cell>
          <cell r="E4748" t="str">
            <v>ZMIP</v>
          </cell>
          <cell r="F4748">
            <v>1</v>
          </cell>
          <cell r="H4748" t="str">
            <v>Foreign - imported directly</v>
          </cell>
        </row>
        <row r="4749">
          <cell r="A4749" t="str">
            <v>IMPRMAO000366</v>
          </cell>
          <cell r="D4749" t="str">
            <v>461E</v>
          </cell>
          <cell r="E4749" t="str">
            <v>ZMIP</v>
          </cell>
          <cell r="F4749">
            <v>1</v>
          </cell>
          <cell r="H4749" t="str">
            <v>Foreign - imported directly</v>
          </cell>
        </row>
        <row r="4750">
          <cell r="A4750" t="str">
            <v>IMPRMAO000367</v>
          </cell>
          <cell r="D4750" t="str">
            <v>461E</v>
          </cell>
          <cell r="E4750" t="str">
            <v>ZMIP</v>
          </cell>
          <cell r="F4750">
            <v>6</v>
          </cell>
          <cell r="H4750" t="str">
            <v>Foreign - imported directly, no similar nat., Res.CAMEX</v>
          </cell>
        </row>
        <row r="4751">
          <cell r="A4751" t="str">
            <v>IMPRMAO000368</v>
          </cell>
          <cell r="D4751" t="str">
            <v>461E</v>
          </cell>
          <cell r="E4751" t="str">
            <v>ZMIP</v>
          </cell>
          <cell r="F4751">
            <v>1</v>
          </cell>
          <cell r="H4751" t="str">
            <v>Foreign - imported directly</v>
          </cell>
        </row>
        <row r="4752">
          <cell r="A4752" t="str">
            <v>IMPRMAO000369</v>
          </cell>
          <cell r="D4752" t="str">
            <v>461E</v>
          </cell>
          <cell r="E4752" t="str">
            <v>ZMIP</v>
          </cell>
          <cell r="F4752">
            <v>1</v>
          </cell>
          <cell r="H4752" t="str">
            <v>Foreign - imported directly</v>
          </cell>
        </row>
        <row r="4753">
          <cell r="A4753" t="str">
            <v>IMPRMAO000370</v>
          </cell>
          <cell r="D4753" t="str">
            <v>461E</v>
          </cell>
          <cell r="E4753" t="str">
            <v>ZMIP</v>
          </cell>
          <cell r="F4753">
            <v>1</v>
          </cell>
          <cell r="H4753" t="str">
            <v>Foreign - imported directly</v>
          </cell>
        </row>
        <row r="4754">
          <cell r="A4754" t="str">
            <v>IMPRMAO000371</v>
          </cell>
          <cell r="D4754" t="str">
            <v>461E</v>
          </cell>
          <cell r="E4754" t="str">
            <v>ZMIP</v>
          </cell>
          <cell r="F4754">
            <v>0</v>
          </cell>
          <cell r="H4754" t="str">
            <v>National - except indicated in codes 3, 4, 5 or 8.</v>
          </cell>
        </row>
        <row r="4755">
          <cell r="A4755" t="str">
            <v>IMPRMAO000372</v>
          </cell>
          <cell r="D4755" t="str">
            <v>461E</v>
          </cell>
          <cell r="E4755" t="str">
            <v>ZMIP</v>
          </cell>
          <cell r="F4755">
            <v>0</v>
          </cell>
          <cell r="H4755" t="str">
            <v>National - except indicated in codes 3, 4, 5 or 8.</v>
          </cell>
        </row>
        <row r="4756">
          <cell r="A4756" t="str">
            <v>IMPRMAO000374</v>
          </cell>
          <cell r="D4756" t="str">
            <v>461E</v>
          </cell>
          <cell r="E4756" t="str">
            <v>ZMIP</v>
          </cell>
          <cell r="F4756">
            <v>0</v>
          </cell>
          <cell r="H4756" t="str">
            <v>National - except indicated in codes 3, 4, 5 or 8.</v>
          </cell>
        </row>
        <row r="4757">
          <cell r="A4757" t="str">
            <v>IMPRMAO000375</v>
          </cell>
          <cell r="D4757" t="str">
            <v>461E</v>
          </cell>
          <cell r="E4757" t="str">
            <v>ZMIP</v>
          </cell>
          <cell r="F4757">
            <v>0</v>
          </cell>
          <cell r="H4757" t="str">
            <v>National - except indicated in codes 3, 4, 5 or 8.</v>
          </cell>
        </row>
        <row r="4758">
          <cell r="A4758" t="str">
            <v>IMPRMAO000376</v>
          </cell>
          <cell r="D4758" t="str">
            <v>461E</v>
          </cell>
          <cell r="E4758" t="str">
            <v>ZMIP</v>
          </cell>
          <cell r="F4758">
            <v>0</v>
          </cell>
          <cell r="H4758" t="str">
            <v>National - except indicated in codes 3, 4, 5 or 8.</v>
          </cell>
        </row>
        <row r="4759">
          <cell r="A4759" t="str">
            <v>IMPRMAO000377</v>
          </cell>
          <cell r="D4759" t="str">
            <v>461E</v>
          </cell>
          <cell r="E4759" t="str">
            <v>ZMIP</v>
          </cell>
          <cell r="F4759">
            <v>0</v>
          </cell>
          <cell r="H4759" t="str">
            <v>National - except indicated in codes 3, 4, 5 or 8.</v>
          </cell>
        </row>
        <row r="4760">
          <cell r="A4760" t="str">
            <v>IMPRMAO000378</v>
          </cell>
          <cell r="D4760" t="str">
            <v>461E</v>
          </cell>
          <cell r="E4760" t="str">
            <v>ZMIP</v>
          </cell>
          <cell r="F4760">
            <v>0</v>
          </cell>
          <cell r="H4760" t="str">
            <v>National - except indicated in codes 3, 4, 5 or 8.</v>
          </cell>
        </row>
        <row r="4761">
          <cell r="A4761" t="str">
            <v>IMPRMAO000379</v>
          </cell>
          <cell r="D4761" t="str">
            <v>461E</v>
          </cell>
          <cell r="E4761" t="str">
            <v>ZMIP</v>
          </cell>
          <cell r="F4761">
            <v>0</v>
          </cell>
          <cell r="H4761" t="str">
            <v>National - except indicated in codes 3, 4, 5 or 8.</v>
          </cell>
        </row>
        <row r="4762">
          <cell r="A4762" t="str">
            <v>IMPRMAO000380</v>
          </cell>
          <cell r="D4762" t="str">
            <v>461E</v>
          </cell>
          <cell r="E4762" t="str">
            <v>ZMIP</v>
          </cell>
          <cell r="F4762">
            <v>0</v>
          </cell>
          <cell r="H4762" t="str">
            <v>National - except indicated in codes 3, 4, 5 or 8.</v>
          </cell>
        </row>
        <row r="4763">
          <cell r="A4763" t="str">
            <v>IMPRMAO000381</v>
          </cell>
          <cell r="D4763" t="str">
            <v>461E</v>
          </cell>
          <cell r="E4763" t="str">
            <v>ZMIP</v>
          </cell>
          <cell r="F4763">
            <v>0</v>
          </cell>
          <cell r="H4763" t="str">
            <v>National - except indicated in codes 3, 4, 5 or 8.</v>
          </cell>
        </row>
        <row r="4764">
          <cell r="A4764" t="str">
            <v>IMPRMAO000382</v>
          </cell>
          <cell r="D4764" t="str">
            <v>461E</v>
          </cell>
          <cell r="E4764" t="str">
            <v>ZMIP</v>
          </cell>
          <cell r="F4764">
            <v>0</v>
          </cell>
          <cell r="H4764" t="str">
            <v>National - except indicated in codes 3, 4, 5 or 8.</v>
          </cell>
        </row>
        <row r="4765">
          <cell r="A4765" t="str">
            <v>IMPRMAO000383</v>
          </cell>
          <cell r="D4765" t="str">
            <v>461E</v>
          </cell>
          <cell r="E4765" t="str">
            <v>ZMIP</v>
          </cell>
          <cell r="F4765">
            <v>0</v>
          </cell>
          <cell r="H4765" t="str">
            <v>National - except indicated in codes 3, 4, 5 or 8.</v>
          </cell>
        </row>
        <row r="4766">
          <cell r="A4766" t="str">
            <v>IMPRMAO000384</v>
          </cell>
          <cell r="D4766" t="str">
            <v>461E</v>
          </cell>
          <cell r="E4766" t="str">
            <v>ZMIP</v>
          </cell>
          <cell r="F4766">
            <v>0</v>
          </cell>
          <cell r="H4766" t="str">
            <v>National - except indicated in codes 3, 4, 5 or 8.</v>
          </cell>
        </row>
        <row r="4767">
          <cell r="A4767" t="str">
            <v>IMPRMAO000385</v>
          </cell>
          <cell r="D4767" t="str">
            <v>461E</v>
          </cell>
          <cell r="E4767" t="str">
            <v>ZMIP</v>
          </cell>
          <cell r="F4767">
            <v>0</v>
          </cell>
          <cell r="H4767" t="str">
            <v>National - except indicated in codes 3, 4, 5 or 8.</v>
          </cell>
        </row>
        <row r="4768">
          <cell r="A4768" t="str">
            <v>IMPRMAO000386</v>
          </cell>
          <cell r="D4768" t="str">
            <v>461E</v>
          </cell>
          <cell r="E4768" t="str">
            <v>ZMIP</v>
          </cell>
          <cell r="F4768">
            <v>0</v>
          </cell>
          <cell r="H4768" t="str">
            <v>National - except indicated in codes 3, 4, 5 or 8.</v>
          </cell>
        </row>
        <row r="4769">
          <cell r="A4769" t="str">
            <v>IMPRMAO000387</v>
          </cell>
          <cell r="D4769" t="str">
            <v>461E</v>
          </cell>
          <cell r="E4769" t="str">
            <v>ZMIP</v>
          </cell>
          <cell r="F4769">
            <v>0</v>
          </cell>
          <cell r="H4769" t="str">
            <v>National - except indicated in codes 3, 4, 5 or 8.</v>
          </cell>
        </row>
        <row r="4770">
          <cell r="A4770" t="str">
            <v>IMPRMAO000392</v>
          </cell>
          <cell r="D4770" t="str">
            <v>461E</v>
          </cell>
          <cell r="E4770" t="str">
            <v>ZMIP</v>
          </cell>
          <cell r="F4770">
            <v>0</v>
          </cell>
          <cell r="H4770" t="str">
            <v>National - except indicated in codes 3, 4, 5 or 8.</v>
          </cell>
        </row>
        <row r="4771">
          <cell r="A4771" t="str">
            <v>IMPRMAO000393</v>
          </cell>
          <cell r="D4771" t="str">
            <v>461E</v>
          </cell>
          <cell r="E4771" t="str">
            <v>ZMIP</v>
          </cell>
          <cell r="F4771">
            <v>0</v>
          </cell>
          <cell r="H4771" t="str">
            <v>National - except indicated in codes 3, 4, 5 or 8.</v>
          </cell>
        </row>
        <row r="4772">
          <cell r="A4772" t="str">
            <v>IMPRMAO000394</v>
          </cell>
          <cell r="D4772" t="str">
            <v>461E</v>
          </cell>
          <cell r="E4772" t="str">
            <v>ZMIP</v>
          </cell>
          <cell r="F4772">
            <v>0</v>
          </cell>
          <cell r="H4772" t="str">
            <v>National - except indicated in codes 3, 4, 5 or 8.</v>
          </cell>
        </row>
        <row r="4773">
          <cell r="A4773" t="str">
            <v>IMPRMAO000395</v>
          </cell>
          <cell r="D4773" t="str">
            <v>461E</v>
          </cell>
          <cell r="E4773" t="str">
            <v>ZMIP</v>
          </cell>
          <cell r="F4773">
            <v>0</v>
          </cell>
          <cell r="H4773" t="str">
            <v>National - except indicated in codes 3, 4, 5 or 8.</v>
          </cell>
        </row>
        <row r="4774">
          <cell r="A4774" t="str">
            <v>IMPRMAO000396</v>
          </cell>
          <cell r="D4774" t="str">
            <v>461E</v>
          </cell>
          <cell r="E4774" t="str">
            <v>ZMIP</v>
          </cell>
          <cell r="F4774">
            <v>0</v>
          </cell>
          <cell r="H4774" t="str">
            <v>National - except indicated in codes 3, 4, 5 or 8.</v>
          </cell>
        </row>
        <row r="4775">
          <cell r="A4775" t="str">
            <v>IMPRMAO000397</v>
          </cell>
          <cell r="D4775" t="str">
            <v>461E</v>
          </cell>
          <cell r="E4775" t="str">
            <v>ZMIP</v>
          </cell>
          <cell r="F4775">
            <v>0</v>
          </cell>
          <cell r="H4775" t="str">
            <v>National - except indicated in codes 3, 4, 5 or 8.</v>
          </cell>
        </row>
        <row r="4776">
          <cell r="A4776" t="str">
            <v>IMPRMAO000398</v>
          </cell>
          <cell r="D4776" t="str">
            <v>461E</v>
          </cell>
          <cell r="E4776" t="str">
            <v>ZMIP</v>
          </cell>
          <cell r="F4776">
            <v>0</v>
          </cell>
          <cell r="H4776" t="str">
            <v>National - except indicated in codes 3, 4, 5 or 8.</v>
          </cell>
        </row>
        <row r="4777">
          <cell r="A4777" t="str">
            <v>IMPRMAO000399</v>
          </cell>
          <cell r="D4777" t="str">
            <v>461E</v>
          </cell>
          <cell r="E4777" t="str">
            <v>ZMIP</v>
          </cell>
          <cell r="F4777">
            <v>0</v>
          </cell>
          <cell r="H4777" t="str">
            <v>National - except indicated in codes 3, 4, 5 or 8.</v>
          </cell>
        </row>
        <row r="4778">
          <cell r="A4778" t="str">
            <v>IMPRMAO000400</v>
          </cell>
          <cell r="D4778" t="str">
            <v>461E</v>
          </cell>
          <cell r="E4778" t="str">
            <v>ZMIP</v>
          </cell>
          <cell r="F4778">
            <v>0</v>
          </cell>
          <cell r="H4778" t="str">
            <v>National - except indicated in codes 3, 4, 5 or 8.</v>
          </cell>
        </row>
        <row r="4779">
          <cell r="A4779" t="str">
            <v>IMPRMAO000401</v>
          </cell>
          <cell r="D4779" t="str">
            <v>461E</v>
          </cell>
          <cell r="E4779" t="str">
            <v>ZMIP</v>
          </cell>
          <cell r="F4779">
            <v>0</v>
          </cell>
          <cell r="H4779" t="str">
            <v>National - except indicated in codes 3, 4, 5 or 8.</v>
          </cell>
        </row>
        <row r="4780">
          <cell r="A4780" t="str">
            <v>IMPRMAO000402</v>
          </cell>
          <cell r="D4780" t="str">
            <v>461E</v>
          </cell>
          <cell r="E4780" t="str">
            <v>ZMIP</v>
          </cell>
          <cell r="F4780">
            <v>0</v>
          </cell>
          <cell r="H4780" t="str">
            <v>National - except indicated in codes 3, 4, 5 or 8.</v>
          </cell>
        </row>
        <row r="4781">
          <cell r="A4781" t="str">
            <v>IMPRMAO000403</v>
          </cell>
          <cell r="D4781" t="str">
            <v>461E</v>
          </cell>
          <cell r="E4781" t="str">
            <v>ZMIP</v>
          </cell>
          <cell r="F4781">
            <v>0</v>
          </cell>
          <cell r="H4781" t="str">
            <v>National - except indicated in codes 3, 4, 5 or 8.</v>
          </cell>
        </row>
        <row r="4782">
          <cell r="A4782" t="str">
            <v>IMPRMAO000404</v>
          </cell>
          <cell r="D4782" t="str">
            <v>461E</v>
          </cell>
          <cell r="E4782" t="str">
            <v>ZMIP</v>
          </cell>
          <cell r="F4782">
            <v>0</v>
          </cell>
          <cell r="H4782" t="str">
            <v>National - except indicated in codes 3, 4, 5 or 8.</v>
          </cell>
        </row>
        <row r="4783">
          <cell r="A4783" t="str">
            <v>IMPRMAO000405</v>
          </cell>
          <cell r="D4783" t="str">
            <v>461E</v>
          </cell>
          <cell r="E4783" t="str">
            <v>ZMIP</v>
          </cell>
          <cell r="F4783">
            <v>0</v>
          </cell>
          <cell r="H4783" t="str">
            <v>National - except indicated in codes 3, 4, 5 or 8.</v>
          </cell>
        </row>
        <row r="4784">
          <cell r="A4784" t="str">
            <v>IMPRMAO000406</v>
          </cell>
          <cell r="D4784" t="str">
            <v>461E</v>
          </cell>
          <cell r="E4784" t="str">
            <v>ZMIP</v>
          </cell>
          <cell r="F4784">
            <v>0</v>
          </cell>
          <cell r="H4784" t="str">
            <v>National - except indicated in codes 3, 4, 5 or 8.</v>
          </cell>
        </row>
        <row r="4785">
          <cell r="A4785" t="str">
            <v>IMPRMAO000410</v>
          </cell>
          <cell r="D4785" t="str">
            <v>461E</v>
          </cell>
          <cell r="E4785" t="str">
            <v>ZMIP</v>
          </cell>
          <cell r="F4785">
            <v>0</v>
          </cell>
          <cell r="H4785" t="str">
            <v>National - except indicated in codes 3, 4, 5 or 8.</v>
          </cell>
        </row>
        <row r="4786">
          <cell r="A4786" t="str">
            <v>IMPRMAO000425</v>
          </cell>
          <cell r="D4786" t="str">
            <v>461E</v>
          </cell>
          <cell r="E4786" t="str">
            <v>ZMIP</v>
          </cell>
          <cell r="F4786">
            <v>0</v>
          </cell>
          <cell r="H4786" t="str">
            <v>National - except indicated in codes 3, 4, 5 or 8.</v>
          </cell>
        </row>
        <row r="4787">
          <cell r="A4787" t="str">
            <v>IMPRMAO000426</v>
          </cell>
          <cell r="D4787" t="str">
            <v>461E</v>
          </cell>
          <cell r="E4787" t="str">
            <v>ZMIP</v>
          </cell>
          <cell r="F4787">
            <v>1</v>
          </cell>
          <cell r="H4787" t="str">
            <v>Foreign - imported directly</v>
          </cell>
        </row>
        <row r="4788">
          <cell r="A4788" t="str">
            <v>IMPRMAO000427</v>
          </cell>
          <cell r="D4788" t="str">
            <v>461E</v>
          </cell>
          <cell r="E4788" t="str">
            <v>ZMIP</v>
          </cell>
          <cell r="F4788">
            <v>1</v>
          </cell>
          <cell r="H4788" t="str">
            <v>Foreign - imported directly</v>
          </cell>
        </row>
        <row r="4789">
          <cell r="A4789" t="str">
            <v>IMPRMAO000430</v>
          </cell>
          <cell r="D4789" t="str">
            <v>461E</v>
          </cell>
          <cell r="E4789" t="str">
            <v>ZMIP</v>
          </cell>
          <cell r="F4789">
            <v>0</v>
          </cell>
          <cell r="H4789" t="str">
            <v>National - except indicated in codes 3, 4, 5 or 8.</v>
          </cell>
        </row>
        <row r="4790">
          <cell r="A4790" t="str">
            <v>IMPRMAO000433</v>
          </cell>
          <cell r="D4790" t="str">
            <v>461E</v>
          </cell>
          <cell r="E4790" t="str">
            <v>ZMIP</v>
          </cell>
          <cell r="F4790">
            <v>0</v>
          </cell>
          <cell r="H4790" t="str">
            <v>National - except indicated in codes 3, 4, 5 or 8.</v>
          </cell>
        </row>
        <row r="4791">
          <cell r="A4791" t="str">
            <v>IMPRMAO000434</v>
          </cell>
          <cell r="D4791" t="str">
            <v>461E</v>
          </cell>
          <cell r="E4791" t="str">
            <v>ZMIP</v>
          </cell>
          <cell r="F4791">
            <v>0</v>
          </cell>
          <cell r="H4791" t="str">
            <v>National - except indicated in codes 3, 4, 5 or 8.</v>
          </cell>
        </row>
        <row r="4792">
          <cell r="A4792" t="str">
            <v>IMPRMAO000435</v>
          </cell>
          <cell r="D4792" t="str">
            <v>461E</v>
          </cell>
          <cell r="E4792" t="str">
            <v>ZMIP</v>
          </cell>
          <cell r="F4792">
            <v>0</v>
          </cell>
          <cell r="H4792" t="str">
            <v>National - except indicated in codes 3, 4, 5 or 8.</v>
          </cell>
        </row>
        <row r="4793">
          <cell r="A4793" t="str">
            <v>IMPRMAO000436</v>
          </cell>
          <cell r="D4793" t="str">
            <v>461E</v>
          </cell>
          <cell r="E4793" t="str">
            <v>ZMIP</v>
          </cell>
          <cell r="F4793">
            <v>0</v>
          </cell>
          <cell r="H4793" t="str">
            <v>National - except indicated in codes 3, 4, 5 or 8.</v>
          </cell>
        </row>
        <row r="4794">
          <cell r="A4794" t="str">
            <v>IMPRMAO000444</v>
          </cell>
          <cell r="D4794" t="str">
            <v>461E</v>
          </cell>
          <cell r="E4794" t="str">
            <v>ZMIP</v>
          </cell>
          <cell r="F4794">
            <v>0</v>
          </cell>
          <cell r="H4794" t="str">
            <v>National - except indicated in codes 3, 4, 5 or 8.</v>
          </cell>
        </row>
        <row r="4795">
          <cell r="A4795" t="str">
            <v>IMPRMAO000445</v>
          </cell>
          <cell r="D4795" t="str">
            <v>461E</v>
          </cell>
          <cell r="E4795" t="str">
            <v>ZMIP</v>
          </cell>
          <cell r="F4795">
            <v>0</v>
          </cell>
          <cell r="H4795" t="str">
            <v>National - except indicated in codes 3, 4, 5 or 8.</v>
          </cell>
        </row>
        <row r="4796">
          <cell r="A4796" t="str">
            <v>IMPRMAO000446</v>
          </cell>
          <cell r="D4796" t="str">
            <v>461E</v>
          </cell>
          <cell r="E4796" t="str">
            <v>ZMIP</v>
          </cell>
          <cell r="F4796">
            <v>0</v>
          </cell>
          <cell r="H4796" t="str">
            <v>National - except indicated in codes 3, 4, 5 or 8.</v>
          </cell>
        </row>
        <row r="4797">
          <cell r="A4797" t="str">
            <v>IMPRMAO000447</v>
          </cell>
          <cell r="D4797" t="str">
            <v>461E</v>
          </cell>
          <cell r="E4797" t="str">
            <v>ZMIP</v>
          </cell>
          <cell r="F4797">
            <v>0</v>
          </cell>
          <cell r="H4797" t="str">
            <v>National - except indicated in codes 3, 4, 5 or 8.</v>
          </cell>
        </row>
        <row r="4798">
          <cell r="A4798" t="str">
            <v>IMPRMAO000590</v>
          </cell>
          <cell r="D4798" t="str">
            <v>461E</v>
          </cell>
          <cell r="E4798" t="str">
            <v>ZMIP</v>
          </cell>
          <cell r="F4798">
            <v>1</v>
          </cell>
          <cell r="H4798" t="str">
            <v>Foreign - imported directly</v>
          </cell>
        </row>
        <row r="4799">
          <cell r="A4799" t="str">
            <v>IMPRMAO000593</v>
          </cell>
          <cell r="D4799" t="str">
            <v>461E</v>
          </cell>
          <cell r="E4799" t="str">
            <v>ZMIP</v>
          </cell>
          <cell r="F4799">
            <v>1</v>
          </cell>
          <cell r="H4799" t="str">
            <v>Foreign - imported directly</v>
          </cell>
        </row>
        <row r="4800">
          <cell r="A4800" t="str">
            <v>IMPRMAO000594</v>
          </cell>
          <cell r="D4800" t="str">
            <v>461E</v>
          </cell>
          <cell r="E4800" t="str">
            <v>ZMIP</v>
          </cell>
          <cell r="F4800">
            <v>1</v>
          </cell>
          <cell r="H4800" t="str">
            <v>Foreign - imported directly</v>
          </cell>
        </row>
        <row r="4801">
          <cell r="A4801" t="str">
            <v>IMPRMAO000595</v>
          </cell>
          <cell r="D4801" t="str">
            <v>461E</v>
          </cell>
          <cell r="E4801" t="str">
            <v>ZMIP</v>
          </cell>
          <cell r="F4801">
            <v>1</v>
          </cell>
          <cell r="H4801" t="str">
            <v>Foreign - imported directly</v>
          </cell>
        </row>
        <row r="4802">
          <cell r="A4802" t="str">
            <v>IMPRMAOU000049</v>
          </cell>
          <cell r="D4802" t="str">
            <v>461E</v>
          </cell>
          <cell r="E4802" t="str">
            <v>ZMIP</v>
          </cell>
          <cell r="F4802">
            <v>0</v>
          </cell>
          <cell r="H4802" t="str">
            <v>National - except indicated in codes 3, 4, 5 or 8.</v>
          </cell>
        </row>
        <row r="4803">
          <cell r="A4803" t="str">
            <v>IMPRRKFBRM0002</v>
          </cell>
          <cell r="D4803" t="str">
            <v>461E</v>
          </cell>
          <cell r="E4803" t="str">
            <v>ZMIP</v>
          </cell>
          <cell r="F4803">
            <v>1</v>
          </cell>
          <cell r="H4803" t="str">
            <v>Foreign - imported directly</v>
          </cell>
        </row>
        <row r="4804">
          <cell r="A4804" t="str">
            <v>IMPRRKFBRM0003</v>
          </cell>
          <cell r="D4804" t="str">
            <v>461E</v>
          </cell>
          <cell r="E4804" t="str">
            <v>ZMIP</v>
          </cell>
          <cell r="F4804">
            <v>1</v>
          </cell>
          <cell r="H4804" t="str">
            <v>Foreign - imported directly</v>
          </cell>
        </row>
        <row r="4805">
          <cell r="A4805" t="str">
            <v>IMPRRKFBRM0004</v>
          </cell>
          <cell r="D4805" t="str">
            <v>461E</v>
          </cell>
          <cell r="E4805" t="str">
            <v>ZMIP</v>
          </cell>
          <cell r="F4805">
            <v>1</v>
          </cell>
          <cell r="H4805" t="str">
            <v>Foreign - imported directly</v>
          </cell>
        </row>
        <row r="4806">
          <cell r="A4806" t="str">
            <v>IMPTP00007</v>
          </cell>
          <cell r="D4806" t="str">
            <v>461E</v>
          </cell>
          <cell r="E4806" t="str">
            <v>ZMIP</v>
          </cell>
          <cell r="F4806">
            <v>0</v>
          </cell>
          <cell r="H4806" t="str">
            <v>National - except indicated in codes 3, 4, 5 or 8.</v>
          </cell>
        </row>
        <row r="4807">
          <cell r="A4807" t="str">
            <v>J4005-1602-B07-A</v>
          </cell>
          <cell r="D4807" t="str">
            <v>461E</v>
          </cell>
          <cell r="E4807" t="str">
            <v>ZHLB</v>
          </cell>
          <cell r="F4807">
            <v>0</v>
          </cell>
          <cell r="G4807" t="str">
            <v>X</v>
          </cell>
          <cell r="H4807" t="str">
            <v>National - except indicated in codes 3, 4, 5 or 8.</v>
          </cell>
        </row>
        <row r="4808">
          <cell r="A4808" t="str">
            <v>J4005-1602-B07-B</v>
          </cell>
          <cell r="D4808" t="str">
            <v>461E</v>
          </cell>
          <cell r="E4808" t="str">
            <v>ZHLB</v>
          </cell>
          <cell r="F4808">
            <v>0</v>
          </cell>
          <cell r="G4808" t="str">
            <v>X</v>
          </cell>
          <cell r="H4808" t="str">
            <v>National - except indicated in codes 3, 4, 5 or 8.</v>
          </cell>
        </row>
        <row r="4809">
          <cell r="A4809" t="str">
            <v>J4005-1602-B07-C</v>
          </cell>
          <cell r="D4809" t="str">
            <v>461E</v>
          </cell>
          <cell r="E4809" t="str">
            <v>ZHLB</v>
          </cell>
          <cell r="F4809">
            <v>0</v>
          </cell>
          <cell r="G4809" t="str">
            <v>X</v>
          </cell>
          <cell r="H4809" t="str">
            <v>National - except indicated in codes 3, 4, 5 or 8.</v>
          </cell>
        </row>
        <row r="4810">
          <cell r="A4810" t="str">
            <v>J4005-1602-B07-D</v>
          </cell>
          <cell r="D4810" t="str">
            <v>461E</v>
          </cell>
          <cell r="E4810" t="str">
            <v>ZHLB</v>
          </cell>
          <cell r="F4810">
            <v>0</v>
          </cell>
          <cell r="G4810" t="str">
            <v>X</v>
          </cell>
          <cell r="H4810" t="str">
            <v>National - except indicated in codes 3, 4, 5 or 8.</v>
          </cell>
        </row>
        <row r="4811">
          <cell r="A4811" t="str">
            <v>J4005-1602-B07-E</v>
          </cell>
          <cell r="D4811" t="str">
            <v>461E</v>
          </cell>
          <cell r="E4811" t="str">
            <v>ZHLB</v>
          </cell>
          <cell r="F4811">
            <v>0</v>
          </cell>
          <cell r="G4811" t="str">
            <v>X</v>
          </cell>
          <cell r="H4811" t="str">
            <v>National - except indicated in codes 3, 4, 5 or 8.</v>
          </cell>
        </row>
        <row r="4812">
          <cell r="A4812" t="str">
            <v>KXF00RMAA00</v>
          </cell>
          <cell r="D4812" t="str">
            <v>461E</v>
          </cell>
          <cell r="E4812" t="str">
            <v>ZMIP</v>
          </cell>
          <cell r="F4812">
            <v>0</v>
          </cell>
          <cell r="H4812" t="str">
            <v>National - except indicated in codes 3, 4, 5 or 8.</v>
          </cell>
        </row>
        <row r="4813">
          <cell r="A4813" t="str">
            <v>KXF00RMAA00-IMP</v>
          </cell>
          <cell r="D4813" t="str">
            <v>461E</v>
          </cell>
          <cell r="E4813" t="str">
            <v>ZMIP</v>
          </cell>
          <cell r="F4813">
            <v>1</v>
          </cell>
          <cell r="H4813" t="str">
            <v>Foreign - imported directly</v>
          </cell>
        </row>
        <row r="4814">
          <cell r="A4814" t="str">
            <v>KXF00RWAA00</v>
          </cell>
          <cell r="D4814" t="str">
            <v>461E</v>
          </cell>
          <cell r="E4814" t="str">
            <v>ZMIP</v>
          </cell>
          <cell r="F4814">
            <v>0</v>
          </cell>
          <cell r="H4814" t="str">
            <v>National - except indicated in codes 3, 4, 5 or 8.</v>
          </cell>
        </row>
        <row r="4815">
          <cell r="A4815" t="str">
            <v>KXF00RWAA00-IMP</v>
          </cell>
          <cell r="D4815" t="str">
            <v>461E</v>
          </cell>
          <cell r="E4815" t="str">
            <v>ZMIP</v>
          </cell>
          <cell r="F4815">
            <v>1</v>
          </cell>
          <cell r="H4815" t="str">
            <v>Foreign - imported directly</v>
          </cell>
        </row>
        <row r="4816">
          <cell r="A4816" t="str">
            <v>KXF016EAA00</v>
          </cell>
          <cell r="D4816" t="str">
            <v>461E</v>
          </cell>
          <cell r="E4816" t="str">
            <v>ZMIP</v>
          </cell>
          <cell r="F4816">
            <v>2</v>
          </cell>
          <cell r="H4816" t="str">
            <v>Foreign - acquired nationally</v>
          </cell>
        </row>
        <row r="4817">
          <cell r="A4817" t="str">
            <v>KXF038NAA00-IMP</v>
          </cell>
          <cell r="D4817" t="str">
            <v>461E</v>
          </cell>
          <cell r="E4817" t="str">
            <v>ZMIP</v>
          </cell>
          <cell r="F4817">
            <v>1</v>
          </cell>
          <cell r="H4817" t="str">
            <v>Foreign - imported directly</v>
          </cell>
        </row>
        <row r="4818">
          <cell r="A4818" t="str">
            <v>KXF03TEAA00-IMP</v>
          </cell>
          <cell r="D4818" t="str">
            <v>461E</v>
          </cell>
          <cell r="E4818" t="str">
            <v>ZMIP</v>
          </cell>
          <cell r="F4818">
            <v>1</v>
          </cell>
          <cell r="H4818" t="str">
            <v>Foreign - imported directly</v>
          </cell>
        </row>
        <row r="4819">
          <cell r="A4819" t="str">
            <v>KXF03U6AA00</v>
          </cell>
          <cell r="D4819" t="str">
            <v>461E</v>
          </cell>
          <cell r="E4819" t="str">
            <v>ZMIP</v>
          </cell>
          <cell r="F4819">
            <v>1</v>
          </cell>
          <cell r="H4819" t="str">
            <v>Foreign - imported directly</v>
          </cell>
        </row>
        <row r="4820">
          <cell r="A4820" t="str">
            <v>KXF03U6AA00-IMP</v>
          </cell>
          <cell r="D4820" t="str">
            <v>461E</v>
          </cell>
          <cell r="E4820" t="str">
            <v>ZMIP</v>
          </cell>
          <cell r="F4820">
            <v>1</v>
          </cell>
          <cell r="H4820" t="str">
            <v>Foreign - imported directly</v>
          </cell>
        </row>
        <row r="4821">
          <cell r="A4821" t="str">
            <v>KXF03UQAA00</v>
          </cell>
          <cell r="D4821" t="str">
            <v>461E</v>
          </cell>
          <cell r="E4821" t="str">
            <v>ZMIP</v>
          </cell>
          <cell r="F4821">
            <v>0</v>
          </cell>
          <cell r="H4821" t="str">
            <v>National - except indicated in codes 3, 4, 5 or 8.</v>
          </cell>
        </row>
        <row r="4822">
          <cell r="A4822" t="str">
            <v>KXF04BQAA00-IMP</v>
          </cell>
          <cell r="D4822" t="str">
            <v>461E</v>
          </cell>
          <cell r="E4822" t="str">
            <v>ZMIP</v>
          </cell>
          <cell r="F4822">
            <v>1</v>
          </cell>
          <cell r="H4822" t="str">
            <v>Foreign - imported directly</v>
          </cell>
        </row>
        <row r="4823">
          <cell r="A4823" t="str">
            <v>KXF05PLAA00-IMP</v>
          </cell>
          <cell r="D4823" t="str">
            <v>461E</v>
          </cell>
          <cell r="E4823" t="str">
            <v>ZMIP</v>
          </cell>
          <cell r="F4823">
            <v>1</v>
          </cell>
          <cell r="H4823" t="str">
            <v>Foreign - imported directly</v>
          </cell>
        </row>
        <row r="4824">
          <cell r="A4824" t="str">
            <v>KXF05YHAA00-IMP</v>
          </cell>
          <cell r="D4824" t="str">
            <v>461E</v>
          </cell>
          <cell r="E4824" t="str">
            <v>ZMIP</v>
          </cell>
          <cell r="F4824">
            <v>1</v>
          </cell>
          <cell r="H4824" t="str">
            <v>Foreign - imported directly</v>
          </cell>
        </row>
        <row r="4825">
          <cell r="A4825" t="str">
            <v>KXF07Q5AA00</v>
          </cell>
          <cell r="D4825" t="str">
            <v>461E</v>
          </cell>
          <cell r="E4825" t="str">
            <v>ZMIP</v>
          </cell>
          <cell r="F4825">
            <v>1</v>
          </cell>
          <cell r="H4825" t="str">
            <v>Foreign - imported directly</v>
          </cell>
        </row>
        <row r="4826">
          <cell r="A4826" t="str">
            <v>KXF07Q5AA00-IMP</v>
          </cell>
          <cell r="D4826" t="str">
            <v>461E</v>
          </cell>
          <cell r="E4826" t="str">
            <v>ZMIP</v>
          </cell>
          <cell r="F4826">
            <v>1</v>
          </cell>
          <cell r="H4826" t="str">
            <v>Foreign - imported directly</v>
          </cell>
        </row>
        <row r="4827">
          <cell r="A4827" t="str">
            <v>KXF081WAA00</v>
          </cell>
          <cell r="D4827" t="str">
            <v>461E</v>
          </cell>
          <cell r="E4827" t="str">
            <v>ZMIP</v>
          </cell>
          <cell r="F4827">
            <v>1</v>
          </cell>
          <cell r="H4827" t="str">
            <v>Foreign - imported directly</v>
          </cell>
        </row>
        <row r="4828">
          <cell r="A4828" t="str">
            <v>KXF081WAA00-IMP</v>
          </cell>
          <cell r="D4828" t="str">
            <v>461E</v>
          </cell>
          <cell r="E4828" t="str">
            <v>ZMIP</v>
          </cell>
          <cell r="F4828">
            <v>1</v>
          </cell>
          <cell r="H4828" t="str">
            <v>Foreign - imported directly</v>
          </cell>
        </row>
        <row r="4829">
          <cell r="A4829" t="str">
            <v>KXF08ANAA00</v>
          </cell>
          <cell r="D4829" t="str">
            <v>461E</v>
          </cell>
          <cell r="E4829" t="str">
            <v>ZMIP</v>
          </cell>
          <cell r="F4829">
            <v>0</v>
          </cell>
          <cell r="H4829" t="str">
            <v>National - except indicated in codes 3, 4, 5 or 8.</v>
          </cell>
        </row>
        <row r="4830">
          <cell r="A4830" t="str">
            <v>KXF08ANAA00-IMP</v>
          </cell>
          <cell r="D4830" t="str">
            <v>461E</v>
          </cell>
          <cell r="E4830" t="str">
            <v>ZMIP</v>
          </cell>
          <cell r="F4830">
            <v>1</v>
          </cell>
          <cell r="H4830" t="str">
            <v>Foreign - imported directly</v>
          </cell>
        </row>
        <row r="4831">
          <cell r="A4831" t="str">
            <v>KXF098PAA00</v>
          </cell>
          <cell r="D4831" t="str">
            <v>461E</v>
          </cell>
          <cell r="E4831" t="str">
            <v>ZMIP</v>
          </cell>
          <cell r="F4831">
            <v>0</v>
          </cell>
          <cell r="H4831" t="str">
            <v>National - except indicated in codes 3, 4, 5 or 8.</v>
          </cell>
        </row>
        <row r="4832">
          <cell r="A4832" t="str">
            <v>KXF098PAA00-IMP</v>
          </cell>
          <cell r="D4832" t="str">
            <v>461E</v>
          </cell>
          <cell r="E4832" t="str">
            <v>ZMIP</v>
          </cell>
          <cell r="F4832">
            <v>1</v>
          </cell>
          <cell r="H4832" t="str">
            <v>Foreign - imported directly</v>
          </cell>
        </row>
        <row r="4833">
          <cell r="A4833" t="str">
            <v>KXF09Y6AA00</v>
          </cell>
          <cell r="D4833" t="str">
            <v>461E</v>
          </cell>
          <cell r="E4833" t="str">
            <v>ZMIP</v>
          </cell>
          <cell r="F4833">
            <v>0</v>
          </cell>
          <cell r="H4833" t="str">
            <v>National - except indicated in codes 3, 4, 5 or 8.</v>
          </cell>
        </row>
        <row r="4834">
          <cell r="A4834" t="str">
            <v>KXF09Y6AA00-IMP</v>
          </cell>
          <cell r="D4834" t="str">
            <v>461E</v>
          </cell>
          <cell r="E4834" t="str">
            <v>ZMIP</v>
          </cell>
          <cell r="F4834">
            <v>1</v>
          </cell>
          <cell r="H4834" t="str">
            <v>Foreign - imported directly</v>
          </cell>
        </row>
        <row r="4835">
          <cell r="A4835" t="str">
            <v>KXF0A1QAA00</v>
          </cell>
          <cell r="D4835" t="str">
            <v>461E</v>
          </cell>
          <cell r="E4835" t="str">
            <v>ZMIP</v>
          </cell>
          <cell r="F4835">
            <v>0</v>
          </cell>
          <cell r="H4835" t="str">
            <v>National - except indicated in codes 3, 4, 5 or 8.</v>
          </cell>
        </row>
        <row r="4836">
          <cell r="A4836" t="str">
            <v>KXF0A1RAA00-IMP</v>
          </cell>
          <cell r="D4836" t="str">
            <v>461E</v>
          </cell>
          <cell r="E4836" t="str">
            <v>ZMIP</v>
          </cell>
          <cell r="F4836">
            <v>1</v>
          </cell>
          <cell r="H4836" t="str">
            <v>Foreign - imported directly</v>
          </cell>
        </row>
        <row r="4837">
          <cell r="A4837" t="str">
            <v>KXF0A1SAA00</v>
          </cell>
          <cell r="D4837" t="str">
            <v>461E</v>
          </cell>
          <cell r="E4837" t="str">
            <v>ZMIP</v>
          </cell>
          <cell r="F4837">
            <v>0</v>
          </cell>
          <cell r="H4837" t="str">
            <v>National - except indicated in codes 3, 4, 5 or 8.</v>
          </cell>
        </row>
        <row r="4838">
          <cell r="A4838" t="str">
            <v>KXF0A74AA00</v>
          </cell>
          <cell r="D4838" t="str">
            <v>461E</v>
          </cell>
          <cell r="E4838" t="str">
            <v>ZMIP</v>
          </cell>
          <cell r="F4838">
            <v>0</v>
          </cell>
          <cell r="H4838" t="str">
            <v>National - except indicated in codes 3, 4, 5 or 8.</v>
          </cell>
        </row>
        <row r="4839">
          <cell r="A4839" t="str">
            <v>KXF0A74AA00-IMP</v>
          </cell>
          <cell r="D4839" t="str">
            <v>461E</v>
          </cell>
          <cell r="E4839" t="str">
            <v>ZMIP</v>
          </cell>
          <cell r="F4839">
            <v>1</v>
          </cell>
          <cell r="H4839" t="str">
            <v>Foreign - imported directly</v>
          </cell>
        </row>
        <row r="4840">
          <cell r="A4840" t="str">
            <v>KXF0BANAA00</v>
          </cell>
          <cell r="D4840" t="str">
            <v>461E</v>
          </cell>
          <cell r="E4840" t="str">
            <v>ZMIP</v>
          </cell>
          <cell r="F4840">
            <v>1</v>
          </cell>
          <cell r="H4840" t="str">
            <v>Foreign - imported directly</v>
          </cell>
        </row>
        <row r="4841">
          <cell r="A4841" t="str">
            <v>KXF0CSQAA00</v>
          </cell>
          <cell r="D4841" t="str">
            <v>461E</v>
          </cell>
          <cell r="E4841" t="str">
            <v>ZMIP</v>
          </cell>
          <cell r="F4841">
            <v>1</v>
          </cell>
          <cell r="H4841" t="str">
            <v>Foreign - imported directly</v>
          </cell>
        </row>
        <row r="4842">
          <cell r="A4842" t="str">
            <v>KXF0CSQAA00-IMP</v>
          </cell>
          <cell r="D4842" t="str">
            <v>461E</v>
          </cell>
          <cell r="E4842" t="str">
            <v>ZMIP</v>
          </cell>
          <cell r="F4842">
            <v>1</v>
          </cell>
          <cell r="H4842" t="str">
            <v>Foreign - imported directly</v>
          </cell>
        </row>
        <row r="4843">
          <cell r="A4843" t="str">
            <v>KXF0CSTAA00</v>
          </cell>
          <cell r="D4843" t="str">
            <v>461E</v>
          </cell>
          <cell r="E4843" t="str">
            <v>ZMIP</v>
          </cell>
          <cell r="F4843">
            <v>0</v>
          </cell>
          <cell r="H4843" t="str">
            <v>National - except indicated in codes 3, 4, 5 or 8.</v>
          </cell>
        </row>
        <row r="4844">
          <cell r="A4844" t="str">
            <v>KXF0CSVAA00</v>
          </cell>
          <cell r="D4844" t="str">
            <v>461E</v>
          </cell>
          <cell r="E4844" t="str">
            <v>ZMIP</v>
          </cell>
          <cell r="F4844">
            <v>0</v>
          </cell>
          <cell r="H4844" t="str">
            <v>National - except indicated in codes 3, 4, 5 or 8.</v>
          </cell>
        </row>
        <row r="4845">
          <cell r="A4845" t="str">
            <v>KXF0CSVAA00-IMP</v>
          </cell>
          <cell r="D4845" t="str">
            <v>461E</v>
          </cell>
          <cell r="E4845" t="str">
            <v>ZMIP</v>
          </cell>
          <cell r="F4845">
            <v>1</v>
          </cell>
          <cell r="H4845" t="str">
            <v>Foreign - imported directly</v>
          </cell>
        </row>
        <row r="4846">
          <cell r="A4846" t="str">
            <v>KXF0CTQAA00</v>
          </cell>
          <cell r="D4846" t="str">
            <v>461E</v>
          </cell>
          <cell r="E4846" t="str">
            <v>ZMIP</v>
          </cell>
          <cell r="F4846">
            <v>0</v>
          </cell>
          <cell r="H4846" t="str">
            <v>National - except indicated in codes 3, 4, 5 or 8.</v>
          </cell>
        </row>
        <row r="4847">
          <cell r="A4847" t="str">
            <v>KXF0CWMAA00</v>
          </cell>
          <cell r="D4847" t="str">
            <v>461E</v>
          </cell>
          <cell r="E4847" t="str">
            <v>ZROH</v>
          </cell>
          <cell r="F4847">
            <v>1</v>
          </cell>
          <cell r="H4847" t="str">
            <v>Foreign - imported directly</v>
          </cell>
        </row>
        <row r="4848">
          <cell r="A4848" t="str">
            <v>KXF0CWMAA00-IMP</v>
          </cell>
          <cell r="D4848" t="str">
            <v>461E</v>
          </cell>
          <cell r="E4848" t="str">
            <v>ZMIP</v>
          </cell>
          <cell r="F4848">
            <v>1</v>
          </cell>
          <cell r="H4848" t="str">
            <v>Foreign - imported directly</v>
          </cell>
        </row>
        <row r="4849">
          <cell r="A4849" t="str">
            <v>KXF0CWPAA00</v>
          </cell>
          <cell r="D4849" t="str">
            <v>461E</v>
          </cell>
          <cell r="E4849" t="str">
            <v>ZMIP</v>
          </cell>
          <cell r="F4849">
            <v>1</v>
          </cell>
          <cell r="H4849" t="str">
            <v>Foreign - imported directly</v>
          </cell>
        </row>
        <row r="4850">
          <cell r="A4850" t="str">
            <v>KXF0CWPAA00-IMP</v>
          </cell>
          <cell r="D4850" t="str">
            <v>461E</v>
          </cell>
          <cell r="E4850" t="str">
            <v>ZMIP</v>
          </cell>
          <cell r="F4850">
            <v>1</v>
          </cell>
          <cell r="H4850" t="str">
            <v>Foreign - imported directly</v>
          </cell>
        </row>
        <row r="4851">
          <cell r="A4851" t="str">
            <v>KXF0DHHAA00</v>
          </cell>
          <cell r="D4851" t="str">
            <v>461E</v>
          </cell>
          <cell r="E4851" t="str">
            <v>ZMIP</v>
          </cell>
          <cell r="F4851">
            <v>1</v>
          </cell>
          <cell r="H4851" t="str">
            <v>Foreign - imported directly</v>
          </cell>
        </row>
        <row r="4852">
          <cell r="A4852" t="str">
            <v>KXF0DHHAA00-IMP</v>
          </cell>
          <cell r="D4852" t="str">
            <v>461E</v>
          </cell>
          <cell r="E4852" t="str">
            <v>ZMIP</v>
          </cell>
          <cell r="F4852">
            <v>1</v>
          </cell>
          <cell r="H4852" t="str">
            <v>Foreign - imported directly</v>
          </cell>
        </row>
        <row r="4853">
          <cell r="A4853" t="str">
            <v>KXF0DJ1AA00-IMP</v>
          </cell>
          <cell r="D4853" t="str">
            <v>461E</v>
          </cell>
          <cell r="E4853" t="str">
            <v>ZMIP</v>
          </cell>
          <cell r="F4853">
            <v>1</v>
          </cell>
          <cell r="H4853" t="str">
            <v>Foreign - imported directly</v>
          </cell>
        </row>
        <row r="4854">
          <cell r="A4854" t="str">
            <v>KXF0DJXAA00-IMP</v>
          </cell>
          <cell r="D4854" t="str">
            <v>461E</v>
          </cell>
          <cell r="E4854" t="str">
            <v>ZMIP</v>
          </cell>
          <cell r="F4854">
            <v>1</v>
          </cell>
          <cell r="H4854" t="str">
            <v>Foreign - imported directly</v>
          </cell>
        </row>
        <row r="4855">
          <cell r="A4855" t="str">
            <v>KXF0DJYAA00-IMP</v>
          </cell>
          <cell r="D4855" t="str">
            <v>461E</v>
          </cell>
          <cell r="E4855" t="str">
            <v>ZMIP</v>
          </cell>
          <cell r="F4855">
            <v>1</v>
          </cell>
          <cell r="H4855" t="str">
            <v>Foreign - imported directly</v>
          </cell>
        </row>
        <row r="4856">
          <cell r="A4856" t="str">
            <v>KXF0DJZAA00-IMP</v>
          </cell>
          <cell r="D4856" t="str">
            <v>461E</v>
          </cell>
          <cell r="E4856" t="str">
            <v>ZMIP</v>
          </cell>
          <cell r="F4856">
            <v>1</v>
          </cell>
          <cell r="H4856" t="str">
            <v>Foreign - imported directly</v>
          </cell>
        </row>
        <row r="4857">
          <cell r="A4857" t="str">
            <v>KXF0DKAAA00</v>
          </cell>
          <cell r="D4857" t="str">
            <v>461E</v>
          </cell>
          <cell r="E4857" t="str">
            <v>ZROH</v>
          </cell>
          <cell r="F4857">
            <v>1</v>
          </cell>
          <cell r="H4857" t="str">
            <v>Foreign - imported directly</v>
          </cell>
        </row>
        <row r="4858">
          <cell r="A4858" t="str">
            <v>KXF0DKAAA00-IMP</v>
          </cell>
          <cell r="D4858" t="str">
            <v>461E</v>
          </cell>
          <cell r="E4858" t="str">
            <v>ZMIP</v>
          </cell>
          <cell r="F4858">
            <v>1</v>
          </cell>
          <cell r="H4858" t="str">
            <v>Foreign - imported directly</v>
          </cell>
        </row>
        <row r="4859">
          <cell r="A4859" t="str">
            <v>KXF0DKCAA00</v>
          </cell>
          <cell r="D4859" t="str">
            <v>461E</v>
          </cell>
          <cell r="E4859" t="str">
            <v>ZMIP</v>
          </cell>
          <cell r="F4859">
            <v>0</v>
          </cell>
          <cell r="H4859" t="str">
            <v>National - except indicated in codes 3, 4, 5 or 8.</v>
          </cell>
        </row>
        <row r="4860">
          <cell r="A4860" t="str">
            <v>KXF0DKCAA00-IMP</v>
          </cell>
          <cell r="D4860" t="str">
            <v>461E</v>
          </cell>
          <cell r="E4860" t="str">
            <v>ZMIP</v>
          </cell>
          <cell r="F4860">
            <v>1</v>
          </cell>
          <cell r="H4860" t="str">
            <v>Foreign - imported directly</v>
          </cell>
        </row>
        <row r="4861">
          <cell r="A4861" t="str">
            <v>KXF0DKDAA00</v>
          </cell>
          <cell r="D4861" t="str">
            <v>461E</v>
          </cell>
          <cell r="E4861" t="str">
            <v>ZMIP</v>
          </cell>
          <cell r="F4861">
            <v>0</v>
          </cell>
          <cell r="H4861" t="str">
            <v>National - except indicated in codes 3, 4, 5 or 8.</v>
          </cell>
        </row>
        <row r="4862">
          <cell r="A4862" t="str">
            <v>KXF0DKDAA00-IMP</v>
          </cell>
          <cell r="D4862" t="str">
            <v>461E</v>
          </cell>
          <cell r="E4862" t="str">
            <v>ZMIP</v>
          </cell>
          <cell r="F4862">
            <v>1</v>
          </cell>
          <cell r="H4862" t="str">
            <v>Foreign - imported directly</v>
          </cell>
        </row>
        <row r="4863">
          <cell r="A4863" t="str">
            <v>KXF0DKEAA00</v>
          </cell>
          <cell r="D4863" t="str">
            <v>461E</v>
          </cell>
          <cell r="E4863" t="str">
            <v>ZMIP</v>
          </cell>
          <cell r="F4863">
            <v>0</v>
          </cell>
          <cell r="H4863" t="str">
            <v>National - except indicated in codes 3, 4, 5 or 8.</v>
          </cell>
        </row>
        <row r="4864">
          <cell r="A4864" t="str">
            <v>KXF0DKEAA00-IMP</v>
          </cell>
          <cell r="D4864" t="str">
            <v>461E</v>
          </cell>
          <cell r="E4864" t="str">
            <v>ZMIP</v>
          </cell>
          <cell r="F4864">
            <v>1</v>
          </cell>
          <cell r="H4864" t="str">
            <v>Foreign - imported directly</v>
          </cell>
        </row>
        <row r="4865">
          <cell r="A4865" t="str">
            <v>KXF0DKFAA00</v>
          </cell>
          <cell r="D4865" t="str">
            <v>461E</v>
          </cell>
          <cell r="E4865" t="str">
            <v>ZMIP</v>
          </cell>
          <cell r="F4865">
            <v>0</v>
          </cell>
          <cell r="H4865" t="str">
            <v>National - except indicated in codes 3, 4, 5 or 8.</v>
          </cell>
        </row>
        <row r="4866">
          <cell r="A4866" t="str">
            <v>KXF0DKFAA00-IMP</v>
          </cell>
          <cell r="D4866" t="str">
            <v>461E</v>
          </cell>
          <cell r="E4866" t="str">
            <v>ZMIP</v>
          </cell>
          <cell r="F4866">
            <v>1</v>
          </cell>
          <cell r="H4866" t="str">
            <v>Foreign - imported directly</v>
          </cell>
        </row>
        <row r="4867">
          <cell r="A4867" t="str">
            <v>KXF0DKGAA00</v>
          </cell>
          <cell r="D4867" t="str">
            <v>461E</v>
          </cell>
          <cell r="E4867" t="str">
            <v>ZMIP</v>
          </cell>
          <cell r="F4867">
            <v>0</v>
          </cell>
          <cell r="H4867" t="str">
            <v>National - except indicated in codes 3, 4, 5 or 8.</v>
          </cell>
        </row>
        <row r="4868">
          <cell r="A4868" t="str">
            <v>KXF0DKLAA00-IMP</v>
          </cell>
          <cell r="D4868" t="str">
            <v>461E</v>
          </cell>
          <cell r="E4868" t="str">
            <v>ZMIP</v>
          </cell>
          <cell r="F4868">
            <v>1</v>
          </cell>
          <cell r="H4868" t="str">
            <v>Foreign - imported directly</v>
          </cell>
        </row>
        <row r="4869">
          <cell r="A4869" t="str">
            <v>KXF0DLKAA01-IMP</v>
          </cell>
          <cell r="D4869" t="str">
            <v>461E</v>
          </cell>
          <cell r="E4869" t="str">
            <v>ZMIP</v>
          </cell>
          <cell r="F4869">
            <v>1</v>
          </cell>
          <cell r="H4869" t="str">
            <v>Foreign - imported directly</v>
          </cell>
        </row>
        <row r="4870">
          <cell r="A4870" t="str">
            <v>KXF0DLLAA01-IMP</v>
          </cell>
          <cell r="D4870" t="str">
            <v>461E</v>
          </cell>
          <cell r="E4870" t="str">
            <v>ZMIP</v>
          </cell>
          <cell r="F4870">
            <v>1</v>
          </cell>
          <cell r="H4870" t="str">
            <v>Foreign - imported directly</v>
          </cell>
        </row>
        <row r="4871">
          <cell r="A4871" t="str">
            <v>KXF0DR6AA00</v>
          </cell>
          <cell r="D4871" t="str">
            <v>461E</v>
          </cell>
          <cell r="E4871" t="str">
            <v>ZMIP</v>
          </cell>
          <cell r="F4871">
            <v>1</v>
          </cell>
          <cell r="H4871" t="str">
            <v>Foreign - imported directly</v>
          </cell>
        </row>
        <row r="4872">
          <cell r="A4872" t="str">
            <v>KXF0DS4AA00</v>
          </cell>
          <cell r="D4872" t="str">
            <v>461E</v>
          </cell>
          <cell r="E4872" t="str">
            <v>ZMIP</v>
          </cell>
          <cell r="F4872">
            <v>0</v>
          </cell>
          <cell r="H4872" t="str">
            <v>National - except indicated in codes 3, 4, 5 or 8.</v>
          </cell>
        </row>
        <row r="4873">
          <cell r="A4873" t="str">
            <v>KXF0DS4AA00-IMP</v>
          </cell>
          <cell r="D4873" t="str">
            <v>461E</v>
          </cell>
          <cell r="E4873" t="str">
            <v>ZMIP</v>
          </cell>
          <cell r="F4873">
            <v>1</v>
          </cell>
          <cell r="H4873" t="str">
            <v>Foreign - imported directly</v>
          </cell>
        </row>
        <row r="4874">
          <cell r="A4874" t="str">
            <v>KXF0DURAA00</v>
          </cell>
          <cell r="D4874" t="str">
            <v>461E</v>
          </cell>
          <cell r="E4874" t="str">
            <v>ZMIP</v>
          </cell>
          <cell r="F4874">
            <v>0</v>
          </cell>
          <cell r="H4874" t="str">
            <v>National - except indicated in codes 3, 4, 5 or 8.</v>
          </cell>
        </row>
        <row r="4875">
          <cell r="A4875" t="str">
            <v>KXF0DURAA00-IMP</v>
          </cell>
          <cell r="D4875" t="str">
            <v>461E</v>
          </cell>
          <cell r="E4875" t="str">
            <v>ZMIP</v>
          </cell>
          <cell r="F4875">
            <v>1</v>
          </cell>
          <cell r="H4875" t="str">
            <v>Foreign - imported directly</v>
          </cell>
        </row>
        <row r="4876">
          <cell r="A4876" t="str">
            <v>KXF0DUSAA00</v>
          </cell>
          <cell r="D4876" t="str">
            <v>461E</v>
          </cell>
          <cell r="E4876" t="str">
            <v>ZMIP</v>
          </cell>
          <cell r="F4876">
            <v>1</v>
          </cell>
          <cell r="H4876" t="str">
            <v>Foreign - imported directly</v>
          </cell>
        </row>
        <row r="4877">
          <cell r="A4877" t="str">
            <v>KXF0DUSAA00-IMP</v>
          </cell>
          <cell r="D4877" t="str">
            <v>461E</v>
          </cell>
          <cell r="E4877" t="str">
            <v>ZMIP</v>
          </cell>
          <cell r="F4877">
            <v>1</v>
          </cell>
          <cell r="H4877" t="str">
            <v>Foreign - imported directly</v>
          </cell>
        </row>
        <row r="4878">
          <cell r="A4878" t="str">
            <v>KXF0DUVAA00</v>
          </cell>
          <cell r="D4878" t="str">
            <v>461E</v>
          </cell>
          <cell r="E4878" t="str">
            <v>ZMIP</v>
          </cell>
          <cell r="F4878">
            <v>1</v>
          </cell>
          <cell r="H4878" t="str">
            <v>Foreign - imported directly</v>
          </cell>
        </row>
        <row r="4879">
          <cell r="A4879" t="str">
            <v>KXF0DUVAA00-IMP</v>
          </cell>
          <cell r="D4879" t="str">
            <v>461E</v>
          </cell>
          <cell r="E4879" t="str">
            <v>ZMIP</v>
          </cell>
          <cell r="F4879">
            <v>1</v>
          </cell>
          <cell r="H4879" t="str">
            <v>Foreign - imported directly</v>
          </cell>
        </row>
        <row r="4880">
          <cell r="A4880" t="str">
            <v>KXF0DWVTA00-IMP</v>
          </cell>
          <cell r="D4880" t="str">
            <v>461E</v>
          </cell>
          <cell r="E4880" t="str">
            <v>ZMIP</v>
          </cell>
          <cell r="F4880">
            <v>1</v>
          </cell>
          <cell r="H4880" t="str">
            <v>Foreign - imported directly</v>
          </cell>
        </row>
        <row r="4881">
          <cell r="A4881" t="str">
            <v>KXF0DX8NA00-IMP</v>
          </cell>
          <cell r="D4881" t="str">
            <v>461E</v>
          </cell>
          <cell r="E4881" t="str">
            <v>ZMIP</v>
          </cell>
          <cell r="F4881">
            <v>1</v>
          </cell>
          <cell r="H4881" t="str">
            <v>Foreign - imported directly</v>
          </cell>
        </row>
        <row r="4882">
          <cell r="A4882" t="str">
            <v>KXF0DXU4A00</v>
          </cell>
          <cell r="D4882" t="str">
            <v>461E</v>
          </cell>
          <cell r="E4882" t="str">
            <v>ZMIP</v>
          </cell>
          <cell r="F4882">
            <v>1</v>
          </cell>
          <cell r="H4882" t="str">
            <v>Foreign - imported directly</v>
          </cell>
        </row>
        <row r="4883">
          <cell r="A4883" t="str">
            <v>KXF0DZHVA00-IMP</v>
          </cell>
          <cell r="D4883" t="str">
            <v>461E</v>
          </cell>
          <cell r="E4883" t="str">
            <v>ZMIP</v>
          </cell>
          <cell r="F4883">
            <v>1</v>
          </cell>
          <cell r="H4883" t="str">
            <v>Foreign - imported directly</v>
          </cell>
        </row>
        <row r="4884">
          <cell r="A4884" t="str">
            <v>KXF0DZXDA00-IMP</v>
          </cell>
          <cell r="D4884" t="str">
            <v>461E</v>
          </cell>
          <cell r="E4884" t="str">
            <v>ZMIP</v>
          </cell>
          <cell r="F4884">
            <v>1</v>
          </cell>
          <cell r="H4884" t="str">
            <v>Foreign - imported directly</v>
          </cell>
        </row>
        <row r="4885">
          <cell r="A4885" t="str">
            <v>KXF0E07FA00-IMP</v>
          </cell>
          <cell r="D4885" t="str">
            <v>461E</v>
          </cell>
          <cell r="E4885" t="str">
            <v>ZMIP</v>
          </cell>
          <cell r="F4885">
            <v>1</v>
          </cell>
          <cell r="H4885" t="str">
            <v>Foreign - imported directly</v>
          </cell>
        </row>
        <row r="4886">
          <cell r="A4886" t="str">
            <v>KXF0E08AA00</v>
          </cell>
          <cell r="D4886" t="str">
            <v>461E</v>
          </cell>
          <cell r="E4886" t="str">
            <v>ZMIP</v>
          </cell>
          <cell r="F4886">
            <v>0</v>
          </cell>
          <cell r="H4886" t="str">
            <v>National - except indicated in codes 3, 4, 5 or 8.</v>
          </cell>
        </row>
        <row r="4887">
          <cell r="A4887" t="str">
            <v>KXF0E3RRA00</v>
          </cell>
          <cell r="D4887" t="str">
            <v>461E</v>
          </cell>
          <cell r="E4887" t="str">
            <v>ZMIP</v>
          </cell>
          <cell r="F4887">
            <v>0</v>
          </cell>
          <cell r="H4887" t="str">
            <v>National - except indicated in codes 3, 4, 5 or 8.</v>
          </cell>
        </row>
        <row r="4888">
          <cell r="A4888" t="str">
            <v>KXF0E3RRA00-IMP</v>
          </cell>
          <cell r="D4888" t="str">
            <v>461E</v>
          </cell>
          <cell r="E4888" t="str">
            <v>ZMIP</v>
          </cell>
          <cell r="F4888">
            <v>1</v>
          </cell>
          <cell r="H4888" t="str">
            <v>Foreign - imported directly</v>
          </cell>
        </row>
        <row r="4889">
          <cell r="A4889" t="str">
            <v>KXFB00HMA02-IMP</v>
          </cell>
          <cell r="D4889" t="str">
            <v>461E</v>
          </cell>
          <cell r="E4889" t="str">
            <v>ZMIP</v>
          </cell>
          <cell r="F4889">
            <v>1</v>
          </cell>
          <cell r="H4889" t="str">
            <v>Foreign - imported directly</v>
          </cell>
        </row>
        <row r="4890">
          <cell r="A4890" t="str">
            <v>KXFB00L1A02-IMP</v>
          </cell>
          <cell r="D4890" t="str">
            <v>461E</v>
          </cell>
          <cell r="E4890" t="str">
            <v>ZMIP</v>
          </cell>
          <cell r="F4890">
            <v>1</v>
          </cell>
          <cell r="H4890" t="str">
            <v>Foreign - imported directly</v>
          </cell>
        </row>
        <row r="4891">
          <cell r="A4891" t="str">
            <v>KXFB00S6A03</v>
          </cell>
          <cell r="D4891" t="str">
            <v>461E</v>
          </cell>
          <cell r="E4891" t="str">
            <v>ZMIP</v>
          </cell>
          <cell r="F4891">
            <v>1</v>
          </cell>
          <cell r="H4891" t="str">
            <v>Foreign - imported directly</v>
          </cell>
        </row>
        <row r="4892">
          <cell r="A4892" t="str">
            <v>KXFB00S6A03-IMP</v>
          </cell>
          <cell r="D4892" t="str">
            <v>461E</v>
          </cell>
          <cell r="E4892" t="str">
            <v>ZMIP</v>
          </cell>
          <cell r="F4892">
            <v>1</v>
          </cell>
          <cell r="H4892" t="str">
            <v>Foreign - imported directly</v>
          </cell>
        </row>
        <row r="4893">
          <cell r="A4893" t="str">
            <v>KXFB029SA00</v>
          </cell>
          <cell r="D4893" t="str">
            <v>461E</v>
          </cell>
          <cell r="E4893" t="str">
            <v>ZMIP</v>
          </cell>
          <cell r="F4893">
            <v>1</v>
          </cell>
          <cell r="H4893" t="str">
            <v>Foreign - imported directly</v>
          </cell>
        </row>
        <row r="4894">
          <cell r="A4894" t="str">
            <v>KXFB029SA00-IMP</v>
          </cell>
          <cell r="D4894" t="str">
            <v>461E</v>
          </cell>
          <cell r="E4894" t="str">
            <v>ZMIP</v>
          </cell>
          <cell r="F4894">
            <v>1</v>
          </cell>
          <cell r="H4894" t="str">
            <v>Foreign - imported directly</v>
          </cell>
        </row>
        <row r="4895">
          <cell r="A4895" t="str">
            <v>KXFB02BTA00</v>
          </cell>
          <cell r="D4895" t="str">
            <v>461E</v>
          </cell>
          <cell r="E4895" t="str">
            <v>ZMIP</v>
          </cell>
          <cell r="F4895">
            <v>0</v>
          </cell>
          <cell r="H4895" t="str">
            <v>National - except indicated in codes 3, 4, 5 or 8.</v>
          </cell>
        </row>
        <row r="4896">
          <cell r="A4896" t="str">
            <v>KXFB02GCB01</v>
          </cell>
          <cell r="D4896" t="str">
            <v>461E</v>
          </cell>
          <cell r="E4896" t="str">
            <v>ZMIP</v>
          </cell>
          <cell r="F4896">
            <v>1</v>
          </cell>
          <cell r="H4896" t="str">
            <v>Foreign - imported directly</v>
          </cell>
        </row>
        <row r="4897">
          <cell r="A4897" t="str">
            <v>KXFB02JLB00</v>
          </cell>
          <cell r="D4897" t="str">
            <v>461E</v>
          </cell>
          <cell r="E4897" t="str">
            <v>ZMIP</v>
          </cell>
          <cell r="F4897">
            <v>0</v>
          </cell>
          <cell r="H4897" t="str">
            <v>National - except indicated in codes 3, 4, 5 or 8.</v>
          </cell>
        </row>
        <row r="4898">
          <cell r="A4898" t="str">
            <v>KXFB02LUA05-IMP</v>
          </cell>
          <cell r="D4898" t="str">
            <v>461E</v>
          </cell>
          <cell r="E4898" t="str">
            <v>ZMIP</v>
          </cell>
          <cell r="F4898">
            <v>1</v>
          </cell>
          <cell r="H4898" t="str">
            <v>Foreign - imported directly</v>
          </cell>
        </row>
        <row r="4899">
          <cell r="A4899" t="str">
            <v>KXFB02M1A01-IMP</v>
          </cell>
          <cell r="D4899" t="str">
            <v>461E</v>
          </cell>
          <cell r="E4899" t="str">
            <v>ZMIP</v>
          </cell>
          <cell r="F4899">
            <v>1</v>
          </cell>
          <cell r="H4899" t="str">
            <v>Foreign - imported directly</v>
          </cell>
        </row>
        <row r="4900">
          <cell r="A4900" t="str">
            <v>KXFB02M2A01-IMP</v>
          </cell>
          <cell r="D4900" t="str">
            <v>461E</v>
          </cell>
          <cell r="E4900" t="str">
            <v>ZMIP</v>
          </cell>
          <cell r="F4900">
            <v>1</v>
          </cell>
          <cell r="H4900" t="str">
            <v>Foreign - imported directly</v>
          </cell>
        </row>
        <row r="4901">
          <cell r="A4901" t="str">
            <v>KXFB03KAA01 -IMP</v>
          </cell>
          <cell r="D4901" t="str">
            <v>461E</v>
          </cell>
          <cell r="E4901" t="str">
            <v>ZMIP</v>
          </cell>
          <cell r="F4901">
            <v>1</v>
          </cell>
          <cell r="H4901" t="str">
            <v>Foreign - imported directly</v>
          </cell>
        </row>
        <row r="4902">
          <cell r="A4902" t="str">
            <v>KXFB0568A01</v>
          </cell>
          <cell r="D4902" t="str">
            <v>461E</v>
          </cell>
          <cell r="E4902" t="str">
            <v>ZMIP</v>
          </cell>
          <cell r="F4902">
            <v>0</v>
          </cell>
          <cell r="H4902" t="str">
            <v>National - except indicated in codes 3, 4, 5 or 8.</v>
          </cell>
        </row>
        <row r="4903">
          <cell r="A4903" t="str">
            <v>KXFB0ALEA01</v>
          </cell>
          <cell r="D4903" t="str">
            <v>461E</v>
          </cell>
          <cell r="E4903" t="str">
            <v>ZMIP</v>
          </cell>
          <cell r="F4903">
            <v>1</v>
          </cell>
          <cell r="H4903" t="str">
            <v>Foreign - imported directly</v>
          </cell>
        </row>
        <row r="4904">
          <cell r="A4904" t="str">
            <v>KXFB0ALEA01-IMP</v>
          </cell>
          <cell r="D4904" t="str">
            <v>461E</v>
          </cell>
          <cell r="E4904" t="str">
            <v>ZMIP</v>
          </cell>
          <cell r="F4904">
            <v>1</v>
          </cell>
          <cell r="H4904" t="str">
            <v>Foreign - imported directly</v>
          </cell>
        </row>
        <row r="4905">
          <cell r="A4905" t="str">
            <v>KXFB0ALKA00</v>
          </cell>
          <cell r="D4905" t="str">
            <v>461E</v>
          </cell>
          <cell r="E4905" t="str">
            <v>ZMIP</v>
          </cell>
          <cell r="F4905">
            <v>0</v>
          </cell>
          <cell r="H4905" t="str">
            <v>National - except indicated in codes 3, 4, 5 or 8.</v>
          </cell>
        </row>
        <row r="4906">
          <cell r="A4906" t="str">
            <v>KXFBOATVAOO</v>
          </cell>
          <cell r="D4906" t="str">
            <v>461E</v>
          </cell>
          <cell r="E4906" t="str">
            <v>ZMIP</v>
          </cell>
          <cell r="F4906">
            <v>0</v>
          </cell>
          <cell r="H4906" t="str">
            <v>National - except indicated in codes 3, 4, 5 or 8.</v>
          </cell>
        </row>
        <row r="4907">
          <cell r="A4907" t="str">
            <v>KXFE0004A00</v>
          </cell>
          <cell r="D4907" t="str">
            <v>461E</v>
          </cell>
          <cell r="E4907" t="str">
            <v>ZMIP</v>
          </cell>
          <cell r="F4907">
            <v>0</v>
          </cell>
          <cell r="H4907" t="str">
            <v>National - except indicated in codes 3, 4, 5 or 8.</v>
          </cell>
        </row>
        <row r="4908">
          <cell r="A4908" t="str">
            <v>KXFE00F0A00</v>
          </cell>
          <cell r="D4908" t="str">
            <v>461E</v>
          </cell>
          <cell r="E4908" t="str">
            <v>ZMIP</v>
          </cell>
          <cell r="F4908">
            <v>0</v>
          </cell>
          <cell r="H4908" t="str">
            <v>National - except indicated in codes 3, 4, 5 or 8.</v>
          </cell>
        </row>
        <row r="4909">
          <cell r="A4909" t="str">
            <v>KXFODJSAA00</v>
          </cell>
          <cell r="D4909" t="str">
            <v>461E</v>
          </cell>
          <cell r="E4909" t="str">
            <v>ZMIP</v>
          </cell>
          <cell r="F4909">
            <v>0</v>
          </cell>
          <cell r="H4909" t="str">
            <v>National - except indicated in codes 3, 4, 5 or 8.</v>
          </cell>
        </row>
        <row r="4910">
          <cell r="A4910" t="str">
            <v>KXFODLTAAOO</v>
          </cell>
          <cell r="D4910" t="str">
            <v>461E</v>
          </cell>
          <cell r="E4910" t="str">
            <v>ZMIP</v>
          </cell>
          <cell r="F4910">
            <v>0</v>
          </cell>
          <cell r="H4910" t="str">
            <v>National - except indicated in codes 3, 4, 5 or 8.</v>
          </cell>
        </row>
        <row r="4911">
          <cell r="A4911" t="str">
            <v>KXFODREAA00</v>
          </cell>
          <cell r="D4911" t="str">
            <v>461E</v>
          </cell>
          <cell r="E4911" t="str">
            <v>ZMIP</v>
          </cell>
          <cell r="F4911">
            <v>0</v>
          </cell>
          <cell r="H4911" t="str">
            <v>National - except indicated in codes 3, 4, 5 or 8.</v>
          </cell>
        </row>
        <row r="4912">
          <cell r="A4912" t="str">
            <v>KXFODX8NA00-IMP</v>
          </cell>
          <cell r="D4912" t="str">
            <v>461E</v>
          </cell>
          <cell r="E4912" t="str">
            <v>ZMIP</v>
          </cell>
          <cell r="F4912">
            <v>1</v>
          </cell>
          <cell r="H4912" t="str">
            <v>Foreign - imported directly</v>
          </cell>
        </row>
        <row r="4913">
          <cell r="A4913" t="str">
            <v>KXFP5Z1AA00</v>
          </cell>
          <cell r="D4913" t="str">
            <v>461E</v>
          </cell>
          <cell r="E4913" t="str">
            <v>ZMIP</v>
          </cell>
          <cell r="F4913">
            <v>0</v>
          </cell>
          <cell r="H4913" t="str">
            <v>National - except indicated in codes 3, 4, 5 or 8.</v>
          </cell>
        </row>
        <row r="4914">
          <cell r="A4914" t="str">
            <v>KXFP6EUCA00-IMP</v>
          </cell>
          <cell r="D4914" t="str">
            <v>461E</v>
          </cell>
          <cell r="E4914" t="str">
            <v>ZMIP</v>
          </cell>
          <cell r="F4914">
            <v>1</v>
          </cell>
          <cell r="H4914" t="str">
            <v>Foreign - imported directly</v>
          </cell>
        </row>
        <row r="4915">
          <cell r="A4915" t="str">
            <v>KXFP6GB0A00-1</v>
          </cell>
          <cell r="D4915" t="str">
            <v>461E</v>
          </cell>
          <cell r="E4915" t="str">
            <v>ZMIP</v>
          </cell>
          <cell r="F4915">
            <v>0</v>
          </cell>
          <cell r="H4915" t="str">
            <v>National - except indicated in codes 3, 4, 5 or 8.</v>
          </cell>
        </row>
        <row r="4916">
          <cell r="A4916" t="str">
            <v>KXFP6GE1A00-1</v>
          </cell>
          <cell r="D4916" t="str">
            <v>461E</v>
          </cell>
          <cell r="E4916" t="str">
            <v>ZMIP</v>
          </cell>
          <cell r="F4916">
            <v>0</v>
          </cell>
          <cell r="H4916" t="str">
            <v>National - except indicated in codes 3, 4, 5 or 8.</v>
          </cell>
        </row>
        <row r="4917">
          <cell r="A4917" t="str">
            <v>KXFX0383A00</v>
          </cell>
          <cell r="D4917" t="str">
            <v>461E</v>
          </cell>
          <cell r="E4917" t="str">
            <v>ZMIP</v>
          </cell>
          <cell r="F4917">
            <v>0</v>
          </cell>
          <cell r="H4917" t="str">
            <v>National - except indicated in codes 3, 4, 5 or 8.</v>
          </cell>
        </row>
        <row r="4918">
          <cell r="A4918" t="str">
            <v>KXFX03FMA00</v>
          </cell>
          <cell r="D4918" t="str">
            <v>461E</v>
          </cell>
          <cell r="E4918" t="str">
            <v>ZMIP</v>
          </cell>
          <cell r="F4918">
            <v>0</v>
          </cell>
          <cell r="H4918" t="str">
            <v>National - except indicated in codes 3, 4, 5 or 8.</v>
          </cell>
        </row>
        <row r="4919">
          <cell r="A4919" t="str">
            <v>KXFX05CTA00</v>
          </cell>
          <cell r="D4919" t="str">
            <v>461E</v>
          </cell>
          <cell r="E4919" t="str">
            <v>ZMIP</v>
          </cell>
          <cell r="F4919">
            <v>0</v>
          </cell>
          <cell r="H4919" t="str">
            <v>National - except indicated in codes 3, 4, 5 or 8.</v>
          </cell>
        </row>
        <row r="4920">
          <cell r="A4920" t="str">
            <v>KXFX05ERA00</v>
          </cell>
          <cell r="D4920" t="str">
            <v>461E</v>
          </cell>
          <cell r="E4920" t="str">
            <v>ZMIP</v>
          </cell>
          <cell r="F4920">
            <v>1</v>
          </cell>
          <cell r="H4920" t="str">
            <v>Foreign - imported directly</v>
          </cell>
        </row>
        <row r="4921">
          <cell r="A4921" t="str">
            <v>KXFYGC00467</v>
          </cell>
          <cell r="D4921" t="str">
            <v>461E</v>
          </cell>
          <cell r="E4921" t="str">
            <v>ZMIP</v>
          </cell>
          <cell r="F4921">
            <v>0</v>
          </cell>
          <cell r="H4921" t="str">
            <v>National - except indicated in codes 3, 4, 5 or 8.</v>
          </cell>
        </row>
        <row r="4922">
          <cell r="A4922" t="str">
            <v>KXFYGC00467-IMP</v>
          </cell>
          <cell r="D4922" t="str">
            <v>461E</v>
          </cell>
          <cell r="E4922" t="str">
            <v>ZMIP</v>
          </cell>
          <cell r="F4922">
            <v>1</v>
          </cell>
          <cell r="H4922" t="str">
            <v>Foreign - imported directly</v>
          </cell>
        </row>
        <row r="4923">
          <cell r="A4923" t="str">
            <v>KXFYGC00470</v>
          </cell>
          <cell r="D4923" t="str">
            <v>461E</v>
          </cell>
          <cell r="E4923" t="str">
            <v>ZMIP</v>
          </cell>
          <cell r="F4923">
            <v>1</v>
          </cell>
          <cell r="H4923" t="str">
            <v>Foreign - imported directly</v>
          </cell>
        </row>
        <row r="4924">
          <cell r="A4924" t="str">
            <v>KXFYGC00470-IMP</v>
          </cell>
          <cell r="D4924" t="str">
            <v>461E</v>
          </cell>
          <cell r="E4924" t="str">
            <v>ZMIP</v>
          </cell>
          <cell r="F4924">
            <v>1</v>
          </cell>
          <cell r="H4924" t="str">
            <v>Foreign - imported directly</v>
          </cell>
        </row>
        <row r="4925">
          <cell r="A4925" t="str">
            <v>LBLSFISASUS01-GR-A</v>
          </cell>
          <cell r="D4925" t="str">
            <v>461E</v>
          </cell>
          <cell r="E4925" t="str">
            <v>ZHLB</v>
          </cell>
          <cell r="F4925">
            <v>0</v>
          </cell>
          <cell r="G4925" t="str">
            <v>X</v>
          </cell>
          <cell r="H4925" t="str">
            <v>National - except indicated in codes 3, 4, 5 or 8.</v>
          </cell>
        </row>
        <row r="4926">
          <cell r="A4926" t="str">
            <v>LBLSFISASUS01-GR-B</v>
          </cell>
          <cell r="D4926" t="str">
            <v>461E</v>
          </cell>
          <cell r="E4926" t="str">
            <v>ZHLB</v>
          </cell>
          <cell r="F4926">
            <v>0</v>
          </cell>
          <cell r="G4926" t="str">
            <v>X</v>
          </cell>
          <cell r="H4926" t="str">
            <v>National - except indicated in codes 3, 4, 5 or 8.</v>
          </cell>
        </row>
        <row r="4927">
          <cell r="A4927" t="str">
            <v>LBLSFISASUS02-GR-A</v>
          </cell>
          <cell r="D4927" t="str">
            <v>461E</v>
          </cell>
          <cell r="E4927" t="str">
            <v>ZHLB</v>
          </cell>
          <cell r="F4927">
            <v>0</v>
          </cell>
          <cell r="G4927" t="str">
            <v>X</v>
          </cell>
          <cell r="H4927" t="str">
            <v>National - except indicated in codes 3, 4, 5 or 8.</v>
          </cell>
        </row>
        <row r="4928">
          <cell r="A4928" t="str">
            <v>LBLSFISASUS02-GR-B</v>
          </cell>
          <cell r="D4928" t="str">
            <v>461E</v>
          </cell>
          <cell r="E4928" t="str">
            <v>ZHLB</v>
          </cell>
          <cell r="F4928">
            <v>0</v>
          </cell>
          <cell r="G4928" t="str">
            <v>X</v>
          </cell>
          <cell r="H4928" t="str">
            <v>National - except indicated in codes 3, 4, 5 or 8.</v>
          </cell>
        </row>
        <row r="4929">
          <cell r="A4929" t="str">
            <v>LBLSFISMBASUS01-GR</v>
          </cell>
          <cell r="D4929" t="str">
            <v>461E</v>
          </cell>
          <cell r="E4929" t="str">
            <v>ZHLB</v>
          </cell>
          <cell r="F4929">
            <v>0</v>
          </cell>
          <cell r="G4929" t="str">
            <v>X</v>
          </cell>
          <cell r="H4929" t="str">
            <v>National - except indicated in codes 3, 4, 5 or 8.</v>
          </cell>
        </row>
        <row r="4930">
          <cell r="A4930" t="str">
            <v>LBLSFISMBASUS02-GR</v>
          </cell>
          <cell r="D4930" t="str">
            <v>461E</v>
          </cell>
          <cell r="E4930" t="str">
            <v>ZHLB</v>
          </cell>
          <cell r="F4930">
            <v>0</v>
          </cell>
          <cell r="G4930" t="str">
            <v>X</v>
          </cell>
          <cell r="H4930" t="str">
            <v>National - except indicated in codes 3, 4, 5 or 8.</v>
          </cell>
        </row>
        <row r="4931">
          <cell r="A4931" t="str">
            <v>M38090-001</v>
          </cell>
          <cell r="D4931" t="str">
            <v>461E</v>
          </cell>
          <cell r="E4931" t="str">
            <v>ZMIP</v>
          </cell>
          <cell r="F4931">
            <v>0</v>
          </cell>
          <cell r="H4931" t="str">
            <v>National - except indicated in codes 3, 4, 5 or 8.</v>
          </cell>
        </row>
        <row r="4932">
          <cell r="A4932" t="str">
            <v>M38117-001</v>
          </cell>
          <cell r="D4932" t="str">
            <v>461E</v>
          </cell>
          <cell r="E4932" t="str">
            <v>ZMIP</v>
          </cell>
          <cell r="F4932">
            <v>0</v>
          </cell>
          <cell r="H4932" t="str">
            <v>National - except indicated in codes 3, 4, 5 or 8.</v>
          </cell>
        </row>
        <row r="4933">
          <cell r="A4933" t="str">
            <v>M38119-001</v>
          </cell>
          <cell r="D4933" t="str">
            <v>461E</v>
          </cell>
          <cell r="E4933" t="str">
            <v>ZMIP</v>
          </cell>
          <cell r="F4933">
            <v>0</v>
          </cell>
          <cell r="H4933" t="str">
            <v>National - except indicated in codes 3, 4, 5 or 8.</v>
          </cell>
        </row>
        <row r="4934">
          <cell r="A4934" t="str">
            <v>MAQ2022001</v>
          </cell>
          <cell r="D4934" t="str">
            <v>461E</v>
          </cell>
          <cell r="E4934" t="str">
            <v>ZMIP</v>
          </cell>
          <cell r="F4934">
            <v>0</v>
          </cell>
          <cell r="H4934" t="str">
            <v>National - except indicated in codes 3, 4, 5 or 8.</v>
          </cell>
        </row>
        <row r="4935">
          <cell r="A4935" t="str">
            <v>MAQ2022002</v>
          </cell>
          <cell r="D4935" t="str">
            <v>461E</v>
          </cell>
          <cell r="E4935" t="str">
            <v>ZMIP</v>
          </cell>
          <cell r="F4935">
            <v>0</v>
          </cell>
          <cell r="H4935" t="str">
            <v>National - except indicated in codes 3, 4, 5 or 8.</v>
          </cell>
        </row>
        <row r="4936">
          <cell r="A4936" t="str">
            <v>MAQ2022003</v>
          </cell>
          <cell r="D4936" t="str">
            <v>461E</v>
          </cell>
          <cell r="E4936" t="str">
            <v>ZMIP</v>
          </cell>
          <cell r="F4936">
            <v>0</v>
          </cell>
          <cell r="H4936" t="str">
            <v>National - except indicated in codes 3, 4, 5 or 8.</v>
          </cell>
        </row>
        <row r="4937">
          <cell r="A4937" t="str">
            <v>MAQ2022004</v>
          </cell>
          <cell r="D4937" t="str">
            <v>461E</v>
          </cell>
          <cell r="E4937" t="str">
            <v>ZMIP</v>
          </cell>
          <cell r="F4937">
            <v>0</v>
          </cell>
          <cell r="H4937" t="str">
            <v>National - except indicated in codes 3, 4, 5 or 8.</v>
          </cell>
        </row>
        <row r="4938">
          <cell r="A4938" t="str">
            <v>MAQ2022005</v>
          </cell>
          <cell r="D4938" t="str">
            <v>461E</v>
          </cell>
          <cell r="E4938" t="str">
            <v>ZMIP</v>
          </cell>
          <cell r="F4938">
            <v>0</v>
          </cell>
          <cell r="H4938" t="str">
            <v>National - except indicated in codes 3, 4, 5 or 8.</v>
          </cell>
        </row>
        <row r="4939">
          <cell r="A4939" t="str">
            <v>MAQ2022006</v>
          </cell>
          <cell r="D4939" t="str">
            <v>461E</v>
          </cell>
          <cell r="E4939" t="str">
            <v>ZMIP</v>
          </cell>
          <cell r="F4939">
            <v>0</v>
          </cell>
          <cell r="H4939" t="str">
            <v>National - except indicated in codes 3, 4, 5 or 8.</v>
          </cell>
        </row>
        <row r="4940">
          <cell r="A4940" t="str">
            <v>MAQ2022007</v>
          </cell>
          <cell r="D4940" t="str">
            <v>461E</v>
          </cell>
          <cell r="E4940" t="str">
            <v>ZMIP</v>
          </cell>
          <cell r="F4940">
            <v>0</v>
          </cell>
          <cell r="H4940" t="str">
            <v>National - except indicated in codes 3, 4, 5 or 8.</v>
          </cell>
        </row>
        <row r="4941">
          <cell r="A4941" t="str">
            <v>MAQ2022008</v>
          </cell>
          <cell r="D4941" t="str">
            <v>461E</v>
          </cell>
          <cell r="E4941" t="str">
            <v>ZMIP</v>
          </cell>
          <cell r="F4941">
            <v>0</v>
          </cell>
          <cell r="H4941" t="str">
            <v>National - except indicated in codes 3, 4, 5 or 8.</v>
          </cell>
        </row>
        <row r="4942">
          <cell r="A4942" t="str">
            <v>MAQ2022009</v>
          </cell>
          <cell r="D4942" t="str">
            <v>461E</v>
          </cell>
          <cell r="E4942" t="str">
            <v>ZMIP</v>
          </cell>
          <cell r="F4942">
            <v>0</v>
          </cell>
          <cell r="H4942" t="str">
            <v>National - except indicated in codes 3, 4, 5 or 8.</v>
          </cell>
        </row>
        <row r="4943">
          <cell r="A4943" t="str">
            <v>MAQ2022010</v>
          </cell>
          <cell r="D4943" t="str">
            <v>461E</v>
          </cell>
          <cell r="E4943" t="str">
            <v>ZMIP</v>
          </cell>
          <cell r="F4943">
            <v>0</v>
          </cell>
          <cell r="H4943" t="str">
            <v>National - except indicated in codes 3, 4, 5 or 8.</v>
          </cell>
        </row>
        <row r="4944">
          <cell r="A4944" t="str">
            <v>MAQ2022011</v>
          </cell>
          <cell r="D4944" t="str">
            <v>461E</v>
          </cell>
          <cell r="E4944" t="str">
            <v>ZMIP</v>
          </cell>
          <cell r="F4944">
            <v>0</v>
          </cell>
          <cell r="H4944" t="str">
            <v>National - except indicated in codes 3, 4, 5 or 8.</v>
          </cell>
        </row>
        <row r="4945">
          <cell r="A4945" t="str">
            <v>MAQ2022012</v>
          </cell>
          <cell r="D4945" t="str">
            <v>461E</v>
          </cell>
          <cell r="E4945" t="str">
            <v>ZMIP</v>
          </cell>
          <cell r="F4945">
            <v>0</v>
          </cell>
          <cell r="H4945" t="str">
            <v>National - except indicated in codes 3, 4, 5 or 8.</v>
          </cell>
        </row>
        <row r="4946">
          <cell r="A4946" t="str">
            <v>MAQ2022013</v>
          </cell>
          <cell r="D4946" t="str">
            <v>461E</v>
          </cell>
          <cell r="E4946" t="str">
            <v>ZMIP</v>
          </cell>
          <cell r="F4946">
            <v>0</v>
          </cell>
          <cell r="H4946" t="str">
            <v>National - except indicated in codes 3, 4, 5 or 8.</v>
          </cell>
        </row>
        <row r="4947">
          <cell r="A4947" t="str">
            <v>MAQ2022014</v>
          </cell>
          <cell r="D4947" t="str">
            <v>461E</v>
          </cell>
          <cell r="E4947" t="str">
            <v>ZMIP</v>
          </cell>
          <cell r="F4947">
            <v>0</v>
          </cell>
          <cell r="H4947" t="str">
            <v>National - except indicated in codes 3, 4, 5 or 8.</v>
          </cell>
        </row>
        <row r="4948">
          <cell r="A4948" t="str">
            <v>MAQ2022015</v>
          </cell>
          <cell r="D4948" t="str">
            <v>461E</v>
          </cell>
          <cell r="E4948" t="str">
            <v>ZMIP</v>
          </cell>
          <cell r="F4948">
            <v>0</v>
          </cell>
          <cell r="H4948" t="str">
            <v>National - except indicated in codes 3, 4, 5 or 8.</v>
          </cell>
        </row>
        <row r="4949">
          <cell r="A4949" t="str">
            <v>MAQ2022016</v>
          </cell>
          <cell r="D4949" t="str">
            <v>461E</v>
          </cell>
          <cell r="E4949" t="str">
            <v>ZMIP</v>
          </cell>
          <cell r="F4949">
            <v>0</v>
          </cell>
          <cell r="H4949" t="str">
            <v>National - except indicated in codes 3, 4, 5 or 8.</v>
          </cell>
        </row>
        <row r="4950">
          <cell r="A4950" t="str">
            <v>MAQ2022017</v>
          </cell>
          <cell r="D4950" t="str">
            <v>461E</v>
          </cell>
          <cell r="E4950" t="str">
            <v>ZMIP</v>
          </cell>
          <cell r="F4950">
            <v>0</v>
          </cell>
          <cell r="H4950" t="str">
            <v>National - except indicated in codes 3, 4, 5 or 8.</v>
          </cell>
        </row>
        <row r="4951">
          <cell r="A4951" t="str">
            <v>MAQ2022018</v>
          </cell>
          <cell r="D4951" t="str">
            <v>461E</v>
          </cell>
          <cell r="E4951" t="str">
            <v>ZMIP</v>
          </cell>
          <cell r="F4951">
            <v>0</v>
          </cell>
          <cell r="H4951" t="str">
            <v>National - except indicated in codes 3, 4, 5 or 8.</v>
          </cell>
        </row>
        <row r="4952">
          <cell r="A4952" t="str">
            <v>MAQ2022019</v>
          </cell>
          <cell r="D4952" t="str">
            <v>461E</v>
          </cell>
          <cell r="E4952" t="str">
            <v>ZMIP</v>
          </cell>
          <cell r="F4952">
            <v>0</v>
          </cell>
          <cell r="H4952" t="str">
            <v>National - except indicated in codes 3, 4, 5 or 8.</v>
          </cell>
        </row>
        <row r="4953">
          <cell r="A4953" t="str">
            <v>MAQ2022020</v>
          </cell>
          <cell r="D4953" t="str">
            <v>461E</v>
          </cell>
          <cell r="E4953" t="str">
            <v>ZMIP</v>
          </cell>
          <cell r="F4953">
            <v>0</v>
          </cell>
          <cell r="H4953" t="str">
            <v>National - except indicated in codes 3, 4, 5 or 8.</v>
          </cell>
        </row>
        <row r="4954">
          <cell r="A4954" t="str">
            <v>MAQ2022021</v>
          </cell>
          <cell r="D4954" t="str">
            <v>461E</v>
          </cell>
          <cell r="E4954" t="str">
            <v>ZMIP</v>
          </cell>
          <cell r="F4954">
            <v>0</v>
          </cell>
          <cell r="H4954" t="str">
            <v>National - except indicated in codes 3, 4, 5 or 8.</v>
          </cell>
        </row>
        <row r="4955">
          <cell r="A4955" t="str">
            <v>MAQ2022022</v>
          </cell>
          <cell r="D4955" t="str">
            <v>461E</v>
          </cell>
          <cell r="E4955" t="str">
            <v>ZMIP</v>
          </cell>
          <cell r="F4955">
            <v>0</v>
          </cell>
          <cell r="H4955" t="str">
            <v>National - except indicated in codes 3, 4, 5 or 8.</v>
          </cell>
        </row>
        <row r="4956">
          <cell r="A4956" t="str">
            <v>MAQ2022023</v>
          </cell>
          <cell r="D4956" t="str">
            <v>461E</v>
          </cell>
          <cell r="E4956" t="str">
            <v>ZMIP</v>
          </cell>
          <cell r="F4956">
            <v>0</v>
          </cell>
          <cell r="H4956" t="str">
            <v>National - except indicated in codes 3, 4, 5 or 8.</v>
          </cell>
        </row>
        <row r="4957">
          <cell r="A4957" t="str">
            <v>MAQ2022024</v>
          </cell>
          <cell r="D4957" t="str">
            <v>461E</v>
          </cell>
          <cell r="E4957" t="str">
            <v>ZMIP</v>
          </cell>
          <cell r="F4957">
            <v>0</v>
          </cell>
          <cell r="H4957" t="str">
            <v>National - except indicated in codes 3, 4, 5 or 8.</v>
          </cell>
        </row>
        <row r="4958">
          <cell r="A4958" t="str">
            <v>MAQ2022025</v>
          </cell>
          <cell r="D4958" t="str">
            <v>461E</v>
          </cell>
          <cell r="E4958" t="str">
            <v>ZMIP</v>
          </cell>
          <cell r="F4958">
            <v>0</v>
          </cell>
          <cell r="H4958" t="str">
            <v>National - except indicated in codes 3, 4, 5 or 8.</v>
          </cell>
        </row>
        <row r="4959">
          <cell r="A4959" t="str">
            <v>MAQ2022026</v>
          </cell>
          <cell r="D4959" t="str">
            <v>461E</v>
          </cell>
          <cell r="E4959" t="str">
            <v>ZMIP</v>
          </cell>
          <cell r="F4959">
            <v>0</v>
          </cell>
          <cell r="H4959" t="str">
            <v>National - except indicated in codes 3, 4, 5 or 8.</v>
          </cell>
        </row>
        <row r="4960">
          <cell r="A4960" t="str">
            <v>MAQ2022027</v>
          </cell>
          <cell r="D4960" t="str">
            <v>461E</v>
          </cell>
          <cell r="E4960" t="str">
            <v>ZMIP</v>
          </cell>
          <cell r="F4960">
            <v>0</v>
          </cell>
          <cell r="H4960" t="str">
            <v>National - except indicated in codes 3, 4, 5 or 8.</v>
          </cell>
        </row>
        <row r="4961">
          <cell r="A4961" t="str">
            <v>MAQ2022028</v>
          </cell>
          <cell r="D4961" t="str">
            <v>461E</v>
          </cell>
          <cell r="E4961" t="str">
            <v>ZMIP</v>
          </cell>
          <cell r="F4961">
            <v>0</v>
          </cell>
          <cell r="H4961" t="str">
            <v>National - except indicated in codes 3, 4, 5 or 8.</v>
          </cell>
        </row>
        <row r="4962">
          <cell r="A4962" t="str">
            <v>MAQ2022029</v>
          </cell>
          <cell r="D4962" t="str">
            <v>461E</v>
          </cell>
          <cell r="E4962" t="str">
            <v>ZMIP</v>
          </cell>
          <cell r="F4962">
            <v>0</v>
          </cell>
          <cell r="H4962" t="str">
            <v>National - except indicated in codes 3, 4, 5 or 8.</v>
          </cell>
        </row>
        <row r="4963">
          <cell r="A4963" t="str">
            <v>MAQ2022030</v>
          </cell>
          <cell r="D4963" t="str">
            <v>461E</v>
          </cell>
          <cell r="E4963" t="str">
            <v>ZMIP</v>
          </cell>
          <cell r="F4963">
            <v>0</v>
          </cell>
          <cell r="H4963" t="str">
            <v>National - except indicated in codes 3, 4, 5 or 8.</v>
          </cell>
        </row>
        <row r="4964">
          <cell r="A4964" t="str">
            <v>MAQ2022031</v>
          </cell>
          <cell r="D4964" t="str">
            <v>461E</v>
          </cell>
          <cell r="E4964" t="str">
            <v>ZMIP</v>
          </cell>
          <cell r="F4964">
            <v>0</v>
          </cell>
          <cell r="H4964" t="str">
            <v>National - except indicated in codes 3, 4, 5 or 8.</v>
          </cell>
        </row>
        <row r="4965">
          <cell r="A4965" t="str">
            <v>MAQ2022032</v>
          </cell>
          <cell r="D4965" t="str">
            <v>461E</v>
          </cell>
          <cell r="E4965" t="str">
            <v>ZMIP</v>
          </cell>
          <cell r="F4965">
            <v>0</v>
          </cell>
          <cell r="H4965" t="str">
            <v>National - except indicated in codes 3, 4, 5 or 8.</v>
          </cell>
        </row>
        <row r="4966">
          <cell r="A4966" t="str">
            <v>MAQ2022033</v>
          </cell>
          <cell r="D4966" t="str">
            <v>461E</v>
          </cell>
          <cell r="E4966" t="str">
            <v>ZMIP</v>
          </cell>
          <cell r="F4966">
            <v>0</v>
          </cell>
          <cell r="H4966" t="str">
            <v>National - except indicated in codes 3, 4, 5 or 8.</v>
          </cell>
        </row>
        <row r="4967">
          <cell r="A4967" t="str">
            <v>MAQ2022034</v>
          </cell>
          <cell r="D4967" t="str">
            <v>461E</v>
          </cell>
          <cell r="E4967" t="str">
            <v>ZMIP</v>
          </cell>
          <cell r="F4967">
            <v>0</v>
          </cell>
          <cell r="H4967" t="str">
            <v>National - except indicated in codes 3, 4, 5 or 8.</v>
          </cell>
        </row>
        <row r="4968">
          <cell r="A4968" t="str">
            <v>MAQ2022035</v>
          </cell>
          <cell r="D4968" t="str">
            <v>461E</v>
          </cell>
          <cell r="E4968" t="str">
            <v>ZMIP</v>
          </cell>
          <cell r="F4968">
            <v>0</v>
          </cell>
          <cell r="H4968" t="str">
            <v>National - except indicated in codes 3, 4, 5 or 8.</v>
          </cell>
        </row>
        <row r="4969">
          <cell r="A4969" t="str">
            <v>MAQ2022036</v>
          </cell>
          <cell r="D4969" t="str">
            <v>461E</v>
          </cell>
          <cell r="E4969" t="str">
            <v>ZMIP</v>
          </cell>
          <cell r="F4969">
            <v>0</v>
          </cell>
          <cell r="H4969" t="str">
            <v>National - except indicated in codes 3, 4, 5 or 8.</v>
          </cell>
        </row>
        <row r="4970">
          <cell r="A4970" t="str">
            <v>MAQ2022037</v>
          </cell>
          <cell r="D4970" t="str">
            <v>461E</v>
          </cell>
          <cell r="E4970" t="str">
            <v>ZMIP</v>
          </cell>
          <cell r="F4970">
            <v>0</v>
          </cell>
          <cell r="H4970" t="str">
            <v>National - except indicated in codes 3, 4, 5 or 8.</v>
          </cell>
        </row>
        <row r="4971">
          <cell r="A4971" t="str">
            <v>MAQ2022038</v>
          </cell>
          <cell r="D4971" t="str">
            <v>461E</v>
          </cell>
          <cell r="E4971" t="str">
            <v>ZMIP</v>
          </cell>
          <cell r="F4971">
            <v>0</v>
          </cell>
          <cell r="H4971" t="str">
            <v>National - except indicated in codes 3, 4, 5 or 8.</v>
          </cell>
        </row>
        <row r="4972">
          <cell r="A4972" t="str">
            <v>MAQ2022039</v>
          </cell>
          <cell r="D4972" t="str">
            <v>461E</v>
          </cell>
          <cell r="E4972" t="str">
            <v>ZMIP</v>
          </cell>
          <cell r="F4972">
            <v>0</v>
          </cell>
          <cell r="H4972" t="str">
            <v>National - except indicated in codes 3, 4, 5 or 8.</v>
          </cell>
        </row>
        <row r="4973">
          <cell r="A4973" t="str">
            <v>MAQ2022040</v>
          </cell>
          <cell r="D4973" t="str">
            <v>461E</v>
          </cell>
          <cell r="E4973" t="str">
            <v>ZMIP</v>
          </cell>
          <cell r="F4973">
            <v>0</v>
          </cell>
          <cell r="H4973" t="str">
            <v>National - except indicated in codes 3, 4, 5 or 8.</v>
          </cell>
        </row>
        <row r="4974">
          <cell r="A4974" t="str">
            <v>MAQ2022041</v>
          </cell>
          <cell r="D4974" t="str">
            <v>461E</v>
          </cell>
          <cell r="E4974" t="str">
            <v>ZMIP</v>
          </cell>
          <cell r="F4974">
            <v>0</v>
          </cell>
          <cell r="H4974" t="str">
            <v>National - except indicated in codes 3, 4, 5 or 8.</v>
          </cell>
        </row>
        <row r="4975">
          <cell r="A4975" t="str">
            <v>MAQ2022042</v>
          </cell>
          <cell r="D4975" t="str">
            <v>461E</v>
          </cell>
          <cell r="E4975" t="str">
            <v>ZMIP</v>
          </cell>
          <cell r="F4975">
            <v>0</v>
          </cell>
          <cell r="H4975" t="str">
            <v>National - except indicated in codes 3, 4, 5 or 8.</v>
          </cell>
        </row>
        <row r="4976">
          <cell r="A4976" t="str">
            <v>MAQ2022043</v>
          </cell>
          <cell r="D4976" t="str">
            <v>461E</v>
          </cell>
          <cell r="E4976" t="str">
            <v>ZMIP</v>
          </cell>
          <cell r="F4976">
            <v>0</v>
          </cell>
          <cell r="H4976" t="str">
            <v>National - except indicated in codes 3, 4, 5 or 8.</v>
          </cell>
        </row>
        <row r="4977">
          <cell r="A4977" t="str">
            <v>MAQ2022044</v>
          </cell>
          <cell r="D4977" t="str">
            <v>461E</v>
          </cell>
          <cell r="E4977" t="str">
            <v>ZMIP</v>
          </cell>
          <cell r="F4977">
            <v>0</v>
          </cell>
          <cell r="H4977" t="str">
            <v>National - except indicated in codes 3, 4, 5 or 8.</v>
          </cell>
        </row>
        <row r="4978">
          <cell r="A4978" t="str">
            <v>MAQ2022045</v>
          </cell>
          <cell r="D4978" t="str">
            <v>461E</v>
          </cell>
          <cell r="E4978" t="str">
            <v>ZMIP</v>
          </cell>
          <cell r="F4978">
            <v>0</v>
          </cell>
          <cell r="H4978" t="str">
            <v>National - except indicated in codes 3, 4, 5 or 8.</v>
          </cell>
        </row>
        <row r="4979">
          <cell r="A4979" t="str">
            <v>MAQ2022046</v>
          </cell>
          <cell r="D4979" t="str">
            <v>461E</v>
          </cell>
          <cell r="E4979" t="str">
            <v>ZMIP</v>
          </cell>
          <cell r="F4979">
            <v>0</v>
          </cell>
          <cell r="H4979" t="str">
            <v>National - except indicated in codes 3, 4, 5 or 8.</v>
          </cell>
        </row>
        <row r="4980">
          <cell r="A4980" t="str">
            <v>MAQ2022047</v>
          </cell>
          <cell r="D4980" t="str">
            <v>461E</v>
          </cell>
          <cell r="E4980" t="str">
            <v>ZMIP</v>
          </cell>
          <cell r="F4980">
            <v>0</v>
          </cell>
          <cell r="H4980" t="str">
            <v>National - except indicated in codes 3, 4, 5 or 8.</v>
          </cell>
        </row>
        <row r="4981">
          <cell r="A4981" t="str">
            <v>MAQ2022048</v>
          </cell>
          <cell r="D4981" t="str">
            <v>461E</v>
          </cell>
          <cell r="E4981" t="str">
            <v>ZMIP</v>
          </cell>
          <cell r="F4981">
            <v>0</v>
          </cell>
          <cell r="H4981" t="str">
            <v>National - except indicated in codes 3, 4, 5 or 8.</v>
          </cell>
        </row>
        <row r="4982">
          <cell r="A4982" t="str">
            <v>MAQ2022049</v>
          </cell>
          <cell r="D4982" t="str">
            <v>461E</v>
          </cell>
          <cell r="E4982" t="str">
            <v>ZMIP</v>
          </cell>
          <cell r="F4982">
            <v>0</v>
          </cell>
          <cell r="H4982" t="str">
            <v>National - except indicated in codes 3, 4, 5 or 8.</v>
          </cell>
        </row>
        <row r="4983">
          <cell r="A4983" t="str">
            <v>MAQ2022050</v>
          </cell>
          <cell r="D4983" t="str">
            <v>461E</v>
          </cell>
          <cell r="E4983" t="str">
            <v>ZMIP</v>
          </cell>
          <cell r="F4983">
            <v>0</v>
          </cell>
          <cell r="H4983" t="str">
            <v>National - except indicated in codes 3, 4, 5 or 8.</v>
          </cell>
        </row>
        <row r="4984">
          <cell r="A4984" t="str">
            <v>MAQ2022051</v>
          </cell>
          <cell r="D4984" t="str">
            <v>461E</v>
          </cell>
          <cell r="E4984" t="str">
            <v>ZMIP</v>
          </cell>
          <cell r="F4984">
            <v>0</v>
          </cell>
          <cell r="H4984" t="str">
            <v>National - except indicated in codes 3, 4, 5 or 8.</v>
          </cell>
        </row>
        <row r="4985">
          <cell r="A4985" t="str">
            <v>MAQ2022052</v>
          </cell>
          <cell r="D4985" t="str">
            <v>461E</v>
          </cell>
          <cell r="E4985" t="str">
            <v>ZMIP</v>
          </cell>
          <cell r="F4985">
            <v>0</v>
          </cell>
          <cell r="H4985" t="str">
            <v>National - except indicated in codes 3, 4, 5 or 8.</v>
          </cell>
        </row>
        <row r="4986">
          <cell r="A4986" t="str">
            <v>MAQ2022053</v>
          </cell>
          <cell r="D4986" t="str">
            <v>461E</v>
          </cell>
          <cell r="E4986" t="str">
            <v>ZMIP</v>
          </cell>
          <cell r="F4986">
            <v>0</v>
          </cell>
          <cell r="H4986" t="str">
            <v>National - except indicated in codes 3, 4, 5 or 8.</v>
          </cell>
        </row>
        <row r="4987">
          <cell r="A4987" t="str">
            <v>MST0001-5</v>
          </cell>
          <cell r="D4987" t="str">
            <v>461E</v>
          </cell>
          <cell r="E4987" t="str">
            <v>ZMIP</v>
          </cell>
          <cell r="F4987">
            <v>0</v>
          </cell>
          <cell r="H4987" t="str">
            <v>National - except indicated in codes 3, 4, 5 or 8.</v>
          </cell>
        </row>
        <row r="4988">
          <cell r="A4988" t="str">
            <v>MST0001-6</v>
          </cell>
          <cell r="D4988" t="str">
            <v>461E</v>
          </cell>
          <cell r="E4988" t="str">
            <v>ZMIP</v>
          </cell>
          <cell r="F4988">
            <v>0</v>
          </cell>
          <cell r="H4988" t="str">
            <v>National - except indicated in codes 3, 4, 5 or 8.</v>
          </cell>
        </row>
        <row r="4989">
          <cell r="A4989" t="str">
            <v>MST001</v>
          </cell>
          <cell r="D4989" t="str">
            <v>461E</v>
          </cell>
          <cell r="E4989" t="str">
            <v>ZMIP</v>
          </cell>
          <cell r="F4989">
            <v>0</v>
          </cell>
          <cell r="H4989" t="str">
            <v>National - except indicated in codes 3, 4, 5 or 8.</v>
          </cell>
        </row>
        <row r="4990">
          <cell r="A4990" t="str">
            <v>MST001-0</v>
          </cell>
          <cell r="D4990" t="str">
            <v>461E</v>
          </cell>
          <cell r="E4990" t="str">
            <v>ZMIP</v>
          </cell>
          <cell r="F4990">
            <v>0</v>
          </cell>
          <cell r="H4990" t="str">
            <v>National - except indicated in codes 3, 4, 5 or 8.</v>
          </cell>
        </row>
        <row r="4991">
          <cell r="A4991" t="str">
            <v>MST001-1</v>
          </cell>
          <cell r="D4991" t="str">
            <v>461E</v>
          </cell>
          <cell r="E4991" t="str">
            <v>ZMIP</v>
          </cell>
          <cell r="F4991">
            <v>0</v>
          </cell>
          <cell r="H4991" t="str">
            <v>National - except indicated in codes 3, 4, 5 or 8.</v>
          </cell>
        </row>
        <row r="4992">
          <cell r="A4992" t="str">
            <v>MST001-2</v>
          </cell>
          <cell r="D4992" t="str">
            <v>461E</v>
          </cell>
          <cell r="E4992" t="str">
            <v>ZMIP</v>
          </cell>
          <cell r="F4992">
            <v>0</v>
          </cell>
          <cell r="H4992" t="str">
            <v>National - except indicated in codes 3, 4, 5 or 8.</v>
          </cell>
        </row>
        <row r="4993">
          <cell r="A4993" t="str">
            <v>MST001-3</v>
          </cell>
          <cell r="D4993" t="str">
            <v>461E</v>
          </cell>
          <cell r="E4993" t="str">
            <v>ZMIP</v>
          </cell>
          <cell r="F4993">
            <v>0</v>
          </cell>
          <cell r="H4993" t="str">
            <v>National - except indicated in codes 3, 4, 5 or 8.</v>
          </cell>
        </row>
        <row r="4994">
          <cell r="A4994" t="str">
            <v>MST001-4</v>
          </cell>
          <cell r="D4994" t="str">
            <v>461E</v>
          </cell>
          <cell r="E4994" t="str">
            <v>ZMIP</v>
          </cell>
          <cell r="F4994">
            <v>0</v>
          </cell>
          <cell r="H4994" t="str">
            <v>National - except indicated in codes 3, 4, 5 or 8.</v>
          </cell>
        </row>
        <row r="4995">
          <cell r="A4995" t="str">
            <v>MTKB000020AA</v>
          </cell>
          <cell r="D4995" t="str">
            <v>461E</v>
          </cell>
          <cell r="E4995" t="str">
            <v>ZMIP</v>
          </cell>
          <cell r="F4995">
            <v>1</v>
          </cell>
          <cell r="H4995" t="str">
            <v>Foreign - imported directly</v>
          </cell>
        </row>
        <row r="4996">
          <cell r="A4996" t="str">
            <v>MTNM000171AA</v>
          </cell>
          <cell r="D4996" t="str">
            <v>461E</v>
          </cell>
          <cell r="E4996" t="str">
            <v>ZMIP</v>
          </cell>
          <cell r="F4996">
            <v>0</v>
          </cell>
          <cell r="H4996" t="str">
            <v>National - except indicated in codes 3, 4, 5 or 8.</v>
          </cell>
        </row>
        <row r="4997">
          <cell r="A4997" t="str">
            <v>MTNM000235AA</v>
          </cell>
          <cell r="D4997" t="str">
            <v>461E</v>
          </cell>
          <cell r="E4997" t="str">
            <v>ZMIP</v>
          </cell>
          <cell r="F4997">
            <v>0</v>
          </cell>
          <cell r="H4997" t="str">
            <v>National - except indicated in codes 3, 4, 5 or 8.</v>
          </cell>
        </row>
        <row r="4998">
          <cell r="A4998" t="str">
            <v>MTNP000181AA-IMP</v>
          </cell>
          <cell r="D4998" t="str">
            <v>461E</v>
          </cell>
          <cell r="E4998" t="str">
            <v>ZMIP</v>
          </cell>
          <cell r="F4998">
            <v>1</v>
          </cell>
          <cell r="H4998" t="str">
            <v>Foreign - imported directly</v>
          </cell>
        </row>
        <row r="4999">
          <cell r="A4999" t="str">
            <v>MTNP003658AA-IMP</v>
          </cell>
          <cell r="D4999" t="str">
            <v>461E</v>
          </cell>
          <cell r="E4999" t="str">
            <v>ZMIP</v>
          </cell>
          <cell r="F4999">
            <v>1</v>
          </cell>
          <cell r="H4999" t="str">
            <v>Foreign - imported directly</v>
          </cell>
        </row>
        <row r="5000">
          <cell r="A5000" t="str">
            <v>MTPB008948AA</v>
          </cell>
          <cell r="D5000" t="str">
            <v>461E</v>
          </cell>
          <cell r="E5000" t="str">
            <v>ZMIP</v>
          </cell>
          <cell r="F5000">
            <v>0</v>
          </cell>
          <cell r="H5000" t="str">
            <v>National - except indicated in codes 3, 4, 5 or 8.</v>
          </cell>
        </row>
        <row r="5001">
          <cell r="A5001" t="str">
            <v>MTPB008948AA-IMP</v>
          </cell>
          <cell r="D5001" t="str">
            <v>461E</v>
          </cell>
          <cell r="E5001" t="str">
            <v>ZMIP</v>
          </cell>
          <cell r="F5001">
            <v>1</v>
          </cell>
          <cell r="H5001" t="str">
            <v>Foreign - imported directly</v>
          </cell>
        </row>
        <row r="5002">
          <cell r="A5002" t="str">
            <v>N210007281AD</v>
          </cell>
          <cell r="D5002" t="str">
            <v>461E</v>
          </cell>
          <cell r="E5002" t="str">
            <v>ZMIP</v>
          </cell>
          <cell r="F5002">
            <v>0</v>
          </cell>
          <cell r="H5002" t="str">
            <v>National - except indicated in codes 3, 4, 5 or 8.</v>
          </cell>
        </row>
        <row r="5003">
          <cell r="A5003" t="str">
            <v>N210007284AB-IMP</v>
          </cell>
          <cell r="D5003" t="str">
            <v>461E</v>
          </cell>
          <cell r="E5003" t="str">
            <v>ZMIP</v>
          </cell>
          <cell r="F5003">
            <v>1</v>
          </cell>
          <cell r="H5003" t="str">
            <v>Foreign - imported directly</v>
          </cell>
        </row>
        <row r="5004">
          <cell r="A5004" t="str">
            <v>N210007425AA</v>
          </cell>
          <cell r="D5004" t="str">
            <v>461E</v>
          </cell>
          <cell r="E5004" t="str">
            <v>ZROH</v>
          </cell>
          <cell r="F5004">
            <v>1</v>
          </cell>
          <cell r="H5004" t="str">
            <v>Foreign - imported directly</v>
          </cell>
        </row>
        <row r="5005">
          <cell r="A5005" t="str">
            <v>N210007425AA-IMP</v>
          </cell>
          <cell r="D5005" t="str">
            <v>461E</v>
          </cell>
          <cell r="E5005" t="str">
            <v>ZMIP</v>
          </cell>
          <cell r="F5005">
            <v>1</v>
          </cell>
          <cell r="H5005" t="str">
            <v>Foreign - imported directly</v>
          </cell>
        </row>
        <row r="5006">
          <cell r="A5006" t="str">
            <v>N210009483AB</v>
          </cell>
          <cell r="D5006" t="str">
            <v>461E</v>
          </cell>
          <cell r="E5006" t="str">
            <v>ZMIP</v>
          </cell>
          <cell r="F5006">
            <v>0</v>
          </cell>
          <cell r="H5006" t="str">
            <v>National - except indicated in codes 3, 4, 5 or 8.</v>
          </cell>
        </row>
        <row r="5007">
          <cell r="A5007" t="str">
            <v>N210010126AA</v>
          </cell>
          <cell r="D5007" t="str">
            <v>461E</v>
          </cell>
          <cell r="E5007" t="str">
            <v>ZMIP</v>
          </cell>
          <cell r="F5007">
            <v>1</v>
          </cell>
          <cell r="H5007" t="str">
            <v>Foreign - imported directly</v>
          </cell>
        </row>
        <row r="5008">
          <cell r="A5008" t="str">
            <v>N210010126AA-IMP</v>
          </cell>
          <cell r="D5008" t="str">
            <v>461E</v>
          </cell>
          <cell r="E5008" t="str">
            <v>ZMIP</v>
          </cell>
          <cell r="F5008">
            <v>1</v>
          </cell>
          <cell r="H5008" t="str">
            <v>Foreign - imported directly</v>
          </cell>
        </row>
        <row r="5009">
          <cell r="A5009" t="str">
            <v>N210013386AB</v>
          </cell>
          <cell r="D5009" t="str">
            <v>461E</v>
          </cell>
          <cell r="E5009" t="str">
            <v>ZMIP</v>
          </cell>
          <cell r="F5009">
            <v>0</v>
          </cell>
          <cell r="H5009" t="str">
            <v>National - except indicated in codes 3, 4, 5 or 8.</v>
          </cell>
        </row>
        <row r="5010">
          <cell r="A5010" t="str">
            <v>N210013388AA</v>
          </cell>
          <cell r="D5010" t="str">
            <v>461E</v>
          </cell>
          <cell r="E5010" t="str">
            <v>ZMIP</v>
          </cell>
          <cell r="F5010">
            <v>0</v>
          </cell>
          <cell r="H5010" t="str">
            <v>National - except indicated in codes 3, 4, 5 or 8.</v>
          </cell>
        </row>
        <row r="5011">
          <cell r="A5011" t="str">
            <v>N210014666AC-IMP</v>
          </cell>
          <cell r="D5011" t="str">
            <v>461E</v>
          </cell>
          <cell r="E5011" t="str">
            <v>ZMIP</v>
          </cell>
          <cell r="F5011">
            <v>1</v>
          </cell>
          <cell r="H5011" t="str">
            <v>Foreign - imported directly</v>
          </cell>
        </row>
        <row r="5012">
          <cell r="A5012" t="str">
            <v>N210016902AB</v>
          </cell>
          <cell r="D5012" t="str">
            <v>461E</v>
          </cell>
          <cell r="E5012" t="str">
            <v>ZMIP</v>
          </cell>
          <cell r="F5012">
            <v>0</v>
          </cell>
          <cell r="H5012" t="str">
            <v>National - except indicated in codes 3, 4, 5 or 8.</v>
          </cell>
        </row>
        <row r="5013">
          <cell r="A5013" t="str">
            <v>N210048480AB</v>
          </cell>
          <cell r="D5013" t="str">
            <v>461E</v>
          </cell>
          <cell r="E5013" t="str">
            <v>ZMIP</v>
          </cell>
          <cell r="F5013">
            <v>0</v>
          </cell>
          <cell r="H5013" t="str">
            <v>National - except indicated in codes 3, 4, 5 or 8.</v>
          </cell>
        </row>
        <row r="5014">
          <cell r="A5014" t="str">
            <v>N210048480AB-IMP</v>
          </cell>
          <cell r="D5014" t="str">
            <v>461E</v>
          </cell>
          <cell r="E5014" t="str">
            <v>ZMIP</v>
          </cell>
          <cell r="F5014">
            <v>1</v>
          </cell>
          <cell r="H5014" t="str">
            <v>Foreign - imported directly</v>
          </cell>
        </row>
        <row r="5015">
          <cell r="A5015" t="str">
            <v>N210049814AF</v>
          </cell>
          <cell r="D5015" t="str">
            <v>461E</v>
          </cell>
          <cell r="E5015" t="str">
            <v>ZMIP</v>
          </cell>
          <cell r="F5015">
            <v>0</v>
          </cell>
          <cell r="H5015" t="str">
            <v>National - except indicated in codes 3, 4, 5 or 8.</v>
          </cell>
        </row>
        <row r="5016">
          <cell r="A5016" t="str">
            <v>N210049814AF-IMP</v>
          </cell>
          <cell r="D5016" t="str">
            <v>461E</v>
          </cell>
          <cell r="E5016" t="str">
            <v>ZMIP</v>
          </cell>
          <cell r="F5016">
            <v>1</v>
          </cell>
          <cell r="H5016" t="str">
            <v>Foreign - imported directly</v>
          </cell>
        </row>
        <row r="5017">
          <cell r="A5017" t="str">
            <v>N210051175AA</v>
          </cell>
          <cell r="D5017" t="str">
            <v>461E</v>
          </cell>
          <cell r="E5017" t="str">
            <v>ZMIP</v>
          </cell>
          <cell r="F5017">
            <v>1</v>
          </cell>
          <cell r="H5017" t="str">
            <v>Foreign - imported directly</v>
          </cell>
        </row>
        <row r="5018">
          <cell r="A5018" t="str">
            <v>N210051175AA-IMP</v>
          </cell>
          <cell r="D5018" t="str">
            <v>461E</v>
          </cell>
          <cell r="E5018" t="str">
            <v>ZMIP</v>
          </cell>
          <cell r="F5018">
            <v>1</v>
          </cell>
          <cell r="H5018" t="str">
            <v>Foreign - imported directly</v>
          </cell>
        </row>
        <row r="5019">
          <cell r="A5019" t="str">
            <v>N210062107AB-IMP</v>
          </cell>
          <cell r="D5019" t="str">
            <v>461E</v>
          </cell>
          <cell r="E5019" t="str">
            <v>ZMIP</v>
          </cell>
          <cell r="F5019">
            <v>1</v>
          </cell>
          <cell r="H5019" t="str">
            <v>Foreign - imported directly</v>
          </cell>
        </row>
        <row r="5020">
          <cell r="A5020" t="str">
            <v>N210062110AA-IMP</v>
          </cell>
          <cell r="D5020" t="str">
            <v>461E</v>
          </cell>
          <cell r="E5020" t="str">
            <v>ZMIP</v>
          </cell>
          <cell r="F5020">
            <v>1</v>
          </cell>
          <cell r="H5020" t="str">
            <v>Foreign - imported directly</v>
          </cell>
        </row>
        <row r="5021">
          <cell r="A5021" t="str">
            <v>N210068065AA-IMP</v>
          </cell>
          <cell r="D5021" t="str">
            <v>461E</v>
          </cell>
          <cell r="E5021" t="str">
            <v>ZMIP</v>
          </cell>
          <cell r="F5021">
            <v>1</v>
          </cell>
          <cell r="H5021" t="str">
            <v>Foreign - imported directly</v>
          </cell>
        </row>
        <row r="5022">
          <cell r="A5022" t="str">
            <v>N210069217AA-IMP</v>
          </cell>
          <cell r="D5022" t="str">
            <v>461E</v>
          </cell>
          <cell r="E5022" t="str">
            <v>ZMIP</v>
          </cell>
          <cell r="F5022">
            <v>1</v>
          </cell>
          <cell r="H5022" t="str">
            <v>Foreign - imported directly</v>
          </cell>
        </row>
        <row r="5023">
          <cell r="A5023" t="str">
            <v>N210088855AA</v>
          </cell>
          <cell r="D5023" t="str">
            <v>461E</v>
          </cell>
          <cell r="E5023" t="str">
            <v>ZMIP</v>
          </cell>
          <cell r="F5023">
            <v>0</v>
          </cell>
          <cell r="H5023" t="str">
            <v>National - except indicated in codes 3, 4, 5 or 8.</v>
          </cell>
        </row>
        <row r="5024">
          <cell r="A5024" t="str">
            <v>N210098763AB</v>
          </cell>
          <cell r="D5024" t="str">
            <v>461E</v>
          </cell>
          <cell r="E5024" t="str">
            <v>ZMIP</v>
          </cell>
          <cell r="F5024">
            <v>0</v>
          </cell>
          <cell r="H5024" t="str">
            <v>National - except indicated in codes 3, 4, 5 or 8.</v>
          </cell>
        </row>
        <row r="5025">
          <cell r="A5025" t="str">
            <v>N210098763AB-IMP</v>
          </cell>
          <cell r="D5025" t="str">
            <v>461E</v>
          </cell>
          <cell r="E5025" t="str">
            <v>ZMIP</v>
          </cell>
          <cell r="F5025">
            <v>1</v>
          </cell>
          <cell r="H5025" t="str">
            <v>Foreign - imported directly</v>
          </cell>
        </row>
        <row r="5026">
          <cell r="A5026" t="str">
            <v>N210110221AA-IMP</v>
          </cell>
          <cell r="D5026" t="str">
            <v>461E</v>
          </cell>
          <cell r="E5026" t="str">
            <v>ZMIP</v>
          </cell>
          <cell r="F5026">
            <v>1</v>
          </cell>
          <cell r="H5026" t="str">
            <v>Foreign - imported directly</v>
          </cell>
        </row>
        <row r="5027">
          <cell r="A5027" t="str">
            <v>N210201305AB-IMP</v>
          </cell>
          <cell r="D5027" t="str">
            <v>461E</v>
          </cell>
          <cell r="E5027" t="str">
            <v>ZMIP</v>
          </cell>
          <cell r="F5027">
            <v>1</v>
          </cell>
          <cell r="H5027" t="str">
            <v>Foreign - imported directly</v>
          </cell>
        </row>
        <row r="5028">
          <cell r="A5028" t="str">
            <v>N41444</v>
          </cell>
          <cell r="D5028" t="str">
            <v>461E</v>
          </cell>
          <cell r="E5028" t="str">
            <v>ZMIP</v>
          </cell>
          <cell r="F5028">
            <v>0</v>
          </cell>
          <cell r="H5028" t="str">
            <v>National - except indicated in codes 3, 4, 5 or 8.</v>
          </cell>
        </row>
        <row r="5029">
          <cell r="A5029" t="str">
            <v>N4520040-136</v>
          </cell>
          <cell r="D5029" t="str">
            <v>461E</v>
          </cell>
          <cell r="E5029" t="str">
            <v>ZMIP</v>
          </cell>
          <cell r="F5029">
            <v>1</v>
          </cell>
          <cell r="H5029" t="str">
            <v>Foreign - imported directly</v>
          </cell>
        </row>
        <row r="5030">
          <cell r="A5030" t="str">
            <v>N4520040-136-IMP</v>
          </cell>
          <cell r="D5030" t="str">
            <v>461E</v>
          </cell>
          <cell r="E5030" t="str">
            <v>ZMIP</v>
          </cell>
          <cell r="F5030">
            <v>1</v>
          </cell>
          <cell r="H5030" t="str">
            <v>Foreign - imported directly</v>
          </cell>
        </row>
        <row r="5031">
          <cell r="A5031" t="str">
            <v>N4520040-137</v>
          </cell>
          <cell r="D5031" t="str">
            <v>461E</v>
          </cell>
          <cell r="E5031" t="str">
            <v>ZMIP</v>
          </cell>
          <cell r="F5031">
            <v>1</v>
          </cell>
          <cell r="H5031" t="str">
            <v>Foreign - imported directly</v>
          </cell>
        </row>
        <row r="5032">
          <cell r="A5032" t="str">
            <v>N4520040-137-IMP</v>
          </cell>
          <cell r="D5032" t="str">
            <v>461E</v>
          </cell>
          <cell r="E5032" t="str">
            <v>ZMIP</v>
          </cell>
          <cell r="F5032">
            <v>1</v>
          </cell>
          <cell r="H5032" t="str">
            <v>Foreign - imported directly</v>
          </cell>
        </row>
        <row r="5033">
          <cell r="A5033" t="str">
            <v>N4520040-138</v>
          </cell>
          <cell r="D5033" t="str">
            <v>461E</v>
          </cell>
          <cell r="E5033" t="str">
            <v>ZMIP</v>
          </cell>
          <cell r="F5033">
            <v>1</v>
          </cell>
          <cell r="H5033" t="str">
            <v>Foreign - imported directly</v>
          </cell>
        </row>
        <row r="5034">
          <cell r="A5034" t="str">
            <v>N4520040-138-IMP</v>
          </cell>
          <cell r="D5034" t="str">
            <v>461E</v>
          </cell>
          <cell r="E5034" t="str">
            <v>ZMIP</v>
          </cell>
          <cell r="F5034">
            <v>1</v>
          </cell>
          <cell r="H5034" t="str">
            <v>Foreign - imported directly</v>
          </cell>
        </row>
        <row r="5035">
          <cell r="A5035" t="str">
            <v>N4520403-142</v>
          </cell>
          <cell r="D5035" t="str">
            <v>461E</v>
          </cell>
          <cell r="E5035" t="str">
            <v>ZMIP</v>
          </cell>
          <cell r="F5035">
            <v>0</v>
          </cell>
          <cell r="H5035" t="str">
            <v>National - except indicated in codes 3, 4, 5 or 8.</v>
          </cell>
        </row>
        <row r="5036">
          <cell r="A5036" t="str">
            <v>N4520403-142-IMP</v>
          </cell>
          <cell r="D5036" t="str">
            <v>461E</v>
          </cell>
          <cell r="E5036" t="str">
            <v>ZMIP</v>
          </cell>
          <cell r="F5036">
            <v>1</v>
          </cell>
          <cell r="H5036" t="str">
            <v>Foreign - imported directly</v>
          </cell>
        </row>
        <row r="5037">
          <cell r="A5037" t="str">
            <v>N4523530-159-IMP</v>
          </cell>
          <cell r="D5037" t="str">
            <v>461E</v>
          </cell>
          <cell r="E5037" t="str">
            <v>ZMIP</v>
          </cell>
          <cell r="F5037">
            <v>1</v>
          </cell>
          <cell r="H5037" t="str">
            <v>Foreign - imported directly</v>
          </cell>
        </row>
        <row r="5038">
          <cell r="A5038" t="str">
            <v>N510002443AA</v>
          </cell>
          <cell r="D5038" t="str">
            <v>461E</v>
          </cell>
          <cell r="E5038" t="str">
            <v>ZMIP</v>
          </cell>
          <cell r="F5038">
            <v>1</v>
          </cell>
          <cell r="H5038" t="str">
            <v>Foreign - imported directly</v>
          </cell>
        </row>
        <row r="5039">
          <cell r="A5039" t="str">
            <v>N510002443AA-IMP</v>
          </cell>
          <cell r="D5039" t="str">
            <v>461E</v>
          </cell>
          <cell r="E5039" t="str">
            <v>ZMIP</v>
          </cell>
          <cell r="F5039">
            <v>1</v>
          </cell>
          <cell r="H5039" t="str">
            <v>Foreign - imported directly</v>
          </cell>
        </row>
        <row r="5040">
          <cell r="A5040" t="str">
            <v>N510002593AA-IMP</v>
          </cell>
          <cell r="D5040" t="str">
            <v>461E</v>
          </cell>
          <cell r="E5040" t="str">
            <v>ZMIP</v>
          </cell>
          <cell r="F5040">
            <v>1</v>
          </cell>
          <cell r="H5040" t="str">
            <v>Foreign - imported directly</v>
          </cell>
        </row>
        <row r="5041">
          <cell r="A5041" t="str">
            <v>N510002655AA-IMP</v>
          </cell>
          <cell r="D5041" t="str">
            <v>461E</v>
          </cell>
          <cell r="E5041" t="str">
            <v>ZMIP</v>
          </cell>
          <cell r="F5041">
            <v>1</v>
          </cell>
          <cell r="H5041" t="str">
            <v>Foreign - imported directly</v>
          </cell>
        </row>
        <row r="5042">
          <cell r="A5042" t="str">
            <v>N510003585AA</v>
          </cell>
          <cell r="D5042" t="str">
            <v>461E</v>
          </cell>
          <cell r="E5042" t="str">
            <v>ZMIP</v>
          </cell>
          <cell r="F5042">
            <v>0</v>
          </cell>
          <cell r="H5042" t="str">
            <v>National - except indicated in codes 3, 4, 5 or 8.</v>
          </cell>
        </row>
        <row r="5043">
          <cell r="A5043" t="str">
            <v>N510003585AA-IMP</v>
          </cell>
          <cell r="D5043" t="str">
            <v>461E</v>
          </cell>
          <cell r="E5043" t="str">
            <v>ZMIP</v>
          </cell>
          <cell r="F5043">
            <v>1</v>
          </cell>
          <cell r="H5043" t="str">
            <v>Foreign - imported directly</v>
          </cell>
        </row>
        <row r="5044">
          <cell r="A5044" t="str">
            <v>N510003588AA-IMP</v>
          </cell>
          <cell r="D5044" t="str">
            <v>461E</v>
          </cell>
          <cell r="E5044" t="str">
            <v>ZMIP</v>
          </cell>
          <cell r="F5044">
            <v>1</v>
          </cell>
          <cell r="H5044" t="str">
            <v>Foreign - imported directly</v>
          </cell>
        </row>
        <row r="5045">
          <cell r="A5045" t="str">
            <v>N510003597AA</v>
          </cell>
          <cell r="D5045" t="str">
            <v>461E</v>
          </cell>
          <cell r="E5045" t="str">
            <v>ZMIP</v>
          </cell>
          <cell r="F5045">
            <v>0</v>
          </cell>
          <cell r="H5045" t="str">
            <v>National - except indicated in codes 3, 4, 5 or 8.</v>
          </cell>
        </row>
        <row r="5046">
          <cell r="A5046" t="str">
            <v>N510003597AA-IMP</v>
          </cell>
          <cell r="D5046" t="str">
            <v>461E</v>
          </cell>
          <cell r="E5046" t="str">
            <v>ZMIP</v>
          </cell>
          <cell r="F5046">
            <v>1</v>
          </cell>
          <cell r="H5046" t="str">
            <v>Foreign - imported directly</v>
          </cell>
        </row>
        <row r="5047">
          <cell r="A5047" t="str">
            <v>N510003602AA</v>
          </cell>
          <cell r="D5047" t="str">
            <v>461E</v>
          </cell>
          <cell r="E5047" t="str">
            <v>ZMIP</v>
          </cell>
          <cell r="F5047">
            <v>0</v>
          </cell>
          <cell r="H5047" t="str">
            <v>National - except indicated in codes 3, 4, 5 or 8.</v>
          </cell>
        </row>
        <row r="5048">
          <cell r="A5048" t="str">
            <v>N510004586AA</v>
          </cell>
          <cell r="D5048" t="str">
            <v>461E</v>
          </cell>
          <cell r="E5048" t="str">
            <v>ZMIP</v>
          </cell>
          <cell r="F5048">
            <v>0</v>
          </cell>
          <cell r="H5048" t="str">
            <v>National - except indicated in codes 3, 4, 5 or 8.</v>
          </cell>
        </row>
        <row r="5049">
          <cell r="A5049" t="str">
            <v>N510004586AA-IMP</v>
          </cell>
          <cell r="D5049" t="str">
            <v>461E</v>
          </cell>
          <cell r="E5049" t="str">
            <v>ZMIP</v>
          </cell>
          <cell r="F5049">
            <v>1</v>
          </cell>
          <cell r="H5049" t="str">
            <v>Foreign - imported directly</v>
          </cell>
        </row>
        <row r="5050">
          <cell r="A5050" t="str">
            <v>N510005279AA</v>
          </cell>
          <cell r="D5050" t="str">
            <v>461E</v>
          </cell>
          <cell r="E5050" t="str">
            <v>ZROH</v>
          </cell>
          <cell r="F5050">
            <v>1</v>
          </cell>
          <cell r="H5050" t="str">
            <v>Foreign - imported directly</v>
          </cell>
        </row>
        <row r="5051">
          <cell r="A5051" t="str">
            <v>N510006423AA-IMP</v>
          </cell>
          <cell r="D5051" t="str">
            <v>461E</v>
          </cell>
          <cell r="E5051" t="str">
            <v>ZMIP</v>
          </cell>
          <cell r="F5051">
            <v>1</v>
          </cell>
          <cell r="H5051" t="str">
            <v>Foreign - imported directly</v>
          </cell>
        </row>
        <row r="5052">
          <cell r="A5052" t="str">
            <v>N510008188AA</v>
          </cell>
          <cell r="D5052" t="str">
            <v>461E</v>
          </cell>
          <cell r="E5052" t="str">
            <v>ZMIP</v>
          </cell>
          <cell r="F5052">
            <v>0</v>
          </cell>
          <cell r="H5052" t="str">
            <v>National - except indicated in codes 3, 4, 5 or 8.</v>
          </cell>
        </row>
        <row r="5053">
          <cell r="A5053" t="str">
            <v>N510008188AA-IMP</v>
          </cell>
          <cell r="D5053" t="str">
            <v>461E</v>
          </cell>
          <cell r="E5053" t="str">
            <v>ZMIP</v>
          </cell>
          <cell r="F5053">
            <v>1</v>
          </cell>
          <cell r="H5053" t="str">
            <v>Foreign - imported directly</v>
          </cell>
        </row>
        <row r="5054">
          <cell r="A5054" t="str">
            <v>N510009023AA-IMP</v>
          </cell>
          <cell r="D5054" t="str">
            <v>461E</v>
          </cell>
          <cell r="E5054" t="str">
            <v>ZMIP</v>
          </cell>
          <cell r="F5054">
            <v>1</v>
          </cell>
          <cell r="H5054" t="str">
            <v>Foreign - imported directly</v>
          </cell>
        </row>
        <row r="5055">
          <cell r="A5055" t="str">
            <v>N510010273AA</v>
          </cell>
          <cell r="D5055" t="str">
            <v>461E</v>
          </cell>
          <cell r="E5055" t="str">
            <v>ZMIP</v>
          </cell>
          <cell r="F5055">
            <v>0</v>
          </cell>
          <cell r="H5055" t="str">
            <v>National - except indicated in codes 3, 4, 5 or 8.</v>
          </cell>
        </row>
        <row r="5056">
          <cell r="A5056" t="str">
            <v>N510011382AA</v>
          </cell>
          <cell r="D5056" t="str">
            <v>461E</v>
          </cell>
          <cell r="E5056" t="str">
            <v>ZMIP</v>
          </cell>
          <cell r="F5056">
            <v>0</v>
          </cell>
          <cell r="H5056" t="str">
            <v>National - except indicated in codes 3, 4, 5 or 8.</v>
          </cell>
        </row>
        <row r="5057">
          <cell r="A5057" t="str">
            <v>N510011382AA-IMP</v>
          </cell>
          <cell r="D5057" t="str">
            <v>461E</v>
          </cell>
          <cell r="E5057" t="str">
            <v>ZMIP</v>
          </cell>
          <cell r="F5057">
            <v>1</v>
          </cell>
          <cell r="H5057" t="str">
            <v>Foreign - imported directly</v>
          </cell>
        </row>
        <row r="5058">
          <cell r="A5058" t="str">
            <v>N510011403AA</v>
          </cell>
          <cell r="D5058" t="str">
            <v>461E</v>
          </cell>
          <cell r="E5058" t="str">
            <v>ZMIP</v>
          </cell>
          <cell r="F5058">
            <v>0</v>
          </cell>
          <cell r="H5058" t="str">
            <v>National - except indicated in codes 3, 4, 5 or 8.</v>
          </cell>
        </row>
        <row r="5059">
          <cell r="A5059" t="str">
            <v>N510011403AA-IMP</v>
          </cell>
          <cell r="D5059" t="str">
            <v>461E</v>
          </cell>
          <cell r="E5059" t="str">
            <v>ZMIP</v>
          </cell>
          <cell r="F5059">
            <v>1</v>
          </cell>
          <cell r="H5059" t="str">
            <v>Foreign - imported directly</v>
          </cell>
        </row>
        <row r="5060">
          <cell r="A5060" t="str">
            <v>N510011404AA-IMP</v>
          </cell>
          <cell r="D5060" t="str">
            <v>461E</v>
          </cell>
          <cell r="E5060" t="str">
            <v>ZMIP</v>
          </cell>
          <cell r="F5060">
            <v>1</v>
          </cell>
          <cell r="H5060" t="str">
            <v>Foreign - imported directly</v>
          </cell>
        </row>
        <row r="5061">
          <cell r="A5061" t="str">
            <v>N510011405AA-IMP</v>
          </cell>
          <cell r="D5061" t="str">
            <v>461E</v>
          </cell>
          <cell r="E5061" t="str">
            <v>ZMIP</v>
          </cell>
          <cell r="F5061">
            <v>1</v>
          </cell>
          <cell r="H5061" t="str">
            <v>Foreign - imported directly</v>
          </cell>
        </row>
        <row r="5062">
          <cell r="A5062" t="str">
            <v>N510012758AA</v>
          </cell>
          <cell r="D5062" t="str">
            <v>461E</v>
          </cell>
          <cell r="E5062" t="str">
            <v>ZMIP</v>
          </cell>
          <cell r="F5062">
            <v>1</v>
          </cell>
          <cell r="H5062" t="str">
            <v>Foreign - imported directly</v>
          </cell>
        </row>
        <row r="5063">
          <cell r="A5063" t="str">
            <v>N510012758AA-IMP</v>
          </cell>
          <cell r="D5063" t="str">
            <v>461E</v>
          </cell>
          <cell r="E5063" t="str">
            <v>ZMIP</v>
          </cell>
          <cell r="F5063">
            <v>1</v>
          </cell>
          <cell r="H5063" t="str">
            <v>Foreign - imported directly</v>
          </cell>
        </row>
        <row r="5064">
          <cell r="A5064" t="str">
            <v>N510012760AA</v>
          </cell>
          <cell r="D5064" t="str">
            <v>461E</v>
          </cell>
          <cell r="E5064" t="str">
            <v>ZMIP</v>
          </cell>
          <cell r="F5064">
            <v>1</v>
          </cell>
          <cell r="H5064" t="str">
            <v>Foreign - imported directly</v>
          </cell>
        </row>
        <row r="5065">
          <cell r="A5065" t="str">
            <v>N510012760AA-IMP</v>
          </cell>
          <cell r="D5065" t="str">
            <v>461E</v>
          </cell>
          <cell r="E5065" t="str">
            <v>ZMIP</v>
          </cell>
          <cell r="F5065">
            <v>1</v>
          </cell>
          <cell r="H5065" t="str">
            <v>Foreign - imported directly</v>
          </cell>
        </row>
        <row r="5066">
          <cell r="A5066" t="str">
            <v>N510012761AA</v>
          </cell>
          <cell r="D5066" t="str">
            <v>461E</v>
          </cell>
          <cell r="E5066" t="str">
            <v>ZMIP</v>
          </cell>
          <cell r="F5066">
            <v>1</v>
          </cell>
          <cell r="H5066" t="str">
            <v>Foreign - imported directly</v>
          </cell>
        </row>
        <row r="5067">
          <cell r="A5067" t="str">
            <v>N510012761AA-IMP</v>
          </cell>
          <cell r="D5067" t="str">
            <v>461E</v>
          </cell>
          <cell r="E5067" t="str">
            <v>ZMIP</v>
          </cell>
          <cell r="F5067">
            <v>1</v>
          </cell>
          <cell r="H5067" t="str">
            <v>Foreign - imported directly</v>
          </cell>
        </row>
        <row r="5068">
          <cell r="A5068" t="str">
            <v>N510012770AA-IMP</v>
          </cell>
          <cell r="D5068" t="str">
            <v>461E</v>
          </cell>
          <cell r="E5068" t="str">
            <v>ZMIP</v>
          </cell>
          <cell r="F5068">
            <v>1</v>
          </cell>
          <cell r="H5068" t="str">
            <v>Foreign - imported directly</v>
          </cell>
        </row>
        <row r="5069">
          <cell r="A5069" t="str">
            <v>N510013509AA-IMP</v>
          </cell>
          <cell r="D5069" t="str">
            <v>461E</v>
          </cell>
          <cell r="E5069" t="str">
            <v>ZMIP</v>
          </cell>
          <cell r="F5069">
            <v>1</v>
          </cell>
          <cell r="H5069" t="str">
            <v>Foreign - imported directly</v>
          </cell>
        </row>
        <row r="5070">
          <cell r="A5070" t="str">
            <v>N510013510AA-IMP</v>
          </cell>
          <cell r="D5070" t="str">
            <v>461E</v>
          </cell>
          <cell r="E5070" t="str">
            <v>ZMIP</v>
          </cell>
          <cell r="F5070">
            <v>1</v>
          </cell>
          <cell r="H5070" t="str">
            <v>Foreign - imported directly</v>
          </cell>
        </row>
        <row r="5071">
          <cell r="A5071" t="str">
            <v>N510013511AA-IMP</v>
          </cell>
          <cell r="D5071" t="str">
            <v>461E</v>
          </cell>
          <cell r="E5071" t="str">
            <v>ZMIP</v>
          </cell>
          <cell r="F5071">
            <v>1</v>
          </cell>
          <cell r="H5071" t="str">
            <v>Foreign - imported directly</v>
          </cell>
        </row>
        <row r="5072">
          <cell r="A5072" t="str">
            <v>N510013512AA-IMP</v>
          </cell>
          <cell r="D5072" t="str">
            <v>461E</v>
          </cell>
          <cell r="E5072" t="str">
            <v>ZMIP</v>
          </cell>
          <cell r="F5072">
            <v>1</v>
          </cell>
          <cell r="H5072" t="str">
            <v>Foreign - imported directly</v>
          </cell>
        </row>
        <row r="5073">
          <cell r="A5073" t="str">
            <v>N510014709AA</v>
          </cell>
          <cell r="D5073" t="str">
            <v>461E</v>
          </cell>
          <cell r="E5073" t="str">
            <v>ZMIP</v>
          </cell>
          <cell r="F5073">
            <v>0</v>
          </cell>
          <cell r="H5073" t="str">
            <v>National - except indicated in codes 3, 4, 5 or 8.</v>
          </cell>
        </row>
        <row r="5074">
          <cell r="A5074" t="str">
            <v>N510014976AA</v>
          </cell>
          <cell r="D5074" t="str">
            <v>461E</v>
          </cell>
          <cell r="E5074" t="str">
            <v>ZMIP</v>
          </cell>
          <cell r="F5074">
            <v>1</v>
          </cell>
          <cell r="H5074" t="str">
            <v>Foreign - imported directly</v>
          </cell>
        </row>
        <row r="5075">
          <cell r="A5075" t="str">
            <v>N510014976AA-IMP</v>
          </cell>
          <cell r="D5075" t="str">
            <v>461E</v>
          </cell>
          <cell r="E5075" t="str">
            <v>ZMIP</v>
          </cell>
          <cell r="F5075">
            <v>1</v>
          </cell>
          <cell r="H5075" t="str">
            <v>Foreign - imported directly</v>
          </cell>
        </row>
        <row r="5076">
          <cell r="A5076" t="str">
            <v>N510015533AA-IMP</v>
          </cell>
          <cell r="D5076" t="str">
            <v>461E</v>
          </cell>
          <cell r="E5076" t="str">
            <v>ZMIP</v>
          </cell>
          <cell r="F5076">
            <v>1</v>
          </cell>
          <cell r="H5076" t="str">
            <v>Foreign - imported directly</v>
          </cell>
        </row>
        <row r="5077">
          <cell r="A5077" t="str">
            <v>N510016262AA</v>
          </cell>
          <cell r="D5077" t="str">
            <v>461E</v>
          </cell>
          <cell r="E5077" t="str">
            <v>ZMIP</v>
          </cell>
          <cell r="F5077">
            <v>0</v>
          </cell>
          <cell r="H5077" t="str">
            <v>National - except indicated in codes 3, 4, 5 or 8.</v>
          </cell>
        </row>
        <row r="5078">
          <cell r="A5078" t="str">
            <v>N510016346AA-IMP</v>
          </cell>
          <cell r="D5078" t="str">
            <v>461E</v>
          </cell>
          <cell r="E5078" t="str">
            <v>ZMIP</v>
          </cell>
          <cell r="F5078">
            <v>1</v>
          </cell>
          <cell r="H5078" t="str">
            <v>Foreign - imported directly</v>
          </cell>
        </row>
        <row r="5079">
          <cell r="A5079" t="str">
            <v>N510017123AA</v>
          </cell>
          <cell r="D5079" t="str">
            <v>461E</v>
          </cell>
          <cell r="E5079" t="str">
            <v>ZMIP</v>
          </cell>
          <cell r="F5079">
            <v>1</v>
          </cell>
          <cell r="H5079" t="str">
            <v>Foreign - imported directly</v>
          </cell>
        </row>
        <row r="5080">
          <cell r="A5080" t="str">
            <v>N510017123AA-IMP</v>
          </cell>
          <cell r="D5080" t="str">
            <v>461E</v>
          </cell>
          <cell r="E5080" t="str">
            <v>ZMIP</v>
          </cell>
          <cell r="F5080">
            <v>1</v>
          </cell>
          <cell r="H5080" t="str">
            <v>Foreign - imported directly</v>
          </cell>
        </row>
        <row r="5081">
          <cell r="A5081" t="str">
            <v>N510017124AA</v>
          </cell>
          <cell r="D5081" t="str">
            <v>461E</v>
          </cell>
          <cell r="E5081" t="str">
            <v>ZMIP</v>
          </cell>
          <cell r="F5081">
            <v>0</v>
          </cell>
          <cell r="H5081" t="str">
            <v>National - except indicated in codes 3, 4, 5 or 8.</v>
          </cell>
        </row>
        <row r="5082">
          <cell r="A5082" t="str">
            <v>N510017124AA-IMP</v>
          </cell>
          <cell r="D5082" t="str">
            <v>461E</v>
          </cell>
          <cell r="E5082" t="str">
            <v>ZMIP</v>
          </cell>
          <cell r="F5082">
            <v>1</v>
          </cell>
          <cell r="H5082" t="str">
            <v>Foreign - imported directly</v>
          </cell>
        </row>
        <row r="5083">
          <cell r="A5083" t="str">
            <v>N510017258AA-IMP</v>
          </cell>
          <cell r="D5083" t="str">
            <v>461E</v>
          </cell>
          <cell r="E5083" t="str">
            <v>ZMIP</v>
          </cell>
          <cell r="F5083">
            <v>1</v>
          </cell>
          <cell r="H5083" t="str">
            <v>Foreign - imported directly</v>
          </cell>
        </row>
        <row r="5084">
          <cell r="A5084" t="str">
            <v>N510018505AA</v>
          </cell>
          <cell r="D5084" t="str">
            <v>461E</v>
          </cell>
          <cell r="E5084" t="str">
            <v>ZMIP</v>
          </cell>
          <cell r="F5084">
            <v>0</v>
          </cell>
          <cell r="H5084" t="str">
            <v>National - except indicated in codes 3, 4, 5 or 8.</v>
          </cell>
        </row>
        <row r="5085">
          <cell r="A5085" t="str">
            <v>N510019395AA</v>
          </cell>
          <cell r="D5085" t="str">
            <v>461E</v>
          </cell>
          <cell r="E5085" t="str">
            <v>ZMIP</v>
          </cell>
          <cell r="F5085">
            <v>1</v>
          </cell>
          <cell r="H5085" t="str">
            <v>Foreign - imported directly</v>
          </cell>
        </row>
        <row r="5086">
          <cell r="A5086" t="str">
            <v>N510019395AA-IMP</v>
          </cell>
          <cell r="D5086" t="str">
            <v>461E</v>
          </cell>
          <cell r="E5086" t="str">
            <v>ZMIP</v>
          </cell>
          <cell r="F5086">
            <v>1</v>
          </cell>
          <cell r="H5086" t="str">
            <v>Foreign - imported directly</v>
          </cell>
        </row>
        <row r="5087">
          <cell r="A5087" t="str">
            <v>N510019397AA</v>
          </cell>
          <cell r="D5087" t="str">
            <v>461E</v>
          </cell>
          <cell r="E5087" t="str">
            <v>ZMIP</v>
          </cell>
          <cell r="F5087">
            <v>1</v>
          </cell>
          <cell r="H5087" t="str">
            <v>Foreign - imported directly</v>
          </cell>
        </row>
        <row r="5088">
          <cell r="A5088" t="str">
            <v>N510019397AA-IMP</v>
          </cell>
          <cell r="D5088" t="str">
            <v>461E</v>
          </cell>
          <cell r="E5088" t="str">
            <v>ZMIP</v>
          </cell>
          <cell r="F5088">
            <v>1</v>
          </cell>
          <cell r="H5088" t="str">
            <v>Foreign - imported directly</v>
          </cell>
        </row>
        <row r="5089">
          <cell r="A5089" t="str">
            <v>N510019991AA</v>
          </cell>
          <cell r="D5089" t="str">
            <v>461E</v>
          </cell>
          <cell r="E5089" t="str">
            <v>ZMIP</v>
          </cell>
          <cell r="F5089">
            <v>1</v>
          </cell>
          <cell r="H5089" t="str">
            <v>Foreign - imported directly</v>
          </cell>
        </row>
        <row r="5090">
          <cell r="A5090" t="str">
            <v>N510019991AA-IMP</v>
          </cell>
          <cell r="D5090" t="str">
            <v>461E</v>
          </cell>
          <cell r="E5090" t="str">
            <v>ZMIP</v>
          </cell>
          <cell r="F5090">
            <v>1</v>
          </cell>
          <cell r="H5090" t="str">
            <v>Foreign - imported directly</v>
          </cell>
        </row>
        <row r="5091">
          <cell r="A5091" t="str">
            <v>N510020607AA</v>
          </cell>
          <cell r="D5091" t="str">
            <v>461E</v>
          </cell>
          <cell r="E5091" t="str">
            <v>ZMIP</v>
          </cell>
          <cell r="F5091">
            <v>1</v>
          </cell>
          <cell r="H5091" t="str">
            <v>Foreign - imported directly</v>
          </cell>
        </row>
        <row r="5092">
          <cell r="A5092" t="str">
            <v>N510020607AA-IMP</v>
          </cell>
          <cell r="D5092" t="str">
            <v>461E</v>
          </cell>
          <cell r="E5092" t="str">
            <v>ZMIP</v>
          </cell>
          <cell r="F5092">
            <v>1</v>
          </cell>
          <cell r="H5092" t="str">
            <v>Foreign - imported directly</v>
          </cell>
        </row>
        <row r="5093">
          <cell r="A5093" t="str">
            <v>N510021326AA</v>
          </cell>
          <cell r="D5093" t="str">
            <v>461E</v>
          </cell>
          <cell r="E5093" t="str">
            <v>ZMIP</v>
          </cell>
          <cell r="F5093">
            <v>0</v>
          </cell>
          <cell r="H5093" t="str">
            <v>National - except indicated in codes 3, 4, 5 or 8.</v>
          </cell>
        </row>
        <row r="5094">
          <cell r="A5094" t="str">
            <v>N510021326AA-IMP</v>
          </cell>
          <cell r="D5094" t="str">
            <v>461E</v>
          </cell>
          <cell r="E5094" t="str">
            <v>ZMIP</v>
          </cell>
          <cell r="F5094">
            <v>1</v>
          </cell>
          <cell r="H5094" t="str">
            <v>Foreign - imported directly</v>
          </cell>
        </row>
        <row r="5095">
          <cell r="A5095" t="str">
            <v>N510021327AA</v>
          </cell>
          <cell r="D5095" t="str">
            <v>461E</v>
          </cell>
          <cell r="E5095" t="str">
            <v>ZMIP</v>
          </cell>
          <cell r="F5095">
            <v>0</v>
          </cell>
          <cell r="H5095" t="str">
            <v>National - except indicated in codes 3, 4, 5 or 8.</v>
          </cell>
        </row>
        <row r="5096">
          <cell r="A5096" t="str">
            <v>N510021327AA-IMP</v>
          </cell>
          <cell r="D5096" t="str">
            <v>461E</v>
          </cell>
          <cell r="E5096" t="str">
            <v>ZMIP</v>
          </cell>
          <cell r="F5096">
            <v>1</v>
          </cell>
          <cell r="H5096" t="str">
            <v>Foreign - imported directly</v>
          </cell>
        </row>
        <row r="5097">
          <cell r="A5097" t="str">
            <v>N510025620AA-IMP</v>
          </cell>
          <cell r="D5097" t="str">
            <v>461E</v>
          </cell>
          <cell r="E5097" t="str">
            <v>ZMIP</v>
          </cell>
          <cell r="F5097">
            <v>1</v>
          </cell>
          <cell r="H5097" t="str">
            <v>Foreign - imported directly</v>
          </cell>
        </row>
        <row r="5098">
          <cell r="A5098" t="str">
            <v>N510026215AA-IMP</v>
          </cell>
          <cell r="D5098" t="str">
            <v>461E</v>
          </cell>
          <cell r="E5098" t="str">
            <v>ZMIP</v>
          </cell>
          <cell r="F5098">
            <v>1</v>
          </cell>
          <cell r="H5098" t="str">
            <v>Foreign - imported directly</v>
          </cell>
        </row>
        <row r="5099">
          <cell r="A5099" t="str">
            <v>N510026217AA-IMP</v>
          </cell>
          <cell r="D5099" t="str">
            <v>461E</v>
          </cell>
          <cell r="E5099" t="str">
            <v>ZMIP</v>
          </cell>
          <cell r="F5099">
            <v>1</v>
          </cell>
          <cell r="H5099" t="str">
            <v>Foreign - imported directly</v>
          </cell>
        </row>
        <row r="5100">
          <cell r="A5100" t="str">
            <v>N510026218AA-IMP</v>
          </cell>
          <cell r="D5100" t="str">
            <v>461E</v>
          </cell>
          <cell r="E5100" t="str">
            <v>ZMIP</v>
          </cell>
          <cell r="F5100">
            <v>1</v>
          </cell>
          <cell r="H5100" t="str">
            <v>Foreign - imported directly</v>
          </cell>
        </row>
        <row r="5101">
          <cell r="A5101" t="str">
            <v>N510026219AA-IMP</v>
          </cell>
          <cell r="D5101" t="str">
            <v>461E</v>
          </cell>
          <cell r="E5101" t="str">
            <v>ZMIP</v>
          </cell>
          <cell r="F5101">
            <v>1</v>
          </cell>
          <cell r="H5101" t="str">
            <v>Foreign - imported directly</v>
          </cell>
        </row>
        <row r="5102">
          <cell r="A5102" t="str">
            <v>N510026225AA-IMP</v>
          </cell>
          <cell r="D5102" t="str">
            <v>461E</v>
          </cell>
          <cell r="E5102" t="str">
            <v>ZMIP</v>
          </cell>
          <cell r="F5102">
            <v>1</v>
          </cell>
          <cell r="H5102" t="str">
            <v>Foreign - imported directly</v>
          </cell>
        </row>
        <row r="5103">
          <cell r="A5103" t="str">
            <v>N510026226AA-IMP</v>
          </cell>
          <cell r="D5103" t="str">
            <v>461E</v>
          </cell>
          <cell r="E5103" t="str">
            <v>ZMIP</v>
          </cell>
          <cell r="F5103">
            <v>1</v>
          </cell>
          <cell r="H5103" t="str">
            <v>Foreign - imported directly</v>
          </cell>
        </row>
        <row r="5104">
          <cell r="A5104" t="str">
            <v>N510026227AA-IMP</v>
          </cell>
          <cell r="D5104" t="str">
            <v>461E</v>
          </cell>
          <cell r="E5104" t="str">
            <v>ZMIP</v>
          </cell>
          <cell r="F5104">
            <v>1</v>
          </cell>
          <cell r="H5104" t="str">
            <v>Foreign - imported directly</v>
          </cell>
        </row>
        <row r="5105">
          <cell r="A5105" t="str">
            <v>N510026228AA-IMP</v>
          </cell>
          <cell r="D5105" t="str">
            <v>461E</v>
          </cell>
          <cell r="E5105" t="str">
            <v>ZMIP</v>
          </cell>
          <cell r="F5105">
            <v>1</v>
          </cell>
          <cell r="H5105" t="str">
            <v>Foreign - imported directly</v>
          </cell>
        </row>
        <row r="5106">
          <cell r="A5106" t="str">
            <v>N510026292AA</v>
          </cell>
          <cell r="D5106" t="str">
            <v>461E</v>
          </cell>
          <cell r="E5106" t="str">
            <v>ZROH</v>
          </cell>
          <cell r="F5106">
            <v>1</v>
          </cell>
          <cell r="H5106" t="str">
            <v>Foreign - imported directly</v>
          </cell>
        </row>
        <row r="5107">
          <cell r="A5107" t="str">
            <v>N510026292AA-IMP</v>
          </cell>
          <cell r="D5107" t="str">
            <v>461E</v>
          </cell>
          <cell r="E5107" t="str">
            <v>ZMIP</v>
          </cell>
          <cell r="F5107">
            <v>1</v>
          </cell>
          <cell r="H5107" t="str">
            <v>Foreign - imported directly</v>
          </cell>
        </row>
        <row r="5108">
          <cell r="A5108" t="str">
            <v>N510026293AA</v>
          </cell>
          <cell r="D5108" t="str">
            <v>461E</v>
          </cell>
          <cell r="E5108" t="str">
            <v>ZMIP</v>
          </cell>
          <cell r="F5108">
            <v>1</v>
          </cell>
          <cell r="H5108" t="str">
            <v>Foreign - imported directly</v>
          </cell>
        </row>
        <row r="5109">
          <cell r="A5109" t="str">
            <v>N510026293AA-IMP</v>
          </cell>
          <cell r="D5109" t="str">
            <v>461E</v>
          </cell>
          <cell r="E5109" t="str">
            <v>ZMIP</v>
          </cell>
          <cell r="F5109">
            <v>1</v>
          </cell>
          <cell r="H5109" t="str">
            <v>Foreign - imported directly</v>
          </cell>
        </row>
        <row r="5110">
          <cell r="A5110" t="str">
            <v>N510026294AA</v>
          </cell>
          <cell r="D5110" t="str">
            <v>461E</v>
          </cell>
          <cell r="E5110" t="str">
            <v>ZMIP</v>
          </cell>
          <cell r="F5110">
            <v>1</v>
          </cell>
          <cell r="H5110" t="str">
            <v>Foreign - imported directly</v>
          </cell>
        </row>
        <row r="5111">
          <cell r="A5111" t="str">
            <v>N510026294AA-IMP</v>
          </cell>
          <cell r="D5111" t="str">
            <v>461E</v>
          </cell>
          <cell r="E5111" t="str">
            <v>ZMIP</v>
          </cell>
          <cell r="F5111">
            <v>1</v>
          </cell>
          <cell r="H5111" t="str">
            <v>Foreign - imported directly</v>
          </cell>
        </row>
        <row r="5112">
          <cell r="A5112" t="str">
            <v>N510026295AA</v>
          </cell>
          <cell r="D5112" t="str">
            <v>461E</v>
          </cell>
          <cell r="E5112" t="str">
            <v>ZMIP</v>
          </cell>
          <cell r="F5112">
            <v>1</v>
          </cell>
          <cell r="H5112" t="str">
            <v>Foreign - imported directly</v>
          </cell>
        </row>
        <row r="5113">
          <cell r="A5113" t="str">
            <v>N510026295AA-IMP</v>
          </cell>
          <cell r="D5113" t="str">
            <v>461E</v>
          </cell>
          <cell r="E5113" t="str">
            <v>ZMIP</v>
          </cell>
          <cell r="F5113">
            <v>1</v>
          </cell>
          <cell r="H5113" t="str">
            <v>Foreign - imported directly</v>
          </cell>
        </row>
        <row r="5114">
          <cell r="A5114" t="str">
            <v>N510026300AA</v>
          </cell>
          <cell r="D5114" t="str">
            <v>461E</v>
          </cell>
          <cell r="E5114" t="str">
            <v>ZMIP</v>
          </cell>
          <cell r="F5114">
            <v>1</v>
          </cell>
          <cell r="H5114" t="str">
            <v>Foreign - imported directly</v>
          </cell>
        </row>
        <row r="5115">
          <cell r="A5115" t="str">
            <v>N510026300AA-IMP</v>
          </cell>
          <cell r="D5115" t="str">
            <v>461E</v>
          </cell>
          <cell r="E5115" t="str">
            <v>ZMIP</v>
          </cell>
          <cell r="F5115">
            <v>1</v>
          </cell>
          <cell r="H5115" t="str">
            <v>Foreign - imported directly</v>
          </cell>
        </row>
        <row r="5116">
          <cell r="A5116" t="str">
            <v>N510026301AA</v>
          </cell>
          <cell r="D5116" t="str">
            <v>461E</v>
          </cell>
          <cell r="E5116" t="str">
            <v>ZMIP</v>
          </cell>
          <cell r="F5116">
            <v>1</v>
          </cell>
          <cell r="H5116" t="str">
            <v>Foreign - imported directly</v>
          </cell>
        </row>
        <row r="5117">
          <cell r="A5117" t="str">
            <v>N510026301AA-IMP</v>
          </cell>
          <cell r="D5117" t="str">
            <v>461E</v>
          </cell>
          <cell r="E5117" t="str">
            <v>ZMIP</v>
          </cell>
          <cell r="F5117">
            <v>1</v>
          </cell>
          <cell r="H5117" t="str">
            <v>Foreign - imported directly</v>
          </cell>
        </row>
        <row r="5118">
          <cell r="A5118" t="str">
            <v>N510026302AA</v>
          </cell>
          <cell r="D5118" t="str">
            <v>461E</v>
          </cell>
          <cell r="E5118" t="str">
            <v>ZMIP</v>
          </cell>
          <cell r="F5118">
            <v>1</v>
          </cell>
          <cell r="H5118" t="str">
            <v>Foreign - imported directly</v>
          </cell>
        </row>
        <row r="5119">
          <cell r="A5119" t="str">
            <v>N510026302AA-IMP</v>
          </cell>
          <cell r="D5119" t="str">
            <v>461E</v>
          </cell>
          <cell r="E5119" t="str">
            <v>ZMIP</v>
          </cell>
          <cell r="F5119">
            <v>1</v>
          </cell>
          <cell r="H5119" t="str">
            <v>Foreign - imported directly</v>
          </cell>
        </row>
        <row r="5120">
          <cell r="A5120" t="str">
            <v>N510026303AA</v>
          </cell>
          <cell r="D5120" t="str">
            <v>461E</v>
          </cell>
          <cell r="E5120" t="str">
            <v>ZMIP</v>
          </cell>
          <cell r="F5120">
            <v>1</v>
          </cell>
          <cell r="H5120" t="str">
            <v>Foreign - imported directly</v>
          </cell>
        </row>
        <row r="5121">
          <cell r="A5121" t="str">
            <v>N510026303AA-IMP</v>
          </cell>
          <cell r="D5121" t="str">
            <v>461E</v>
          </cell>
          <cell r="E5121" t="str">
            <v>ZMIP</v>
          </cell>
          <cell r="F5121">
            <v>1</v>
          </cell>
          <cell r="H5121" t="str">
            <v>Foreign - imported directly</v>
          </cell>
        </row>
        <row r="5122">
          <cell r="A5122" t="str">
            <v>N510026367AA</v>
          </cell>
          <cell r="D5122" t="str">
            <v>461E</v>
          </cell>
          <cell r="E5122" t="str">
            <v>ZMIP</v>
          </cell>
          <cell r="F5122">
            <v>1</v>
          </cell>
          <cell r="H5122" t="str">
            <v>Foreign - imported directly</v>
          </cell>
        </row>
        <row r="5123">
          <cell r="A5123" t="str">
            <v>N510026367AA-IMP</v>
          </cell>
          <cell r="D5123" t="str">
            <v>461E</v>
          </cell>
          <cell r="E5123" t="str">
            <v>ZMIP</v>
          </cell>
          <cell r="F5123">
            <v>1</v>
          </cell>
          <cell r="H5123" t="str">
            <v>Foreign - imported directly</v>
          </cell>
        </row>
        <row r="5124">
          <cell r="A5124" t="str">
            <v>N510026368AA</v>
          </cell>
          <cell r="D5124" t="str">
            <v>461E</v>
          </cell>
          <cell r="E5124" t="str">
            <v>ZMIP</v>
          </cell>
          <cell r="F5124">
            <v>1</v>
          </cell>
          <cell r="H5124" t="str">
            <v>Foreign - imported directly</v>
          </cell>
        </row>
        <row r="5125">
          <cell r="A5125" t="str">
            <v>N510026368AA-IMP</v>
          </cell>
          <cell r="D5125" t="str">
            <v>461E</v>
          </cell>
          <cell r="E5125" t="str">
            <v>ZMIP</v>
          </cell>
          <cell r="F5125">
            <v>1</v>
          </cell>
          <cell r="H5125" t="str">
            <v>Foreign - imported directly</v>
          </cell>
        </row>
        <row r="5126">
          <cell r="A5126" t="str">
            <v>N510028351AA</v>
          </cell>
          <cell r="D5126" t="str">
            <v>461E</v>
          </cell>
          <cell r="E5126" t="str">
            <v>ZMIP</v>
          </cell>
          <cell r="F5126">
            <v>1</v>
          </cell>
          <cell r="H5126" t="str">
            <v>Foreign - imported directly</v>
          </cell>
        </row>
        <row r="5127">
          <cell r="A5127" t="str">
            <v>N510028496AA</v>
          </cell>
          <cell r="D5127" t="str">
            <v>461E</v>
          </cell>
          <cell r="E5127" t="str">
            <v>ZMIP</v>
          </cell>
          <cell r="F5127">
            <v>0</v>
          </cell>
          <cell r="H5127" t="str">
            <v>National - except indicated in codes 3, 4, 5 or 8.</v>
          </cell>
        </row>
        <row r="5128">
          <cell r="A5128" t="str">
            <v>N510028590AA</v>
          </cell>
          <cell r="D5128" t="str">
            <v>461E</v>
          </cell>
          <cell r="E5128" t="str">
            <v>ZMIP</v>
          </cell>
          <cell r="F5128">
            <v>1</v>
          </cell>
          <cell r="H5128" t="str">
            <v>Foreign - imported directly</v>
          </cell>
        </row>
        <row r="5129">
          <cell r="A5129" t="str">
            <v>N510028590AA-IMP</v>
          </cell>
          <cell r="D5129" t="str">
            <v>461E</v>
          </cell>
          <cell r="E5129" t="str">
            <v>ZMIP</v>
          </cell>
          <cell r="F5129">
            <v>1</v>
          </cell>
          <cell r="H5129" t="str">
            <v>Foreign - imported directly</v>
          </cell>
        </row>
        <row r="5130">
          <cell r="A5130" t="str">
            <v>N510028646AB</v>
          </cell>
          <cell r="D5130" t="str">
            <v>461E</v>
          </cell>
          <cell r="E5130" t="str">
            <v>ZMIP</v>
          </cell>
          <cell r="F5130">
            <v>0</v>
          </cell>
          <cell r="H5130" t="str">
            <v>National - except indicated in codes 3, 4, 5 or 8.</v>
          </cell>
        </row>
        <row r="5131">
          <cell r="A5131" t="str">
            <v>N510028646AB-IMP</v>
          </cell>
          <cell r="D5131" t="str">
            <v>461E</v>
          </cell>
          <cell r="E5131" t="str">
            <v>ZMIP</v>
          </cell>
          <cell r="F5131">
            <v>1</v>
          </cell>
          <cell r="H5131" t="str">
            <v>Foreign - imported directly</v>
          </cell>
        </row>
        <row r="5132">
          <cell r="A5132" t="str">
            <v>N510030308AA</v>
          </cell>
          <cell r="D5132" t="str">
            <v>461E</v>
          </cell>
          <cell r="E5132" t="str">
            <v>ZROH</v>
          </cell>
          <cell r="F5132">
            <v>1</v>
          </cell>
          <cell r="H5132" t="str">
            <v>Foreign - imported directly</v>
          </cell>
        </row>
        <row r="5133">
          <cell r="A5133" t="str">
            <v>N510030308AA-IMP</v>
          </cell>
          <cell r="D5133" t="str">
            <v>461E</v>
          </cell>
          <cell r="E5133" t="str">
            <v>ZMIP</v>
          </cell>
          <cell r="F5133">
            <v>1</v>
          </cell>
          <cell r="H5133" t="str">
            <v>Foreign - imported directly</v>
          </cell>
        </row>
        <row r="5134">
          <cell r="A5134" t="str">
            <v>N510031729AA-IMP</v>
          </cell>
          <cell r="D5134" t="str">
            <v>461E</v>
          </cell>
          <cell r="E5134" t="str">
            <v>ZMIP</v>
          </cell>
          <cell r="F5134">
            <v>1</v>
          </cell>
          <cell r="H5134" t="str">
            <v>Foreign - imported directly</v>
          </cell>
        </row>
        <row r="5135">
          <cell r="A5135" t="str">
            <v>N510033224AA-IMP</v>
          </cell>
          <cell r="D5135" t="str">
            <v>461E</v>
          </cell>
          <cell r="E5135" t="str">
            <v>ZMIP</v>
          </cell>
          <cell r="F5135">
            <v>1</v>
          </cell>
          <cell r="H5135" t="str">
            <v>Foreign - imported directly</v>
          </cell>
        </row>
        <row r="5136">
          <cell r="A5136" t="str">
            <v>N510037999AA-IMP</v>
          </cell>
          <cell r="D5136" t="str">
            <v>461E</v>
          </cell>
          <cell r="E5136" t="str">
            <v>ZMIP</v>
          </cell>
          <cell r="F5136">
            <v>1</v>
          </cell>
          <cell r="H5136" t="str">
            <v>Foreign - imported directly</v>
          </cell>
        </row>
        <row r="5137">
          <cell r="A5137" t="str">
            <v>N510042737AA-IMP</v>
          </cell>
          <cell r="D5137" t="str">
            <v>461E</v>
          </cell>
          <cell r="E5137" t="str">
            <v>ZMIP</v>
          </cell>
          <cell r="F5137">
            <v>1</v>
          </cell>
          <cell r="H5137" t="str">
            <v>Foreign - imported directly</v>
          </cell>
        </row>
        <row r="5138">
          <cell r="A5138" t="str">
            <v>N510042740AA-IMP</v>
          </cell>
          <cell r="D5138" t="str">
            <v>461E</v>
          </cell>
          <cell r="E5138" t="str">
            <v>ZMIP</v>
          </cell>
          <cell r="F5138">
            <v>1</v>
          </cell>
          <cell r="H5138" t="str">
            <v>Foreign - imported directly</v>
          </cell>
        </row>
        <row r="5139">
          <cell r="A5139" t="str">
            <v>N510043454AA</v>
          </cell>
          <cell r="D5139" t="str">
            <v>461E</v>
          </cell>
          <cell r="E5139" t="str">
            <v>ZMIP</v>
          </cell>
          <cell r="F5139">
            <v>0</v>
          </cell>
          <cell r="H5139" t="str">
            <v>National - except indicated in codes 3, 4, 5 or 8.</v>
          </cell>
        </row>
        <row r="5140">
          <cell r="A5140" t="str">
            <v>N510048190AA</v>
          </cell>
          <cell r="D5140" t="str">
            <v>461E</v>
          </cell>
          <cell r="E5140" t="str">
            <v>ZMIP</v>
          </cell>
          <cell r="F5140">
            <v>0</v>
          </cell>
          <cell r="H5140" t="str">
            <v>National - except indicated in codes 3, 4, 5 or 8.</v>
          </cell>
        </row>
        <row r="5141">
          <cell r="A5141" t="str">
            <v>N510050208AA</v>
          </cell>
          <cell r="D5141" t="str">
            <v>461E</v>
          </cell>
          <cell r="E5141" t="str">
            <v>ZMIP</v>
          </cell>
          <cell r="F5141">
            <v>1</v>
          </cell>
          <cell r="H5141" t="str">
            <v>Foreign - imported directly</v>
          </cell>
        </row>
        <row r="5142">
          <cell r="A5142" t="str">
            <v>N510050208AA-IMP</v>
          </cell>
          <cell r="D5142" t="str">
            <v>461E</v>
          </cell>
          <cell r="E5142" t="str">
            <v>ZMIP</v>
          </cell>
          <cell r="F5142">
            <v>1</v>
          </cell>
          <cell r="H5142" t="str">
            <v>Foreign - imported directly</v>
          </cell>
        </row>
        <row r="5143">
          <cell r="A5143" t="str">
            <v>N510054465AA-IMP</v>
          </cell>
          <cell r="D5143" t="str">
            <v>461E</v>
          </cell>
          <cell r="E5143" t="str">
            <v>ZMIP</v>
          </cell>
          <cell r="F5143">
            <v>1</v>
          </cell>
          <cell r="H5143" t="str">
            <v>Foreign - imported directly</v>
          </cell>
        </row>
        <row r="5144">
          <cell r="A5144" t="str">
            <v>N510054810AA</v>
          </cell>
          <cell r="D5144" t="str">
            <v>461E</v>
          </cell>
          <cell r="E5144" t="str">
            <v>ZMIP</v>
          </cell>
          <cell r="F5144">
            <v>1</v>
          </cell>
          <cell r="H5144" t="str">
            <v>Foreign - imported directly</v>
          </cell>
        </row>
        <row r="5145">
          <cell r="A5145" t="str">
            <v>N510054810AA-IMP</v>
          </cell>
          <cell r="D5145" t="str">
            <v>461E</v>
          </cell>
          <cell r="E5145" t="str">
            <v>ZMIP</v>
          </cell>
          <cell r="F5145">
            <v>1</v>
          </cell>
          <cell r="H5145" t="str">
            <v>Foreign - imported directly</v>
          </cell>
        </row>
        <row r="5146">
          <cell r="A5146" t="str">
            <v>N510054843AA</v>
          </cell>
          <cell r="D5146" t="str">
            <v>461E</v>
          </cell>
          <cell r="E5146" t="str">
            <v>ZMIP</v>
          </cell>
          <cell r="F5146">
            <v>0</v>
          </cell>
          <cell r="H5146" t="str">
            <v>National - except indicated in codes 3, 4, 5 or 8.</v>
          </cell>
        </row>
        <row r="5147">
          <cell r="A5147" t="str">
            <v>N510054843AA-IMP</v>
          </cell>
          <cell r="D5147" t="str">
            <v>461E</v>
          </cell>
          <cell r="E5147" t="str">
            <v>ZMIP</v>
          </cell>
          <cell r="F5147">
            <v>1</v>
          </cell>
          <cell r="H5147" t="str">
            <v>Foreign - imported directly</v>
          </cell>
        </row>
        <row r="5148">
          <cell r="A5148" t="str">
            <v>N510054844AA</v>
          </cell>
          <cell r="D5148" t="str">
            <v>461E</v>
          </cell>
          <cell r="E5148" t="str">
            <v>ZMIP</v>
          </cell>
          <cell r="F5148">
            <v>0</v>
          </cell>
          <cell r="H5148" t="str">
            <v>National - except indicated in codes 3, 4, 5 or 8.</v>
          </cell>
        </row>
        <row r="5149">
          <cell r="A5149" t="str">
            <v>N510056943AA</v>
          </cell>
          <cell r="D5149" t="str">
            <v>461E</v>
          </cell>
          <cell r="E5149" t="str">
            <v>ZMIP</v>
          </cell>
          <cell r="F5149">
            <v>0</v>
          </cell>
          <cell r="H5149" t="str">
            <v>National - except indicated in codes 3, 4, 5 or 8.</v>
          </cell>
        </row>
        <row r="5150">
          <cell r="A5150" t="str">
            <v>N510059431AA-IMP</v>
          </cell>
          <cell r="D5150" t="str">
            <v>461E</v>
          </cell>
          <cell r="E5150" t="str">
            <v>ZMIP</v>
          </cell>
          <cell r="F5150">
            <v>1</v>
          </cell>
          <cell r="H5150" t="str">
            <v>Foreign - imported directly</v>
          </cell>
        </row>
        <row r="5151">
          <cell r="A5151" t="str">
            <v>N510062040AA-IMP</v>
          </cell>
          <cell r="D5151" t="str">
            <v>461E</v>
          </cell>
          <cell r="E5151" t="str">
            <v>ZMIP</v>
          </cell>
          <cell r="F5151">
            <v>1</v>
          </cell>
          <cell r="H5151" t="str">
            <v>Foreign - imported directly</v>
          </cell>
        </row>
        <row r="5152">
          <cell r="A5152" t="str">
            <v>N510063838AA</v>
          </cell>
          <cell r="D5152" t="str">
            <v>461E</v>
          </cell>
          <cell r="E5152" t="str">
            <v>ZMIP</v>
          </cell>
          <cell r="F5152">
            <v>0</v>
          </cell>
          <cell r="H5152" t="str">
            <v>National - except indicated in codes 3, 4, 5 or 8.</v>
          </cell>
        </row>
        <row r="5153">
          <cell r="A5153" t="str">
            <v>N510063838AA-IMP</v>
          </cell>
          <cell r="D5153" t="str">
            <v>461E</v>
          </cell>
          <cell r="E5153" t="str">
            <v>ZMIP</v>
          </cell>
          <cell r="F5153">
            <v>1</v>
          </cell>
          <cell r="H5153" t="str">
            <v>Foreign - imported directly</v>
          </cell>
        </row>
        <row r="5154">
          <cell r="A5154" t="str">
            <v>N510064708AA-IMP</v>
          </cell>
          <cell r="D5154" t="str">
            <v>461E</v>
          </cell>
          <cell r="E5154" t="str">
            <v>ZMIP</v>
          </cell>
          <cell r="F5154">
            <v>1</v>
          </cell>
          <cell r="H5154" t="str">
            <v>Foreign - imported directly</v>
          </cell>
        </row>
        <row r="5155">
          <cell r="A5155" t="str">
            <v>N510065565AA</v>
          </cell>
          <cell r="D5155" t="str">
            <v>461E</v>
          </cell>
          <cell r="E5155" t="str">
            <v>ZMIP</v>
          </cell>
          <cell r="F5155">
            <v>1</v>
          </cell>
          <cell r="H5155" t="str">
            <v>Foreign - imported directly</v>
          </cell>
        </row>
        <row r="5156">
          <cell r="A5156" t="str">
            <v>N510065929AA</v>
          </cell>
          <cell r="D5156" t="str">
            <v>461E</v>
          </cell>
          <cell r="E5156" t="str">
            <v>ZMIP</v>
          </cell>
          <cell r="F5156">
            <v>0</v>
          </cell>
          <cell r="H5156" t="str">
            <v>National - except indicated in codes 3, 4, 5 or 8.</v>
          </cell>
        </row>
        <row r="5157">
          <cell r="A5157" t="str">
            <v>N510065929AA-IMP</v>
          </cell>
          <cell r="D5157" t="str">
            <v>461E</v>
          </cell>
          <cell r="E5157" t="str">
            <v>ZMIP</v>
          </cell>
          <cell r="F5157">
            <v>1</v>
          </cell>
          <cell r="H5157" t="str">
            <v>Foreign - imported directly</v>
          </cell>
        </row>
        <row r="5158">
          <cell r="A5158" t="str">
            <v>N510066525AA</v>
          </cell>
          <cell r="D5158" t="str">
            <v>461E</v>
          </cell>
          <cell r="E5158" t="str">
            <v>ZMIP</v>
          </cell>
          <cell r="F5158">
            <v>1</v>
          </cell>
          <cell r="H5158" t="str">
            <v>Foreign - imported directly</v>
          </cell>
        </row>
        <row r="5159">
          <cell r="A5159" t="str">
            <v>N510066525AA-IMP</v>
          </cell>
          <cell r="D5159" t="str">
            <v>461E</v>
          </cell>
          <cell r="E5159" t="str">
            <v>ZMIP</v>
          </cell>
          <cell r="F5159">
            <v>1</v>
          </cell>
          <cell r="H5159" t="str">
            <v>Foreign - imported directly</v>
          </cell>
        </row>
        <row r="5160">
          <cell r="A5160" t="str">
            <v>N510066930AA</v>
          </cell>
          <cell r="D5160" t="str">
            <v>461E</v>
          </cell>
          <cell r="E5160" t="str">
            <v>ZMIP</v>
          </cell>
          <cell r="F5160">
            <v>0</v>
          </cell>
          <cell r="H5160" t="str">
            <v>National - except indicated in codes 3, 4, 5 or 8.</v>
          </cell>
        </row>
        <row r="5161">
          <cell r="A5161" t="str">
            <v>N510066930AA-IMP</v>
          </cell>
          <cell r="D5161" t="str">
            <v>461E</v>
          </cell>
          <cell r="E5161" t="str">
            <v>ZMIP</v>
          </cell>
          <cell r="F5161">
            <v>1</v>
          </cell>
          <cell r="H5161" t="str">
            <v>Foreign - imported directly</v>
          </cell>
        </row>
        <row r="5162">
          <cell r="A5162" t="str">
            <v>N510069637AA</v>
          </cell>
          <cell r="D5162" t="str">
            <v>461E</v>
          </cell>
          <cell r="E5162" t="str">
            <v>ZMIP</v>
          </cell>
          <cell r="F5162">
            <v>0</v>
          </cell>
          <cell r="H5162" t="str">
            <v>National - except indicated in codes 3, 4, 5 or 8.</v>
          </cell>
        </row>
        <row r="5163">
          <cell r="A5163" t="str">
            <v>N510069637AA-IMP</v>
          </cell>
          <cell r="D5163" t="str">
            <v>461E</v>
          </cell>
          <cell r="E5163" t="str">
            <v>ZMIP</v>
          </cell>
          <cell r="F5163">
            <v>1</v>
          </cell>
          <cell r="H5163" t="str">
            <v>Foreign - imported directly</v>
          </cell>
        </row>
        <row r="5164">
          <cell r="A5164" t="str">
            <v>N555MYA3</v>
          </cell>
          <cell r="D5164" t="str">
            <v>461E</v>
          </cell>
          <cell r="E5164" t="str">
            <v>ZMIP</v>
          </cell>
          <cell r="F5164">
            <v>0</v>
          </cell>
          <cell r="H5164" t="str">
            <v>National - except indicated in codes 3, 4, 5 or 8.</v>
          </cell>
        </row>
        <row r="5165">
          <cell r="A5165" t="str">
            <v>N555MYA3-IMP</v>
          </cell>
          <cell r="D5165" t="str">
            <v>461E</v>
          </cell>
          <cell r="E5165" t="str">
            <v>ZMIP</v>
          </cell>
          <cell r="F5165">
            <v>1</v>
          </cell>
          <cell r="H5165" t="str">
            <v>Foreign - imported directly</v>
          </cell>
        </row>
        <row r="5166">
          <cell r="A5166" t="str">
            <v>N610008158AA</v>
          </cell>
          <cell r="D5166" t="str">
            <v>461E</v>
          </cell>
          <cell r="E5166" t="str">
            <v>ZMIP</v>
          </cell>
          <cell r="F5166">
            <v>1</v>
          </cell>
          <cell r="H5166" t="str">
            <v>Foreign - imported directly</v>
          </cell>
        </row>
        <row r="5167">
          <cell r="A5167" t="str">
            <v>N610008158AA-IMP</v>
          </cell>
          <cell r="D5167" t="str">
            <v>461E</v>
          </cell>
          <cell r="E5167" t="str">
            <v>ZMIP</v>
          </cell>
          <cell r="F5167">
            <v>1</v>
          </cell>
          <cell r="H5167" t="str">
            <v>Foreign - imported directly</v>
          </cell>
        </row>
        <row r="5168">
          <cell r="A5168" t="str">
            <v>N610009394AA-IMP</v>
          </cell>
          <cell r="D5168" t="str">
            <v>461E</v>
          </cell>
          <cell r="E5168" t="str">
            <v>ZMIP</v>
          </cell>
          <cell r="F5168">
            <v>1</v>
          </cell>
          <cell r="H5168" t="str">
            <v>Foreign - imported directly</v>
          </cell>
        </row>
        <row r="5169">
          <cell r="A5169" t="str">
            <v>N610009394AC</v>
          </cell>
          <cell r="D5169" t="str">
            <v>461E</v>
          </cell>
          <cell r="E5169" t="str">
            <v>ZMIP</v>
          </cell>
          <cell r="F5169">
            <v>0</v>
          </cell>
          <cell r="H5169" t="str">
            <v>National - except indicated in codes 3, 4, 5 or 8.</v>
          </cell>
        </row>
        <row r="5170">
          <cell r="A5170" t="str">
            <v>N610009394AC-IMP</v>
          </cell>
          <cell r="D5170" t="str">
            <v>461E</v>
          </cell>
          <cell r="E5170" t="str">
            <v>ZMIP</v>
          </cell>
          <cell r="F5170">
            <v>1</v>
          </cell>
          <cell r="H5170" t="str">
            <v>Foreign - imported directly</v>
          </cell>
        </row>
        <row r="5171">
          <cell r="A5171" t="str">
            <v>N610009395AA-IMP</v>
          </cell>
          <cell r="D5171" t="str">
            <v>461E</v>
          </cell>
          <cell r="E5171" t="str">
            <v>ZMIP</v>
          </cell>
          <cell r="F5171">
            <v>1</v>
          </cell>
          <cell r="H5171" t="str">
            <v>Foreign - imported directly</v>
          </cell>
        </row>
        <row r="5172">
          <cell r="A5172" t="str">
            <v>N610009396AA-IMP</v>
          </cell>
          <cell r="D5172" t="str">
            <v>461E</v>
          </cell>
          <cell r="E5172" t="str">
            <v>ZMIP</v>
          </cell>
          <cell r="F5172">
            <v>1</v>
          </cell>
          <cell r="H5172" t="str">
            <v>Foreign - imported directly</v>
          </cell>
        </row>
        <row r="5173">
          <cell r="A5173" t="str">
            <v>N610010348AB</v>
          </cell>
          <cell r="D5173" t="str">
            <v>461E</v>
          </cell>
          <cell r="E5173" t="str">
            <v>ZMIP</v>
          </cell>
          <cell r="F5173">
            <v>0</v>
          </cell>
          <cell r="H5173" t="str">
            <v>National - except indicated in codes 3, 4, 5 or 8.</v>
          </cell>
        </row>
        <row r="5174">
          <cell r="A5174" t="str">
            <v>N610011241AD</v>
          </cell>
          <cell r="D5174" t="str">
            <v>461E</v>
          </cell>
          <cell r="E5174" t="str">
            <v>ZMIP</v>
          </cell>
          <cell r="F5174">
            <v>1</v>
          </cell>
          <cell r="H5174" t="str">
            <v>Foreign - imported directly</v>
          </cell>
        </row>
        <row r="5175">
          <cell r="A5175" t="str">
            <v>N610011241AD-IMP</v>
          </cell>
          <cell r="D5175" t="str">
            <v>461E</v>
          </cell>
          <cell r="E5175" t="str">
            <v>ZMIP</v>
          </cell>
          <cell r="F5175">
            <v>1</v>
          </cell>
          <cell r="H5175" t="str">
            <v>Foreign - imported directly</v>
          </cell>
        </row>
        <row r="5176">
          <cell r="A5176" t="str">
            <v>N610017022AD</v>
          </cell>
          <cell r="D5176" t="str">
            <v>461E</v>
          </cell>
          <cell r="E5176" t="str">
            <v>ZMIP</v>
          </cell>
          <cell r="F5176">
            <v>0</v>
          </cell>
          <cell r="H5176" t="str">
            <v>National - except indicated in codes 3, 4, 5 or 8.</v>
          </cell>
        </row>
        <row r="5177">
          <cell r="A5177" t="str">
            <v>N610017022AD-IMP</v>
          </cell>
          <cell r="D5177" t="str">
            <v>461E</v>
          </cell>
          <cell r="E5177" t="str">
            <v>ZMIP</v>
          </cell>
          <cell r="F5177">
            <v>1</v>
          </cell>
          <cell r="H5177" t="str">
            <v>Foreign - imported directly</v>
          </cell>
        </row>
        <row r="5178">
          <cell r="A5178" t="str">
            <v>N610017023AC</v>
          </cell>
          <cell r="D5178" t="str">
            <v>461E</v>
          </cell>
          <cell r="E5178" t="str">
            <v>ZMIP</v>
          </cell>
          <cell r="F5178">
            <v>0</v>
          </cell>
          <cell r="H5178" t="str">
            <v>National - except indicated in codes 3, 4, 5 or 8.</v>
          </cell>
        </row>
        <row r="5179">
          <cell r="A5179" t="str">
            <v>N610017023AC-IMP</v>
          </cell>
          <cell r="D5179" t="str">
            <v>461E</v>
          </cell>
          <cell r="E5179" t="str">
            <v>ZMIP</v>
          </cell>
          <cell r="F5179">
            <v>1</v>
          </cell>
          <cell r="H5179" t="str">
            <v>Foreign - imported directly</v>
          </cell>
        </row>
        <row r="5180">
          <cell r="A5180" t="str">
            <v>N610017371AC</v>
          </cell>
          <cell r="D5180" t="str">
            <v>461E</v>
          </cell>
          <cell r="E5180" t="str">
            <v>ZMIP</v>
          </cell>
          <cell r="F5180">
            <v>0</v>
          </cell>
          <cell r="H5180" t="str">
            <v>National - except indicated in codes 3, 4, 5 or 8.</v>
          </cell>
        </row>
        <row r="5181">
          <cell r="A5181" t="str">
            <v>N610017371AD</v>
          </cell>
          <cell r="D5181" t="str">
            <v>461E</v>
          </cell>
          <cell r="E5181" t="str">
            <v>ZMIP</v>
          </cell>
          <cell r="F5181">
            <v>0</v>
          </cell>
          <cell r="H5181" t="str">
            <v>National - except indicated in codes 3, 4, 5 or 8.</v>
          </cell>
        </row>
        <row r="5182">
          <cell r="A5182" t="str">
            <v>N610020291AA</v>
          </cell>
          <cell r="D5182" t="str">
            <v>461E</v>
          </cell>
          <cell r="E5182" t="str">
            <v>ZMIP</v>
          </cell>
          <cell r="F5182">
            <v>1</v>
          </cell>
          <cell r="H5182" t="str">
            <v>Foreign - imported directly</v>
          </cell>
        </row>
        <row r="5183">
          <cell r="A5183" t="str">
            <v>N610020291AA-IMP</v>
          </cell>
          <cell r="D5183" t="str">
            <v>461E</v>
          </cell>
          <cell r="E5183" t="str">
            <v>ZMIP</v>
          </cell>
          <cell r="F5183">
            <v>1</v>
          </cell>
          <cell r="H5183" t="str">
            <v>Foreign - imported directly</v>
          </cell>
        </row>
        <row r="5184">
          <cell r="A5184" t="str">
            <v>N610026749AA</v>
          </cell>
          <cell r="D5184" t="str">
            <v>461E</v>
          </cell>
          <cell r="E5184" t="str">
            <v>ZMIP</v>
          </cell>
          <cell r="F5184">
            <v>0</v>
          </cell>
          <cell r="H5184" t="str">
            <v>National - except indicated in codes 3, 4, 5 or 8.</v>
          </cell>
        </row>
        <row r="5185">
          <cell r="A5185" t="str">
            <v>N610026749AA-IMP</v>
          </cell>
          <cell r="D5185" t="str">
            <v>461E</v>
          </cell>
          <cell r="E5185" t="str">
            <v>ZMIP</v>
          </cell>
          <cell r="F5185">
            <v>1</v>
          </cell>
          <cell r="H5185" t="str">
            <v>Foreign - imported directly</v>
          </cell>
        </row>
        <row r="5186">
          <cell r="A5186" t="str">
            <v>N610027221AA</v>
          </cell>
          <cell r="D5186" t="str">
            <v>461E</v>
          </cell>
          <cell r="E5186" t="str">
            <v>ZMIP</v>
          </cell>
          <cell r="F5186">
            <v>1</v>
          </cell>
          <cell r="H5186" t="str">
            <v>Foreign - imported directly</v>
          </cell>
        </row>
        <row r="5187">
          <cell r="A5187" t="str">
            <v>N610027221AA-IMP</v>
          </cell>
          <cell r="D5187" t="str">
            <v>461E</v>
          </cell>
          <cell r="E5187" t="str">
            <v>ZMIP</v>
          </cell>
          <cell r="F5187">
            <v>1</v>
          </cell>
          <cell r="H5187" t="str">
            <v>Foreign - imported directly</v>
          </cell>
        </row>
        <row r="5188">
          <cell r="A5188" t="str">
            <v>N610027556AB</v>
          </cell>
          <cell r="D5188" t="str">
            <v>461E</v>
          </cell>
          <cell r="E5188" t="str">
            <v>ZMIP</v>
          </cell>
          <cell r="F5188">
            <v>1</v>
          </cell>
          <cell r="H5188" t="str">
            <v>Foreign - imported directly</v>
          </cell>
        </row>
        <row r="5189">
          <cell r="A5189" t="str">
            <v>N610027556AB-IMP</v>
          </cell>
          <cell r="D5189" t="str">
            <v>461E</v>
          </cell>
          <cell r="E5189" t="str">
            <v>ZMIP</v>
          </cell>
          <cell r="F5189">
            <v>1</v>
          </cell>
          <cell r="H5189" t="str">
            <v>Foreign - imported directly</v>
          </cell>
        </row>
        <row r="5190">
          <cell r="A5190" t="str">
            <v>N610029094AB</v>
          </cell>
          <cell r="D5190" t="str">
            <v>461E</v>
          </cell>
          <cell r="E5190" t="str">
            <v>ZMIP</v>
          </cell>
          <cell r="F5190">
            <v>0</v>
          </cell>
          <cell r="H5190" t="str">
            <v>National - except indicated in codes 3, 4, 5 or 8.</v>
          </cell>
        </row>
        <row r="5191">
          <cell r="A5191" t="str">
            <v>N610029325AB</v>
          </cell>
          <cell r="D5191" t="str">
            <v>461E</v>
          </cell>
          <cell r="E5191" t="str">
            <v>ZMIP</v>
          </cell>
          <cell r="F5191">
            <v>1</v>
          </cell>
          <cell r="H5191" t="str">
            <v>Foreign - imported directly</v>
          </cell>
        </row>
        <row r="5192">
          <cell r="A5192" t="str">
            <v>N610029325AB-IMP</v>
          </cell>
          <cell r="D5192" t="str">
            <v>461E</v>
          </cell>
          <cell r="E5192" t="str">
            <v>ZMIP</v>
          </cell>
          <cell r="F5192">
            <v>1</v>
          </cell>
          <cell r="H5192" t="str">
            <v>Foreign - imported directly</v>
          </cell>
        </row>
        <row r="5193">
          <cell r="A5193" t="str">
            <v>N610029483AB</v>
          </cell>
          <cell r="D5193" t="str">
            <v>461E</v>
          </cell>
          <cell r="E5193" t="str">
            <v>ZMIP</v>
          </cell>
          <cell r="F5193">
            <v>1</v>
          </cell>
          <cell r="H5193" t="str">
            <v>Foreign - imported directly</v>
          </cell>
        </row>
        <row r="5194">
          <cell r="A5194" t="str">
            <v>N610040787AD-IMP</v>
          </cell>
          <cell r="D5194" t="str">
            <v>461E</v>
          </cell>
          <cell r="E5194" t="str">
            <v>ZMIP</v>
          </cell>
          <cell r="F5194">
            <v>1</v>
          </cell>
          <cell r="H5194" t="str">
            <v>Foreign - imported directly</v>
          </cell>
        </row>
        <row r="5195">
          <cell r="A5195" t="str">
            <v>N610071334AA</v>
          </cell>
          <cell r="D5195" t="str">
            <v>461E</v>
          </cell>
          <cell r="E5195" t="str">
            <v>ZMIP</v>
          </cell>
          <cell r="F5195">
            <v>0</v>
          </cell>
          <cell r="H5195" t="str">
            <v>National - except indicated in codes 3, 4, 5 or 8.</v>
          </cell>
        </row>
        <row r="5196">
          <cell r="A5196" t="str">
            <v>N610071334AA-IMP</v>
          </cell>
          <cell r="D5196" t="str">
            <v>461E</v>
          </cell>
          <cell r="E5196" t="str">
            <v>ZMIP</v>
          </cell>
          <cell r="F5196">
            <v>1</v>
          </cell>
          <cell r="H5196" t="str">
            <v>Foreign - imported directly</v>
          </cell>
        </row>
        <row r="5197">
          <cell r="A5197" t="str">
            <v>N610071723AA-IMP</v>
          </cell>
          <cell r="D5197" t="str">
            <v>461E</v>
          </cell>
          <cell r="E5197" t="str">
            <v>ZMIP</v>
          </cell>
          <cell r="F5197">
            <v>1</v>
          </cell>
          <cell r="H5197" t="str">
            <v>Foreign - imported directly</v>
          </cell>
        </row>
        <row r="5198">
          <cell r="A5198" t="str">
            <v>N610075626AA-IMP</v>
          </cell>
          <cell r="D5198" t="str">
            <v>461E</v>
          </cell>
          <cell r="E5198" t="str">
            <v>ZMIP</v>
          </cell>
          <cell r="F5198">
            <v>1</v>
          </cell>
          <cell r="H5198" t="str">
            <v>Foreign - imported directly</v>
          </cell>
        </row>
        <row r="5199">
          <cell r="A5199" t="str">
            <v>N610108741AA</v>
          </cell>
          <cell r="D5199" t="str">
            <v>461E</v>
          </cell>
          <cell r="E5199" t="str">
            <v>ZMIP</v>
          </cell>
          <cell r="F5199">
            <v>0</v>
          </cell>
          <cell r="H5199" t="str">
            <v>National - except indicated in codes 3, 4, 5 or 8.</v>
          </cell>
        </row>
        <row r="5200">
          <cell r="A5200" t="str">
            <v>N610113210AB</v>
          </cell>
          <cell r="D5200" t="str">
            <v>461E</v>
          </cell>
          <cell r="E5200" t="str">
            <v>ZMIP</v>
          </cell>
          <cell r="F5200">
            <v>0</v>
          </cell>
          <cell r="H5200" t="str">
            <v>National - except indicated in codes 3, 4, 5 or 8.</v>
          </cell>
        </row>
        <row r="5201">
          <cell r="A5201" t="str">
            <v>N610113250AC</v>
          </cell>
          <cell r="D5201" t="str">
            <v>461E</v>
          </cell>
          <cell r="E5201" t="str">
            <v>ZMIP</v>
          </cell>
          <cell r="F5201">
            <v>1</v>
          </cell>
          <cell r="H5201" t="str">
            <v>Foreign - imported directly</v>
          </cell>
        </row>
        <row r="5202">
          <cell r="A5202" t="str">
            <v>N610113250AC-IMP</v>
          </cell>
          <cell r="D5202" t="str">
            <v>461E</v>
          </cell>
          <cell r="E5202" t="str">
            <v>ZMIP</v>
          </cell>
          <cell r="F5202">
            <v>1</v>
          </cell>
          <cell r="H5202" t="str">
            <v>Foreign - imported directly</v>
          </cell>
        </row>
        <row r="5203">
          <cell r="A5203" t="str">
            <v>N610116865AA</v>
          </cell>
          <cell r="D5203" t="str">
            <v>461E</v>
          </cell>
          <cell r="E5203" t="str">
            <v>ZMIP</v>
          </cell>
          <cell r="F5203">
            <v>0</v>
          </cell>
          <cell r="H5203" t="str">
            <v>National - except indicated in codes 3, 4, 5 or 8.</v>
          </cell>
        </row>
        <row r="5204">
          <cell r="A5204" t="str">
            <v>N610116865AA-IMP</v>
          </cell>
          <cell r="D5204" t="str">
            <v>461E</v>
          </cell>
          <cell r="E5204" t="str">
            <v>ZMIP</v>
          </cell>
          <cell r="F5204">
            <v>1</v>
          </cell>
          <cell r="H5204" t="str">
            <v>Foreign - imported directly</v>
          </cell>
        </row>
        <row r="5205">
          <cell r="A5205" t="str">
            <v>N610116866AA-IMP</v>
          </cell>
          <cell r="D5205" t="str">
            <v>461E</v>
          </cell>
          <cell r="E5205" t="str">
            <v>ZMIP</v>
          </cell>
          <cell r="F5205">
            <v>1</v>
          </cell>
          <cell r="H5205" t="str">
            <v>Foreign - imported directly</v>
          </cell>
        </row>
        <row r="5206">
          <cell r="A5206" t="str">
            <v>N610144919AA</v>
          </cell>
          <cell r="D5206" t="str">
            <v>461E</v>
          </cell>
          <cell r="E5206" t="str">
            <v>ZMIP</v>
          </cell>
          <cell r="F5206">
            <v>0</v>
          </cell>
          <cell r="H5206" t="str">
            <v>National - except indicated in codes 3, 4, 5 or 8.</v>
          </cell>
        </row>
        <row r="5207">
          <cell r="A5207" t="str">
            <v>N610144922AB</v>
          </cell>
          <cell r="D5207" t="str">
            <v>461E</v>
          </cell>
          <cell r="E5207" t="str">
            <v>ZMIP</v>
          </cell>
          <cell r="F5207">
            <v>1</v>
          </cell>
          <cell r="H5207" t="str">
            <v>Foreign - imported directly</v>
          </cell>
        </row>
        <row r="5208">
          <cell r="A5208" t="str">
            <v>N610144922AB-IMP</v>
          </cell>
          <cell r="D5208" t="str">
            <v>461E</v>
          </cell>
          <cell r="E5208" t="str">
            <v>ZMIP</v>
          </cell>
          <cell r="F5208">
            <v>1</v>
          </cell>
          <cell r="H5208" t="str">
            <v>Foreign - imported directly</v>
          </cell>
        </row>
        <row r="5209">
          <cell r="A5209" t="str">
            <v>N610144923AB</v>
          </cell>
          <cell r="D5209" t="str">
            <v>461E</v>
          </cell>
          <cell r="E5209" t="str">
            <v>ZMIP</v>
          </cell>
          <cell r="F5209">
            <v>0</v>
          </cell>
          <cell r="H5209" t="str">
            <v>National - except indicated in codes 3, 4, 5 or 8.</v>
          </cell>
        </row>
        <row r="5210">
          <cell r="A5210" t="str">
            <v>N902YD70-242</v>
          </cell>
          <cell r="D5210" t="str">
            <v>461E</v>
          </cell>
          <cell r="E5210" t="str">
            <v>ZMIP</v>
          </cell>
          <cell r="F5210">
            <v>0</v>
          </cell>
          <cell r="H5210" t="str">
            <v>National - except indicated in codes 3, 4, 5 or 8.</v>
          </cell>
        </row>
        <row r="5211">
          <cell r="A5211" t="str">
            <v>N986H06310</v>
          </cell>
          <cell r="D5211" t="str">
            <v>461E</v>
          </cell>
          <cell r="E5211" t="str">
            <v>ZMIP</v>
          </cell>
          <cell r="F5211">
            <v>0</v>
          </cell>
          <cell r="H5211" t="str">
            <v>National - except indicated in codes 3, 4, 5 or 8.</v>
          </cell>
        </row>
        <row r="5212">
          <cell r="A5212" t="str">
            <v>NM-EJP6A</v>
          </cell>
          <cell r="D5212" t="str">
            <v>461E</v>
          </cell>
          <cell r="E5212" t="str">
            <v>ZMIP</v>
          </cell>
          <cell r="F5212">
            <v>0</v>
          </cell>
          <cell r="H5212" t="str">
            <v>National - except indicated in codes 3, 4, 5 or 8.</v>
          </cell>
        </row>
        <row r="5213">
          <cell r="A5213" t="str">
            <v>P10109</v>
          </cell>
          <cell r="D5213" t="str">
            <v>461E</v>
          </cell>
          <cell r="E5213" t="str">
            <v>ZMIP</v>
          </cell>
          <cell r="F5213">
            <v>1</v>
          </cell>
          <cell r="H5213" t="str">
            <v>Foreign - imported directly</v>
          </cell>
        </row>
        <row r="5214">
          <cell r="A5214" t="str">
            <v>PK055000930-I</v>
          </cell>
          <cell r="D5214" t="str">
            <v>461E</v>
          </cell>
          <cell r="E5214" t="str">
            <v>ZMIP</v>
          </cell>
          <cell r="F5214">
            <v>1</v>
          </cell>
          <cell r="H5214" t="str">
            <v>Foreign - imported directly</v>
          </cell>
        </row>
        <row r="5215">
          <cell r="A5215" t="str">
            <v>PK09000LK20-I</v>
          </cell>
          <cell r="D5215" t="str">
            <v>461E</v>
          </cell>
          <cell r="E5215" t="str">
            <v>ZMIP</v>
          </cell>
          <cell r="F5215">
            <v>1</v>
          </cell>
          <cell r="H5215" t="str">
            <v>Foreign - imported directly</v>
          </cell>
        </row>
        <row r="5216">
          <cell r="A5216" t="str">
            <v>PK230015K00-I</v>
          </cell>
          <cell r="D5216" t="str">
            <v>461E</v>
          </cell>
          <cell r="E5216" t="str">
            <v>ZMIP</v>
          </cell>
          <cell r="F5216">
            <v>1</v>
          </cell>
          <cell r="H5216" t="str">
            <v>Foreign - imported directly</v>
          </cell>
        </row>
        <row r="5217">
          <cell r="A5217" t="str">
            <v>PK230015L00-I</v>
          </cell>
          <cell r="D5217" t="str">
            <v>461E</v>
          </cell>
          <cell r="E5217" t="str">
            <v>ZMIP</v>
          </cell>
          <cell r="F5217">
            <v>1</v>
          </cell>
          <cell r="H5217" t="str">
            <v>Foreign - imported directly</v>
          </cell>
        </row>
        <row r="5218">
          <cell r="A5218" t="str">
            <v>PK32000NV50-I</v>
          </cell>
          <cell r="D5218" t="str">
            <v>461E</v>
          </cell>
          <cell r="E5218" t="str">
            <v>ZMIP</v>
          </cell>
          <cell r="F5218">
            <v>1</v>
          </cell>
          <cell r="H5218" t="str">
            <v>Foreign - imported directly</v>
          </cell>
        </row>
        <row r="5219">
          <cell r="A5219" t="str">
            <v>RED-265103</v>
          </cell>
          <cell r="D5219" t="str">
            <v>461E</v>
          </cell>
          <cell r="E5219" t="str">
            <v>ZMIP</v>
          </cell>
          <cell r="F5219">
            <v>0</v>
          </cell>
          <cell r="H5219" t="str">
            <v>National - except indicated in codes 3, 4, 5 or 8.</v>
          </cell>
        </row>
        <row r="5220">
          <cell r="A5220" t="str">
            <v>S-1042-1054</v>
          </cell>
          <cell r="D5220" t="str">
            <v>461E</v>
          </cell>
          <cell r="E5220" t="str">
            <v>ZMIP</v>
          </cell>
          <cell r="F5220">
            <v>0</v>
          </cell>
          <cell r="H5220" t="str">
            <v>National - except indicated in codes 3, 4, 5 or 8.</v>
          </cell>
        </row>
        <row r="5221">
          <cell r="A5221" t="str">
            <v>S-1042-1057</v>
          </cell>
          <cell r="D5221" t="str">
            <v>461E</v>
          </cell>
          <cell r="E5221" t="str">
            <v>ZMIP</v>
          </cell>
          <cell r="F5221">
            <v>0</v>
          </cell>
          <cell r="H5221" t="str">
            <v>National - except indicated in codes 3, 4, 5 or 8.</v>
          </cell>
        </row>
        <row r="5222">
          <cell r="A5222" t="str">
            <v>SL-4020</v>
          </cell>
          <cell r="D5222" t="str">
            <v>461E</v>
          </cell>
          <cell r="E5222" t="str">
            <v>ZMIP</v>
          </cell>
          <cell r="F5222">
            <v>0</v>
          </cell>
          <cell r="H5222" t="str">
            <v>National - except indicated in codes 3, 4, 5 or 8.</v>
          </cell>
        </row>
        <row r="5223">
          <cell r="A5223" t="str">
            <v>STC00168</v>
          </cell>
          <cell r="D5223" t="str">
            <v>461E</v>
          </cell>
          <cell r="E5223" t="str">
            <v>ZMIP</v>
          </cell>
          <cell r="F5223">
            <v>1</v>
          </cell>
          <cell r="H5223" t="str">
            <v>Foreign - imported directly</v>
          </cell>
        </row>
        <row r="5224">
          <cell r="A5224" t="str">
            <v>STC00168-0</v>
          </cell>
          <cell r="D5224" t="str">
            <v>461E</v>
          </cell>
          <cell r="E5224" t="str">
            <v>ZMIP</v>
          </cell>
          <cell r="F5224">
            <v>0</v>
          </cell>
          <cell r="H5224" t="str">
            <v>National - except indicated in codes 3, 4, 5 or 8.</v>
          </cell>
        </row>
        <row r="5225">
          <cell r="A5225" t="str">
            <v>STC00173</v>
          </cell>
          <cell r="D5225" t="str">
            <v>461E</v>
          </cell>
          <cell r="E5225" t="str">
            <v>ZMIP</v>
          </cell>
          <cell r="F5225">
            <v>0</v>
          </cell>
          <cell r="H5225" t="str">
            <v>National - except indicated in codes 3, 4, 5 or 8.</v>
          </cell>
        </row>
        <row r="5226">
          <cell r="A5226" t="str">
            <v>STC00175</v>
          </cell>
          <cell r="D5226" t="str">
            <v>461E</v>
          </cell>
          <cell r="E5226" t="str">
            <v>ZMIP</v>
          </cell>
          <cell r="F5226">
            <v>1</v>
          </cell>
          <cell r="H5226" t="str">
            <v>Foreign - imported directly</v>
          </cell>
        </row>
        <row r="5227">
          <cell r="A5227" t="str">
            <v>STC00175-0</v>
          </cell>
          <cell r="D5227" t="str">
            <v>461E</v>
          </cell>
          <cell r="E5227" t="str">
            <v>ZMIP</v>
          </cell>
          <cell r="F5227">
            <v>0</v>
          </cell>
          <cell r="H5227" t="str">
            <v>National - except indicated in codes 3, 4, 5 or 8.</v>
          </cell>
        </row>
        <row r="5228">
          <cell r="A5228" t="str">
            <v>T4067B</v>
          </cell>
          <cell r="D5228" t="str">
            <v>461E</v>
          </cell>
          <cell r="E5228" t="str">
            <v>ZMIP</v>
          </cell>
          <cell r="F5228">
            <v>0</v>
          </cell>
          <cell r="H5228" t="str">
            <v>National - except indicated in codes 3, 4, 5 or 8.</v>
          </cell>
        </row>
        <row r="5229">
          <cell r="A5229" t="str">
            <v>THK-100009-036</v>
          </cell>
          <cell r="D5229" t="str">
            <v>461E</v>
          </cell>
          <cell r="E5229" t="str">
            <v>ZMIP</v>
          </cell>
          <cell r="F5229">
            <v>0</v>
          </cell>
          <cell r="H5229" t="str">
            <v>National - except indicated in codes 3, 4, 5 or 8.</v>
          </cell>
        </row>
        <row r="5230">
          <cell r="A5230" t="str">
            <v>TL50B-GYR - TORRE</v>
          </cell>
          <cell r="D5230" t="str">
            <v>461E</v>
          </cell>
          <cell r="E5230" t="str">
            <v>ZMIP</v>
          </cell>
          <cell r="F5230">
            <v>0</v>
          </cell>
          <cell r="H5230" t="str">
            <v>National - except indicated in codes 3, 4, 5 or 8.</v>
          </cell>
        </row>
        <row r="5231">
          <cell r="A5231" t="str">
            <v>TR5001E_SERIES</v>
          </cell>
          <cell r="D5231" t="str">
            <v>461E</v>
          </cell>
          <cell r="E5231" t="str">
            <v>ZMIP</v>
          </cell>
          <cell r="F5231">
            <v>2</v>
          </cell>
          <cell r="H5231" t="str">
            <v>Foreign - acquired nationally</v>
          </cell>
        </row>
        <row r="5232">
          <cell r="A5232" t="str">
            <v>X570-4403-A0F- A</v>
          </cell>
          <cell r="D5232" t="str">
            <v>461E</v>
          </cell>
          <cell r="E5232" t="str">
            <v>ZHLB</v>
          </cell>
          <cell r="F5232">
            <v>0</v>
          </cell>
          <cell r="G5232" t="str">
            <v>X</v>
          </cell>
          <cell r="H5232" t="str">
            <v>National - except indicated in codes 3, 4, 5 or 8.</v>
          </cell>
        </row>
        <row r="5233">
          <cell r="A5233" t="str">
            <v>X570-4403-A0F- B</v>
          </cell>
          <cell r="D5233" t="str">
            <v>461E</v>
          </cell>
          <cell r="E5233" t="str">
            <v>ZHLB</v>
          </cell>
          <cell r="F5233">
            <v>0</v>
          </cell>
          <cell r="G5233" t="str">
            <v>X</v>
          </cell>
          <cell r="H5233" t="str">
            <v>National - except indicated in codes 3, 4, 5 or 8.</v>
          </cell>
        </row>
        <row r="5234">
          <cell r="A5234" t="str">
            <v>X570-4403-A0F-A</v>
          </cell>
          <cell r="D5234" t="str">
            <v>461E</v>
          </cell>
          <cell r="E5234" t="str">
            <v>ZHLB</v>
          </cell>
          <cell r="F5234">
            <v>0</v>
          </cell>
          <cell r="G5234" t="str">
            <v>X</v>
          </cell>
          <cell r="H5234" t="str">
            <v>National - except indicated in codes 3, 4, 5 or 8.</v>
          </cell>
        </row>
        <row r="5235">
          <cell r="A5235" t="str">
            <v>X570-4403-A0F-B</v>
          </cell>
          <cell r="D5235" t="str">
            <v>461E</v>
          </cell>
          <cell r="E5235" t="str">
            <v>ZHLB</v>
          </cell>
          <cell r="F5235">
            <v>0</v>
          </cell>
          <cell r="G5235" t="str">
            <v>X</v>
          </cell>
          <cell r="H5235" t="str">
            <v>National - except indicated in codes 3, 4, 5 or 8.</v>
          </cell>
        </row>
        <row r="5236">
          <cell r="A5236" t="str">
            <v>X570-4408-A0G-A</v>
          </cell>
          <cell r="D5236" t="str">
            <v>461E</v>
          </cell>
          <cell r="E5236" t="str">
            <v>ZHLB</v>
          </cell>
          <cell r="F5236">
            <v>0</v>
          </cell>
          <cell r="G5236" t="str">
            <v>X</v>
          </cell>
          <cell r="H5236" t="str">
            <v>National - except indicated in codes 3, 4, 5 or 8.</v>
          </cell>
        </row>
        <row r="5237">
          <cell r="A5237" t="str">
            <v>X570-4408-A0G-B</v>
          </cell>
          <cell r="D5237" t="str">
            <v>461E</v>
          </cell>
          <cell r="E5237" t="str">
            <v>ZHLB</v>
          </cell>
          <cell r="F5237">
            <v>0</v>
          </cell>
          <cell r="G5237" t="str">
            <v>X</v>
          </cell>
          <cell r="H5237" t="str">
            <v>National - except indicated in codes 3, 4, 5 or 8.</v>
          </cell>
        </row>
        <row r="5238">
          <cell r="A5238" t="str">
            <v>X670-0821-00C-A</v>
          </cell>
          <cell r="D5238" t="str">
            <v>461E</v>
          </cell>
          <cell r="E5238" t="str">
            <v>ZHLB</v>
          </cell>
          <cell r="F5238">
            <v>0</v>
          </cell>
          <cell r="G5238" t="str">
            <v>X</v>
          </cell>
          <cell r="H5238" t="str">
            <v>National - except indicated in codes 3, 4, 5 or 8.</v>
          </cell>
        </row>
        <row r="5239">
          <cell r="A5239" t="str">
            <v>X670-0821-A02-A</v>
          </cell>
          <cell r="D5239" t="str">
            <v>461E</v>
          </cell>
          <cell r="E5239" t="str">
            <v>ZHLB</v>
          </cell>
          <cell r="F5239">
            <v>0</v>
          </cell>
          <cell r="G5239" t="str">
            <v>X</v>
          </cell>
          <cell r="H5239" t="str">
            <v>National - except indicated in codes 3, 4, 5 or 8.</v>
          </cell>
        </row>
        <row r="5240">
          <cell r="A5240" t="str">
            <v>X670-0821-A03-A</v>
          </cell>
          <cell r="D5240" t="str">
            <v>461E</v>
          </cell>
          <cell r="E5240" t="str">
            <v>ZHLB</v>
          </cell>
          <cell r="F5240">
            <v>0</v>
          </cell>
          <cell r="G5240" t="str">
            <v>X</v>
          </cell>
          <cell r="H5240" t="str">
            <v>National - except indicated in codes 3, 4, 5 or 8.</v>
          </cell>
        </row>
        <row r="5241">
          <cell r="A5241" t="str">
            <v>X670-FLBK-BUTON-A</v>
          </cell>
          <cell r="D5241" t="str">
            <v>461E</v>
          </cell>
          <cell r="E5241" t="str">
            <v>ZHLB</v>
          </cell>
          <cell r="F5241">
            <v>0</v>
          </cell>
          <cell r="G5241" t="str">
            <v>X</v>
          </cell>
          <cell r="H5241" t="str">
            <v>National - except indicated in codes 3, 4, 5 or 8.</v>
          </cell>
        </row>
        <row r="5242">
          <cell r="A5242" t="str">
            <v>X670-FLBK-BUTON-B</v>
          </cell>
          <cell r="D5242" t="str">
            <v>461E</v>
          </cell>
          <cell r="E5242" t="str">
            <v>ZHLB</v>
          </cell>
          <cell r="F5242">
            <v>0</v>
          </cell>
          <cell r="G5242" t="str">
            <v>X</v>
          </cell>
          <cell r="H5242" t="str">
            <v>National - except indicated in codes 3, 4, 5 or 8.</v>
          </cell>
        </row>
        <row r="5243">
          <cell r="A5243" t="str">
            <v>X670-FLBK-BUTON-C</v>
          </cell>
          <cell r="D5243" t="str">
            <v>461E</v>
          </cell>
          <cell r="E5243" t="str">
            <v>ZHLB</v>
          </cell>
          <cell r="F5243">
            <v>0</v>
          </cell>
          <cell r="G5243" t="str">
            <v>X</v>
          </cell>
          <cell r="H5243" t="str">
            <v>National - except indicated in codes 3, 4, 5 or 8.</v>
          </cell>
        </row>
        <row r="5244">
          <cell r="A5244" t="str">
            <v>X670-MBEC-A</v>
          </cell>
          <cell r="D5244" t="str">
            <v>461E</v>
          </cell>
          <cell r="E5244" t="str">
            <v>ZHLB</v>
          </cell>
          <cell r="F5244">
            <v>0</v>
          </cell>
          <cell r="G5244" t="str">
            <v>X</v>
          </cell>
          <cell r="H5244" t="str">
            <v>National - except indicated in codes 3, 4, 5 or 8.</v>
          </cell>
        </row>
        <row r="5245">
          <cell r="A5245" t="str">
            <v>X670-MBEC-B</v>
          </cell>
          <cell r="D5245" t="str">
            <v>461E</v>
          </cell>
          <cell r="E5245" t="str">
            <v>ZHLB</v>
          </cell>
          <cell r="F5245">
            <v>0</v>
          </cell>
          <cell r="G5245" t="str">
            <v>X</v>
          </cell>
          <cell r="H5245" t="str">
            <v>National - except indicated in codes 3, 4, 5 or 8.</v>
          </cell>
        </row>
        <row r="5246">
          <cell r="A5246" t="str">
            <v>X670-MBEC-C</v>
          </cell>
          <cell r="D5246" t="str">
            <v>461E</v>
          </cell>
          <cell r="E5246" t="str">
            <v>ZHLB</v>
          </cell>
          <cell r="F5246">
            <v>0</v>
          </cell>
          <cell r="G5246" t="str">
            <v>X</v>
          </cell>
          <cell r="H5246" t="str">
            <v>National - except indicated in codes 3, 4, 5 or 8.</v>
          </cell>
        </row>
        <row r="5247">
          <cell r="A5247" t="str">
            <v>X670-MBEC-D</v>
          </cell>
          <cell r="D5247" t="str">
            <v>461E</v>
          </cell>
          <cell r="E5247" t="str">
            <v>ZHLB</v>
          </cell>
          <cell r="F5247">
            <v>0</v>
          </cell>
          <cell r="G5247" t="str">
            <v>X</v>
          </cell>
          <cell r="H5247" t="str">
            <v>National - except indicated in codes 3, 4, 5 or 8.</v>
          </cell>
        </row>
        <row r="5248">
          <cell r="A5248" t="str">
            <v>XXE25C3FT</v>
          </cell>
          <cell r="D5248" t="str">
            <v>461E</v>
          </cell>
          <cell r="E5248" t="str">
            <v>ZMIP</v>
          </cell>
          <cell r="F5248">
            <v>0</v>
          </cell>
          <cell r="H5248" t="str">
            <v>National - except indicated in codes 3, 4, 5 or 8.</v>
          </cell>
        </row>
        <row r="5249">
          <cell r="A5249" t="str">
            <v>XXE25C3FT-IMP</v>
          </cell>
          <cell r="D5249" t="str">
            <v>461E</v>
          </cell>
          <cell r="E5249" t="str">
            <v>ZMIP</v>
          </cell>
          <cell r="F5249">
            <v>1</v>
          </cell>
          <cell r="H5249" t="str">
            <v>Foreign - imported directly</v>
          </cell>
        </row>
        <row r="5250">
          <cell r="A5250" t="str">
            <v>XXE3D4FT</v>
          </cell>
          <cell r="D5250" t="str">
            <v>461E</v>
          </cell>
          <cell r="E5250" t="str">
            <v>ZMIP</v>
          </cell>
          <cell r="F5250">
            <v>1</v>
          </cell>
          <cell r="H5250" t="str">
            <v>Foreign - imported directly</v>
          </cell>
        </row>
        <row r="5251">
          <cell r="A5251" t="str">
            <v>XXE3D4FT-IMP</v>
          </cell>
          <cell r="D5251" t="str">
            <v>461E</v>
          </cell>
          <cell r="E5251" t="str">
            <v>ZMIP</v>
          </cell>
          <cell r="F5251">
            <v>1</v>
          </cell>
          <cell r="H5251" t="str">
            <v>Foreign - imported directly</v>
          </cell>
        </row>
        <row r="5252">
          <cell r="A5252" t="str">
            <v>Z690-2103-A08-R1-A</v>
          </cell>
          <cell r="D5252" t="str">
            <v>461E</v>
          </cell>
          <cell r="E5252" t="str">
            <v>ZHLB</v>
          </cell>
          <cell r="F5252">
            <v>0</v>
          </cell>
          <cell r="G5252" t="str">
            <v>X</v>
          </cell>
          <cell r="H5252" t="str">
            <v>National - except indicated in codes 3, 4, 5 or 8.</v>
          </cell>
        </row>
        <row r="5253">
          <cell r="A5253" t="str">
            <v>Z690-2103-A08-R1-B</v>
          </cell>
          <cell r="D5253" t="str">
            <v>461E</v>
          </cell>
          <cell r="E5253" t="str">
            <v>ZHLB</v>
          </cell>
          <cell r="F5253">
            <v>0</v>
          </cell>
          <cell r="G5253" t="str">
            <v>X</v>
          </cell>
          <cell r="H5253" t="str">
            <v>National - except indicated in codes 3, 4, 5 or 8.</v>
          </cell>
        </row>
        <row r="5254">
          <cell r="A5254" t="str">
            <v>Z690-2103-A08-R1-C</v>
          </cell>
          <cell r="D5254" t="str">
            <v>461E</v>
          </cell>
          <cell r="E5254" t="str">
            <v>ZHLB</v>
          </cell>
          <cell r="F5254">
            <v>0</v>
          </cell>
          <cell r="G5254" t="str">
            <v>X</v>
          </cell>
          <cell r="H5254" t="str">
            <v>National - except indicated in codes 3, 4, 5 or 8.</v>
          </cell>
        </row>
        <row r="5255">
          <cell r="A5255" t="str">
            <v>Z690-2103-A08-R1-D</v>
          </cell>
          <cell r="D5255" t="str">
            <v>461E</v>
          </cell>
          <cell r="E5255" t="str">
            <v>ZHLB</v>
          </cell>
          <cell r="F5255">
            <v>0</v>
          </cell>
          <cell r="G5255" t="str">
            <v>X</v>
          </cell>
          <cell r="H5255" t="str">
            <v>National - except indicated in codes 3, 4, 5 or 8.</v>
          </cell>
        </row>
        <row r="5256">
          <cell r="A5256" t="str">
            <v>Z690-2103-A08-R1-E</v>
          </cell>
          <cell r="D5256" t="str">
            <v>461E</v>
          </cell>
          <cell r="E5256" t="str">
            <v>ZHLB</v>
          </cell>
          <cell r="F5256">
            <v>0</v>
          </cell>
          <cell r="G5256" t="str">
            <v>X</v>
          </cell>
          <cell r="H5256" t="str">
            <v>National - except indicated in codes 3, 4, 5 or 8.</v>
          </cell>
        </row>
        <row r="5257">
          <cell r="A5257" t="str">
            <v>Z690-2103-A08-R2-A</v>
          </cell>
          <cell r="D5257" t="str">
            <v>461E</v>
          </cell>
          <cell r="E5257" t="str">
            <v>ZHLB</v>
          </cell>
          <cell r="F5257">
            <v>0</v>
          </cell>
          <cell r="G5257" t="str">
            <v>X</v>
          </cell>
          <cell r="H5257" t="str">
            <v>National - except indicated in codes 3, 4, 5 or 8.</v>
          </cell>
        </row>
        <row r="5258">
          <cell r="A5258" t="str">
            <v>Z690-2103-A08-R2-B</v>
          </cell>
          <cell r="D5258" t="str">
            <v>461E</v>
          </cell>
          <cell r="E5258" t="str">
            <v>ZHLB</v>
          </cell>
          <cell r="F5258">
            <v>0</v>
          </cell>
          <cell r="G5258" t="str">
            <v>X</v>
          </cell>
          <cell r="H5258" t="str">
            <v>National - except indicated in codes 3, 4, 5 or 8.</v>
          </cell>
        </row>
        <row r="5259">
          <cell r="A5259" t="str">
            <v>Z690-2103-A08-R2-C</v>
          </cell>
          <cell r="D5259" t="str">
            <v>461E</v>
          </cell>
          <cell r="E5259" t="str">
            <v>ZHLB</v>
          </cell>
          <cell r="F5259">
            <v>0</v>
          </cell>
          <cell r="G5259" t="str">
            <v>X</v>
          </cell>
          <cell r="H5259" t="str">
            <v>National - except indicated in codes 3, 4, 5 or 8.</v>
          </cell>
        </row>
        <row r="5260">
          <cell r="A5260" t="str">
            <v>Z690-2103-A08-R2-D</v>
          </cell>
          <cell r="D5260" t="str">
            <v>461E</v>
          </cell>
          <cell r="E5260" t="str">
            <v>ZHLB</v>
          </cell>
          <cell r="F5260">
            <v>0</v>
          </cell>
          <cell r="G5260" t="str">
            <v>X</v>
          </cell>
          <cell r="H5260" t="str">
            <v>National - except indicated in codes 3, 4, 5 or 8.</v>
          </cell>
        </row>
        <row r="5261">
          <cell r="A5261" t="str">
            <v>Z690-2204-A09-R1-A</v>
          </cell>
          <cell r="D5261" t="str">
            <v>461E</v>
          </cell>
          <cell r="E5261" t="str">
            <v>ZHLB</v>
          </cell>
          <cell r="F5261">
            <v>0</v>
          </cell>
          <cell r="G5261" t="str">
            <v>X</v>
          </cell>
          <cell r="H5261" t="str">
            <v>National - except indicated in codes 3, 4, 5 or 8.</v>
          </cell>
        </row>
        <row r="5262">
          <cell r="A5262" t="str">
            <v>Z690-2204-A09-R1-B</v>
          </cell>
          <cell r="D5262" t="str">
            <v>461E</v>
          </cell>
          <cell r="E5262" t="str">
            <v>ZHLB</v>
          </cell>
          <cell r="F5262">
            <v>0</v>
          </cell>
          <cell r="G5262" t="str">
            <v>X</v>
          </cell>
          <cell r="H5262" t="str">
            <v>National - except indicated in codes 3, 4, 5 or 8.</v>
          </cell>
        </row>
        <row r="5263">
          <cell r="A5263" t="str">
            <v>Z690-2204-A09-R1-C</v>
          </cell>
          <cell r="D5263" t="str">
            <v>461E</v>
          </cell>
          <cell r="E5263" t="str">
            <v>ZHLB</v>
          </cell>
          <cell r="F5263">
            <v>0</v>
          </cell>
          <cell r="G5263" t="str">
            <v>X</v>
          </cell>
          <cell r="H5263" t="str">
            <v>National - except indicated in codes 3, 4, 5 or 8.</v>
          </cell>
        </row>
        <row r="5264">
          <cell r="A5264" t="str">
            <v>Z690-2204-A09-R1-D</v>
          </cell>
          <cell r="D5264" t="str">
            <v>461E</v>
          </cell>
          <cell r="E5264" t="str">
            <v>ZHLB</v>
          </cell>
          <cell r="F5264">
            <v>0</v>
          </cell>
          <cell r="G5264" t="str">
            <v>X</v>
          </cell>
          <cell r="H5264" t="str">
            <v>National - except indicated in codes 3, 4, 5 or 8.</v>
          </cell>
        </row>
        <row r="5265">
          <cell r="A5265" t="str">
            <v>Z690-2204-A09-R1-E</v>
          </cell>
          <cell r="D5265" t="str">
            <v>461E</v>
          </cell>
          <cell r="E5265" t="str">
            <v>ZHLB</v>
          </cell>
          <cell r="F5265">
            <v>0</v>
          </cell>
          <cell r="G5265" t="str">
            <v>X</v>
          </cell>
          <cell r="H5265" t="str">
            <v>National - except indicated in codes 3, 4, 5 or 8.</v>
          </cell>
        </row>
        <row r="5266">
          <cell r="A5266" t="str">
            <v>Z690-2204-A09-R2-A</v>
          </cell>
          <cell r="D5266" t="str">
            <v>461E</v>
          </cell>
          <cell r="E5266" t="str">
            <v>ZHLB</v>
          </cell>
          <cell r="F5266">
            <v>0</v>
          </cell>
          <cell r="G5266" t="str">
            <v>X</v>
          </cell>
          <cell r="H5266" t="str">
            <v>National - except indicated in codes 3, 4, 5 or 8.</v>
          </cell>
        </row>
        <row r="5267">
          <cell r="A5267" t="str">
            <v>Z690-2204-A09-R2-B</v>
          </cell>
          <cell r="D5267" t="str">
            <v>461E</v>
          </cell>
          <cell r="E5267" t="str">
            <v>ZHLB</v>
          </cell>
          <cell r="F5267">
            <v>0</v>
          </cell>
          <cell r="G5267" t="str">
            <v>X</v>
          </cell>
          <cell r="H5267" t="str">
            <v>National - except indicated in codes 3, 4, 5 or 8.</v>
          </cell>
        </row>
        <row r="5268">
          <cell r="A5268" t="str">
            <v>Z690-2204-A09-R2-C</v>
          </cell>
          <cell r="D5268" t="str">
            <v>461E</v>
          </cell>
          <cell r="E5268" t="str">
            <v>ZHLB</v>
          </cell>
          <cell r="F5268">
            <v>0</v>
          </cell>
          <cell r="G5268" t="str">
            <v>X</v>
          </cell>
          <cell r="H5268" t="str">
            <v>National - except indicated in codes 3, 4, 5 or 8.</v>
          </cell>
        </row>
        <row r="5269">
          <cell r="A5269" t="str">
            <v>Z690-2204-A09-R2-D</v>
          </cell>
          <cell r="D5269" t="str">
            <v>461E</v>
          </cell>
          <cell r="E5269" t="str">
            <v>ZHLB</v>
          </cell>
          <cell r="F5269">
            <v>0</v>
          </cell>
          <cell r="G5269" t="str">
            <v>X</v>
          </cell>
          <cell r="H5269" t="str">
            <v>National - except indicated in codes 3, 4, 5 or 8.</v>
          </cell>
        </row>
        <row r="5270">
          <cell r="A5270" t="str">
            <v>Z690-ASM1074-USB-A</v>
          </cell>
          <cell r="D5270" t="str">
            <v>461E</v>
          </cell>
          <cell r="E5270" t="str">
            <v>ZHLB</v>
          </cell>
          <cell r="F5270">
            <v>0</v>
          </cell>
          <cell r="G5270" t="str">
            <v>X</v>
          </cell>
          <cell r="H5270" t="str">
            <v>National - except indicated in codes 3, 4, 5 or 8.</v>
          </cell>
        </row>
        <row r="5271">
          <cell r="A5271" t="str">
            <v>Z690-ASM1074-USB-B</v>
          </cell>
          <cell r="D5271" t="str">
            <v>461E</v>
          </cell>
          <cell r="E5271" t="str">
            <v>ZHLB</v>
          </cell>
          <cell r="F5271">
            <v>0</v>
          </cell>
          <cell r="G5271" t="str">
            <v>X</v>
          </cell>
          <cell r="H5271" t="str">
            <v>National - except indicated in codes 3, 4, 5 or 8.</v>
          </cell>
        </row>
        <row r="5272">
          <cell r="A5272" t="str">
            <v>Z690-ASM1074-USB-C</v>
          </cell>
          <cell r="D5272" t="str">
            <v>461E</v>
          </cell>
          <cell r="E5272" t="str">
            <v>ZHLB</v>
          </cell>
          <cell r="F5272">
            <v>0</v>
          </cell>
          <cell r="G5272" t="str">
            <v>X</v>
          </cell>
          <cell r="H5272" t="str">
            <v>National - except indicated in codes 3, 4, 5 or 8.</v>
          </cell>
        </row>
        <row r="5273">
          <cell r="A5273" t="str">
            <v>Z690-I225V-LAN-A</v>
          </cell>
          <cell r="D5273" t="str">
            <v>461E</v>
          </cell>
          <cell r="E5273" t="str">
            <v>ZHLB</v>
          </cell>
          <cell r="F5273">
            <v>0</v>
          </cell>
          <cell r="G5273" t="str">
            <v>X</v>
          </cell>
          <cell r="H5273" t="str">
            <v>National - except indicated in codes 3, 4, 5 or 8.</v>
          </cell>
        </row>
        <row r="5274">
          <cell r="A5274" t="str">
            <v>Z690-I225V-LAN-B</v>
          </cell>
          <cell r="D5274" t="str">
            <v>461E</v>
          </cell>
          <cell r="E5274" t="str">
            <v>ZHLB</v>
          </cell>
          <cell r="F5274">
            <v>0</v>
          </cell>
          <cell r="G5274" t="str">
            <v>X</v>
          </cell>
          <cell r="H5274" t="str">
            <v>National - except indicated in codes 3, 4, 5 or 8.</v>
          </cell>
        </row>
        <row r="5275">
          <cell r="A5275" t="str">
            <v>Z690-I225V-LAN-C</v>
          </cell>
          <cell r="D5275" t="str">
            <v>461E</v>
          </cell>
          <cell r="E5275" t="str">
            <v>ZHLB</v>
          </cell>
          <cell r="F5275">
            <v>0</v>
          </cell>
          <cell r="G5275" t="str">
            <v>X</v>
          </cell>
          <cell r="H5275" t="str">
            <v>National - except indicated in codes 3, 4, 5 or 8.</v>
          </cell>
        </row>
        <row r="5276">
          <cell r="A5276" t="str">
            <v>Z8-83K0081</v>
          </cell>
          <cell r="D5276" t="str">
            <v>461E</v>
          </cell>
          <cell r="E5276" t="str">
            <v>ZMIP</v>
          </cell>
          <cell r="F5276">
            <v>0</v>
          </cell>
          <cell r="H5276" t="str">
            <v>National - except indicated in codes 3, 4, 5 or 8.</v>
          </cell>
        </row>
        <row r="5278">
          <cell r="A5278" t="str">
            <v>Job Finish!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taniacorrea" refreshedDate="43719.398357523147" createdVersion="3" refreshedVersion="3" minRefreshableVersion="3" recordCount="21">
  <cacheSource type="worksheet">
    <worksheetSource ref="A1:C1048576" sheet="Sheet2"/>
  </cacheSource>
  <cacheFields count="3">
    <cacheField name="    Component" numFmtId="0">
      <sharedItems containsBlank="1" count="9">
        <s v="50010100517S41"/>
        <s v="0A001-00380500"/>
        <s v="14016-00021200"/>
        <s v="0B200-02200100"/>
        <s v="15100-1726C000"/>
        <s v="54250100085BA"/>
        <s v="365627-001"/>
        <s v="50010100701S41"/>
        <m/>
      </sharedItems>
    </cacheField>
    <cacheField name="           Object description" numFmtId="0">
      <sharedItems containsBlank="1" count="9">
        <s v="       Front Cover Assembly Black"/>
        <s v="  Adapter - 10W type C (Local Salcomp)"/>
        <s v="           Cable Salcomp 10w"/>
        <s v="         Battery Cotek ZC520TL"/>
        <s v=" ZB570TL ANATEL LABEL BATTERY//V1.0 CKD"/>
        <s v="  EARPHONE WHT TITAN 174//1MORE/EA008"/>
        <s v="   TAPE, TRANS SECURITY 72MM, MACHINE"/>
        <s v="        Rear Cover Assembly Pink"/>
        <m/>
      </sharedItems>
    </cacheField>
    <cacheField name="Shortage" numFmtId="0">
      <sharedItems containsString="0" containsBlank="1" containsNumber="1" containsInteger="1" minValue="-5000" maxValue="-4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x v="0"/>
    <n v="-400"/>
  </r>
  <r>
    <x v="1"/>
    <x v="1"/>
    <n v="-5000"/>
  </r>
  <r>
    <x v="2"/>
    <x v="2"/>
    <n v="-5000"/>
  </r>
  <r>
    <x v="3"/>
    <x v="3"/>
    <n v="-5000"/>
  </r>
  <r>
    <x v="4"/>
    <x v="4"/>
    <n v="-5000"/>
  </r>
  <r>
    <x v="5"/>
    <x v="5"/>
    <n v="-5000"/>
  </r>
  <r>
    <x v="6"/>
    <x v="6"/>
    <n v="-1610"/>
  </r>
  <r>
    <x v="1"/>
    <x v="1"/>
    <n v="-2000"/>
  </r>
  <r>
    <x v="2"/>
    <x v="2"/>
    <n v="-2000"/>
  </r>
  <r>
    <x v="3"/>
    <x v="3"/>
    <n v="-2000"/>
  </r>
  <r>
    <x v="4"/>
    <x v="4"/>
    <n v="-2000"/>
  </r>
  <r>
    <x v="5"/>
    <x v="5"/>
    <n v="-2000"/>
  </r>
  <r>
    <x v="6"/>
    <x v="6"/>
    <n v="-644"/>
  </r>
  <r>
    <x v="7"/>
    <x v="7"/>
    <n v="-5000"/>
  </r>
  <r>
    <x v="1"/>
    <x v="1"/>
    <n v="-5000"/>
  </r>
  <r>
    <x v="2"/>
    <x v="2"/>
    <n v="-5000"/>
  </r>
  <r>
    <x v="3"/>
    <x v="3"/>
    <n v="-5000"/>
  </r>
  <r>
    <x v="4"/>
    <x v="4"/>
    <n v="-5000"/>
  </r>
  <r>
    <x v="5"/>
    <x v="5"/>
    <n v="-5000"/>
  </r>
  <r>
    <x v="6"/>
    <x v="6"/>
    <n v="-1610"/>
  </r>
  <r>
    <x v="8"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A3:C14" firstHeaderRow="2" firstDataRow="2" firstDataCol="2"/>
  <pivotFields count="3">
    <pivotField axis="axisRow" compact="0" outline="0" showAll="0" defaultSubtotal="0">
      <items count="9">
        <item x="1"/>
        <item x="3"/>
        <item x="2"/>
        <item x="4"/>
        <item x="6"/>
        <item x="0"/>
        <item x="7"/>
        <item x="5"/>
        <item x="8"/>
      </items>
    </pivotField>
    <pivotField axis="axisRow" compact="0" outline="0" showAll="0">
      <items count="10">
        <item x="2"/>
        <item x="3"/>
        <item x="7"/>
        <item x="0"/>
        <item x="6"/>
        <item x="1"/>
        <item x="5"/>
        <item x="4"/>
        <item x="8"/>
        <item t="default"/>
      </items>
    </pivotField>
    <pivotField dataField="1" compact="0" outline="0" showAll="0"/>
  </pivotFields>
  <rowFields count="2">
    <field x="0"/>
    <field x="1"/>
  </rowFields>
  <rowItems count="10">
    <i>
      <x/>
      <x v="5"/>
    </i>
    <i>
      <x v="1"/>
      <x v="1"/>
    </i>
    <i>
      <x v="2"/>
      <x/>
    </i>
    <i>
      <x v="3"/>
      <x v="7"/>
    </i>
    <i>
      <x v="4"/>
      <x v="4"/>
    </i>
    <i>
      <x v="5"/>
      <x v="3"/>
    </i>
    <i>
      <x v="6"/>
      <x v="2"/>
    </i>
    <i>
      <x v="7"/>
      <x v="6"/>
    </i>
    <i>
      <x v="8"/>
      <x v="8"/>
    </i>
    <i t="grand">
      <x/>
    </i>
  </rowItems>
  <colItems count="1">
    <i/>
  </colItems>
  <dataFields count="1">
    <dataField name="Sum of Shortage" fld="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5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5" sqref="B5"/>
    </sheetView>
  </sheetViews>
  <sheetFormatPr defaultColWidth="9.109375" defaultRowHeight="13.8"/>
  <cols>
    <col min="1" max="1" width="24.21875" style="2" customWidth="1"/>
    <col min="2" max="2" width="10.109375" style="2" customWidth="1"/>
    <col min="3" max="16384" width="9.109375" style="2"/>
  </cols>
  <sheetData>
    <row r="2" spans="1:2" ht="14.4" thickBot="1">
      <c r="A2" s="1" t="s">
        <v>27</v>
      </c>
      <c r="B2" s="1" t="s">
        <v>28</v>
      </c>
    </row>
    <row r="3" spans="1:2" ht="8.25" customHeight="1"/>
    <row r="4" spans="1:2" ht="14.4">
      <c r="A4" s="81" t="s">
        <v>5706</v>
      </c>
      <c r="B4" s="32">
        <v>1500</v>
      </c>
    </row>
    <row r="5" spans="1:2" ht="14.4">
      <c r="A5" s="81"/>
      <c r="B5" s="32"/>
    </row>
  </sheetData>
  <autoFilter ref="A3:B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BM941"/>
  <sheetViews>
    <sheetView showGridLines="0" tabSelected="1" zoomScaleNormal="100" zoomScaleSheetLayoutView="99" workbookViewId="0">
      <pane xSplit="7" ySplit="5" topLeftCell="BH836" activePane="bottomRight" state="frozen"/>
      <selection pane="topRight" activeCell="H1" sqref="H1"/>
      <selection pane="bottomLeft" activeCell="A6" sqref="A6"/>
      <selection pane="bottomRight" activeCell="BK950" sqref="BK950:BP950"/>
    </sheetView>
  </sheetViews>
  <sheetFormatPr defaultColWidth="9.109375" defaultRowHeight="13.8" outlineLevelCol="1"/>
  <cols>
    <col min="1" max="1" width="8.44140625" style="13" customWidth="1"/>
    <col min="2" max="2" width="5.88671875" style="13" bestFit="1" customWidth="1"/>
    <col min="3" max="3" width="17.6640625" style="13" customWidth="1"/>
    <col min="4" max="5" width="7.33203125" style="13" customWidth="1"/>
    <col min="6" max="6" width="17.33203125" style="71" customWidth="1"/>
    <col min="7" max="7" width="41" style="71" bestFit="1" customWidth="1"/>
    <col min="8" max="8" width="9" style="13" customWidth="1"/>
    <col min="9" max="9" width="8.44140625" style="13" bestFit="1" customWidth="1"/>
    <col min="10" max="10" width="11.109375" style="28" customWidth="1"/>
    <col min="11" max="12" width="11.109375" style="13" customWidth="1"/>
    <col min="13" max="15" width="9.88671875" style="13" customWidth="1"/>
    <col min="16" max="19" width="9.33203125" style="13" customWidth="1"/>
    <col min="20" max="21" width="14.33203125" style="13" customWidth="1"/>
    <col min="22" max="22" width="13.6640625" style="13" customWidth="1"/>
    <col min="23" max="23" width="8.6640625" style="13" bestFit="1" customWidth="1"/>
    <col min="24" max="24" width="6.5546875" style="13" bestFit="1" customWidth="1"/>
    <col min="25" max="25" width="3.88671875" style="13" customWidth="1"/>
    <col min="26" max="29" width="9.33203125" style="13" customWidth="1"/>
    <col min="30" max="30" width="1.6640625" style="13" customWidth="1"/>
    <col min="31" max="31" width="10.5546875" style="13" hidden="1" customWidth="1" outlineLevel="1"/>
    <col min="32" max="32" width="1.6640625" style="13" customWidth="1" collapsed="1"/>
    <col min="33" max="41" width="5.6640625" style="13" hidden="1" customWidth="1" outlineLevel="1"/>
    <col min="42" max="42" width="5.6640625" style="29" hidden="1" customWidth="1" outlineLevel="1"/>
    <col min="43" max="43" width="1.6640625" style="13" hidden="1" customWidth="1" outlineLevel="1"/>
    <col min="44" max="44" width="13.6640625" style="29" hidden="1" customWidth="1" outlineLevel="1"/>
    <col min="45" max="45" width="56.33203125" style="29" hidden="1" customWidth="1" outlineLevel="1"/>
    <col min="46" max="46" width="13.6640625" style="29" customWidth="1" collapsed="1"/>
    <col min="47" max="47" width="1.6640625" style="13" hidden="1" customWidth="1" outlineLevel="1"/>
    <col min="48" max="49" width="12.109375" style="29" hidden="1" customWidth="1" outlineLevel="1"/>
    <col min="50" max="50" width="1.6640625" style="13" hidden="1" customWidth="1" outlineLevel="1"/>
    <col min="51" max="51" width="13.6640625" style="29" customWidth="1" collapsed="1"/>
    <col min="52" max="52" width="13.6640625" style="29" customWidth="1"/>
    <col min="53" max="53" width="1.6640625" style="13" customWidth="1"/>
    <col min="54" max="54" width="21.5546875" style="17" customWidth="1"/>
    <col min="55" max="55" width="8.109375" style="17" customWidth="1"/>
    <col min="56" max="56" width="34.6640625" style="17" bestFit="1" customWidth="1"/>
    <col min="57" max="57" width="35.44140625" style="17" customWidth="1"/>
    <col min="58" max="59" width="15.33203125" style="17" customWidth="1"/>
    <col min="60" max="60" width="13.88671875" style="17" customWidth="1"/>
    <col min="61" max="62" width="13.88671875" style="17" hidden="1" customWidth="1" outlineLevel="1"/>
    <col min="63" max="63" width="32.21875" style="17" customWidth="1" collapsed="1"/>
    <col min="64" max="64" width="13.88671875" style="18" customWidth="1"/>
    <col min="65" max="16384" width="9.109375" style="44"/>
  </cols>
  <sheetData>
    <row r="1" spans="1:64">
      <c r="A1" s="4"/>
      <c r="B1" s="4"/>
      <c r="C1" s="4"/>
      <c r="D1" s="4"/>
      <c r="E1" s="4"/>
      <c r="F1" s="67" t="s">
        <v>278</v>
      </c>
      <c r="G1" s="67"/>
      <c r="H1" s="4"/>
      <c r="I1" s="4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51" t="s">
        <v>76</v>
      </c>
      <c r="AG1" s="6" t="s">
        <v>77</v>
      </c>
      <c r="AH1" s="6" t="s">
        <v>78</v>
      </c>
      <c r="AI1" s="6" t="s">
        <v>79</v>
      </c>
      <c r="AJ1" s="6" t="s">
        <v>80</v>
      </c>
      <c r="AK1" s="6" t="s">
        <v>81</v>
      </c>
      <c r="AL1" s="6" t="s">
        <v>82</v>
      </c>
      <c r="AM1" s="6" t="s">
        <v>83</v>
      </c>
      <c r="AN1" s="6" t="s">
        <v>84</v>
      </c>
      <c r="AO1" s="6" t="s">
        <v>85</v>
      </c>
      <c r="AP1" s="6" t="s">
        <v>86</v>
      </c>
      <c r="AQ1" s="4"/>
      <c r="AR1" s="6" t="s">
        <v>87</v>
      </c>
      <c r="AS1" s="6" t="s">
        <v>88</v>
      </c>
      <c r="AT1" s="38" t="s">
        <v>89</v>
      </c>
      <c r="AU1" s="7"/>
      <c r="AV1" s="38" t="s">
        <v>90</v>
      </c>
      <c r="AW1" s="38" t="s">
        <v>91</v>
      </c>
      <c r="AX1" s="7"/>
      <c r="AY1" s="6" t="s">
        <v>92</v>
      </c>
      <c r="AZ1" s="6" t="s">
        <v>93</v>
      </c>
      <c r="BA1" s="4"/>
      <c r="BB1" s="38" t="s">
        <v>94</v>
      </c>
      <c r="BC1" s="41">
        <v>0</v>
      </c>
      <c r="BD1" s="55" t="s">
        <v>95</v>
      </c>
      <c r="BE1" s="55" t="s">
        <v>96</v>
      </c>
      <c r="BF1" s="54" t="s">
        <v>97</v>
      </c>
      <c r="BG1" s="54" t="s">
        <v>98</v>
      </c>
      <c r="BH1" s="54" t="s">
        <v>99</v>
      </c>
      <c r="BI1" s="54" t="s">
        <v>100</v>
      </c>
      <c r="BJ1" s="54" t="s">
        <v>101</v>
      </c>
      <c r="BK1" s="54" t="s">
        <v>102</v>
      </c>
      <c r="BL1" s="54" t="s">
        <v>103</v>
      </c>
    </row>
    <row r="2" spans="1:64">
      <c r="A2" s="8"/>
      <c r="B2" s="8"/>
      <c r="C2" s="89" t="s">
        <v>104</v>
      </c>
      <c r="D2" s="89"/>
      <c r="E2" s="89"/>
      <c r="F2" s="68"/>
      <c r="G2" s="68"/>
      <c r="H2" s="8"/>
      <c r="I2" s="8"/>
      <c r="J2" s="9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10"/>
      <c r="AF2" s="8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8"/>
      <c r="AR2" s="10"/>
      <c r="AS2" s="10"/>
      <c r="AT2" s="10"/>
      <c r="AU2" s="10"/>
      <c r="AV2" s="10"/>
      <c r="AW2" s="10"/>
      <c r="AX2" s="10"/>
      <c r="AY2" s="10"/>
      <c r="AZ2" s="10"/>
      <c r="BA2" s="8"/>
      <c r="BB2" s="39"/>
      <c r="BC2" s="39"/>
      <c r="BD2" s="10"/>
      <c r="BE2" s="10"/>
      <c r="BF2" s="10"/>
      <c r="BG2" s="10"/>
      <c r="BH2" s="10"/>
      <c r="BI2" s="10"/>
      <c r="BJ2" s="10"/>
      <c r="BK2" s="10"/>
      <c r="BL2" s="11"/>
    </row>
    <row r="3" spans="1:64" ht="13.2" customHeight="1" thickBot="1">
      <c r="A3" s="12"/>
      <c r="B3" s="12" t="s">
        <v>0</v>
      </c>
      <c r="C3" s="12" t="s">
        <v>1</v>
      </c>
      <c r="D3" s="12" t="s">
        <v>2</v>
      </c>
      <c r="E3" s="12" t="s">
        <v>3</v>
      </c>
      <c r="F3" s="69" t="s">
        <v>139</v>
      </c>
      <c r="G3" s="69" t="s">
        <v>4</v>
      </c>
      <c r="H3" s="12" t="s">
        <v>5</v>
      </c>
      <c r="I3" s="12" t="s">
        <v>6</v>
      </c>
      <c r="J3" s="12" t="s">
        <v>42</v>
      </c>
      <c r="K3" s="12" t="s">
        <v>7</v>
      </c>
      <c r="L3" s="12" t="s">
        <v>140</v>
      </c>
      <c r="M3" s="12" t="s">
        <v>9</v>
      </c>
      <c r="N3" s="12" t="s">
        <v>141</v>
      </c>
      <c r="O3" s="12" t="s">
        <v>10</v>
      </c>
      <c r="P3" s="12" t="s">
        <v>11</v>
      </c>
      <c r="Q3" s="12" t="s">
        <v>43</v>
      </c>
      <c r="R3" s="12" t="s">
        <v>12</v>
      </c>
      <c r="S3" s="12" t="s">
        <v>44</v>
      </c>
      <c r="T3" s="12" t="s">
        <v>45</v>
      </c>
      <c r="U3" s="12" t="s">
        <v>46</v>
      </c>
      <c r="V3" s="12" t="s">
        <v>47</v>
      </c>
      <c r="W3" s="12" t="s">
        <v>48</v>
      </c>
      <c r="X3" s="12" t="s">
        <v>49</v>
      </c>
      <c r="Y3" s="12" t="s">
        <v>50</v>
      </c>
      <c r="Z3" s="12" t="s">
        <v>58</v>
      </c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37" t="s">
        <v>34</v>
      </c>
      <c r="AW3" s="37" t="s">
        <v>35</v>
      </c>
      <c r="AX3" s="14"/>
      <c r="AY3" s="15" t="b">
        <f ca="1">AND(OFFSET(AY5,1,0,10000,1))</f>
        <v>0</v>
      </c>
      <c r="AZ3" s="15" t="b">
        <f ca="1">AND(OFFSET(AZ5,1,0,10000,1))</f>
        <v>0</v>
      </c>
      <c r="BA3" s="12"/>
      <c r="BB3" s="88" t="s">
        <v>5705</v>
      </c>
      <c r="BD3" s="16"/>
      <c r="BE3" s="16"/>
      <c r="BF3" s="16"/>
      <c r="BG3" s="16"/>
      <c r="BH3" s="16"/>
      <c r="BI3" s="16"/>
      <c r="BJ3" s="16"/>
      <c r="BK3" s="33" t="s">
        <v>5704</v>
      </c>
    </row>
    <row r="4" spans="1:64" ht="14.4" thickBot="1">
      <c r="A4" s="42" t="s">
        <v>68</v>
      </c>
      <c r="B4" s="19" t="s">
        <v>0</v>
      </c>
      <c r="C4" s="20" t="s">
        <v>1</v>
      </c>
      <c r="D4" s="19" t="s">
        <v>2</v>
      </c>
      <c r="E4" s="19" t="s">
        <v>3</v>
      </c>
      <c r="F4" s="20" t="s">
        <v>41</v>
      </c>
      <c r="G4" s="20" t="s">
        <v>4</v>
      </c>
      <c r="H4" s="19" t="s">
        <v>42</v>
      </c>
      <c r="I4" s="19" t="s">
        <v>7</v>
      </c>
      <c r="J4" s="21" t="s">
        <v>9</v>
      </c>
      <c r="K4" s="19" t="s">
        <v>5</v>
      </c>
      <c r="L4" s="19" t="s">
        <v>6</v>
      </c>
      <c r="M4" s="19" t="s">
        <v>8</v>
      </c>
      <c r="N4" s="19" t="s">
        <v>8</v>
      </c>
      <c r="O4" s="19" t="s">
        <v>58</v>
      </c>
      <c r="P4" s="19" t="s">
        <v>46</v>
      </c>
      <c r="Q4" s="19" t="s">
        <v>47</v>
      </c>
      <c r="R4" s="19" t="s">
        <v>70</v>
      </c>
      <c r="S4" s="19" t="s">
        <v>71</v>
      </c>
      <c r="T4" s="19" t="s">
        <v>10</v>
      </c>
      <c r="U4" s="19" t="s">
        <v>11</v>
      </c>
      <c r="V4" s="19" t="s">
        <v>43</v>
      </c>
      <c r="W4" s="19" t="s">
        <v>44</v>
      </c>
      <c r="X4" s="19" t="s">
        <v>45</v>
      </c>
      <c r="Y4" s="19" t="s">
        <v>12</v>
      </c>
      <c r="Z4" s="19" t="s">
        <v>50</v>
      </c>
      <c r="AA4" s="19" t="s">
        <v>48</v>
      </c>
      <c r="AB4" s="19" t="s">
        <v>49</v>
      </c>
      <c r="AC4" s="19" t="s">
        <v>72</v>
      </c>
      <c r="AE4" s="22" t="s">
        <v>59</v>
      </c>
      <c r="AG4" s="22">
        <v>0</v>
      </c>
      <c r="AH4" s="22">
        <v>1</v>
      </c>
      <c r="AI4" s="22">
        <v>2</v>
      </c>
      <c r="AJ4" s="22">
        <v>3</v>
      </c>
      <c r="AK4" s="22">
        <v>4</v>
      </c>
      <c r="AL4" s="22">
        <v>5</v>
      </c>
      <c r="AM4" s="22">
        <v>6</v>
      </c>
      <c r="AN4" s="22">
        <v>7</v>
      </c>
      <c r="AO4" s="22" t="s">
        <v>15</v>
      </c>
      <c r="AP4" s="22" t="s">
        <v>16</v>
      </c>
      <c r="AR4" s="23" t="s">
        <v>26</v>
      </c>
      <c r="AS4" s="23" t="s">
        <v>17</v>
      </c>
      <c r="AT4" s="23" t="s">
        <v>25</v>
      </c>
      <c r="AU4" s="14"/>
      <c r="AV4" s="23" t="s">
        <v>38</v>
      </c>
      <c r="AW4" s="23" t="s">
        <v>39</v>
      </c>
      <c r="AX4" s="14"/>
      <c r="AY4" s="24" t="s">
        <v>13</v>
      </c>
      <c r="AZ4" s="24" t="s">
        <v>14</v>
      </c>
      <c r="BA4" s="12"/>
      <c r="BB4" s="24" t="s">
        <v>66</v>
      </c>
      <c r="BC4" s="24" t="s">
        <v>69</v>
      </c>
      <c r="BD4" s="24" t="s">
        <v>75</v>
      </c>
      <c r="BE4" s="24" t="s">
        <v>65</v>
      </c>
      <c r="BF4" s="24" t="s">
        <v>67</v>
      </c>
      <c r="BG4" s="24" t="s">
        <v>64</v>
      </c>
      <c r="BH4" s="25" t="s">
        <v>37</v>
      </c>
      <c r="BI4" s="24" t="s">
        <v>31</v>
      </c>
      <c r="BJ4" s="24" t="s">
        <v>32</v>
      </c>
      <c r="BK4" s="33" t="s">
        <v>33</v>
      </c>
      <c r="BL4" s="26" t="s">
        <v>40</v>
      </c>
    </row>
    <row r="5" spans="1:64" ht="9.9" customHeight="1">
      <c r="A5" s="27"/>
      <c r="B5" s="27"/>
      <c r="C5" s="27"/>
      <c r="D5" s="27"/>
      <c r="E5" s="27"/>
      <c r="F5" s="70"/>
      <c r="G5" s="70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E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R5" s="27"/>
      <c r="AS5" s="27"/>
      <c r="AT5" s="27"/>
      <c r="AU5" s="14"/>
      <c r="AV5" s="27"/>
      <c r="AW5" s="27"/>
      <c r="AX5" s="14"/>
      <c r="AY5" s="27"/>
      <c r="AZ5" s="27"/>
      <c r="BA5" s="12"/>
      <c r="BB5" s="40"/>
      <c r="BC5" s="40"/>
      <c r="BD5" s="27"/>
      <c r="BE5" s="27"/>
      <c r="BF5" s="27"/>
      <c r="BG5" s="27"/>
      <c r="BH5" s="27"/>
      <c r="BI5" s="27"/>
      <c r="BJ5" s="27"/>
      <c r="BK5" s="27"/>
      <c r="BL5" s="27"/>
    </row>
    <row r="6" spans="1:64" hidden="1">
      <c r="A6" s="43">
        <v>6</v>
      </c>
      <c r="B6" s="35" t="s">
        <v>145</v>
      </c>
      <c r="C6" s="35" t="s">
        <v>5706</v>
      </c>
      <c r="D6" s="35">
        <v>1</v>
      </c>
      <c r="E6" s="35">
        <v>10</v>
      </c>
      <c r="F6" s="64" t="s">
        <v>5603</v>
      </c>
      <c r="G6" s="73" t="s">
        <v>5604</v>
      </c>
      <c r="H6" s="35" t="s">
        <v>159</v>
      </c>
      <c r="I6" s="35" t="s">
        <v>55</v>
      </c>
      <c r="J6" s="35">
        <v>0</v>
      </c>
      <c r="K6" s="35" t="s">
        <v>148</v>
      </c>
      <c r="L6" s="35" t="s">
        <v>53</v>
      </c>
      <c r="M6" s="35">
        <v>1</v>
      </c>
      <c r="N6" s="35"/>
      <c r="O6" s="35">
        <v>1</v>
      </c>
      <c r="P6" s="35">
        <v>2</v>
      </c>
      <c r="Q6" s="35">
        <v>2</v>
      </c>
      <c r="R6" s="35" t="s">
        <v>73</v>
      </c>
      <c r="S6" s="35" t="s">
        <v>73</v>
      </c>
      <c r="T6" s="36">
        <v>44901</v>
      </c>
      <c r="U6" s="36">
        <v>2958465</v>
      </c>
      <c r="V6" s="35" t="s">
        <v>5707</v>
      </c>
      <c r="W6" s="35" t="s">
        <v>144</v>
      </c>
      <c r="X6" s="35"/>
      <c r="Y6" s="35" t="s">
        <v>143</v>
      </c>
      <c r="Z6" s="35">
        <v>7594319</v>
      </c>
      <c r="AA6" s="35">
        <v>4</v>
      </c>
      <c r="AB6" s="35">
        <v>2</v>
      </c>
      <c r="AC6" s="35"/>
      <c r="AE6" s="51">
        <f t="shared" ref="AE6:AE69" si="0">M6/O6</f>
        <v>1</v>
      </c>
      <c r="AG6" s="6" t="str">
        <f t="shared" ref="AG6:AG69" si="1">C6</f>
        <v>90MB1BG0-C1BAY0</v>
      </c>
      <c r="AH6" s="6" t="str">
        <f t="shared" ref="AH6:AH69" si="2">IF($D6&lt;=AH$4,"",IF(AND($D5=AH$4,$D6&gt;AH$4),$F5,AH5))</f>
        <v/>
      </c>
      <c r="AI6" s="6" t="str">
        <f t="shared" ref="AI6:AI69" si="3">IF($D6&lt;=AI$4,"",IF(AND($D5=AI$4,$D6&gt;AI$4),$F5,AI5))</f>
        <v/>
      </c>
      <c r="AJ6" s="6" t="str">
        <f t="shared" ref="AJ6:AJ69" si="4">IF($D6&lt;=AJ$4,"",IF(AND($D5=AJ$4,$D6&gt;AJ$4),$F5,AJ5))</f>
        <v/>
      </c>
      <c r="AK6" s="6" t="str">
        <f t="shared" ref="AK6:AK69" si="5">IF($D6&lt;=AK$4,"",IF(AND($D5=AK$4,$D6&gt;AK$4),$F5,AK5))</f>
        <v/>
      </c>
      <c r="AL6" s="6" t="str">
        <f t="shared" ref="AL6:AL69" si="6">IF($D6&lt;=AL$4,"",IF(AND($D5=AL$4,$D6&gt;AL$4),$F5,AL5))</f>
        <v/>
      </c>
      <c r="AM6" s="6" t="str">
        <f t="shared" ref="AM6:AM69" si="7">IF($D6&lt;=AM$4,"",IF(AND($D5=AM$4,$D6&gt;AM$4),$F5,AM5))</f>
        <v/>
      </c>
      <c r="AN6" s="6" t="str">
        <f t="shared" ref="AN6:AN69" si="8">IF($D6&lt;=AN$4,"",IF(AND($D5=AN$4,$D6&gt;AN$4),$F5,AN5))</f>
        <v/>
      </c>
      <c r="AO6" s="6" t="str">
        <f t="shared" ref="AO6:AO69" si="9">CONCATENATE(AG6," | ",AH6," | ",AI6," | ",AJ6," | ",AK6," | ",AL6," | ",AM6," | ",AN6)</f>
        <v xml:space="preserve">90MB1BG0-C1BAY0 |  |  |  |  |  |  | </v>
      </c>
      <c r="AP6" s="6">
        <f t="shared" ref="AP6:AP69" si="10">IF(TRIM(H6)="",100,J6)</f>
        <v>0</v>
      </c>
      <c r="AQ6" s="4"/>
      <c r="AR6" s="6" t="b">
        <f t="shared" ref="AR6:AR69" si="11">NOT(TRIM(W6)&lt;&gt;"F")</f>
        <v>1</v>
      </c>
      <c r="AS6" s="6" t="str">
        <f t="shared" ref="AS6:AS69" si="12">$B6&amp;" | "&amp;$AO6&amp;" | "&amp;IF(TRIM(H6)="","uniq"&amp;ROW(),TRIM(H6))</f>
        <v>461E | 90MB1BG0-C1BAY0 |  |  |  |  |  |  |  | A0</v>
      </c>
      <c r="AT6" s="63">
        <f>IF(NOT(AR6),IF(TRIM($H6)="","Assembly","Phantom Alt"),VLOOKUP(F6,ZPCS04!B:G,6,0))</f>
        <v>1297</v>
      </c>
      <c r="AU6" s="7"/>
      <c r="AV6" s="38">
        <f ca="1">IF(TRIM($W6)="F",OFFSET($A$5,MATCH($AS6,$AS$5:$AS6,0)-1,0),$A6)</f>
        <v>6</v>
      </c>
      <c r="AW6" s="38">
        <f ca="1">IFERROR(OFFSET(ZPCS04!$A$1,MATCH(F6,ZPCS04!B:B,0)-1,0),100)</f>
        <v>1.99999998432</v>
      </c>
      <c r="AX6" s="7"/>
      <c r="AY6" s="6" t="b">
        <f t="shared" ref="AY6:AY69" si="13">SUMIF(AS:AS,AS6,AP:AP)=100</f>
        <v>1</v>
      </c>
      <c r="AZ6" s="6" t="b">
        <f t="shared" ref="AZ6:AZ69" si="14">SUMIF(AS:AS,AS6,AE:AE)/COUNTIF(AS:AS,AS6)=AE6</f>
        <v>1</v>
      </c>
      <c r="BA6" s="4"/>
      <c r="BB6" s="38" t="str">
        <f ca="1">IF(AT6="Phantom Alt",MATCH($AS6,$AS$5:$AS6,0),IF(OR(OFFSET($AF6,0,8-COUNTBLANK($AG6:$AN6))=$F5,$BE6=$BE5),$BB5,""))</f>
        <v/>
      </c>
      <c r="BC6" s="41"/>
      <c r="BD6" s="55" t="str">
        <f t="shared" ref="BD6:BD69" si="15">C6&amp;" | "&amp;F6</f>
        <v>90MB1BG0-C1BAY0 | 13071-05020000</v>
      </c>
      <c r="BE6" s="55" t="str">
        <f t="shared" ref="BE6:BE69" ca="1" si="16">C6&amp;" | "&amp;OFFSET($AF6,0,8-COUNTBLANK($AG6:$AN6))</f>
        <v>90MB1BG0-C1BAY0 | 90MB1BG0-C1BAY0</v>
      </c>
      <c r="BF6" s="57">
        <f ca="1">IFERROR(VLOOKUP($BE6,$BD$5:$BF5,3,0)*$AE6,VLOOKUP($C6,Demanda!$A:$B,2,0)*$AE6)*IF(AT6="Phantom Alt",$BC6,TRUE)</f>
        <v>1500</v>
      </c>
      <c r="BG6" s="57">
        <f t="shared" ref="BG6:BG69" ca="1" si="17">BF6*(AP6/100)</f>
        <v>0</v>
      </c>
      <c r="BH6" s="57">
        <f>SUMIF(Invoice!A:A,F6,Invoice!B:B)</f>
        <v>1568</v>
      </c>
      <c r="BI6" s="57">
        <f t="shared" ref="BI6:BI69" ca="1" si="18">SUMIF(AS:AS,AS6,BG:BG)</f>
        <v>1500</v>
      </c>
      <c r="BJ6" s="57">
        <f ca="1">MIN((BI6-SUMIF($AS$5:AS5,AS6,$BJ$5:BJ5)),MAX(0,BH6-SUMIF($F$5:F5,F6,$BJ$5:BJ5)))</f>
        <v>1500</v>
      </c>
      <c r="BK6" s="57">
        <f t="shared" ref="BK6:BK69" ca="1" si="19">(-SUMIF(AS:AS,AS6,BG:BG)+SUMIF(AS:AS,AS6,BJ:BJ))*(AP6=100)*AR6</f>
        <v>0</v>
      </c>
      <c r="BL6" s="57">
        <f ca="1">MAX(0,SUMIF(Invoice!A:A,F6,Invoice!B:B)-SUMIF(F:F,F6,BJ:BJ))*(COUNTIF(F:F,F6)=COUNTIF($F$5:F6,F6))</f>
        <v>68</v>
      </c>
    </row>
    <row r="7" spans="1:64" hidden="1">
      <c r="A7" s="43">
        <v>7</v>
      </c>
      <c r="B7" s="35" t="s">
        <v>145</v>
      </c>
      <c r="C7" s="35" t="s">
        <v>5706</v>
      </c>
      <c r="D7" s="35">
        <v>1</v>
      </c>
      <c r="E7" s="35">
        <v>10</v>
      </c>
      <c r="F7" s="64" t="s">
        <v>5605</v>
      </c>
      <c r="G7" s="73" t="s">
        <v>5606</v>
      </c>
      <c r="H7" s="35" t="s">
        <v>159</v>
      </c>
      <c r="I7" s="35" t="s">
        <v>54</v>
      </c>
      <c r="J7" s="35">
        <v>100</v>
      </c>
      <c r="K7" s="35" t="s">
        <v>148</v>
      </c>
      <c r="L7" s="35" t="s">
        <v>53</v>
      </c>
      <c r="M7" s="35">
        <v>1</v>
      </c>
      <c r="N7" s="35">
        <v>1</v>
      </c>
      <c r="O7" s="35">
        <v>1</v>
      </c>
      <c r="P7" s="35">
        <v>2</v>
      </c>
      <c r="Q7" s="35">
        <v>1</v>
      </c>
      <c r="R7" s="35" t="s">
        <v>73</v>
      </c>
      <c r="S7" s="35" t="s">
        <v>73</v>
      </c>
      <c r="T7" s="36">
        <v>44901</v>
      </c>
      <c r="U7" s="36">
        <v>2958465</v>
      </c>
      <c r="V7" s="35" t="s">
        <v>5707</v>
      </c>
      <c r="W7" s="35" t="s">
        <v>144</v>
      </c>
      <c r="X7" s="35"/>
      <c r="Y7" s="35" t="s">
        <v>143</v>
      </c>
      <c r="Z7" s="35">
        <v>7594319</v>
      </c>
      <c r="AA7" s="35">
        <v>2</v>
      </c>
      <c r="AB7" s="35">
        <v>1</v>
      </c>
      <c r="AC7" s="35"/>
      <c r="AE7" s="51">
        <f t="shared" si="0"/>
        <v>1</v>
      </c>
      <c r="AG7" s="6" t="str">
        <f t="shared" si="1"/>
        <v>90MB1BG0-C1BAY0</v>
      </c>
      <c r="AH7" s="6" t="str">
        <f t="shared" si="2"/>
        <v/>
      </c>
      <c r="AI7" s="6" t="str">
        <f t="shared" si="3"/>
        <v/>
      </c>
      <c r="AJ7" s="6" t="str">
        <f t="shared" si="4"/>
        <v/>
      </c>
      <c r="AK7" s="6" t="str">
        <f t="shared" si="5"/>
        <v/>
      </c>
      <c r="AL7" s="6" t="str">
        <f t="shared" si="6"/>
        <v/>
      </c>
      <c r="AM7" s="6" t="str">
        <f t="shared" si="7"/>
        <v/>
      </c>
      <c r="AN7" s="6" t="str">
        <f t="shared" si="8"/>
        <v/>
      </c>
      <c r="AO7" s="6" t="str">
        <f t="shared" si="9"/>
        <v xml:space="preserve">90MB1BG0-C1BAY0 |  |  |  |  |  |  | </v>
      </c>
      <c r="AP7" s="6">
        <f t="shared" si="10"/>
        <v>100</v>
      </c>
      <c r="AQ7" s="4"/>
      <c r="AR7" s="6" t="b">
        <f t="shared" si="11"/>
        <v>1</v>
      </c>
      <c r="AS7" s="6" t="str">
        <f t="shared" si="12"/>
        <v>461E | 90MB1BG0-C1BAY0 |  |  |  |  |  |  |  | A0</v>
      </c>
      <c r="AT7" s="63">
        <f>IF(NOT(AR7),IF(TRIM($H7)="","Assembly","Phantom Alt"),VLOOKUP(F7,ZPCS04!B:G,6,0))</f>
        <v>1297</v>
      </c>
      <c r="AU7" s="7"/>
      <c r="AV7" s="38">
        <f ca="1">IF(TRIM($W7)="F",OFFSET($A$5,MATCH($AS7,$AS$5:$AS7,0)-1,0),$A7)</f>
        <v>6</v>
      </c>
      <c r="AW7" s="38">
        <f ca="1">IFERROR(OFFSET(ZPCS04!$A$1,MATCH(F7,ZPCS04!B:B,0)-1,0),100)</f>
        <v>2</v>
      </c>
      <c r="AX7" s="7"/>
      <c r="AY7" s="6" t="b">
        <f t="shared" si="13"/>
        <v>1</v>
      </c>
      <c r="AZ7" s="6" t="b">
        <f t="shared" si="14"/>
        <v>1</v>
      </c>
      <c r="BA7" s="4"/>
      <c r="BB7" s="38" t="str">
        <f ca="1">IF(AT7="Phantom Alt",MATCH($AS7,$AS$5:$AS7,0),IF(OR(OFFSET($AF7,0,8-COUNTBLANK($AG7:$AN7))=$F6,$BE7=$BE6),$BB6,""))</f>
        <v/>
      </c>
      <c r="BC7" s="41"/>
      <c r="BD7" s="55" t="str">
        <f t="shared" si="15"/>
        <v>90MB1BG0-C1BAY0 | 13071-05020600</v>
      </c>
      <c r="BE7" s="55" t="str">
        <f t="shared" ca="1" si="16"/>
        <v>90MB1BG0-C1BAY0 | 90MB1BG0-C1BAY0</v>
      </c>
      <c r="BF7" s="57">
        <f ca="1">IFERROR(VLOOKUP($BE7,$BD$5:$BF6,3,0)*$AE7,VLOOKUP($C7,Demanda!$A:$B,2,0)*$AE7)*IF(AT7="Phantom Alt",$BC7,TRUE)</f>
        <v>1500</v>
      </c>
      <c r="BG7" s="57">
        <f t="shared" ca="1" si="17"/>
        <v>1500</v>
      </c>
      <c r="BH7" s="57">
        <f>SUMIF(Invoice!A:A,F7,Invoice!B:B)</f>
        <v>0</v>
      </c>
      <c r="BI7" s="57">
        <f t="shared" ca="1" si="18"/>
        <v>1500</v>
      </c>
      <c r="BJ7" s="57">
        <f ca="1">MIN((BI7-SUMIF($AS$5:AS6,AS7,$BJ$5:BJ6)),MAX(0,BH7-SUMIF($F$5:F6,F7,$BJ$5:BJ6)))</f>
        <v>0</v>
      </c>
      <c r="BK7" s="57">
        <f t="shared" ca="1" si="19"/>
        <v>0</v>
      </c>
      <c r="BL7" s="57">
        <f ca="1">MAX(0,SUMIF(Invoice!A:A,F7,Invoice!B:B)-SUMIF(F:F,F7,BJ:BJ))*(COUNTIF(F:F,F7)=COUNTIF($F$5:F7,F7))</f>
        <v>0</v>
      </c>
    </row>
    <row r="8" spans="1:64" hidden="1">
      <c r="A8" s="43">
        <v>8</v>
      </c>
      <c r="B8" s="35" t="s">
        <v>145</v>
      </c>
      <c r="C8" s="35" t="s">
        <v>5706</v>
      </c>
      <c r="D8" s="35">
        <v>1</v>
      </c>
      <c r="E8" s="35">
        <v>20</v>
      </c>
      <c r="F8" s="64" t="s">
        <v>5607</v>
      </c>
      <c r="G8" s="73" t="s">
        <v>5608</v>
      </c>
      <c r="H8" s="35" t="s">
        <v>163</v>
      </c>
      <c r="I8" s="35" t="s">
        <v>55</v>
      </c>
      <c r="J8" s="35">
        <v>0</v>
      </c>
      <c r="K8" s="35" t="s">
        <v>148</v>
      </c>
      <c r="L8" s="35" t="s">
        <v>53</v>
      </c>
      <c r="M8" s="35">
        <v>1</v>
      </c>
      <c r="N8" s="35"/>
      <c r="O8" s="35">
        <v>1</v>
      </c>
      <c r="P8" s="35">
        <v>2</v>
      </c>
      <c r="Q8" s="35">
        <v>2</v>
      </c>
      <c r="R8" s="35" t="s">
        <v>73</v>
      </c>
      <c r="S8" s="35" t="s">
        <v>73</v>
      </c>
      <c r="T8" s="36">
        <v>44901</v>
      </c>
      <c r="U8" s="36">
        <v>2958465</v>
      </c>
      <c r="V8" s="35" t="s">
        <v>5707</v>
      </c>
      <c r="W8" s="35" t="s">
        <v>144</v>
      </c>
      <c r="X8" s="35"/>
      <c r="Y8" s="35" t="s">
        <v>143</v>
      </c>
      <c r="Z8" s="35">
        <v>7594319</v>
      </c>
      <c r="AA8" s="35">
        <v>8</v>
      </c>
      <c r="AB8" s="35">
        <v>4</v>
      </c>
      <c r="AC8" s="35"/>
      <c r="AE8" s="51">
        <f t="shared" si="0"/>
        <v>1</v>
      </c>
      <c r="AG8" s="6" t="str">
        <f t="shared" si="1"/>
        <v>90MB1BG0-C1BAY0</v>
      </c>
      <c r="AH8" s="6" t="str">
        <f t="shared" si="2"/>
        <v/>
      </c>
      <c r="AI8" s="6" t="str">
        <f t="shared" si="3"/>
        <v/>
      </c>
      <c r="AJ8" s="6" t="str">
        <f t="shared" si="4"/>
        <v/>
      </c>
      <c r="AK8" s="6" t="str">
        <f t="shared" si="5"/>
        <v/>
      </c>
      <c r="AL8" s="6" t="str">
        <f t="shared" si="6"/>
        <v/>
      </c>
      <c r="AM8" s="6" t="str">
        <f t="shared" si="7"/>
        <v/>
      </c>
      <c r="AN8" s="6" t="str">
        <f t="shared" si="8"/>
        <v/>
      </c>
      <c r="AO8" s="6" t="str">
        <f t="shared" si="9"/>
        <v xml:space="preserve">90MB1BG0-C1BAY0 |  |  |  |  |  |  | </v>
      </c>
      <c r="AP8" s="6">
        <f t="shared" si="10"/>
        <v>0</v>
      </c>
      <c r="AQ8" s="4"/>
      <c r="AR8" s="6" t="b">
        <f t="shared" si="11"/>
        <v>1</v>
      </c>
      <c r="AS8" s="6" t="str">
        <f t="shared" si="12"/>
        <v>461E | 90MB1BG0-C1BAY0 |  |  |  |  |  |  |  | A1</v>
      </c>
      <c r="AT8" s="63">
        <f>IF(NOT(AR8),IF(TRIM($H8)="","Assembly","Phantom Alt"),VLOOKUP(F8,ZPCS04!B:G,6,0))</f>
        <v>1298</v>
      </c>
      <c r="AU8" s="7"/>
      <c r="AV8" s="38">
        <f ca="1">IF(TRIM($W8)="F",OFFSET($A$5,MATCH($AS8,$AS$5:$AS8,0)-1,0),$A8)</f>
        <v>8</v>
      </c>
      <c r="AW8" s="38">
        <f ca="1">IFERROR(OFFSET(ZPCS04!$A$1,MATCH(F8,ZPCS04!B:B,0)-1,0),100)</f>
        <v>2</v>
      </c>
      <c r="AX8" s="7"/>
      <c r="AY8" s="6" t="b">
        <f t="shared" si="13"/>
        <v>1</v>
      </c>
      <c r="AZ8" s="6" t="b">
        <f t="shared" si="14"/>
        <v>1</v>
      </c>
      <c r="BA8" s="4"/>
      <c r="BB8" s="38" t="str">
        <f ca="1">IF(AT8="Phantom Alt",MATCH($AS8,$AS$5:$AS8,0),IF(OR(OFFSET($AF8,0,8-COUNTBLANK($AG8:$AN8))=$F7,$BE8=$BE7),$BB7,""))</f>
        <v/>
      </c>
      <c r="BC8" s="41"/>
      <c r="BD8" s="55" t="str">
        <f t="shared" si="15"/>
        <v>90MB1BG0-C1BAY0 | 13071-05020100</v>
      </c>
      <c r="BE8" s="55" t="str">
        <f t="shared" ca="1" si="16"/>
        <v>90MB1BG0-C1BAY0 | 90MB1BG0-C1BAY0</v>
      </c>
      <c r="BF8" s="57">
        <f ca="1">IFERROR(VLOOKUP($BE8,$BD$5:$BF7,3,0)*$AE8,VLOOKUP($C8,Demanda!$A:$B,2,0)*$AE8)*IF(AT8="Phantom Alt",$BC8,TRUE)</f>
        <v>1500</v>
      </c>
      <c r="BG8" s="57">
        <f t="shared" ca="1" si="17"/>
        <v>0</v>
      </c>
      <c r="BH8" s="57">
        <f>SUMIF(Invoice!A:A,F8,Invoice!B:B)</f>
        <v>0</v>
      </c>
      <c r="BI8" s="57">
        <f t="shared" ca="1" si="18"/>
        <v>1500</v>
      </c>
      <c r="BJ8" s="57">
        <f ca="1">MIN((BI8-SUMIF($AS$5:AS7,AS8,$BJ$5:BJ7)),MAX(0,BH8-SUMIF($F$5:F7,F8,$BJ$5:BJ7)))</f>
        <v>0</v>
      </c>
      <c r="BK8" s="57">
        <f t="shared" ca="1" si="19"/>
        <v>0</v>
      </c>
      <c r="BL8" s="57">
        <f ca="1">MAX(0,SUMIF(Invoice!A:A,F8,Invoice!B:B)-SUMIF(F:F,F8,BJ:BJ))*(COUNTIF(F:F,F8)=COUNTIF($F$5:F8,F8))</f>
        <v>0</v>
      </c>
    </row>
    <row r="9" spans="1:64" hidden="1">
      <c r="A9" s="43">
        <v>9</v>
      </c>
      <c r="B9" s="35" t="s">
        <v>145</v>
      </c>
      <c r="C9" s="35" t="s">
        <v>5706</v>
      </c>
      <c r="D9" s="35">
        <v>1</v>
      </c>
      <c r="E9" s="35">
        <v>20</v>
      </c>
      <c r="F9" s="64" t="s">
        <v>5609</v>
      </c>
      <c r="G9" s="73" t="s">
        <v>5610</v>
      </c>
      <c r="H9" s="35" t="s">
        <v>163</v>
      </c>
      <c r="I9" s="35" t="s">
        <v>54</v>
      </c>
      <c r="J9" s="35">
        <v>100</v>
      </c>
      <c r="K9" s="35" t="s">
        <v>148</v>
      </c>
      <c r="L9" s="35" t="s">
        <v>53</v>
      </c>
      <c r="M9" s="35">
        <v>1</v>
      </c>
      <c r="N9" s="35">
        <v>1</v>
      </c>
      <c r="O9" s="35">
        <v>1</v>
      </c>
      <c r="P9" s="35">
        <v>2</v>
      </c>
      <c r="Q9" s="35">
        <v>1</v>
      </c>
      <c r="R9" s="35" t="s">
        <v>73</v>
      </c>
      <c r="S9" s="35" t="s">
        <v>73</v>
      </c>
      <c r="T9" s="36">
        <v>44901</v>
      </c>
      <c r="U9" s="36">
        <v>2958465</v>
      </c>
      <c r="V9" s="35" t="s">
        <v>5707</v>
      </c>
      <c r="W9" s="35" t="s">
        <v>144</v>
      </c>
      <c r="X9" s="35"/>
      <c r="Y9" s="35" t="s">
        <v>143</v>
      </c>
      <c r="Z9" s="35">
        <v>7594319</v>
      </c>
      <c r="AA9" s="35">
        <v>6</v>
      </c>
      <c r="AB9" s="35">
        <v>3</v>
      </c>
      <c r="AC9" s="35"/>
      <c r="AE9" s="51">
        <f t="shared" si="0"/>
        <v>1</v>
      </c>
      <c r="AG9" s="6" t="str">
        <f t="shared" si="1"/>
        <v>90MB1BG0-C1BAY0</v>
      </c>
      <c r="AH9" s="6" t="str">
        <f t="shared" si="2"/>
        <v/>
      </c>
      <c r="AI9" s="6" t="str">
        <f t="shared" si="3"/>
        <v/>
      </c>
      <c r="AJ9" s="6" t="str">
        <f t="shared" si="4"/>
        <v/>
      </c>
      <c r="AK9" s="6" t="str">
        <f t="shared" si="5"/>
        <v/>
      </c>
      <c r="AL9" s="6" t="str">
        <f t="shared" si="6"/>
        <v/>
      </c>
      <c r="AM9" s="6" t="str">
        <f t="shared" si="7"/>
        <v/>
      </c>
      <c r="AN9" s="6" t="str">
        <f t="shared" si="8"/>
        <v/>
      </c>
      <c r="AO9" s="6" t="str">
        <f t="shared" si="9"/>
        <v xml:space="preserve">90MB1BG0-C1BAY0 |  |  |  |  |  |  | </v>
      </c>
      <c r="AP9" s="6">
        <f t="shared" si="10"/>
        <v>100</v>
      </c>
      <c r="AQ9" s="4"/>
      <c r="AR9" s="6" t="b">
        <f t="shared" si="11"/>
        <v>1</v>
      </c>
      <c r="AS9" s="6" t="str">
        <f t="shared" si="12"/>
        <v>461E | 90MB1BG0-C1BAY0 |  |  |  |  |  |  |  | A1</v>
      </c>
      <c r="AT9" s="63">
        <f>IF(NOT(AR9),IF(TRIM($H9)="","Assembly","Phantom Alt"),VLOOKUP(F9,ZPCS04!B:G,6,0))</f>
        <v>1298</v>
      </c>
      <c r="AU9" s="7"/>
      <c r="AV9" s="38">
        <f ca="1">IF(TRIM($W9)="F",OFFSET($A$5,MATCH($AS9,$AS$5:$AS9,0)-1,0),$A9)</f>
        <v>8</v>
      </c>
      <c r="AW9" s="38">
        <f ca="1">IFERROR(OFFSET(ZPCS04!$A$1,MATCH(F9,ZPCS04!B:B,0)-1,0),100)</f>
        <v>1.9999999846400001</v>
      </c>
      <c r="AX9" s="7"/>
      <c r="AY9" s="6" t="b">
        <f t="shared" si="13"/>
        <v>1</v>
      </c>
      <c r="AZ9" s="6" t="b">
        <f t="shared" si="14"/>
        <v>1</v>
      </c>
      <c r="BA9" s="4"/>
      <c r="BB9" s="38" t="str">
        <f ca="1">IF(AT9="Phantom Alt",MATCH($AS9,$AS$5:$AS9,0),IF(OR(OFFSET($AF9,0,8-COUNTBLANK($AG9:$AN9))=$F8,$BE9=$BE8),$BB8,""))</f>
        <v/>
      </c>
      <c r="BC9" s="41"/>
      <c r="BD9" s="55" t="str">
        <f t="shared" si="15"/>
        <v>90MB1BG0-C1BAY0 | 13071-05020700</v>
      </c>
      <c r="BE9" s="55" t="str">
        <f t="shared" ca="1" si="16"/>
        <v>90MB1BG0-C1BAY0 | 90MB1BG0-C1BAY0</v>
      </c>
      <c r="BF9" s="57">
        <f ca="1">IFERROR(VLOOKUP($BE9,$BD$5:$BF8,3,0)*$AE9,VLOOKUP($C9,Demanda!$A:$B,2,0)*$AE9)*IF(AT9="Phantom Alt",$BC9,TRUE)</f>
        <v>1500</v>
      </c>
      <c r="BG9" s="57">
        <f t="shared" ca="1" si="17"/>
        <v>1500</v>
      </c>
      <c r="BH9" s="57">
        <f>SUMIF(Invoice!A:A,F9,Invoice!B:B)</f>
        <v>1536</v>
      </c>
      <c r="BI9" s="57">
        <f t="shared" ca="1" si="18"/>
        <v>1500</v>
      </c>
      <c r="BJ9" s="57">
        <f ca="1">MIN((BI9-SUMIF($AS$5:AS8,AS9,$BJ$5:BJ8)),MAX(0,BH9-SUMIF($F$5:F8,F9,$BJ$5:BJ8)))</f>
        <v>1500</v>
      </c>
      <c r="BK9" s="57">
        <f t="shared" ca="1" si="19"/>
        <v>0</v>
      </c>
      <c r="BL9" s="57">
        <f ca="1">MAX(0,SUMIF(Invoice!A:A,F9,Invoice!B:B)-SUMIF(F:F,F9,BJ:BJ))*(COUNTIF(F:F,F9)=COUNTIF($F$5:F9,F9))</f>
        <v>36</v>
      </c>
    </row>
    <row r="10" spans="1:64" hidden="1">
      <c r="A10" s="43">
        <v>10</v>
      </c>
      <c r="B10" s="35" t="s">
        <v>145</v>
      </c>
      <c r="C10" s="35" t="s">
        <v>5706</v>
      </c>
      <c r="D10" s="35">
        <v>1</v>
      </c>
      <c r="E10" s="35">
        <v>30</v>
      </c>
      <c r="F10" s="64" t="s">
        <v>5611</v>
      </c>
      <c r="G10" s="73" t="s">
        <v>5612</v>
      </c>
      <c r="H10" s="35" t="s">
        <v>167</v>
      </c>
      <c r="I10" s="35" t="s">
        <v>55</v>
      </c>
      <c r="J10" s="35">
        <v>0</v>
      </c>
      <c r="K10" s="35" t="s">
        <v>148</v>
      </c>
      <c r="L10" s="35" t="s">
        <v>53</v>
      </c>
      <c r="M10" s="35">
        <v>1</v>
      </c>
      <c r="N10" s="35"/>
      <c r="O10" s="35">
        <v>1</v>
      </c>
      <c r="P10" s="35">
        <v>2</v>
      </c>
      <c r="Q10" s="35">
        <v>2</v>
      </c>
      <c r="R10" s="35" t="s">
        <v>73</v>
      </c>
      <c r="S10" s="35" t="s">
        <v>73</v>
      </c>
      <c r="T10" s="36">
        <v>44901</v>
      </c>
      <c r="U10" s="36">
        <v>2958465</v>
      </c>
      <c r="V10" s="35" t="s">
        <v>5707</v>
      </c>
      <c r="W10" s="35" t="s">
        <v>144</v>
      </c>
      <c r="X10" s="35"/>
      <c r="Y10" s="35" t="s">
        <v>143</v>
      </c>
      <c r="Z10" s="35">
        <v>7594319</v>
      </c>
      <c r="AA10" s="35">
        <v>12</v>
      </c>
      <c r="AB10" s="35">
        <v>6</v>
      </c>
      <c r="AC10" s="35"/>
      <c r="AE10" s="51">
        <f t="shared" si="0"/>
        <v>1</v>
      </c>
      <c r="AG10" s="6" t="str">
        <f t="shared" si="1"/>
        <v>90MB1BG0-C1BAY0</v>
      </c>
      <c r="AH10" s="6" t="str">
        <f t="shared" si="2"/>
        <v/>
      </c>
      <c r="AI10" s="6" t="str">
        <f t="shared" si="3"/>
        <v/>
      </c>
      <c r="AJ10" s="6" t="str">
        <f t="shared" si="4"/>
        <v/>
      </c>
      <c r="AK10" s="6" t="str">
        <f t="shared" si="5"/>
        <v/>
      </c>
      <c r="AL10" s="6" t="str">
        <f t="shared" si="6"/>
        <v/>
      </c>
      <c r="AM10" s="6" t="str">
        <f t="shared" si="7"/>
        <v/>
      </c>
      <c r="AN10" s="6" t="str">
        <f t="shared" si="8"/>
        <v/>
      </c>
      <c r="AO10" s="6" t="str">
        <f t="shared" si="9"/>
        <v xml:space="preserve">90MB1BG0-C1BAY0 |  |  |  |  |  |  | </v>
      </c>
      <c r="AP10" s="6">
        <f t="shared" si="10"/>
        <v>0</v>
      </c>
      <c r="AQ10" s="4"/>
      <c r="AR10" s="6" t="b">
        <f t="shared" si="11"/>
        <v>1</v>
      </c>
      <c r="AS10" s="6" t="str">
        <f t="shared" si="12"/>
        <v>461E | 90MB1BG0-C1BAY0 |  |  |  |  |  |  |  | A2</v>
      </c>
      <c r="AT10" s="63">
        <f>IF(NOT(AR10),IF(TRIM($H10)="","Assembly","Phantom Alt"),VLOOKUP(F10,ZPCS04!B:G,6,0))</f>
        <v>1299</v>
      </c>
      <c r="AU10" s="7"/>
      <c r="AV10" s="38">
        <f ca="1">IF(TRIM($W10)="F",OFFSET($A$5,MATCH($AS10,$AS$5:$AS10,0)-1,0),$A10)</f>
        <v>10</v>
      </c>
      <c r="AW10" s="38">
        <f ca="1">IFERROR(OFFSET(ZPCS04!$A$1,MATCH(F10,ZPCS04!B:B,0)-1,0),100)</f>
        <v>1.9999999832099999</v>
      </c>
      <c r="AX10" s="7"/>
      <c r="AY10" s="6" t="b">
        <f t="shared" si="13"/>
        <v>1</v>
      </c>
      <c r="AZ10" s="6" t="b">
        <f t="shared" si="14"/>
        <v>1</v>
      </c>
      <c r="BA10" s="4"/>
      <c r="BB10" s="38" t="str">
        <f ca="1">IF(AT10="Phantom Alt",MATCH($AS10,$AS$5:$AS10,0),IF(OR(OFFSET($AF10,0,8-COUNTBLANK($AG10:$AN10))=$F9,$BE10=$BE9),$BB9,""))</f>
        <v/>
      </c>
      <c r="BC10" s="41"/>
      <c r="BD10" s="55" t="str">
        <f t="shared" si="15"/>
        <v>90MB1BG0-C1BAY0 | 13071-05020400</v>
      </c>
      <c r="BE10" s="55" t="str">
        <f t="shared" ca="1" si="16"/>
        <v>90MB1BG0-C1BAY0 | 90MB1BG0-C1BAY0</v>
      </c>
      <c r="BF10" s="57">
        <f ca="1">IFERROR(VLOOKUP($BE10,$BD$5:$BF9,3,0)*$AE10,VLOOKUP($C10,Demanda!$A:$B,2,0)*$AE10)*IF(AT10="Phantom Alt",$BC10,TRUE)</f>
        <v>1500</v>
      </c>
      <c r="BG10" s="57">
        <f t="shared" ca="1" si="17"/>
        <v>0</v>
      </c>
      <c r="BH10" s="57">
        <f>SUMIF(Invoice!A:A,F10,Invoice!B:B)</f>
        <v>1679</v>
      </c>
      <c r="BI10" s="57">
        <f t="shared" ca="1" si="18"/>
        <v>1500</v>
      </c>
      <c r="BJ10" s="57">
        <f ca="1">MIN((BI10-SUMIF($AS$5:AS9,AS10,$BJ$5:BJ9)),MAX(0,BH10-SUMIF($F$5:F9,F10,$BJ$5:BJ9)))</f>
        <v>1500</v>
      </c>
      <c r="BK10" s="57">
        <f t="shared" ca="1" si="19"/>
        <v>0</v>
      </c>
      <c r="BL10" s="57">
        <f ca="1">MAX(0,SUMIF(Invoice!A:A,F10,Invoice!B:B)-SUMIF(F:F,F10,BJ:BJ))*(COUNTIF(F:F,F10)=COUNTIF($F$5:F10,F10))</f>
        <v>179</v>
      </c>
    </row>
    <row r="11" spans="1:64" hidden="1">
      <c r="A11" s="43">
        <v>11</v>
      </c>
      <c r="B11" s="35" t="s">
        <v>145</v>
      </c>
      <c r="C11" s="35" t="s">
        <v>5706</v>
      </c>
      <c r="D11" s="35">
        <v>1</v>
      </c>
      <c r="E11" s="35">
        <v>30</v>
      </c>
      <c r="F11" s="64" t="s">
        <v>5613</v>
      </c>
      <c r="G11" s="73" t="s">
        <v>5614</v>
      </c>
      <c r="H11" s="35" t="s">
        <v>167</v>
      </c>
      <c r="I11" s="35" t="s">
        <v>54</v>
      </c>
      <c r="J11" s="35">
        <v>100</v>
      </c>
      <c r="K11" s="35" t="s">
        <v>148</v>
      </c>
      <c r="L11" s="35" t="s">
        <v>53</v>
      </c>
      <c r="M11" s="35">
        <v>1</v>
      </c>
      <c r="N11" s="35">
        <v>1</v>
      </c>
      <c r="O11" s="35">
        <v>1</v>
      </c>
      <c r="P11" s="35">
        <v>2</v>
      </c>
      <c r="Q11" s="35">
        <v>1</v>
      </c>
      <c r="R11" s="35" t="s">
        <v>73</v>
      </c>
      <c r="S11" s="35" t="s">
        <v>73</v>
      </c>
      <c r="T11" s="36">
        <v>44901</v>
      </c>
      <c r="U11" s="36">
        <v>2958465</v>
      </c>
      <c r="V11" s="35" t="s">
        <v>5707</v>
      </c>
      <c r="W11" s="35" t="s">
        <v>144</v>
      </c>
      <c r="X11" s="35"/>
      <c r="Y11" s="35" t="s">
        <v>143</v>
      </c>
      <c r="Z11" s="35">
        <v>7594319</v>
      </c>
      <c r="AA11" s="35">
        <v>10</v>
      </c>
      <c r="AB11" s="35">
        <v>5</v>
      </c>
      <c r="AC11" s="35"/>
      <c r="AE11" s="51">
        <f t="shared" si="0"/>
        <v>1</v>
      </c>
      <c r="AG11" s="6" t="str">
        <f t="shared" si="1"/>
        <v>90MB1BG0-C1BAY0</v>
      </c>
      <c r="AH11" s="6" t="str">
        <f t="shared" si="2"/>
        <v/>
      </c>
      <c r="AI11" s="6" t="str">
        <f t="shared" si="3"/>
        <v/>
      </c>
      <c r="AJ11" s="6" t="str">
        <f t="shared" si="4"/>
        <v/>
      </c>
      <c r="AK11" s="6" t="str">
        <f t="shared" si="5"/>
        <v/>
      </c>
      <c r="AL11" s="6" t="str">
        <f t="shared" si="6"/>
        <v/>
      </c>
      <c r="AM11" s="6" t="str">
        <f t="shared" si="7"/>
        <v/>
      </c>
      <c r="AN11" s="6" t="str">
        <f t="shared" si="8"/>
        <v/>
      </c>
      <c r="AO11" s="6" t="str">
        <f t="shared" si="9"/>
        <v xml:space="preserve">90MB1BG0-C1BAY0 |  |  |  |  |  |  | </v>
      </c>
      <c r="AP11" s="6">
        <f t="shared" si="10"/>
        <v>100</v>
      </c>
      <c r="AQ11" s="4"/>
      <c r="AR11" s="6" t="b">
        <f t="shared" si="11"/>
        <v>1</v>
      </c>
      <c r="AS11" s="6" t="str">
        <f t="shared" si="12"/>
        <v>461E | 90MB1BG0-C1BAY0 |  |  |  |  |  |  |  | A2</v>
      </c>
      <c r="AT11" s="63">
        <f>IF(NOT(AR11),IF(TRIM($H11)="","Assembly","Phantom Alt"),VLOOKUP(F11,ZPCS04!B:G,6,0))</f>
        <v>1299</v>
      </c>
      <c r="AU11" s="7"/>
      <c r="AV11" s="38">
        <f ca="1">IF(TRIM($W11)="F",OFFSET($A$5,MATCH($AS11,$AS$5:$AS11,0)-1,0),$A11)</f>
        <v>10</v>
      </c>
      <c r="AW11" s="38">
        <f ca="1">IFERROR(OFFSET(ZPCS04!$A$1,MATCH(F11,ZPCS04!B:B,0)-1,0),100)</f>
        <v>2</v>
      </c>
      <c r="AX11" s="7"/>
      <c r="AY11" s="6" t="b">
        <f t="shared" si="13"/>
        <v>1</v>
      </c>
      <c r="AZ11" s="6" t="b">
        <f t="shared" si="14"/>
        <v>1</v>
      </c>
      <c r="BA11" s="4"/>
      <c r="BB11" s="38" t="str">
        <f ca="1">IF(AT11="Phantom Alt",MATCH($AS11,$AS$5:$AS11,0),IF(OR(OFFSET($AF11,0,8-COUNTBLANK($AG11:$AN11))=$F10,$BE11=$BE10),$BB10,""))</f>
        <v/>
      </c>
      <c r="BC11" s="41"/>
      <c r="BD11" s="55" t="str">
        <f t="shared" si="15"/>
        <v>90MB1BG0-C1BAY0 | 13071-05021100</v>
      </c>
      <c r="BE11" s="55" t="str">
        <f t="shared" ca="1" si="16"/>
        <v>90MB1BG0-C1BAY0 | 90MB1BG0-C1BAY0</v>
      </c>
      <c r="BF11" s="57">
        <f ca="1">IFERROR(VLOOKUP($BE11,$BD$5:$BF10,3,0)*$AE11,VLOOKUP($C11,Demanda!$A:$B,2,0)*$AE11)*IF(AT11="Phantom Alt",$BC11,TRUE)</f>
        <v>1500</v>
      </c>
      <c r="BG11" s="57">
        <f t="shared" ca="1" si="17"/>
        <v>1500</v>
      </c>
      <c r="BH11" s="57">
        <f>SUMIF(Invoice!A:A,F11,Invoice!B:B)</f>
        <v>0</v>
      </c>
      <c r="BI11" s="57">
        <f t="shared" ca="1" si="18"/>
        <v>1500</v>
      </c>
      <c r="BJ11" s="57">
        <f ca="1">MIN((BI11-SUMIF($AS$5:AS10,AS11,$BJ$5:BJ10)),MAX(0,BH11-SUMIF($F$5:F10,F11,$BJ$5:BJ10)))</f>
        <v>0</v>
      </c>
      <c r="BK11" s="57">
        <f t="shared" ca="1" si="19"/>
        <v>0</v>
      </c>
      <c r="BL11" s="57">
        <f ca="1">MAX(0,SUMIF(Invoice!A:A,F11,Invoice!B:B)-SUMIF(F:F,F11,BJ:BJ))*(COUNTIF(F:F,F11)=COUNTIF($F$5:F11,F11))</f>
        <v>0</v>
      </c>
    </row>
    <row r="12" spans="1:64" hidden="1">
      <c r="A12" s="43">
        <v>12</v>
      </c>
      <c r="B12" s="35" t="s">
        <v>145</v>
      </c>
      <c r="C12" s="35" t="s">
        <v>5706</v>
      </c>
      <c r="D12" s="35">
        <v>1</v>
      </c>
      <c r="E12" s="35">
        <v>60</v>
      </c>
      <c r="F12" s="64" t="s">
        <v>239</v>
      </c>
      <c r="G12" s="73" t="s">
        <v>240</v>
      </c>
      <c r="H12" s="35" t="s">
        <v>176</v>
      </c>
      <c r="I12" s="35" t="s">
        <v>55</v>
      </c>
      <c r="J12" s="35">
        <v>0</v>
      </c>
      <c r="K12" s="35" t="s">
        <v>148</v>
      </c>
      <c r="L12" s="35" t="s">
        <v>53</v>
      </c>
      <c r="M12" s="35">
        <v>4</v>
      </c>
      <c r="N12" s="35"/>
      <c r="O12" s="35">
        <v>1</v>
      </c>
      <c r="P12" s="35">
        <v>2</v>
      </c>
      <c r="Q12" s="35">
        <v>2</v>
      </c>
      <c r="R12" s="35" t="s">
        <v>73</v>
      </c>
      <c r="S12" s="35" t="s">
        <v>73</v>
      </c>
      <c r="T12" s="36">
        <v>44901</v>
      </c>
      <c r="U12" s="36">
        <v>2958465</v>
      </c>
      <c r="V12" s="35" t="s">
        <v>5707</v>
      </c>
      <c r="W12" s="35" t="s">
        <v>144</v>
      </c>
      <c r="X12" s="35"/>
      <c r="Y12" s="35" t="s">
        <v>143</v>
      </c>
      <c r="Z12" s="35">
        <v>7594319</v>
      </c>
      <c r="AA12" s="35">
        <v>22</v>
      </c>
      <c r="AB12" s="35">
        <v>11</v>
      </c>
      <c r="AC12" s="35"/>
      <c r="AE12" s="51">
        <f t="shared" si="0"/>
        <v>4</v>
      </c>
      <c r="AG12" s="6" t="str">
        <f t="shared" si="1"/>
        <v>90MB1BG0-C1BAY0</v>
      </c>
      <c r="AH12" s="6" t="str">
        <f t="shared" si="2"/>
        <v/>
      </c>
      <c r="AI12" s="6" t="str">
        <f t="shared" si="3"/>
        <v/>
      </c>
      <c r="AJ12" s="6" t="str">
        <f t="shared" si="4"/>
        <v/>
      </c>
      <c r="AK12" s="6" t="str">
        <f t="shared" si="5"/>
        <v/>
      </c>
      <c r="AL12" s="6" t="str">
        <f t="shared" si="6"/>
        <v/>
      </c>
      <c r="AM12" s="6" t="str">
        <f t="shared" si="7"/>
        <v/>
      </c>
      <c r="AN12" s="6" t="str">
        <f t="shared" si="8"/>
        <v/>
      </c>
      <c r="AO12" s="6" t="str">
        <f t="shared" si="9"/>
        <v xml:space="preserve">90MB1BG0-C1BAY0 |  |  |  |  |  |  | </v>
      </c>
      <c r="AP12" s="6">
        <f t="shared" si="10"/>
        <v>0</v>
      </c>
      <c r="AQ12" s="4"/>
      <c r="AR12" s="6" t="b">
        <f t="shared" si="11"/>
        <v>1</v>
      </c>
      <c r="AS12" s="6" t="str">
        <f t="shared" si="12"/>
        <v>461E | 90MB1BG0-C1BAY0 |  |  |  |  |  |  |  | A4</v>
      </c>
      <c r="AT12" s="63">
        <f>IF(NOT(AR12),IF(TRIM($H12)="","Assembly","Phantom Alt"),VLOOKUP(F12,ZPCS04!B:G,6,0))</f>
        <v>1020</v>
      </c>
      <c r="AU12" s="7"/>
      <c r="AV12" s="38">
        <f ca="1">IF(TRIM($W12)="F",OFFSET($A$5,MATCH($AS12,$AS$5:$AS12,0)-1,0),$A12)</f>
        <v>12</v>
      </c>
      <c r="AW12" s="38">
        <f ca="1">IFERROR(OFFSET(ZPCS04!$A$1,MATCH(F12,ZPCS04!B:B,0)-1,0),100)</f>
        <v>2</v>
      </c>
      <c r="AX12" s="7"/>
      <c r="AY12" s="6" t="b">
        <f t="shared" si="13"/>
        <v>1</v>
      </c>
      <c r="AZ12" s="6" t="b">
        <f t="shared" si="14"/>
        <v>1</v>
      </c>
      <c r="BA12" s="4"/>
      <c r="BB12" s="38" t="str">
        <f ca="1">IF(AT12="Phantom Alt",MATCH($AS12,$AS$5:$AS12,0),IF(OR(OFFSET($AF12,0,8-COUNTBLANK($AG12:$AN12))=$F11,$BE12=$BE11),$BB11,""))</f>
        <v/>
      </c>
      <c r="BC12" s="41"/>
      <c r="BD12" s="55" t="str">
        <f t="shared" si="15"/>
        <v>90MB1BG0-C1BAY0 | 13040-00270500</v>
      </c>
      <c r="BE12" s="55" t="str">
        <f t="shared" ca="1" si="16"/>
        <v>90MB1BG0-C1BAY0 | 90MB1BG0-C1BAY0</v>
      </c>
      <c r="BF12" s="57">
        <f ca="1">IFERROR(VLOOKUP($BE12,$BD$5:$BF11,3,0)*$AE12,VLOOKUP($C12,Demanda!$A:$B,2,0)*$AE12)*IF(AT12="Phantom Alt",$BC12,TRUE)</f>
        <v>6000</v>
      </c>
      <c r="BG12" s="57">
        <f t="shared" ca="1" si="17"/>
        <v>0</v>
      </c>
      <c r="BH12" s="57">
        <f>SUMIF(Invoice!A:A,F12,Invoice!B:B)</f>
        <v>0</v>
      </c>
      <c r="BI12" s="57">
        <f t="shared" ca="1" si="18"/>
        <v>6000</v>
      </c>
      <c r="BJ12" s="57">
        <f ca="1">MIN((BI12-SUMIF($AS$5:AS11,AS12,$BJ$5:BJ11)),MAX(0,BH12-SUMIF($F$5:F11,F12,$BJ$5:BJ11)))</f>
        <v>0</v>
      </c>
      <c r="BK12" s="57">
        <f t="shared" ca="1" si="19"/>
        <v>0</v>
      </c>
      <c r="BL12" s="57">
        <f ca="1">MAX(0,SUMIF(Invoice!A:A,F12,Invoice!B:B)-SUMIF(F:F,F12,BJ:BJ))*(COUNTIF(F:F,F12)=COUNTIF($F$5:F12,F12))</f>
        <v>0</v>
      </c>
    </row>
    <row r="13" spans="1:64" hidden="1">
      <c r="A13" s="43">
        <v>13</v>
      </c>
      <c r="B13" s="35" t="s">
        <v>145</v>
      </c>
      <c r="C13" s="35" t="s">
        <v>5706</v>
      </c>
      <c r="D13" s="35">
        <v>1</v>
      </c>
      <c r="E13" s="35">
        <v>60</v>
      </c>
      <c r="F13" s="64" t="s">
        <v>242</v>
      </c>
      <c r="G13" s="73" t="s">
        <v>243</v>
      </c>
      <c r="H13" s="35" t="s">
        <v>176</v>
      </c>
      <c r="I13" s="35" t="s">
        <v>54</v>
      </c>
      <c r="J13" s="35">
        <v>100</v>
      </c>
      <c r="K13" s="35" t="s">
        <v>148</v>
      </c>
      <c r="L13" s="35" t="s">
        <v>53</v>
      </c>
      <c r="M13" s="35">
        <v>4</v>
      </c>
      <c r="N13" s="35">
        <v>4</v>
      </c>
      <c r="O13" s="35">
        <v>1</v>
      </c>
      <c r="P13" s="35">
        <v>2</v>
      </c>
      <c r="Q13" s="35">
        <v>1</v>
      </c>
      <c r="R13" s="35" t="s">
        <v>73</v>
      </c>
      <c r="S13" s="35" t="s">
        <v>73</v>
      </c>
      <c r="T13" s="36">
        <v>44901</v>
      </c>
      <c r="U13" s="36">
        <v>2958465</v>
      </c>
      <c r="V13" s="35" t="s">
        <v>5707</v>
      </c>
      <c r="W13" s="35" t="s">
        <v>144</v>
      </c>
      <c r="X13" s="35"/>
      <c r="Y13" s="35" t="s">
        <v>143</v>
      </c>
      <c r="Z13" s="35">
        <v>7594319</v>
      </c>
      <c r="AA13" s="35">
        <v>20</v>
      </c>
      <c r="AB13" s="35">
        <v>10</v>
      </c>
      <c r="AC13" s="35"/>
      <c r="AE13" s="51">
        <f t="shared" si="0"/>
        <v>4</v>
      </c>
      <c r="AG13" s="6" t="str">
        <f t="shared" si="1"/>
        <v>90MB1BG0-C1BAY0</v>
      </c>
      <c r="AH13" s="6" t="str">
        <f t="shared" si="2"/>
        <v/>
      </c>
      <c r="AI13" s="6" t="str">
        <f t="shared" si="3"/>
        <v/>
      </c>
      <c r="AJ13" s="6" t="str">
        <f t="shared" si="4"/>
        <v/>
      </c>
      <c r="AK13" s="6" t="str">
        <f t="shared" si="5"/>
        <v/>
      </c>
      <c r="AL13" s="6" t="str">
        <f t="shared" si="6"/>
        <v/>
      </c>
      <c r="AM13" s="6" t="str">
        <f t="shared" si="7"/>
        <v/>
      </c>
      <c r="AN13" s="6" t="str">
        <f t="shared" si="8"/>
        <v/>
      </c>
      <c r="AO13" s="6" t="str">
        <f t="shared" si="9"/>
        <v xml:space="preserve">90MB1BG0-C1BAY0 |  |  |  |  |  |  | </v>
      </c>
      <c r="AP13" s="6">
        <f t="shared" si="10"/>
        <v>100</v>
      </c>
      <c r="AQ13" s="4"/>
      <c r="AR13" s="6" t="b">
        <f t="shared" si="11"/>
        <v>1</v>
      </c>
      <c r="AS13" s="6" t="str">
        <f t="shared" si="12"/>
        <v>461E | 90MB1BG0-C1BAY0 |  |  |  |  |  |  |  | A4</v>
      </c>
      <c r="AT13" s="63">
        <f>IF(NOT(AR13),IF(TRIM($H13)="","Assembly","Phantom Alt"),VLOOKUP(F13,ZPCS04!B:G,6,0))</f>
        <v>1020</v>
      </c>
      <c r="AU13" s="7"/>
      <c r="AV13" s="38">
        <f ca="1">IF(TRIM($W13)="F",OFFSET($A$5,MATCH($AS13,$AS$5:$AS13,0)-1,0),$A13)</f>
        <v>12</v>
      </c>
      <c r="AW13" s="38">
        <f ca="1">IFERROR(OFFSET(ZPCS04!$A$1,MATCH(F13,ZPCS04!B:B,0)-1,0),100)</f>
        <v>1.9999999399999999</v>
      </c>
      <c r="AX13" s="7"/>
      <c r="AY13" s="6" t="b">
        <f t="shared" si="13"/>
        <v>1</v>
      </c>
      <c r="AZ13" s="6" t="b">
        <f t="shared" si="14"/>
        <v>1</v>
      </c>
      <c r="BA13" s="4"/>
      <c r="BB13" s="38" t="str">
        <f ca="1">IF(AT13="Phantom Alt",MATCH($AS13,$AS$5:$AS13,0),IF(OR(OFFSET($AF13,0,8-COUNTBLANK($AG13:$AN13))=$F12,$BE13=$BE12),$BB12,""))</f>
        <v/>
      </c>
      <c r="BC13" s="41"/>
      <c r="BD13" s="55" t="str">
        <f t="shared" si="15"/>
        <v>90MB1BG0-C1BAY0 | 13040-01260000</v>
      </c>
      <c r="BE13" s="55" t="str">
        <f t="shared" ca="1" si="16"/>
        <v>90MB1BG0-C1BAY0 | 90MB1BG0-C1BAY0</v>
      </c>
      <c r="BF13" s="57">
        <f ca="1">IFERROR(VLOOKUP($BE13,$BD$5:$BF12,3,0)*$AE13,VLOOKUP($C13,Demanda!$A:$B,2,0)*$AE13)*IF(AT13="Phantom Alt",$BC13,TRUE)</f>
        <v>6000</v>
      </c>
      <c r="BG13" s="57">
        <f t="shared" ca="1" si="17"/>
        <v>6000</v>
      </c>
      <c r="BH13" s="57">
        <f>SUMIF(Invoice!A:A,F13,Invoice!B:B)</f>
        <v>6000</v>
      </c>
      <c r="BI13" s="57">
        <f t="shared" ca="1" si="18"/>
        <v>6000</v>
      </c>
      <c r="BJ13" s="57">
        <f ca="1">MIN((BI13-SUMIF($AS$5:AS12,AS13,$BJ$5:BJ12)),MAX(0,BH13-SUMIF($F$5:F12,F13,$BJ$5:BJ12)))</f>
        <v>6000</v>
      </c>
      <c r="BK13" s="57">
        <f t="shared" ca="1" si="19"/>
        <v>0</v>
      </c>
      <c r="BL13" s="57">
        <f ca="1">MAX(0,SUMIF(Invoice!A:A,F13,Invoice!B:B)-SUMIF(F:F,F13,BJ:BJ))*(COUNTIF(F:F,F13)=COUNTIF($F$5:F13,F13))</f>
        <v>0</v>
      </c>
    </row>
    <row r="14" spans="1:64" hidden="1">
      <c r="A14" s="43">
        <v>14</v>
      </c>
      <c r="B14" s="35" t="s">
        <v>145</v>
      </c>
      <c r="C14" s="35" t="s">
        <v>5706</v>
      </c>
      <c r="D14" s="35">
        <v>1</v>
      </c>
      <c r="E14" s="35">
        <v>70</v>
      </c>
      <c r="F14" s="64" t="s">
        <v>244</v>
      </c>
      <c r="G14" s="73" t="s">
        <v>245</v>
      </c>
      <c r="H14" s="35" t="s">
        <v>188</v>
      </c>
      <c r="I14" s="35" t="s">
        <v>54</v>
      </c>
      <c r="J14" s="35">
        <v>100</v>
      </c>
      <c r="K14" s="35" t="s">
        <v>148</v>
      </c>
      <c r="L14" s="35" t="s">
        <v>53</v>
      </c>
      <c r="M14" s="35">
        <v>8</v>
      </c>
      <c r="N14" s="35">
        <v>8</v>
      </c>
      <c r="O14" s="35">
        <v>1</v>
      </c>
      <c r="P14" s="35">
        <v>2</v>
      </c>
      <c r="Q14" s="35">
        <v>1</v>
      </c>
      <c r="R14" s="35" t="s">
        <v>73</v>
      </c>
      <c r="S14" s="35" t="s">
        <v>73</v>
      </c>
      <c r="T14" s="36">
        <v>44901</v>
      </c>
      <c r="U14" s="36">
        <v>2958465</v>
      </c>
      <c r="V14" s="35" t="s">
        <v>5707</v>
      </c>
      <c r="W14" s="35" t="s">
        <v>144</v>
      </c>
      <c r="X14" s="35"/>
      <c r="Y14" s="35" t="s">
        <v>143</v>
      </c>
      <c r="Z14" s="35">
        <v>7594319</v>
      </c>
      <c r="AA14" s="35">
        <v>24</v>
      </c>
      <c r="AB14" s="35">
        <v>12</v>
      </c>
      <c r="AC14" s="35"/>
      <c r="AE14" s="51">
        <f t="shared" si="0"/>
        <v>8</v>
      </c>
      <c r="AG14" s="6" t="str">
        <f t="shared" si="1"/>
        <v>90MB1BG0-C1BAY0</v>
      </c>
      <c r="AH14" s="6" t="str">
        <f t="shared" si="2"/>
        <v/>
      </c>
      <c r="AI14" s="6" t="str">
        <f t="shared" si="3"/>
        <v/>
      </c>
      <c r="AJ14" s="6" t="str">
        <f t="shared" si="4"/>
        <v/>
      </c>
      <c r="AK14" s="6" t="str">
        <f t="shared" si="5"/>
        <v/>
      </c>
      <c r="AL14" s="6" t="str">
        <f t="shared" si="6"/>
        <v/>
      </c>
      <c r="AM14" s="6" t="str">
        <f t="shared" si="7"/>
        <v/>
      </c>
      <c r="AN14" s="6" t="str">
        <f t="shared" si="8"/>
        <v/>
      </c>
      <c r="AO14" s="6" t="str">
        <f t="shared" si="9"/>
        <v xml:space="preserve">90MB1BG0-C1BAY0 |  |  |  |  |  |  | </v>
      </c>
      <c r="AP14" s="6">
        <f t="shared" si="10"/>
        <v>100</v>
      </c>
      <c r="AQ14" s="4"/>
      <c r="AR14" s="6" t="b">
        <f t="shared" si="11"/>
        <v>1</v>
      </c>
      <c r="AS14" s="6" t="str">
        <f t="shared" si="12"/>
        <v>461E | 90MB1BG0-C1BAY0 |  |  |  |  |  |  |  | A5</v>
      </c>
      <c r="AT14" s="63">
        <f>IF(NOT(AR14),IF(TRIM($H14)="","Assembly","Phantom Alt"),VLOOKUP(F14,ZPCS04!B:G,6,0))</f>
        <v>329</v>
      </c>
      <c r="AU14" s="7"/>
      <c r="AV14" s="38">
        <f ca="1">IF(TRIM($W14)="F",OFFSET($A$5,MATCH($AS14,$AS$5:$AS14,0)-1,0),$A14)</f>
        <v>14</v>
      </c>
      <c r="AW14" s="38">
        <f ca="1">IFERROR(OFFSET(ZPCS04!$A$1,MATCH(F14,ZPCS04!B:B,0)-1,0),100)</f>
        <v>1.9999998799999998</v>
      </c>
      <c r="AX14" s="7"/>
      <c r="AY14" s="6" t="b">
        <f t="shared" si="13"/>
        <v>1</v>
      </c>
      <c r="AZ14" s="6" t="b">
        <f t="shared" si="14"/>
        <v>1</v>
      </c>
      <c r="BA14" s="4"/>
      <c r="BB14" s="38" t="str">
        <f ca="1">IF(AT14="Phantom Alt",MATCH($AS14,$AS$5:$AS14,0),IF(OR(OFFSET($AF14,0,8-COUNTBLANK($AG14:$AN14))=$F13,$BE14=$BE13),$BB13,""))</f>
        <v/>
      </c>
      <c r="BC14" s="41"/>
      <c r="BD14" s="55" t="str">
        <f t="shared" si="15"/>
        <v>90MB1BG0-C1BAY0 | 13020-00405100</v>
      </c>
      <c r="BE14" s="55" t="str">
        <f t="shared" ca="1" si="16"/>
        <v>90MB1BG0-C1BAY0 | 90MB1BG0-C1BAY0</v>
      </c>
      <c r="BF14" s="57">
        <f ca="1">IFERROR(VLOOKUP($BE14,$BD$5:$BF13,3,0)*$AE14,VLOOKUP($C14,Demanda!$A:$B,2,0)*$AE14)*IF(AT14="Phantom Alt",$BC14,TRUE)</f>
        <v>12000</v>
      </c>
      <c r="BG14" s="57">
        <f t="shared" ca="1" si="17"/>
        <v>12000</v>
      </c>
      <c r="BH14" s="57">
        <f>SUMIF(Invoice!A:A,F14,Invoice!B:B)</f>
        <v>12000</v>
      </c>
      <c r="BI14" s="57">
        <f t="shared" ca="1" si="18"/>
        <v>12000</v>
      </c>
      <c r="BJ14" s="57">
        <f ca="1">MIN((BI14-SUMIF($AS$5:AS13,AS14,$BJ$5:BJ13)),MAX(0,BH14-SUMIF($F$5:F13,F14,$BJ$5:BJ13)))</f>
        <v>12000</v>
      </c>
      <c r="BK14" s="57">
        <f t="shared" ca="1" si="19"/>
        <v>0</v>
      </c>
      <c r="BL14" s="57">
        <f ca="1">MAX(0,SUMIF(Invoice!A:A,F14,Invoice!B:B)-SUMIF(F:F,F14,BJ:BJ))*(COUNTIF(F:F,F14)=COUNTIF($F$5:F14,F14))</f>
        <v>0</v>
      </c>
    </row>
    <row r="15" spans="1:64" hidden="1">
      <c r="A15" s="43">
        <v>16</v>
      </c>
      <c r="B15" s="35" t="s">
        <v>145</v>
      </c>
      <c r="C15" s="35" t="s">
        <v>5706</v>
      </c>
      <c r="D15" s="35">
        <v>1</v>
      </c>
      <c r="E15" s="35">
        <v>70</v>
      </c>
      <c r="F15" s="64" t="s">
        <v>247</v>
      </c>
      <c r="G15" s="73" t="s">
        <v>248</v>
      </c>
      <c r="H15" s="35" t="s">
        <v>188</v>
      </c>
      <c r="I15" s="35" t="s">
        <v>55</v>
      </c>
      <c r="J15" s="35">
        <v>0</v>
      </c>
      <c r="K15" s="35" t="s">
        <v>148</v>
      </c>
      <c r="L15" s="35" t="s">
        <v>53</v>
      </c>
      <c r="M15" s="35">
        <v>8</v>
      </c>
      <c r="N15" s="35"/>
      <c r="O15" s="35">
        <v>1</v>
      </c>
      <c r="P15" s="35">
        <v>2</v>
      </c>
      <c r="Q15" s="35">
        <v>2</v>
      </c>
      <c r="R15" s="35" t="s">
        <v>73</v>
      </c>
      <c r="S15" s="35" t="s">
        <v>73</v>
      </c>
      <c r="T15" s="36">
        <v>44901</v>
      </c>
      <c r="U15" s="36">
        <v>2958465</v>
      </c>
      <c r="V15" s="35" t="s">
        <v>5707</v>
      </c>
      <c r="W15" s="35" t="s">
        <v>144</v>
      </c>
      <c r="X15" s="35"/>
      <c r="Y15" s="35" t="s">
        <v>143</v>
      </c>
      <c r="Z15" s="35">
        <v>7594319</v>
      </c>
      <c r="AA15" s="35">
        <v>26</v>
      </c>
      <c r="AB15" s="35">
        <v>13</v>
      </c>
      <c r="AC15" s="35"/>
      <c r="AE15" s="51">
        <f t="shared" si="0"/>
        <v>8</v>
      </c>
      <c r="AG15" s="6" t="str">
        <f t="shared" si="1"/>
        <v>90MB1BG0-C1BAY0</v>
      </c>
      <c r="AH15" s="6" t="str">
        <f t="shared" si="2"/>
        <v/>
      </c>
      <c r="AI15" s="6" t="str">
        <f t="shared" si="3"/>
        <v/>
      </c>
      <c r="AJ15" s="6" t="str">
        <f t="shared" si="4"/>
        <v/>
      </c>
      <c r="AK15" s="6" t="str">
        <f t="shared" si="5"/>
        <v/>
      </c>
      <c r="AL15" s="6" t="str">
        <f t="shared" si="6"/>
        <v/>
      </c>
      <c r="AM15" s="6" t="str">
        <f t="shared" si="7"/>
        <v/>
      </c>
      <c r="AN15" s="6" t="str">
        <f t="shared" si="8"/>
        <v/>
      </c>
      <c r="AO15" s="6" t="str">
        <f t="shared" si="9"/>
        <v xml:space="preserve">90MB1BG0-C1BAY0 |  |  |  |  |  |  | </v>
      </c>
      <c r="AP15" s="6">
        <f t="shared" si="10"/>
        <v>0</v>
      </c>
      <c r="AQ15" s="4"/>
      <c r="AR15" s="6" t="b">
        <f t="shared" si="11"/>
        <v>1</v>
      </c>
      <c r="AS15" s="6" t="str">
        <f t="shared" si="12"/>
        <v>461E | 90MB1BG0-C1BAY0 |  |  |  |  |  |  |  | A5</v>
      </c>
      <c r="AT15" s="63">
        <f>IF(NOT(AR15),IF(TRIM($H15)="","Assembly","Phantom Alt"),VLOOKUP(F15,ZPCS04!B:G,6,0))</f>
        <v>329</v>
      </c>
      <c r="AU15" s="7"/>
      <c r="AV15" s="38">
        <f ca="1">IF(TRIM($W15)="F",OFFSET($A$5,MATCH($AS15,$AS$5:$AS15,0)-1,0),$A15)</f>
        <v>14</v>
      </c>
      <c r="AW15" s="38">
        <f ca="1">IFERROR(OFFSET(ZPCS04!$A$1,MATCH(F15,ZPCS04!B:B,0)-1,0),100)</f>
        <v>2</v>
      </c>
      <c r="AX15" s="7"/>
      <c r="AY15" s="6" t="b">
        <f t="shared" si="13"/>
        <v>1</v>
      </c>
      <c r="AZ15" s="6" t="b">
        <f t="shared" si="14"/>
        <v>1</v>
      </c>
      <c r="BA15" s="4"/>
      <c r="BB15" s="38" t="str">
        <f ca="1">IF(AT15="Phantom Alt",MATCH($AS15,$AS$5:$AS15,0),IF(OR(OFFSET($AF15,0,8-COUNTBLANK($AG15:$AN15))=$F14,$BE15=$BE14),$BB14,""))</f>
        <v/>
      </c>
      <c r="BC15" s="41"/>
      <c r="BD15" s="55" t="str">
        <f t="shared" si="15"/>
        <v>90MB1BG0-C1BAY0 | 13050-72B0403A</v>
      </c>
      <c r="BE15" s="55" t="str">
        <f t="shared" ca="1" si="16"/>
        <v>90MB1BG0-C1BAY0 | 90MB1BG0-C1BAY0</v>
      </c>
      <c r="BF15" s="57">
        <f ca="1">IFERROR(VLOOKUP($BE15,$BD$5:$BF14,3,0)*$AE15,VLOOKUP($C15,Demanda!$A:$B,2,0)*$AE15)*IF(AT15="Phantom Alt",$BC15,TRUE)</f>
        <v>12000</v>
      </c>
      <c r="BG15" s="57">
        <f t="shared" ca="1" si="17"/>
        <v>0</v>
      </c>
      <c r="BH15" s="57">
        <f>SUMIF(Invoice!A:A,F15,Invoice!B:B)</f>
        <v>0</v>
      </c>
      <c r="BI15" s="57">
        <f t="shared" ca="1" si="18"/>
        <v>12000</v>
      </c>
      <c r="BJ15" s="57">
        <f ca="1">MIN((BI15-SUMIF($AS$5:AS14,AS15,$BJ$5:BJ14)),MAX(0,BH15-SUMIF($F$5:F14,F15,$BJ$5:BJ14)))</f>
        <v>0</v>
      </c>
      <c r="BK15" s="57">
        <f t="shared" ca="1" si="19"/>
        <v>0</v>
      </c>
      <c r="BL15" s="57">
        <f ca="1">MAX(0,SUMIF(Invoice!A:A,F15,Invoice!B:B)-SUMIF(F:F,F15,BJ:BJ))*(COUNTIF(F:F,F15)=COUNTIF($F$5:F15,F15))</f>
        <v>0</v>
      </c>
    </row>
    <row r="16" spans="1:64" hidden="1">
      <c r="A16" s="43">
        <v>15</v>
      </c>
      <c r="B16" s="35" t="s">
        <v>145</v>
      </c>
      <c r="C16" s="35" t="s">
        <v>5706</v>
      </c>
      <c r="D16" s="35">
        <v>1</v>
      </c>
      <c r="E16" s="35">
        <v>80</v>
      </c>
      <c r="F16" s="64" t="s">
        <v>249</v>
      </c>
      <c r="G16" s="73" t="s">
        <v>250</v>
      </c>
      <c r="H16" s="35" t="s">
        <v>193</v>
      </c>
      <c r="I16" s="35" t="s">
        <v>55</v>
      </c>
      <c r="J16" s="35">
        <v>0</v>
      </c>
      <c r="K16" s="35" t="s">
        <v>148</v>
      </c>
      <c r="L16" s="35" t="s">
        <v>53</v>
      </c>
      <c r="M16" s="35">
        <v>2</v>
      </c>
      <c r="N16" s="35"/>
      <c r="O16" s="35">
        <v>1</v>
      </c>
      <c r="P16" s="35">
        <v>2</v>
      </c>
      <c r="Q16" s="35">
        <v>2</v>
      </c>
      <c r="R16" s="35" t="s">
        <v>73</v>
      </c>
      <c r="S16" s="35" t="s">
        <v>73</v>
      </c>
      <c r="T16" s="36">
        <v>44901</v>
      </c>
      <c r="U16" s="36">
        <v>2958465</v>
      </c>
      <c r="V16" s="35" t="s">
        <v>5707</v>
      </c>
      <c r="W16" s="35" t="s">
        <v>144</v>
      </c>
      <c r="X16" s="35"/>
      <c r="Y16" s="35" t="s">
        <v>143</v>
      </c>
      <c r="Z16" s="35">
        <v>7594319</v>
      </c>
      <c r="AA16" s="35">
        <v>30</v>
      </c>
      <c r="AB16" s="35">
        <v>15</v>
      </c>
      <c r="AC16" s="35"/>
      <c r="AE16" s="51">
        <f t="shared" si="0"/>
        <v>2</v>
      </c>
      <c r="AG16" s="6" t="str">
        <f t="shared" si="1"/>
        <v>90MB1BG0-C1BAY0</v>
      </c>
      <c r="AH16" s="6" t="str">
        <f t="shared" si="2"/>
        <v/>
      </c>
      <c r="AI16" s="6" t="str">
        <f t="shared" si="3"/>
        <v/>
      </c>
      <c r="AJ16" s="6" t="str">
        <f t="shared" si="4"/>
        <v/>
      </c>
      <c r="AK16" s="6" t="str">
        <f t="shared" si="5"/>
        <v/>
      </c>
      <c r="AL16" s="6" t="str">
        <f t="shared" si="6"/>
        <v/>
      </c>
      <c r="AM16" s="6" t="str">
        <f t="shared" si="7"/>
        <v/>
      </c>
      <c r="AN16" s="6" t="str">
        <f t="shared" si="8"/>
        <v/>
      </c>
      <c r="AO16" s="6" t="str">
        <f t="shared" si="9"/>
        <v xml:space="preserve">90MB1BG0-C1BAY0 |  |  |  |  |  |  | </v>
      </c>
      <c r="AP16" s="6">
        <f t="shared" si="10"/>
        <v>0</v>
      </c>
      <c r="AQ16" s="4"/>
      <c r="AR16" s="6" t="b">
        <f t="shared" si="11"/>
        <v>1</v>
      </c>
      <c r="AS16" s="6" t="str">
        <f t="shared" si="12"/>
        <v>461E | 90MB1BG0-C1BAY0 |  |  |  |  |  |  |  | A6</v>
      </c>
      <c r="AT16" s="63">
        <f>IF(NOT(AR16),IF(TRIM($H16)="","Assembly","Phantom Alt"),VLOOKUP(F16,ZPCS04!B:G,6,0))</f>
        <v>1021</v>
      </c>
      <c r="AU16" s="7"/>
      <c r="AV16" s="38">
        <f ca="1">IF(TRIM($W16)="F",OFFSET($A$5,MATCH($AS16,$AS$5:$AS16,0)-1,0),$A16)</f>
        <v>15</v>
      </c>
      <c r="AW16" s="38">
        <f ca="1">IFERROR(OFFSET(ZPCS04!$A$1,MATCH(F16,ZPCS04!B:B,0)-1,0),100)</f>
        <v>2</v>
      </c>
      <c r="AX16" s="7"/>
      <c r="AY16" s="6" t="b">
        <f t="shared" si="13"/>
        <v>1</v>
      </c>
      <c r="AZ16" s="6" t="b">
        <f t="shared" si="14"/>
        <v>1</v>
      </c>
      <c r="BA16" s="4"/>
      <c r="BB16" s="38" t="str">
        <f ca="1">IF(AT16="Phantom Alt",MATCH($AS16,$AS$5:$AS16,0),IF(OR(OFFSET($AF16,0,8-COUNTBLANK($AG16:$AN16))=$F15,$BE16=$BE15),$BB15,""))</f>
        <v/>
      </c>
      <c r="BC16" s="41"/>
      <c r="BD16" s="55" t="str">
        <f t="shared" si="15"/>
        <v>90MB1BG0-C1BAY0 | 13090-00070600</v>
      </c>
      <c r="BE16" s="55" t="str">
        <f t="shared" ca="1" si="16"/>
        <v>90MB1BG0-C1BAY0 | 90MB1BG0-C1BAY0</v>
      </c>
      <c r="BF16" s="57">
        <f ca="1">IFERROR(VLOOKUP($BE16,$BD$5:$BF15,3,0)*$AE16,VLOOKUP($C16,Demanda!$A:$B,2,0)*$AE16)*IF(AT16="Phantom Alt",$BC16,TRUE)</f>
        <v>3000</v>
      </c>
      <c r="BG16" s="57">
        <f t="shared" ca="1" si="17"/>
        <v>0</v>
      </c>
      <c r="BH16" s="57">
        <f>SUMIF(Invoice!A:A,F16,Invoice!B:B)</f>
        <v>0</v>
      </c>
      <c r="BI16" s="57">
        <f t="shared" ca="1" si="18"/>
        <v>3000</v>
      </c>
      <c r="BJ16" s="57">
        <f ca="1">MIN((BI16-SUMIF($AS$5:AS15,AS16,$BJ$5:BJ15)),MAX(0,BH16-SUMIF($F$5:F15,F16,$BJ$5:BJ15)))</f>
        <v>0</v>
      </c>
      <c r="BK16" s="57">
        <f t="shared" ca="1" si="19"/>
        <v>0</v>
      </c>
      <c r="BL16" s="57">
        <f ca="1">MAX(0,SUMIF(Invoice!A:A,F16,Invoice!B:B)-SUMIF(F:F,F16,BJ:BJ))*(COUNTIF(F:F,F16)=COUNTIF($F$5:F16,F16))</f>
        <v>0</v>
      </c>
    </row>
    <row r="17" spans="1:64" hidden="1">
      <c r="A17" s="43">
        <v>18</v>
      </c>
      <c r="B17" s="35" t="s">
        <v>145</v>
      </c>
      <c r="C17" s="35" t="s">
        <v>5706</v>
      </c>
      <c r="D17" s="35">
        <v>1</v>
      </c>
      <c r="E17" s="35">
        <v>80</v>
      </c>
      <c r="F17" s="64" t="s">
        <v>252</v>
      </c>
      <c r="G17" s="73" t="s">
        <v>253</v>
      </c>
      <c r="H17" s="35" t="s">
        <v>193</v>
      </c>
      <c r="I17" s="35" t="s">
        <v>54</v>
      </c>
      <c r="J17" s="35">
        <v>100</v>
      </c>
      <c r="K17" s="35" t="s">
        <v>148</v>
      </c>
      <c r="L17" s="35" t="s">
        <v>53</v>
      </c>
      <c r="M17" s="35">
        <v>2</v>
      </c>
      <c r="N17" s="35">
        <v>2</v>
      </c>
      <c r="O17" s="35">
        <v>1</v>
      </c>
      <c r="P17" s="35">
        <v>2</v>
      </c>
      <c r="Q17" s="35">
        <v>1</v>
      </c>
      <c r="R17" s="35" t="s">
        <v>73</v>
      </c>
      <c r="S17" s="35" t="s">
        <v>73</v>
      </c>
      <c r="T17" s="36">
        <v>44901</v>
      </c>
      <c r="U17" s="36">
        <v>2958465</v>
      </c>
      <c r="V17" s="35" t="s">
        <v>5707</v>
      </c>
      <c r="W17" s="35" t="s">
        <v>144</v>
      </c>
      <c r="X17" s="35"/>
      <c r="Y17" s="35" t="s">
        <v>143</v>
      </c>
      <c r="Z17" s="35">
        <v>7594319</v>
      </c>
      <c r="AA17" s="35">
        <v>28</v>
      </c>
      <c r="AB17" s="35">
        <v>14</v>
      </c>
      <c r="AC17" s="35"/>
      <c r="AE17" s="51">
        <f t="shared" si="0"/>
        <v>2</v>
      </c>
      <c r="AG17" s="6" t="str">
        <f t="shared" si="1"/>
        <v>90MB1BG0-C1BAY0</v>
      </c>
      <c r="AH17" s="6" t="str">
        <f t="shared" si="2"/>
        <v/>
      </c>
      <c r="AI17" s="6" t="str">
        <f t="shared" si="3"/>
        <v/>
      </c>
      <c r="AJ17" s="6" t="str">
        <f t="shared" si="4"/>
        <v/>
      </c>
      <c r="AK17" s="6" t="str">
        <f t="shared" si="5"/>
        <v/>
      </c>
      <c r="AL17" s="6" t="str">
        <f t="shared" si="6"/>
        <v/>
      </c>
      <c r="AM17" s="6" t="str">
        <f t="shared" si="7"/>
        <v/>
      </c>
      <c r="AN17" s="6" t="str">
        <f t="shared" si="8"/>
        <v/>
      </c>
      <c r="AO17" s="6" t="str">
        <f t="shared" si="9"/>
        <v xml:space="preserve">90MB1BG0-C1BAY0 |  |  |  |  |  |  | </v>
      </c>
      <c r="AP17" s="6">
        <f t="shared" si="10"/>
        <v>100</v>
      </c>
      <c r="AQ17" s="4"/>
      <c r="AR17" s="6" t="b">
        <f t="shared" si="11"/>
        <v>1</v>
      </c>
      <c r="AS17" s="6" t="str">
        <f t="shared" si="12"/>
        <v>461E | 90MB1BG0-C1BAY0 |  |  |  |  |  |  |  | A6</v>
      </c>
      <c r="AT17" s="63">
        <f>IF(NOT(AR17),IF(TRIM($H17)="","Assembly","Phantom Alt"),VLOOKUP(F17,ZPCS04!B:G,6,0))</f>
        <v>1021</v>
      </c>
      <c r="AU17" s="7"/>
      <c r="AV17" s="38">
        <f ca="1">IF(TRIM($W17)="F",OFFSET($A$5,MATCH($AS17,$AS$5:$AS17,0)-1,0),$A17)</f>
        <v>15</v>
      </c>
      <c r="AW17" s="38">
        <f ca="1">IFERROR(OFFSET(ZPCS04!$A$1,MATCH(F17,ZPCS04!B:B,0)-1,0),100)</f>
        <v>1.99999995944</v>
      </c>
      <c r="AX17" s="7"/>
      <c r="AY17" s="6" t="b">
        <f t="shared" si="13"/>
        <v>1</v>
      </c>
      <c r="AZ17" s="6" t="b">
        <f t="shared" si="14"/>
        <v>1</v>
      </c>
      <c r="BA17" s="4"/>
      <c r="BB17" s="38" t="str">
        <f ca="1">IF(AT17="Phantom Alt",MATCH($AS17,$AS$5:$AS17,0),IF(OR(OFFSET($AF17,0,8-COUNTBLANK($AG17:$AN17))=$F16,$BE17=$BE16),$BB16,""))</f>
        <v/>
      </c>
      <c r="BC17" s="41"/>
      <c r="BD17" s="55" t="str">
        <f t="shared" si="15"/>
        <v>90MB1BG0-C1BAY0 | 13090-00141400</v>
      </c>
      <c r="BE17" s="55" t="str">
        <f t="shared" ca="1" si="16"/>
        <v>90MB1BG0-C1BAY0 | 90MB1BG0-C1BAY0</v>
      </c>
      <c r="BF17" s="57">
        <f ca="1">IFERROR(VLOOKUP($BE17,$BD$5:$BF16,3,0)*$AE17,VLOOKUP($C17,Demanda!$A:$B,2,0)*$AE17)*IF(AT17="Phantom Alt",$BC17,TRUE)</f>
        <v>3000</v>
      </c>
      <c r="BG17" s="57">
        <f t="shared" ca="1" si="17"/>
        <v>3000</v>
      </c>
      <c r="BH17" s="57">
        <f>SUMIF(Invoice!A:A,F17,Invoice!B:B)</f>
        <v>4056</v>
      </c>
      <c r="BI17" s="57">
        <f t="shared" ca="1" si="18"/>
        <v>3000</v>
      </c>
      <c r="BJ17" s="57">
        <f ca="1">MIN((BI17-SUMIF($AS$5:AS16,AS17,$BJ$5:BJ16)),MAX(0,BH17-SUMIF($F$5:F16,F17,$BJ$5:BJ16)))</f>
        <v>3000</v>
      </c>
      <c r="BK17" s="57">
        <f t="shared" ca="1" si="19"/>
        <v>0</v>
      </c>
      <c r="BL17" s="57">
        <f ca="1">MAX(0,SUMIF(Invoice!A:A,F17,Invoice!B:B)-SUMIF(F:F,F17,BJ:BJ))*(COUNTIF(F:F,F17)=COUNTIF($F$5:F17,F17))</f>
        <v>1056</v>
      </c>
    </row>
    <row r="18" spans="1:64" hidden="1">
      <c r="A18" s="43">
        <v>17</v>
      </c>
      <c r="B18" s="35" t="s">
        <v>145</v>
      </c>
      <c r="C18" s="35" t="s">
        <v>5706</v>
      </c>
      <c r="D18" s="35">
        <v>1</v>
      </c>
      <c r="E18" s="35">
        <v>90</v>
      </c>
      <c r="F18" s="64" t="s">
        <v>5615</v>
      </c>
      <c r="G18" s="73" t="s">
        <v>5616</v>
      </c>
      <c r="H18" s="35" t="s">
        <v>198</v>
      </c>
      <c r="I18" s="35" t="s">
        <v>55</v>
      </c>
      <c r="J18" s="35">
        <v>0</v>
      </c>
      <c r="K18" s="35" t="s">
        <v>148</v>
      </c>
      <c r="L18" s="35" t="s">
        <v>53</v>
      </c>
      <c r="M18" s="35">
        <v>1</v>
      </c>
      <c r="N18" s="35"/>
      <c r="O18" s="35">
        <v>1</v>
      </c>
      <c r="P18" s="35">
        <v>2</v>
      </c>
      <c r="Q18" s="35">
        <v>2</v>
      </c>
      <c r="R18" s="35" t="s">
        <v>73</v>
      </c>
      <c r="S18" s="35" t="s">
        <v>73</v>
      </c>
      <c r="T18" s="36">
        <v>44901</v>
      </c>
      <c r="U18" s="36">
        <v>2958465</v>
      </c>
      <c r="V18" s="35" t="s">
        <v>5707</v>
      </c>
      <c r="W18" s="35" t="s">
        <v>144</v>
      </c>
      <c r="X18" s="35"/>
      <c r="Y18" s="35" t="s">
        <v>143</v>
      </c>
      <c r="Z18" s="35">
        <v>7594319</v>
      </c>
      <c r="AA18" s="35">
        <v>34</v>
      </c>
      <c r="AB18" s="35">
        <v>17</v>
      </c>
      <c r="AC18" s="35"/>
      <c r="AE18" s="51">
        <f t="shared" si="0"/>
        <v>1</v>
      </c>
      <c r="AG18" s="6" t="str">
        <f t="shared" si="1"/>
        <v>90MB1BG0-C1BAY0</v>
      </c>
      <c r="AH18" s="6" t="str">
        <f t="shared" si="2"/>
        <v/>
      </c>
      <c r="AI18" s="6" t="str">
        <f t="shared" si="3"/>
        <v/>
      </c>
      <c r="AJ18" s="6" t="str">
        <f t="shared" si="4"/>
        <v/>
      </c>
      <c r="AK18" s="6" t="str">
        <f t="shared" si="5"/>
        <v/>
      </c>
      <c r="AL18" s="6" t="str">
        <f t="shared" si="6"/>
        <v/>
      </c>
      <c r="AM18" s="6" t="str">
        <f t="shared" si="7"/>
        <v/>
      </c>
      <c r="AN18" s="6" t="str">
        <f t="shared" si="8"/>
        <v/>
      </c>
      <c r="AO18" s="6" t="str">
        <f t="shared" si="9"/>
        <v xml:space="preserve">90MB1BG0-C1BAY0 |  |  |  |  |  |  | </v>
      </c>
      <c r="AP18" s="6">
        <f t="shared" si="10"/>
        <v>0</v>
      </c>
      <c r="AQ18" s="4"/>
      <c r="AR18" s="6" t="b">
        <f t="shared" si="11"/>
        <v>1</v>
      </c>
      <c r="AS18" s="6" t="str">
        <f t="shared" si="12"/>
        <v>461E | 90MB1BG0-C1BAY0 |  |  |  |  |  |  |  | A7</v>
      </c>
      <c r="AT18" s="63">
        <f>IF(NOT(AR18),IF(TRIM($H18)="","Assembly","Phantom Alt"),VLOOKUP(F18,ZPCS04!B:G,6,0))</f>
        <v>1300</v>
      </c>
      <c r="AU18" s="7"/>
      <c r="AV18" s="38">
        <f ca="1">IF(TRIM($W18)="F",OFFSET($A$5,MATCH($AS18,$AS$5:$AS18,0)-1,0),$A18)</f>
        <v>17</v>
      </c>
      <c r="AW18" s="38">
        <f ca="1">IFERROR(OFFSET(ZPCS04!$A$1,MATCH(F18,ZPCS04!B:B,0)-1,0),100)</f>
        <v>2</v>
      </c>
      <c r="AX18" s="7"/>
      <c r="AY18" s="6" t="b">
        <f t="shared" si="13"/>
        <v>1</v>
      </c>
      <c r="AZ18" s="6" t="b">
        <f t="shared" si="14"/>
        <v>1</v>
      </c>
      <c r="BA18" s="4"/>
      <c r="BB18" s="38" t="str">
        <f ca="1">IF(AT18="Phantom Alt",MATCH($AS18,$AS$5:$AS18,0),IF(OR(OFFSET($AF18,0,8-COUNTBLANK($AG18:$AN18))=$F17,$BE18=$BE17),$BB17,""))</f>
        <v/>
      </c>
      <c r="BC18" s="41"/>
      <c r="BD18" s="55" t="str">
        <f t="shared" si="15"/>
        <v>90MB1BG0-C1BAY0 | 13071-05020300</v>
      </c>
      <c r="BE18" s="55" t="str">
        <f t="shared" ca="1" si="16"/>
        <v>90MB1BG0-C1BAY0 | 90MB1BG0-C1BAY0</v>
      </c>
      <c r="BF18" s="57">
        <f ca="1">IFERROR(VLOOKUP($BE18,$BD$5:$BF17,3,0)*$AE18,VLOOKUP($C18,Demanda!$A:$B,2,0)*$AE18)*IF(AT18="Phantom Alt",$BC18,TRUE)</f>
        <v>1500</v>
      </c>
      <c r="BG18" s="57">
        <f t="shared" ca="1" si="17"/>
        <v>0</v>
      </c>
      <c r="BH18" s="57">
        <f>SUMIF(Invoice!A:A,F18,Invoice!B:B)</f>
        <v>0</v>
      </c>
      <c r="BI18" s="57">
        <f t="shared" ca="1" si="18"/>
        <v>1500</v>
      </c>
      <c r="BJ18" s="57">
        <f ca="1">MIN((BI18-SUMIF($AS$5:AS17,AS18,$BJ$5:BJ17)),MAX(0,BH18-SUMIF($F$5:F17,F18,$BJ$5:BJ17)))</f>
        <v>0</v>
      </c>
      <c r="BK18" s="57">
        <f t="shared" ca="1" si="19"/>
        <v>0</v>
      </c>
      <c r="BL18" s="57">
        <f ca="1">MAX(0,SUMIF(Invoice!A:A,F18,Invoice!B:B)-SUMIF(F:F,F18,BJ:BJ))*(COUNTIF(F:F,F18)=COUNTIF($F$5:F18,F18))</f>
        <v>0</v>
      </c>
    </row>
    <row r="19" spans="1:64" hidden="1">
      <c r="A19" s="43">
        <v>20</v>
      </c>
      <c r="B19" s="35" t="s">
        <v>145</v>
      </c>
      <c r="C19" s="35" t="s">
        <v>5706</v>
      </c>
      <c r="D19" s="35">
        <v>1</v>
      </c>
      <c r="E19" s="35">
        <v>90</v>
      </c>
      <c r="F19" s="64" t="s">
        <v>5617</v>
      </c>
      <c r="G19" s="73" t="s">
        <v>5618</v>
      </c>
      <c r="H19" s="35" t="s">
        <v>198</v>
      </c>
      <c r="I19" s="35" t="s">
        <v>54</v>
      </c>
      <c r="J19" s="35">
        <v>100</v>
      </c>
      <c r="K19" s="35" t="s">
        <v>148</v>
      </c>
      <c r="L19" s="35" t="s">
        <v>53</v>
      </c>
      <c r="M19" s="35">
        <v>1</v>
      </c>
      <c r="N19" s="35">
        <v>1</v>
      </c>
      <c r="O19" s="35">
        <v>1</v>
      </c>
      <c r="P19" s="35">
        <v>2</v>
      </c>
      <c r="Q19" s="35">
        <v>1</v>
      </c>
      <c r="R19" s="35" t="s">
        <v>73</v>
      </c>
      <c r="S19" s="35" t="s">
        <v>73</v>
      </c>
      <c r="T19" s="36">
        <v>44901</v>
      </c>
      <c r="U19" s="36">
        <v>2958465</v>
      </c>
      <c r="V19" s="35" t="s">
        <v>5707</v>
      </c>
      <c r="W19" s="35" t="s">
        <v>144</v>
      </c>
      <c r="X19" s="35"/>
      <c r="Y19" s="35" t="s">
        <v>143</v>
      </c>
      <c r="Z19" s="35">
        <v>7594319</v>
      </c>
      <c r="AA19" s="35">
        <v>32</v>
      </c>
      <c r="AB19" s="35">
        <v>16</v>
      </c>
      <c r="AC19" s="35"/>
      <c r="AE19" s="51">
        <f t="shared" si="0"/>
        <v>1</v>
      </c>
      <c r="AG19" s="6" t="str">
        <f t="shared" si="1"/>
        <v>90MB1BG0-C1BAY0</v>
      </c>
      <c r="AH19" s="6" t="str">
        <f t="shared" si="2"/>
        <v/>
      </c>
      <c r="AI19" s="6" t="str">
        <f t="shared" si="3"/>
        <v/>
      </c>
      <c r="AJ19" s="6" t="str">
        <f t="shared" si="4"/>
        <v/>
      </c>
      <c r="AK19" s="6" t="str">
        <f t="shared" si="5"/>
        <v/>
      </c>
      <c r="AL19" s="6" t="str">
        <f t="shared" si="6"/>
        <v/>
      </c>
      <c r="AM19" s="6" t="str">
        <f t="shared" si="7"/>
        <v/>
      </c>
      <c r="AN19" s="6" t="str">
        <f t="shared" si="8"/>
        <v/>
      </c>
      <c r="AO19" s="6" t="str">
        <f t="shared" si="9"/>
        <v xml:space="preserve">90MB1BG0-C1BAY0 |  |  |  |  |  |  | </v>
      </c>
      <c r="AP19" s="6">
        <f t="shared" si="10"/>
        <v>100</v>
      </c>
      <c r="AQ19" s="4"/>
      <c r="AR19" s="6" t="b">
        <f t="shared" si="11"/>
        <v>1</v>
      </c>
      <c r="AS19" s="6" t="str">
        <f t="shared" si="12"/>
        <v>461E | 90MB1BG0-C1BAY0 |  |  |  |  |  |  |  | A7</v>
      </c>
      <c r="AT19" s="63">
        <f>IF(NOT(AR19),IF(TRIM($H19)="","Assembly","Phantom Alt"),VLOOKUP(F19,ZPCS04!B:G,6,0))</f>
        <v>1300</v>
      </c>
      <c r="AU19" s="7"/>
      <c r="AV19" s="38">
        <f ca="1">IF(TRIM($W19)="F",OFFSET($A$5,MATCH($AS19,$AS$5:$AS19,0)-1,0),$A19)</f>
        <v>17</v>
      </c>
      <c r="AW19" s="38">
        <f ca="1">IFERROR(OFFSET(ZPCS04!$A$1,MATCH(F19,ZPCS04!B:B,0)-1,0),100)</f>
        <v>1.9999999844</v>
      </c>
      <c r="AX19" s="7"/>
      <c r="AY19" s="6" t="b">
        <f t="shared" si="13"/>
        <v>1</v>
      </c>
      <c r="AZ19" s="6" t="b">
        <f t="shared" si="14"/>
        <v>1</v>
      </c>
      <c r="BA19" s="4"/>
      <c r="BB19" s="38" t="str">
        <f ca="1">IF(AT19="Phantom Alt",MATCH($AS19,$AS$5:$AS19,0),IF(OR(OFFSET($AF19,0,8-COUNTBLANK($AG19:$AN19))=$F18,$BE19=$BE18),$BB18,""))</f>
        <v/>
      </c>
      <c r="BC19" s="41"/>
      <c r="BD19" s="55" t="str">
        <f t="shared" si="15"/>
        <v>90MB1BG0-C1BAY0 | 13071-05020900</v>
      </c>
      <c r="BE19" s="55" t="str">
        <f t="shared" ca="1" si="16"/>
        <v>90MB1BG0-C1BAY0 | 90MB1BG0-C1BAY0</v>
      </c>
      <c r="BF19" s="57">
        <f ca="1">IFERROR(VLOOKUP($BE19,$BD$5:$BF18,3,0)*$AE19,VLOOKUP($C19,Demanda!$A:$B,2,0)*$AE19)*IF(AT19="Phantom Alt",$BC19,TRUE)</f>
        <v>1500</v>
      </c>
      <c r="BG19" s="57">
        <f t="shared" ca="1" si="17"/>
        <v>1500</v>
      </c>
      <c r="BH19" s="57">
        <f>SUMIF(Invoice!A:A,F19,Invoice!B:B)</f>
        <v>1560</v>
      </c>
      <c r="BI19" s="57">
        <f t="shared" ca="1" si="18"/>
        <v>1500</v>
      </c>
      <c r="BJ19" s="57">
        <f ca="1">MIN((BI19-SUMIF($AS$5:AS18,AS19,$BJ$5:BJ18)),MAX(0,BH19-SUMIF($F$5:F18,F19,$BJ$5:BJ18)))</f>
        <v>1500</v>
      </c>
      <c r="BK19" s="57">
        <f t="shared" ca="1" si="19"/>
        <v>0</v>
      </c>
      <c r="BL19" s="57">
        <f ca="1">MAX(0,SUMIF(Invoice!A:A,F19,Invoice!B:B)-SUMIF(F:F,F19,BJ:BJ))*(COUNTIF(F:F,F19)=COUNTIF($F$5:F19,F19))</f>
        <v>60</v>
      </c>
    </row>
    <row r="20" spans="1:64" hidden="1">
      <c r="A20" s="43">
        <v>19</v>
      </c>
      <c r="B20" s="35" t="s">
        <v>145</v>
      </c>
      <c r="C20" s="35" t="s">
        <v>5706</v>
      </c>
      <c r="D20" s="35">
        <v>1</v>
      </c>
      <c r="E20" s="35">
        <v>100</v>
      </c>
      <c r="F20" s="64" t="s">
        <v>5619</v>
      </c>
      <c r="G20" s="73" t="s">
        <v>5620</v>
      </c>
      <c r="H20" s="35" t="s">
        <v>204</v>
      </c>
      <c r="I20" s="35" t="s">
        <v>55</v>
      </c>
      <c r="J20" s="35">
        <v>0</v>
      </c>
      <c r="K20" s="35" t="s">
        <v>148</v>
      </c>
      <c r="L20" s="35" t="s">
        <v>53</v>
      </c>
      <c r="M20" s="35">
        <v>1</v>
      </c>
      <c r="N20" s="35"/>
      <c r="O20" s="35">
        <v>1</v>
      </c>
      <c r="P20" s="35">
        <v>2</v>
      </c>
      <c r="Q20" s="35">
        <v>2</v>
      </c>
      <c r="R20" s="35" t="s">
        <v>73</v>
      </c>
      <c r="S20" s="35" t="s">
        <v>73</v>
      </c>
      <c r="T20" s="36">
        <v>44901</v>
      </c>
      <c r="U20" s="36">
        <v>2958465</v>
      </c>
      <c r="V20" s="35" t="s">
        <v>5707</v>
      </c>
      <c r="W20" s="35" t="s">
        <v>144</v>
      </c>
      <c r="X20" s="35"/>
      <c r="Y20" s="35" t="s">
        <v>143</v>
      </c>
      <c r="Z20" s="35">
        <v>7594319</v>
      </c>
      <c r="AA20" s="35">
        <v>38</v>
      </c>
      <c r="AB20" s="35">
        <v>19</v>
      </c>
      <c r="AC20" s="35"/>
      <c r="AE20" s="51">
        <f t="shared" si="0"/>
        <v>1</v>
      </c>
      <c r="AG20" s="6" t="str">
        <f t="shared" si="1"/>
        <v>90MB1BG0-C1BAY0</v>
      </c>
      <c r="AH20" s="6" t="str">
        <f t="shared" si="2"/>
        <v/>
      </c>
      <c r="AI20" s="6" t="str">
        <f t="shared" si="3"/>
        <v/>
      </c>
      <c r="AJ20" s="6" t="str">
        <f t="shared" si="4"/>
        <v/>
      </c>
      <c r="AK20" s="6" t="str">
        <f t="shared" si="5"/>
        <v/>
      </c>
      <c r="AL20" s="6" t="str">
        <f t="shared" si="6"/>
        <v/>
      </c>
      <c r="AM20" s="6" t="str">
        <f t="shared" si="7"/>
        <v/>
      </c>
      <c r="AN20" s="6" t="str">
        <f t="shared" si="8"/>
        <v/>
      </c>
      <c r="AO20" s="6" t="str">
        <f t="shared" si="9"/>
        <v xml:space="preserve">90MB1BG0-C1BAY0 |  |  |  |  |  |  | </v>
      </c>
      <c r="AP20" s="6">
        <f t="shared" si="10"/>
        <v>0</v>
      </c>
      <c r="AQ20" s="4"/>
      <c r="AR20" s="6" t="b">
        <f t="shared" si="11"/>
        <v>1</v>
      </c>
      <c r="AS20" s="6" t="str">
        <f t="shared" si="12"/>
        <v>461E | 90MB1BG0-C1BAY0 |  |  |  |  |  |  |  | A8</v>
      </c>
      <c r="AT20" s="63">
        <f>IF(NOT(AR20),IF(TRIM($H20)="","Assembly","Phantom Alt"),VLOOKUP(F20,ZPCS04!B:G,6,0))</f>
        <v>1301</v>
      </c>
      <c r="AU20" s="7"/>
      <c r="AV20" s="38">
        <f ca="1">IF(TRIM($W20)="F",OFFSET($A$5,MATCH($AS20,$AS$5:$AS20,0)-1,0),$A20)</f>
        <v>19</v>
      </c>
      <c r="AW20" s="38">
        <f ca="1">IFERROR(OFFSET(ZPCS04!$A$1,MATCH(F20,ZPCS04!B:B,0)-1,0),100)</f>
        <v>1.9999999829999999</v>
      </c>
      <c r="AX20" s="7"/>
      <c r="AY20" s="6" t="b">
        <f t="shared" si="13"/>
        <v>1</v>
      </c>
      <c r="AZ20" s="6" t="b">
        <f t="shared" si="14"/>
        <v>1</v>
      </c>
      <c r="BA20" s="4"/>
      <c r="BB20" s="38" t="str">
        <f ca="1">IF(AT20="Phantom Alt",MATCH($AS20,$AS$5:$AS20,0),IF(OR(OFFSET($AF20,0,8-COUNTBLANK($AG20:$AN20))=$F19,$BE20=$BE19),$BB19,""))</f>
        <v/>
      </c>
      <c r="BC20" s="41"/>
      <c r="BD20" s="55" t="str">
        <f t="shared" si="15"/>
        <v>90MB1BG0-C1BAY0 | 13071-05020500</v>
      </c>
      <c r="BE20" s="55" t="str">
        <f t="shared" ca="1" si="16"/>
        <v>90MB1BG0-C1BAY0 | 90MB1BG0-C1BAY0</v>
      </c>
      <c r="BF20" s="57">
        <f ca="1">IFERROR(VLOOKUP($BE20,$BD$5:$BF19,3,0)*$AE20,VLOOKUP($C20,Demanda!$A:$B,2,0)*$AE20)*IF(AT20="Phantom Alt",$BC20,TRUE)</f>
        <v>1500</v>
      </c>
      <c r="BG20" s="57">
        <f t="shared" ca="1" si="17"/>
        <v>0</v>
      </c>
      <c r="BH20" s="57">
        <f>SUMIF(Invoice!A:A,F20,Invoice!B:B)</f>
        <v>1700</v>
      </c>
      <c r="BI20" s="57">
        <f t="shared" ca="1" si="18"/>
        <v>1500</v>
      </c>
      <c r="BJ20" s="57">
        <f ca="1">MIN((BI20-SUMIF($AS$5:AS19,AS20,$BJ$5:BJ19)),MAX(0,BH20-SUMIF($F$5:F19,F20,$BJ$5:BJ19)))</f>
        <v>1500</v>
      </c>
      <c r="BK20" s="57">
        <f t="shared" ca="1" si="19"/>
        <v>0</v>
      </c>
      <c r="BL20" s="57">
        <f ca="1">MAX(0,SUMIF(Invoice!A:A,F20,Invoice!B:B)-SUMIF(F:F,F20,BJ:BJ))*(COUNTIF(F:F,F20)=COUNTIF($F$5:F20,F20))</f>
        <v>200</v>
      </c>
    </row>
    <row r="21" spans="1:64" hidden="1">
      <c r="A21" s="43">
        <v>21</v>
      </c>
      <c r="B21" s="35" t="s">
        <v>145</v>
      </c>
      <c r="C21" s="35" t="s">
        <v>5706</v>
      </c>
      <c r="D21" s="35">
        <v>1</v>
      </c>
      <c r="E21" s="35">
        <v>100</v>
      </c>
      <c r="F21" s="64" t="s">
        <v>5621</v>
      </c>
      <c r="G21" s="73" t="s">
        <v>5622</v>
      </c>
      <c r="H21" s="35" t="s">
        <v>204</v>
      </c>
      <c r="I21" s="35" t="s">
        <v>54</v>
      </c>
      <c r="J21" s="35">
        <v>100</v>
      </c>
      <c r="K21" s="35" t="s">
        <v>148</v>
      </c>
      <c r="L21" s="35" t="s">
        <v>53</v>
      </c>
      <c r="M21" s="35">
        <v>1</v>
      </c>
      <c r="N21" s="35">
        <v>1</v>
      </c>
      <c r="O21" s="35">
        <v>1</v>
      </c>
      <c r="P21" s="35">
        <v>2</v>
      </c>
      <c r="Q21" s="35">
        <v>1</v>
      </c>
      <c r="R21" s="35" t="s">
        <v>73</v>
      </c>
      <c r="S21" s="35" t="s">
        <v>73</v>
      </c>
      <c r="T21" s="36">
        <v>44901</v>
      </c>
      <c r="U21" s="36">
        <v>2958465</v>
      </c>
      <c r="V21" s="35" t="s">
        <v>5707</v>
      </c>
      <c r="W21" s="35" t="s">
        <v>144</v>
      </c>
      <c r="X21" s="35"/>
      <c r="Y21" s="35" t="s">
        <v>143</v>
      </c>
      <c r="Z21" s="35">
        <v>7594319</v>
      </c>
      <c r="AA21" s="35">
        <v>36</v>
      </c>
      <c r="AB21" s="35">
        <v>18</v>
      </c>
      <c r="AC21" s="35"/>
      <c r="AE21" s="51">
        <f t="shared" si="0"/>
        <v>1</v>
      </c>
      <c r="AG21" s="6" t="str">
        <f t="shared" si="1"/>
        <v>90MB1BG0-C1BAY0</v>
      </c>
      <c r="AH21" s="6" t="str">
        <f t="shared" si="2"/>
        <v/>
      </c>
      <c r="AI21" s="6" t="str">
        <f t="shared" si="3"/>
        <v/>
      </c>
      <c r="AJ21" s="6" t="str">
        <f t="shared" si="4"/>
        <v/>
      </c>
      <c r="AK21" s="6" t="str">
        <f t="shared" si="5"/>
        <v/>
      </c>
      <c r="AL21" s="6" t="str">
        <f t="shared" si="6"/>
        <v/>
      </c>
      <c r="AM21" s="6" t="str">
        <f t="shared" si="7"/>
        <v/>
      </c>
      <c r="AN21" s="6" t="str">
        <f t="shared" si="8"/>
        <v/>
      </c>
      <c r="AO21" s="6" t="str">
        <f t="shared" si="9"/>
        <v xml:space="preserve">90MB1BG0-C1BAY0 |  |  |  |  |  |  | </v>
      </c>
      <c r="AP21" s="6">
        <f t="shared" si="10"/>
        <v>100</v>
      </c>
      <c r="AQ21" s="4"/>
      <c r="AR21" s="6" t="b">
        <f t="shared" si="11"/>
        <v>1</v>
      </c>
      <c r="AS21" s="6" t="str">
        <f t="shared" si="12"/>
        <v>461E | 90MB1BG0-C1BAY0 |  |  |  |  |  |  |  | A8</v>
      </c>
      <c r="AT21" s="63">
        <f>IF(NOT(AR21),IF(TRIM($H21)="","Assembly","Phantom Alt"),VLOOKUP(F21,ZPCS04!B:G,6,0))</f>
        <v>1301</v>
      </c>
      <c r="AU21" s="7"/>
      <c r="AV21" s="38">
        <f ca="1">IF(TRIM($W21)="F",OFFSET($A$5,MATCH($AS21,$AS$5:$AS21,0)-1,0),$A21)</f>
        <v>19</v>
      </c>
      <c r="AW21" s="38">
        <f ca="1">IFERROR(OFFSET(ZPCS04!$A$1,MATCH(F21,ZPCS04!B:B,0)-1,0),100)</f>
        <v>2</v>
      </c>
      <c r="AX21" s="7"/>
      <c r="AY21" s="6" t="b">
        <f t="shared" si="13"/>
        <v>1</v>
      </c>
      <c r="AZ21" s="6" t="b">
        <f t="shared" si="14"/>
        <v>1</v>
      </c>
      <c r="BA21" s="4"/>
      <c r="BB21" s="38" t="str">
        <f ca="1">IF(AT21="Phantom Alt",MATCH($AS21,$AS$5:$AS21,0),IF(OR(OFFSET($AF21,0,8-COUNTBLANK($AG21:$AN21))=$F20,$BE21=$BE20),$BB20,""))</f>
        <v/>
      </c>
      <c r="BC21" s="41"/>
      <c r="BD21" s="55" t="str">
        <f t="shared" si="15"/>
        <v>90MB1BG0-C1BAY0 | 13071-05021000</v>
      </c>
      <c r="BE21" s="55" t="str">
        <f t="shared" ca="1" si="16"/>
        <v>90MB1BG0-C1BAY0 | 90MB1BG0-C1BAY0</v>
      </c>
      <c r="BF21" s="57">
        <f ca="1">IFERROR(VLOOKUP($BE21,$BD$5:$BF20,3,0)*$AE21,VLOOKUP($C21,Demanda!$A:$B,2,0)*$AE21)*IF(AT21="Phantom Alt",$BC21,TRUE)</f>
        <v>1500</v>
      </c>
      <c r="BG21" s="57">
        <f t="shared" ca="1" si="17"/>
        <v>1500</v>
      </c>
      <c r="BH21" s="57">
        <f>SUMIF(Invoice!A:A,F21,Invoice!B:B)</f>
        <v>0</v>
      </c>
      <c r="BI21" s="57">
        <f t="shared" ca="1" si="18"/>
        <v>1500</v>
      </c>
      <c r="BJ21" s="57">
        <f ca="1">MIN((BI21-SUMIF($AS$5:AS20,AS21,$BJ$5:BJ20)),MAX(0,BH21-SUMIF($F$5:F20,F21,$BJ$5:BJ20)))</f>
        <v>0</v>
      </c>
      <c r="BK21" s="57">
        <f t="shared" ca="1" si="19"/>
        <v>0</v>
      </c>
      <c r="BL21" s="57">
        <f ca="1">MAX(0,SUMIF(Invoice!A:A,F21,Invoice!B:B)-SUMIF(F:F,F21,BJ:BJ))*(COUNTIF(F:F,F21)=COUNTIF($F$5:F21,F21))</f>
        <v>0</v>
      </c>
    </row>
    <row r="22" spans="1:64" hidden="1">
      <c r="A22" s="43">
        <v>22</v>
      </c>
      <c r="B22" s="35" t="s">
        <v>145</v>
      </c>
      <c r="C22" s="35" t="s">
        <v>5706</v>
      </c>
      <c r="D22" s="35">
        <v>1</v>
      </c>
      <c r="E22" s="35">
        <v>110</v>
      </c>
      <c r="F22" s="64" t="s">
        <v>2307</v>
      </c>
      <c r="G22" s="73" t="s">
        <v>5708</v>
      </c>
      <c r="H22" s="35"/>
      <c r="I22" s="35" t="s">
        <v>54</v>
      </c>
      <c r="J22" s="35">
        <v>0</v>
      </c>
      <c r="K22" s="35" t="s">
        <v>148</v>
      </c>
      <c r="L22" s="35" t="s">
        <v>53</v>
      </c>
      <c r="M22" s="35">
        <v>2</v>
      </c>
      <c r="N22" s="35">
        <v>2</v>
      </c>
      <c r="O22" s="35">
        <v>1</v>
      </c>
      <c r="P22" s="35"/>
      <c r="Q22" s="35"/>
      <c r="R22" s="35" t="s">
        <v>73</v>
      </c>
      <c r="S22" s="35" t="s">
        <v>73</v>
      </c>
      <c r="T22" s="36">
        <v>44901</v>
      </c>
      <c r="U22" s="36">
        <v>2958465</v>
      </c>
      <c r="V22" s="35" t="s">
        <v>5707</v>
      </c>
      <c r="W22" s="35" t="s">
        <v>144</v>
      </c>
      <c r="X22" s="35"/>
      <c r="Y22" s="35" t="s">
        <v>143</v>
      </c>
      <c r="Z22" s="35">
        <v>7594319</v>
      </c>
      <c r="AA22" s="35">
        <v>40</v>
      </c>
      <c r="AB22" s="35">
        <v>20</v>
      </c>
      <c r="AC22" s="35"/>
      <c r="AE22" s="51">
        <f t="shared" si="0"/>
        <v>2</v>
      </c>
      <c r="AG22" s="6" t="str">
        <f t="shared" si="1"/>
        <v>90MB1BG0-C1BAY0</v>
      </c>
      <c r="AH22" s="6" t="str">
        <f t="shared" si="2"/>
        <v/>
      </c>
      <c r="AI22" s="6" t="str">
        <f t="shared" si="3"/>
        <v/>
      </c>
      <c r="AJ22" s="6" t="str">
        <f t="shared" si="4"/>
        <v/>
      </c>
      <c r="AK22" s="6" t="str">
        <f t="shared" si="5"/>
        <v/>
      </c>
      <c r="AL22" s="6" t="str">
        <f t="shared" si="6"/>
        <v/>
      </c>
      <c r="AM22" s="6" t="str">
        <f t="shared" si="7"/>
        <v/>
      </c>
      <c r="AN22" s="6" t="str">
        <f t="shared" si="8"/>
        <v/>
      </c>
      <c r="AO22" s="6" t="str">
        <f t="shared" si="9"/>
        <v xml:space="preserve">90MB1BG0-C1BAY0 |  |  |  |  |  |  | </v>
      </c>
      <c r="AP22" s="6">
        <f t="shared" si="10"/>
        <v>100</v>
      </c>
      <c r="AQ22" s="4"/>
      <c r="AR22" s="6" t="b">
        <f t="shared" si="11"/>
        <v>1</v>
      </c>
      <c r="AS22" s="6" t="str">
        <f t="shared" si="12"/>
        <v>461E | 90MB1BG0-C1BAY0 |  |  |  |  |  |  |  | uniq22</v>
      </c>
      <c r="AT22" s="63">
        <f>IF(NOT(AR22),IF(TRIM($H22)="","Assembly","Phantom Alt"),VLOOKUP(F22,ZPCS04!B:G,6,0))</f>
        <v>168</v>
      </c>
      <c r="AU22" s="7"/>
      <c r="AV22" s="38">
        <f ca="1">IF(TRIM($W22)="F",OFFSET($A$5,MATCH($AS22,$AS$5:$AS22,0)-1,0),$A22)</f>
        <v>22</v>
      </c>
      <c r="AW22" s="38">
        <f ca="1">IFERROR(OFFSET(ZPCS04!$A$1,MATCH(F22,ZPCS04!B:B,0)-1,0),100)</f>
        <v>1.99999996</v>
      </c>
      <c r="AX22" s="7"/>
      <c r="AY22" s="6" t="b">
        <f t="shared" si="13"/>
        <v>1</v>
      </c>
      <c r="AZ22" s="6" t="b">
        <f t="shared" si="14"/>
        <v>1</v>
      </c>
      <c r="BA22" s="4"/>
      <c r="BB22" s="38" t="str">
        <f ca="1">IF(AT22="Phantom Alt",MATCH($AS22,$AS$5:$AS22,0),IF(OR(OFFSET($AF22,0,8-COUNTBLANK($AG22:$AN22))=$F21,$BE22=$BE21),$BB21,""))</f>
        <v/>
      </c>
      <c r="BC22" s="41"/>
      <c r="BD22" s="55" t="str">
        <f t="shared" si="15"/>
        <v>90MB1BG0-C1BAY0 | 13050-A6H07009</v>
      </c>
      <c r="BE22" s="55" t="str">
        <f t="shared" ca="1" si="16"/>
        <v>90MB1BG0-C1BAY0 | 90MB1BG0-C1BAY0</v>
      </c>
      <c r="BF22" s="57">
        <f ca="1">IFERROR(VLOOKUP($BE22,$BD$5:$BF21,3,0)*$AE22,VLOOKUP($C22,Demanda!$A:$B,2,0)*$AE22)*IF(AT22="Phantom Alt",$BC22,TRUE)</f>
        <v>3000</v>
      </c>
      <c r="BG22" s="57">
        <f t="shared" ca="1" si="17"/>
        <v>3000</v>
      </c>
      <c r="BH22" s="57">
        <f>SUMIF(Invoice!A:A,F22,Invoice!B:B)</f>
        <v>4000</v>
      </c>
      <c r="BI22" s="57">
        <f t="shared" ca="1" si="18"/>
        <v>3000</v>
      </c>
      <c r="BJ22" s="57">
        <f ca="1">MIN((BI22-SUMIF($AS$5:AS21,AS22,$BJ$5:BJ21)),MAX(0,BH22-SUMIF($F$5:F21,F22,$BJ$5:BJ21)))</f>
        <v>3000</v>
      </c>
      <c r="BK22" s="57">
        <f t="shared" ca="1" si="19"/>
        <v>0</v>
      </c>
      <c r="BL22" s="57">
        <f ca="1">MAX(0,SUMIF(Invoice!A:A,F22,Invoice!B:B)-SUMIF(F:F,F22,BJ:BJ))*(COUNTIF(F:F,F22)=COUNTIF($F$5:F22,F22))</f>
        <v>1000</v>
      </c>
    </row>
    <row r="23" spans="1:64" hidden="1">
      <c r="A23" s="43">
        <v>23</v>
      </c>
      <c r="B23" s="35" t="s">
        <v>145</v>
      </c>
      <c r="C23" s="35" t="s">
        <v>5706</v>
      </c>
      <c r="D23" s="35">
        <v>1</v>
      </c>
      <c r="E23" s="35">
        <v>120</v>
      </c>
      <c r="F23" s="64" t="s">
        <v>2324</v>
      </c>
      <c r="G23" s="73" t="s">
        <v>2325</v>
      </c>
      <c r="H23" s="35"/>
      <c r="I23" s="35" t="s">
        <v>54</v>
      </c>
      <c r="J23" s="35">
        <v>0</v>
      </c>
      <c r="K23" s="35" t="s">
        <v>148</v>
      </c>
      <c r="L23" s="35" t="s">
        <v>53</v>
      </c>
      <c r="M23" s="35">
        <v>1</v>
      </c>
      <c r="N23" s="35">
        <v>1</v>
      </c>
      <c r="O23" s="35">
        <v>1</v>
      </c>
      <c r="P23" s="35"/>
      <c r="Q23" s="35"/>
      <c r="R23" s="35" t="s">
        <v>73</v>
      </c>
      <c r="S23" s="35" t="s">
        <v>73</v>
      </c>
      <c r="T23" s="36">
        <v>44901</v>
      </c>
      <c r="U23" s="36">
        <v>2958465</v>
      </c>
      <c r="V23" s="35" t="s">
        <v>5707</v>
      </c>
      <c r="W23" s="35" t="s">
        <v>144</v>
      </c>
      <c r="X23" s="35"/>
      <c r="Y23" s="35" t="s">
        <v>143</v>
      </c>
      <c r="Z23" s="35">
        <v>7594319</v>
      </c>
      <c r="AA23" s="35">
        <v>42</v>
      </c>
      <c r="AB23" s="35">
        <v>21</v>
      </c>
      <c r="AC23" s="35"/>
      <c r="AE23" s="51">
        <f t="shared" si="0"/>
        <v>1</v>
      </c>
      <c r="AG23" s="6" t="str">
        <f t="shared" si="1"/>
        <v>90MB1BG0-C1BAY0</v>
      </c>
      <c r="AH23" s="6" t="str">
        <f t="shared" si="2"/>
        <v/>
      </c>
      <c r="AI23" s="6" t="str">
        <f t="shared" si="3"/>
        <v/>
      </c>
      <c r="AJ23" s="6" t="str">
        <f t="shared" si="4"/>
        <v/>
      </c>
      <c r="AK23" s="6" t="str">
        <f t="shared" si="5"/>
        <v/>
      </c>
      <c r="AL23" s="6" t="str">
        <f t="shared" si="6"/>
        <v/>
      </c>
      <c r="AM23" s="6" t="str">
        <f t="shared" si="7"/>
        <v/>
      </c>
      <c r="AN23" s="6" t="str">
        <f t="shared" si="8"/>
        <v/>
      </c>
      <c r="AO23" s="6" t="str">
        <f t="shared" si="9"/>
        <v xml:space="preserve">90MB1BG0-C1BAY0 |  |  |  |  |  |  | </v>
      </c>
      <c r="AP23" s="6">
        <f t="shared" si="10"/>
        <v>100</v>
      </c>
      <c r="AQ23" s="4"/>
      <c r="AR23" s="6" t="b">
        <f t="shared" si="11"/>
        <v>1</v>
      </c>
      <c r="AS23" s="6" t="str">
        <f t="shared" si="12"/>
        <v>461E | 90MB1BG0-C1BAY0 |  |  |  |  |  |  |  | uniq23</v>
      </c>
      <c r="AT23" s="63">
        <f>IF(NOT(AR23),IF(TRIM($H23)="","Assembly","Phantom Alt"),VLOOKUP(F23,ZPCS04!B:G,6,0))</f>
        <v>177</v>
      </c>
      <c r="AU23" s="7"/>
      <c r="AV23" s="38">
        <f ca="1">IF(TRIM($W23)="F",OFFSET($A$5,MATCH($AS23,$AS$5:$AS23,0)-1,0),$A23)</f>
        <v>23</v>
      </c>
      <c r="AW23" s="38">
        <f ca="1">IFERROR(OFFSET(ZPCS04!$A$1,MATCH(F23,ZPCS04!B:B,0)-1,0),100)</f>
        <v>1.9999999838</v>
      </c>
      <c r="AX23" s="7"/>
      <c r="AY23" s="6" t="b">
        <f t="shared" si="13"/>
        <v>1</v>
      </c>
      <c r="AZ23" s="6" t="b">
        <f t="shared" si="14"/>
        <v>1</v>
      </c>
      <c r="BA23" s="4"/>
      <c r="BB23" s="38" t="str">
        <f ca="1">IF(AT23="Phantom Alt",MATCH($AS23,$AS$5:$AS23,0),IF(OR(OFFSET($AF23,0,8-COUNTBLANK($AG23:$AN23))=$F22,$BE23=$BE22),$BB22,""))</f>
        <v/>
      </c>
      <c r="BC23" s="41"/>
      <c r="BD23" s="55" t="str">
        <f t="shared" si="15"/>
        <v>90MB1BG0-C1BAY0 | 13MB1BF0P01011</v>
      </c>
      <c r="BE23" s="55" t="str">
        <f t="shared" ca="1" si="16"/>
        <v>90MB1BG0-C1BAY0 | 90MB1BG0-C1BAY0</v>
      </c>
      <c r="BF23" s="57">
        <f ca="1">IFERROR(VLOOKUP($BE23,$BD$5:$BF22,3,0)*$AE23,VLOOKUP($C23,Demanda!$A:$B,2,0)*$AE23)*IF(AT23="Phantom Alt",$BC23,TRUE)</f>
        <v>1500</v>
      </c>
      <c r="BG23" s="57">
        <f t="shared" ca="1" si="17"/>
        <v>1500</v>
      </c>
      <c r="BH23" s="57">
        <f>SUMIF(Invoice!A:A,F23,Invoice!B:B)</f>
        <v>1620</v>
      </c>
      <c r="BI23" s="57">
        <f t="shared" ca="1" si="18"/>
        <v>1500</v>
      </c>
      <c r="BJ23" s="57">
        <f ca="1">MIN((BI23-SUMIF($AS$5:AS22,AS23,$BJ$5:BJ22)),MAX(0,BH23-SUMIF($F$5:F22,F23,$BJ$5:BJ22)))</f>
        <v>1500</v>
      </c>
      <c r="BK23" s="57">
        <f t="shared" ca="1" si="19"/>
        <v>0</v>
      </c>
      <c r="BL23" s="57">
        <f ca="1">MAX(0,SUMIF(Invoice!A:A,F23,Invoice!B:B)-SUMIF(F:F,F23,BJ:BJ))*(COUNTIF(F:F,F23)=COUNTIF($F$5:F23,F23))</f>
        <v>120</v>
      </c>
    </row>
    <row r="24" spans="1:64" hidden="1">
      <c r="A24" s="43">
        <v>24</v>
      </c>
      <c r="B24" s="35" t="s">
        <v>145</v>
      </c>
      <c r="C24" s="35" t="s">
        <v>5706</v>
      </c>
      <c r="D24" s="35">
        <v>1</v>
      </c>
      <c r="E24" s="35">
        <v>130</v>
      </c>
      <c r="F24" s="64" t="s">
        <v>5623</v>
      </c>
      <c r="G24" s="73" t="s">
        <v>5624</v>
      </c>
      <c r="H24" s="35" t="s">
        <v>209</v>
      </c>
      <c r="I24" s="35" t="s">
        <v>55</v>
      </c>
      <c r="J24" s="35">
        <v>0</v>
      </c>
      <c r="K24" s="35" t="s">
        <v>148</v>
      </c>
      <c r="L24" s="35" t="s">
        <v>53</v>
      </c>
      <c r="M24" s="35">
        <v>1</v>
      </c>
      <c r="N24" s="35"/>
      <c r="O24" s="35">
        <v>1</v>
      </c>
      <c r="P24" s="35">
        <v>2</v>
      </c>
      <c r="Q24" s="35">
        <v>2</v>
      </c>
      <c r="R24" s="35" t="s">
        <v>73</v>
      </c>
      <c r="S24" s="35" t="s">
        <v>73</v>
      </c>
      <c r="T24" s="36">
        <v>44901</v>
      </c>
      <c r="U24" s="36">
        <v>2958465</v>
      </c>
      <c r="V24" s="35" t="s">
        <v>5707</v>
      </c>
      <c r="W24" s="35" t="s">
        <v>144</v>
      </c>
      <c r="X24" s="35"/>
      <c r="Y24" s="35" t="s">
        <v>143</v>
      </c>
      <c r="Z24" s="35">
        <v>7594319</v>
      </c>
      <c r="AA24" s="35">
        <v>46</v>
      </c>
      <c r="AB24" s="35">
        <v>23</v>
      </c>
      <c r="AC24" s="35"/>
      <c r="AE24" s="51">
        <f t="shared" si="0"/>
        <v>1</v>
      </c>
      <c r="AG24" s="6" t="str">
        <f t="shared" si="1"/>
        <v>90MB1BG0-C1BAY0</v>
      </c>
      <c r="AH24" s="6" t="str">
        <f t="shared" si="2"/>
        <v/>
      </c>
      <c r="AI24" s="6" t="str">
        <f t="shared" si="3"/>
        <v/>
      </c>
      <c r="AJ24" s="6" t="str">
        <f t="shared" si="4"/>
        <v/>
      </c>
      <c r="AK24" s="6" t="str">
        <f t="shared" si="5"/>
        <v/>
      </c>
      <c r="AL24" s="6" t="str">
        <f t="shared" si="6"/>
        <v/>
      </c>
      <c r="AM24" s="6" t="str">
        <f t="shared" si="7"/>
        <v/>
      </c>
      <c r="AN24" s="6" t="str">
        <f t="shared" si="8"/>
        <v/>
      </c>
      <c r="AO24" s="6" t="str">
        <f t="shared" si="9"/>
        <v xml:space="preserve">90MB1BG0-C1BAY0 |  |  |  |  |  |  | </v>
      </c>
      <c r="AP24" s="6">
        <f t="shared" si="10"/>
        <v>0</v>
      </c>
      <c r="AQ24" s="4"/>
      <c r="AR24" s="6" t="b">
        <f t="shared" si="11"/>
        <v>1</v>
      </c>
      <c r="AS24" s="6" t="str">
        <f t="shared" si="12"/>
        <v>461E | 90MB1BG0-C1BAY0 |  |  |  |  |  |  |  | A9</v>
      </c>
      <c r="AT24" s="63">
        <f>IF(NOT(AR24),IF(TRIM($H24)="","Assembly","Phantom Alt"),VLOOKUP(F24,ZPCS04!B:G,6,0))</f>
        <v>1302</v>
      </c>
      <c r="AU24" s="7"/>
      <c r="AV24" s="38">
        <f ca="1">IF(TRIM($W24)="F",OFFSET($A$5,MATCH($AS24,$AS$5:$AS24,0)-1,0),$A24)</f>
        <v>24</v>
      </c>
      <c r="AW24" s="38">
        <f ca="1">IFERROR(OFFSET(ZPCS04!$A$1,MATCH(F24,ZPCS04!B:B,0)-1,0),100)</f>
        <v>2</v>
      </c>
      <c r="AX24" s="7"/>
      <c r="AY24" s="6" t="b">
        <f t="shared" si="13"/>
        <v>1</v>
      </c>
      <c r="AZ24" s="6" t="b">
        <f t="shared" si="14"/>
        <v>1</v>
      </c>
      <c r="BA24" s="4"/>
      <c r="BB24" s="38" t="str">
        <f ca="1">IF(AT24="Phantom Alt",MATCH($AS24,$AS$5:$AS24,0),IF(OR(OFFSET($AF24,0,8-COUNTBLANK($AG24:$AN24))=$F23,$BE24=$BE23),$BB23,""))</f>
        <v/>
      </c>
      <c r="BC24" s="41"/>
      <c r="BD24" s="55" t="str">
        <f t="shared" si="15"/>
        <v>90MB1BG0-C1BAY0 | 13020-07500200</v>
      </c>
      <c r="BE24" s="55" t="str">
        <f t="shared" ca="1" si="16"/>
        <v>90MB1BG0-C1BAY0 | 90MB1BG0-C1BAY0</v>
      </c>
      <c r="BF24" s="57">
        <f ca="1">IFERROR(VLOOKUP($BE24,$BD$5:$BF23,3,0)*$AE24,VLOOKUP($C24,Demanda!$A:$B,2,0)*$AE24)*IF(AT24="Phantom Alt",$BC24,TRUE)</f>
        <v>1500</v>
      </c>
      <c r="BG24" s="57">
        <f t="shared" ca="1" si="17"/>
        <v>0</v>
      </c>
      <c r="BH24" s="57">
        <f>SUMIF(Invoice!A:A,F24,Invoice!B:B)</f>
        <v>0</v>
      </c>
      <c r="BI24" s="57">
        <f t="shared" ca="1" si="18"/>
        <v>1500</v>
      </c>
      <c r="BJ24" s="57">
        <f ca="1">MIN((BI24-SUMIF($AS$5:AS23,AS24,$BJ$5:BJ23)),MAX(0,BH24-SUMIF($F$5:F23,F24,$BJ$5:BJ23)))</f>
        <v>0</v>
      </c>
      <c r="BK24" s="57">
        <f t="shared" ca="1" si="19"/>
        <v>0</v>
      </c>
      <c r="BL24" s="57">
        <f ca="1">MAX(0,SUMIF(Invoice!A:A,F24,Invoice!B:B)-SUMIF(F:F,F24,BJ:BJ))*(COUNTIF(F:F,F24)=COUNTIF($F$5:F24,F24))</f>
        <v>0</v>
      </c>
    </row>
    <row r="25" spans="1:64" hidden="1">
      <c r="A25" s="43">
        <v>25</v>
      </c>
      <c r="B25" s="35" t="s">
        <v>145</v>
      </c>
      <c r="C25" s="35" t="s">
        <v>5706</v>
      </c>
      <c r="D25" s="35">
        <v>1</v>
      </c>
      <c r="E25" s="35">
        <v>130</v>
      </c>
      <c r="F25" s="64" t="s">
        <v>5625</v>
      </c>
      <c r="G25" s="73" t="s">
        <v>5626</v>
      </c>
      <c r="H25" s="35" t="s">
        <v>209</v>
      </c>
      <c r="I25" s="35" t="s">
        <v>54</v>
      </c>
      <c r="J25" s="35">
        <v>100</v>
      </c>
      <c r="K25" s="35" t="s">
        <v>148</v>
      </c>
      <c r="L25" s="35" t="s">
        <v>53</v>
      </c>
      <c r="M25" s="35">
        <v>1</v>
      </c>
      <c r="N25" s="35">
        <v>1</v>
      </c>
      <c r="O25" s="35">
        <v>1</v>
      </c>
      <c r="P25" s="35">
        <v>2</v>
      </c>
      <c r="Q25" s="35">
        <v>1</v>
      </c>
      <c r="R25" s="35" t="s">
        <v>73</v>
      </c>
      <c r="S25" s="35" t="s">
        <v>73</v>
      </c>
      <c r="T25" s="36">
        <v>44901</v>
      </c>
      <c r="U25" s="36">
        <v>2958465</v>
      </c>
      <c r="V25" s="35" t="s">
        <v>5707</v>
      </c>
      <c r="W25" s="35" t="s">
        <v>144</v>
      </c>
      <c r="X25" s="35"/>
      <c r="Y25" s="35" t="s">
        <v>143</v>
      </c>
      <c r="Z25" s="35">
        <v>7594319</v>
      </c>
      <c r="AA25" s="35">
        <v>44</v>
      </c>
      <c r="AB25" s="35">
        <v>22</v>
      </c>
      <c r="AC25" s="35"/>
      <c r="AE25" s="51">
        <f t="shared" si="0"/>
        <v>1</v>
      </c>
      <c r="AG25" s="6" t="str">
        <f t="shared" si="1"/>
        <v>90MB1BG0-C1BAY0</v>
      </c>
      <c r="AH25" s="6" t="str">
        <f t="shared" si="2"/>
        <v/>
      </c>
      <c r="AI25" s="6" t="str">
        <f t="shared" si="3"/>
        <v/>
      </c>
      <c r="AJ25" s="6" t="str">
        <f t="shared" si="4"/>
        <v/>
      </c>
      <c r="AK25" s="6" t="str">
        <f t="shared" si="5"/>
        <v/>
      </c>
      <c r="AL25" s="6" t="str">
        <f t="shared" si="6"/>
        <v/>
      </c>
      <c r="AM25" s="6" t="str">
        <f t="shared" si="7"/>
        <v/>
      </c>
      <c r="AN25" s="6" t="str">
        <f t="shared" si="8"/>
        <v/>
      </c>
      <c r="AO25" s="6" t="str">
        <f t="shared" si="9"/>
        <v xml:space="preserve">90MB1BG0-C1BAY0 |  |  |  |  |  |  | </v>
      </c>
      <c r="AP25" s="6">
        <f t="shared" si="10"/>
        <v>100</v>
      </c>
      <c r="AQ25" s="4"/>
      <c r="AR25" s="6" t="b">
        <f t="shared" si="11"/>
        <v>1</v>
      </c>
      <c r="AS25" s="6" t="str">
        <f t="shared" si="12"/>
        <v>461E | 90MB1BG0-C1BAY0 |  |  |  |  |  |  |  | A9</v>
      </c>
      <c r="AT25" s="63">
        <f>IF(NOT(AR25),IF(TRIM($H25)="","Assembly","Phantom Alt"),VLOOKUP(F25,ZPCS04!B:G,6,0))</f>
        <v>1302</v>
      </c>
      <c r="AU25" s="7"/>
      <c r="AV25" s="38">
        <f ca="1">IF(TRIM($W25)="F",OFFSET($A$5,MATCH($AS25,$AS$5:$AS25,0)-1,0),$A25)</f>
        <v>24</v>
      </c>
      <c r="AW25" s="38">
        <f ca="1">IFERROR(OFFSET(ZPCS04!$A$1,MATCH(F25,ZPCS04!B:B,0)-1,0),100)</f>
        <v>1.999999984</v>
      </c>
      <c r="AX25" s="7"/>
      <c r="AY25" s="6" t="b">
        <f t="shared" si="13"/>
        <v>1</v>
      </c>
      <c r="AZ25" s="6" t="b">
        <f t="shared" si="14"/>
        <v>1</v>
      </c>
      <c r="BA25" s="4"/>
      <c r="BB25" s="38" t="str">
        <f ca="1">IF(AT25="Phantom Alt",MATCH($AS25,$AS$5:$AS25,0),IF(OR(OFFSET($AF25,0,8-COUNTBLANK($AG25:$AN25))=$F24,$BE25=$BE24),$BB24,""))</f>
        <v/>
      </c>
      <c r="BC25" s="41"/>
      <c r="BD25" s="55" t="str">
        <f t="shared" si="15"/>
        <v>90MB1BG0-C1BAY0 | 13020-07500300</v>
      </c>
      <c r="BE25" s="55" t="str">
        <f t="shared" ca="1" si="16"/>
        <v>90MB1BG0-C1BAY0 | 90MB1BG0-C1BAY0</v>
      </c>
      <c r="BF25" s="57">
        <f ca="1">IFERROR(VLOOKUP($BE25,$BD$5:$BF24,3,0)*$AE25,VLOOKUP($C25,Demanda!$A:$B,2,0)*$AE25)*IF(AT25="Phantom Alt",$BC25,TRUE)</f>
        <v>1500</v>
      </c>
      <c r="BG25" s="57">
        <f t="shared" ca="1" si="17"/>
        <v>1500</v>
      </c>
      <c r="BH25" s="57">
        <f>SUMIF(Invoice!A:A,F25,Invoice!B:B)</f>
        <v>1600</v>
      </c>
      <c r="BI25" s="57">
        <f t="shared" ca="1" si="18"/>
        <v>1500</v>
      </c>
      <c r="BJ25" s="57">
        <f ca="1">MIN((BI25-SUMIF($AS$5:AS24,AS25,$BJ$5:BJ24)),MAX(0,BH25-SUMIF($F$5:F24,F25,$BJ$5:BJ24)))</f>
        <v>1500</v>
      </c>
      <c r="BK25" s="57">
        <f t="shared" ca="1" si="19"/>
        <v>0</v>
      </c>
      <c r="BL25" s="57">
        <f ca="1">MAX(0,SUMIF(Invoice!A:A,F25,Invoice!B:B)-SUMIF(F:F,F25,BJ:BJ))*(COUNTIF(F:F,F25)=COUNTIF($F$5:F25,F25))</f>
        <v>100</v>
      </c>
    </row>
    <row r="26" spans="1:64" hidden="1">
      <c r="A26" s="43">
        <v>26</v>
      </c>
      <c r="B26" s="35" t="s">
        <v>145</v>
      </c>
      <c r="C26" s="35" t="s">
        <v>5706</v>
      </c>
      <c r="D26" s="35">
        <v>1</v>
      </c>
      <c r="E26" s="35">
        <v>140</v>
      </c>
      <c r="F26" s="64" t="s">
        <v>237</v>
      </c>
      <c r="G26" s="73" t="s">
        <v>238</v>
      </c>
      <c r="H26" s="35"/>
      <c r="I26" s="35" t="s">
        <v>54</v>
      </c>
      <c r="J26" s="35">
        <v>0</v>
      </c>
      <c r="K26" s="35" t="s">
        <v>148</v>
      </c>
      <c r="L26" s="35" t="s">
        <v>53</v>
      </c>
      <c r="M26" s="35">
        <v>2</v>
      </c>
      <c r="N26" s="35">
        <v>2</v>
      </c>
      <c r="O26" s="35">
        <v>1</v>
      </c>
      <c r="P26" s="35"/>
      <c r="Q26" s="35"/>
      <c r="R26" s="35" t="s">
        <v>73</v>
      </c>
      <c r="S26" s="35" t="s">
        <v>73</v>
      </c>
      <c r="T26" s="36">
        <v>44901</v>
      </c>
      <c r="U26" s="36">
        <v>2958465</v>
      </c>
      <c r="V26" s="35" t="s">
        <v>5707</v>
      </c>
      <c r="W26" s="35" t="s">
        <v>144</v>
      </c>
      <c r="X26" s="35"/>
      <c r="Y26" s="35" t="s">
        <v>143</v>
      </c>
      <c r="Z26" s="35">
        <v>7594319</v>
      </c>
      <c r="AA26" s="35">
        <v>48</v>
      </c>
      <c r="AB26" s="35">
        <v>24</v>
      </c>
      <c r="AC26" s="35"/>
      <c r="AE26" s="51">
        <f t="shared" si="0"/>
        <v>2</v>
      </c>
      <c r="AG26" s="6" t="str">
        <f t="shared" si="1"/>
        <v>90MB1BG0-C1BAY0</v>
      </c>
      <c r="AH26" s="6" t="str">
        <f t="shared" si="2"/>
        <v/>
      </c>
      <c r="AI26" s="6" t="str">
        <f t="shared" si="3"/>
        <v/>
      </c>
      <c r="AJ26" s="6" t="str">
        <f t="shared" si="4"/>
        <v/>
      </c>
      <c r="AK26" s="6" t="str">
        <f t="shared" si="5"/>
        <v/>
      </c>
      <c r="AL26" s="6" t="str">
        <f t="shared" si="6"/>
        <v/>
      </c>
      <c r="AM26" s="6" t="str">
        <f t="shared" si="7"/>
        <v/>
      </c>
      <c r="AN26" s="6" t="str">
        <f t="shared" si="8"/>
        <v/>
      </c>
      <c r="AO26" s="6" t="str">
        <f t="shared" si="9"/>
        <v xml:space="preserve">90MB1BG0-C1BAY0 |  |  |  |  |  |  | </v>
      </c>
      <c r="AP26" s="6">
        <f t="shared" si="10"/>
        <v>100</v>
      </c>
      <c r="AQ26" s="4"/>
      <c r="AR26" s="6" t="b">
        <f t="shared" si="11"/>
        <v>1</v>
      </c>
      <c r="AS26" s="6" t="str">
        <f t="shared" si="12"/>
        <v>461E | 90MB1BG0-C1BAY0 |  |  |  |  |  |  |  | uniq26</v>
      </c>
      <c r="AT26" s="63">
        <f>IF(NOT(AR26),IF(TRIM($H26)="","Assembly","Phantom Alt"),VLOOKUP(F26,ZPCS04!B:G,6,0))</f>
        <v>175</v>
      </c>
      <c r="AU26" s="7"/>
      <c r="AV26" s="38">
        <f ca="1">IF(TRIM($W26)="F",OFFSET($A$5,MATCH($AS26,$AS$5:$AS26,0)-1,0),$A26)</f>
        <v>26</v>
      </c>
      <c r="AW26" s="38">
        <f ca="1">IFERROR(OFFSET(ZPCS04!$A$1,MATCH(F26,ZPCS04!B:B,0)-1,0),100)</f>
        <v>1.99999997</v>
      </c>
      <c r="AX26" s="7"/>
      <c r="AY26" s="6" t="b">
        <f t="shared" si="13"/>
        <v>1</v>
      </c>
      <c r="AZ26" s="6" t="b">
        <f t="shared" si="14"/>
        <v>1</v>
      </c>
      <c r="BA26" s="4"/>
      <c r="BB26" s="38" t="str">
        <f ca="1">IF(AT26="Phantom Alt",MATCH($AS26,$AS$5:$AS26,0),IF(OR(OFFSET($AF26,0,8-COUNTBLANK($AG26:$AN26))=$F25,$BE26=$BE25),$BB25,""))</f>
        <v/>
      </c>
      <c r="BC26" s="41"/>
      <c r="BD26" s="55" t="str">
        <f t="shared" si="15"/>
        <v>90MB1BG0-C1BAY0 | 13MB18E0P02011</v>
      </c>
      <c r="BE26" s="55" t="str">
        <f t="shared" ca="1" si="16"/>
        <v>90MB1BG0-C1BAY0 | 90MB1BG0-C1BAY0</v>
      </c>
      <c r="BF26" s="57">
        <f ca="1">IFERROR(VLOOKUP($BE26,$BD$5:$BF25,3,0)*$AE26,VLOOKUP($C26,Demanda!$A:$B,2,0)*$AE26)*IF(AT26="Phantom Alt",$BC26,TRUE)</f>
        <v>3000</v>
      </c>
      <c r="BG26" s="57">
        <f t="shared" ca="1" si="17"/>
        <v>3000</v>
      </c>
      <c r="BH26" s="57">
        <f>SUMIF(Invoice!A:A,F26,Invoice!B:B)</f>
        <v>3000</v>
      </c>
      <c r="BI26" s="57">
        <f t="shared" ca="1" si="18"/>
        <v>3000</v>
      </c>
      <c r="BJ26" s="57">
        <f ca="1">MIN((BI26-SUMIF($AS$5:AS25,AS26,$BJ$5:BJ25)),MAX(0,BH26-SUMIF($F$5:F25,F26,$BJ$5:BJ25)))</f>
        <v>3000</v>
      </c>
      <c r="BK26" s="57">
        <f t="shared" ca="1" si="19"/>
        <v>0</v>
      </c>
      <c r="BL26" s="57">
        <f ca="1">MAX(0,SUMIF(Invoice!A:A,F26,Invoice!B:B)-SUMIF(F:F,F26,BJ:BJ))*(COUNTIF(F:F,F26)=COUNTIF($F$5:F26,F26))</f>
        <v>0</v>
      </c>
    </row>
    <row r="27" spans="1:64" hidden="1">
      <c r="A27" s="43">
        <v>27</v>
      </c>
      <c r="B27" s="35" t="s">
        <v>145</v>
      </c>
      <c r="C27" s="35" t="s">
        <v>5706</v>
      </c>
      <c r="D27" s="35">
        <v>1</v>
      </c>
      <c r="E27" s="35">
        <v>150</v>
      </c>
      <c r="F27" s="64" t="s">
        <v>196</v>
      </c>
      <c r="G27" s="73" t="s">
        <v>197</v>
      </c>
      <c r="H27" s="35" t="s">
        <v>219</v>
      </c>
      <c r="I27" s="35" t="s">
        <v>55</v>
      </c>
      <c r="J27" s="35">
        <v>0</v>
      </c>
      <c r="K27" s="35" t="s">
        <v>199</v>
      </c>
      <c r="L27" s="35" t="s">
        <v>53</v>
      </c>
      <c r="M27" s="35">
        <v>1</v>
      </c>
      <c r="N27" s="35"/>
      <c r="O27" s="35">
        <v>1</v>
      </c>
      <c r="P27" s="35">
        <v>2</v>
      </c>
      <c r="Q27" s="35">
        <v>2</v>
      </c>
      <c r="R27" s="35" t="s">
        <v>122</v>
      </c>
      <c r="S27" s="35" t="s">
        <v>122</v>
      </c>
      <c r="T27" s="36">
        <v>44901</v>
      </c>
      <c r="U27" s="36">
        <v>2958465</v>
      </c>
      <c r="V27" s="35" t="s">
        <v>5707</v>
      </c>
      <c r="W27" s="35" t="s">
        <v>144</v>
      </c>
      <c r="X27" s="35"/>
      <c r="Y27" s="35" t="s">
        <v>143</v>
      </c>
      <c r="Z27" s="35">
        <v>7594319</v>
      </c>
      <c r="AA27" s="35">
        <v>52</v>
      </c>
      <c r="AB27" s="35">
        <v>26</v>
      </c>
      <c r="AC27" s="35"/>
      <c r="AE27" s="51">
        <f t="shared" si="0"/>
        <v>1</v>
      </c>
      <c r="AG27" s="6" t="str">
        <f t="shared" si="1"/>
        <v>90MB1BG0-C1BAY0</v>
      </c>
      <c r="AH27" s="6" t="str">
        <f t="shared" si="2"/>
        <v/>
      </c>
      <c r="AI27" s="6" t="str">
        <f t="shared" si="3"/>
        <v/>
      </c>
      <c r="AJ27" s="6" t="str">
        <f t="shared" si="4"/>
        <v/>
      </c>
      <c r="AK27" s="6" t="str">
        <f t="shared" si="5"/>
        <v/>
      </c>
      <c r="AL27" s="6" t="str">
        <f t="shared" si="6"/>
        <v/>
      </c>
      <c r="AM27" s="6" t="str">
        <f t="shared" si="7"/>
        <v/>
      </c>
      <c r="AN27" s="6" t="str">
        <f t="shared" si="8"/>
        <v/>
      </c>
      <c r="AO27" s="6" t="str">
        <f t="shared" si="9"/>
        <v xml:space="preserve">90MB1BG0-C1BAY0 |  |  |  |  |  |  | </v>
      </c>
      <c r="AP27" s="6">
        <f t="shared" si="10"/>
        <v>0</v>
      </c>
      <c r="AQ27" s="4"/>
      <c r="AR27" s="6" t="b">
        <f t="shared" si="11"/>
        <v>1</v>
      </c>
      <c r="AS27" s="6" t="str">
        <f t="shared" si="12"/>
        <v>461E | 90MB1BG0-C1BAY0 |  |  |  |  |  |  |  | B1</v>
      </c>
      <c r="AT27" s="63">
        <f>IF(NOT(AR27),IF(TRIM($H27)="","Assembly","Phantom Alt"),VLOOKUP(F27,ZPCS04!B:G,6,0))</f>
        <v>584</v>
      </c>
      <c r="AU27" s="7"/>
      <c r="AV27" s="38">
        <f ca="1">IF(TRIM($W27)="F",OFFSET($A$5,MATCH($AS27,$AS$5:$AS27,0)-1,0),$A27)</f>
        <v>27</v>
      </c>
      <c r="AW27" s="38">
        <f ca="1">IFERROR(OFFSET(ZPCS04!$A$1,MATCH(F27,ZPCS04!B:B,0)-1,0),100)</f>
        <v>2</v>
      </c>
      <c r="AX27" s="7"/>
      <c r="AY27" s="6" t="b">
        <f t="shared" si="13"/>
        <v>1</v>
      </c>
      <c r="AZ27" s="6" t="b">
        <f t="shared" si="14"/>
        <v>1</v>
      </c>
      <c r="BA27" s="4"/>
      <c r="BB27" s="38" t="str">
        <f ca="1">IF(AT27="Phantom Alt",MATCH($AS27,$AS$5:$AS27,0),IF(OR(OFFSET($AF27,0,8-COUNTBLANK($AG27:$AN27))=$F26,$BE27=$BE26),$BB26,""))</f>
        <v/>
      </c>
      <c r="BC27" s="41"/>
      <c r="BD27" s="55" t="str">
        <f t="shared" si="15"/>
        <v>90MB1BG0-C1BAY0 | 07G016402032</v>
      </c>
      <c r="BE27" s="55" t="str">
        <f t="shared" ca="1" si="16"/>
        <v>90MB1BG0-C1BAY0 | 90MB1BG0-C1BAY0</v>
      </c>
      <c r="BF27" s="57">
        <f ca="1">IFERROR(VLOOKUP($BE27,$BD$5:$BF26,3,0)*$AE27,VLOOKUP($C27,Demanda!$A:$B,2,0)*$AE27)*IF(AT27="Phantom Alt",$BC27,TRUE)</f>
        <v>1500</v>
      </c>
      <c r="BG27" s="57">
        <f t="shared" ca="1" si="17"/>
        <v>0</v>
      </c>
      <c r="BH27" s="57">
        <f>SUMIF(Invoice!A:A,F27,Invoice!B:B)</f>
        <v>0</v>
      </c>
      <c r="BI27" s="57">
        <f t="shared" ca="1" si="18"/>
        <v>1500</v>
      </c>
      <c r="BJ27" s="57">
        <f ca="1">MIN((BI27-SUMIF($AS$5:AS26,AS27,$BJ$5:BJ26)),MAX(0,BH27-SUMIF($F$5:F26,F27,$BJ$5:BJ26)))</f>
        <v>0</v>
      </c>
      <c r="BK27" s="57">
        <f t="shared" ca="1" si="19"/>
        <v>0</v>
      </c>
      <c r="BL27" s="57">
        <f ca="1">MAX(0,SUMIF(Invoice!A:A,F27,Invoice!B:B)-SUMIF(F:F,F27,BJ:BJ))*(COUNTIF(F:F,F27)=COUNTIF($F$5:F27,F27))</f>
        <v>0</v>
      </c>
    </row>
    <row r="28" spans="1:64" hidden="1">
      <c r="A28" s="43">
        <v>28</v>
      </c>
      <c r="B28" s="35" t="s">
        <v>145</v>
      </c>
      <c r="C28" s="35" t="s">
        <v>5706</v>
      </c>
      <c r="D28" s="35">
        <v>1</v>
      </c>
      <c r="E28" s="35">
        <v>150</v>
      </c>
      <c r="F28" s="64" t="s">
        <v>200</v>
      </c>
      <c r="G28" s="73" t="s">
        <v>201</v>
      </c>
      <c r="H28" s="35" t="s">
        <v>219</v>
      </c>
      <c r="I28" s="35" t="s">
        <v>54</v>
      </c>
      <c r="J28" s="35">
        <v>100</v>
      </c>
      <c r="K28" s="35" t="s">
        <v>148</v>
      </c>
      <c r="L28" s="35" t="s">
        <v>53</v>
      </c>
      <c r="M28" s="35">
        <v>1</v>
      </c>
      <c r="N28" s="35">
        <v>1</v>
      </c>
      <c r="O28" s="35">
        <v>1</v>
      </c>
      <c r="P28" s="35">
        <v>2</v>
      </c>
      <c r="Q28" s="35">
        <v>1</v>
      </c>
      <c r="R28" s="35" t="s">
        <v>73</v>
      </c>
      <c r="S28" s="35" t="s">
        <v>73</v>
      </c>
      <c r="T28" s="36">
        <v>44901</v>
      </c>
      <c r="U28" s="36">
        <v>2958465</v>
      </c>
      <c r="V28" s="35" t="s">
        <v>5707</v>
      </c>
      <c r="W28" s="35" t="s">
        <v>144</v>
      </c>
      <c r="X28" s="35"/>
      <c r="Y28" s="35" t="s">
        <v>143</v>
      </c>
      <c r="Z28" s="35">
        <v>7594319</v>
      </c>
      <c r="AA28" s="35">
        <v>50</v>
      </c>
      <c r="AB28" s="35">
        <v>25</v>
      </c>
      <c r="AC28" s="35"/>
      <c r="AE28" s="51">
        <f t="shared" si="0"/>
        <v>1</v>
      </c>
      <c r="AG28" s="6" t="str">
        <f t="shared" si="1"/>
        <v>90MB1BG0-C1BAY0</v>
      </c>
      <c r="AH28" s="6" t="str">
        <f t="shared" si="2"/>
        <v/>
      </c>
      <c r="AI28" s="6" t="str">
        <f t="shared" si="3"/>
        <v/>
      </c>
      <c r="AJ28" s="6" t="str">
        <f t="shared" si="4"/>
        <v/>
      </c>
      <c r="AK28" s="6" t="str">
        <f t="shared" si="5"/>
        <v/>
      </c>
      <c r="AL28" s="6" t="str">
        <f t="shared" si="6"/>
        <v/>
      </c>
      <c r="AM28" s="6" t="str">
        <f t="shared" si="7"/>
        <v/>
      </c>
      <c r="AN28" s="6" t="str">
        <f t="shared" si="8"/>
        <v/>
      </c>
      <c r="AO28" s="6" t="str">
        <f t="shared" si="9"/>
        <v xml:space="preserve">90MB1BG0-C1BAY0 |  |  |  |  |  |  | </v>
      </c>
      <c r="AP28" s="6">
        <f t="shared" si="10"/>
        <v>100</v>
      </c>
      <c r="AQ28" s="4"/>
      <c r="AR28" s="6" t="b">
        <f t="shared" si="11"/>
        <v>1</v>
      </c>
      <c r="AS28" s="6" t="str">
        <f t="shared" si="12"/>
        <v>461E | 90MB1BG0-C1BAY0 |  |  |  |  |  |  |  | B1</v>
      </c>
      <c r="AT28" s="63">
        <f>IF(NOT(AR28),IF(TRIM($H28)="","Assembly","Phantom Alt"),VLOOKUP(F28,ZPCS04!B:G,6,0))</f>
        <v>584</v>
      </c>
      <c r="AU28" s="7"/>
      <c r="AV28" s="38">
        <f ca="1">IF(TRIM($W28)="F",OFFSET($A$5,MATCH($AS28,$AS$5:$AS28,0)-1,0),$A28)</f>
        <v>27</v>
      </c>
      <c r="AW28" s="38">
        <f ca="1">IFERROR(OFFSET(ZPCS04!$A$1,MATCH(F28,ZPCS04!B:B,0)-1,0),100)</f>
        <v>1.99999996</v>
      </c>
      <c r="AX28" s="7"/>
      <c r="AY28" s="6" t="b">
        <f t="shared" si="13"/>
        <v>1</v>
      </c>
      <c r="AZ28" s="6" t="b">
        <f t="shared" si="14"/>
        <v>1</v>
      </c>
      <c r="BA28" s="4"/>
      <c r="BB28" s="38" t="str">
        <f ca="1">IF(AT28="Phantom Alt",MATCH($AS28,$AS$5:$AS28,0),IF(OR(OFFSET($AF28,0,8-COUNTBLANK($AG28:$AN28))=$F27,$BE28=$BE27),$BB27,""))</f>
        <v/>
      </c>
      <c r="BC28" s="41"/>
      <c r="BD28" s="55" t="str">
        <f t="shared" si="15"/>
        <v>90MB1BG0-C1BAY0 | 0B001-00010300</v>
      </c>
      <c r="BE28" s="55" t="str">
        <f t="shared" ca="1" si="16"/>
        <v>90MB1BG0-C1BAY0 | 90MB1BG0-C1BAY0</v>
      </c>
      <c r="BF28" s="57">
        <f ca="1">IFERROR(VLOOKUP($BE28,$BD$5:$BF27,3,0)*$AE28,VLOOKUP($C28,Demanda!$A:$B,2,0)*$AE28)*IF(AT28="Phantom Alt",$BC28,TRUE)</f>
        <v>1500</v>
      </c>
      <c r="BG28" s="57">
        <f t="shared" ca="1" si="17"/>
        <v>1500</v>
      </c>
      <c r="BH28" s="57">
        <f>SUMIF(Invoice!A:A,F28,Invoice!B:B)</f>
        <v>4000</v>
      </c>
      <c r="BI28" s="57">
        <f t="shared" ca="1" si="18"/>
        <v>1500</v>
      </c>
      <c r="BJ28" s="57">
        <f ca="1">MIN((BI28-SUMIF($AS$5:AS27,AS28,$BJ$5:BJ27)),MAX(0,BH28-SUMIF($F$5:F27,F28,$BJ$5:BJ27)))</f>
        <v>1500</v>
      </c>
      <c r="BK28" s="57">
        <f t="shared" ca="1" si="19"/>
        <v>0</v>
      </c>
      <c r="BL28" s="57">
        <f ca="1">MAX(0,SUMIF(Invoice!A:A,F28,Invoice!B:B)-SUMIF(F:F,F28,BJ:BJ))*(COUNTIF(F:F,F28)=COUNTIF($F$5:F28,F28))</f>
        <v>2500</v>
      </c>
    </row>
    <row r="29" spans="1:64" hidden="1">
      <c r="A29" s="43">
        <v>30</v>
      </c>
      <c r="B29" s="35" t="s">
        <v>145</v>
      </c>
      <c r="C29" s="35" t="s">
        <v>5706</v>
      </c>
      <c r="D29" s="35">
        <v>1</v>
      </c>
      <c r="E29" s="35">
        <v>160</v>
      </c>
      <c r="F29" s="64" t="s">
        <v>2332</v>
      </c>
      <c r="G29" s="73" t="s">
        <v>2333</v>
      </c>
      <c r="H29" s="35"/>
      <c r="I29" s="35" t="s">
        <v>54</v>
      </c>
      <c r="J29" s="35">
        <v>0</v>
      </c>
      <c r="K29" s="35" t="s">
        <v>148</v>
      </c>
      <c r="L29" s="35" t="s">
        <v>53</v>
      </c>
      <c r="M29" s="35">
        <v>1</v>
      </c>
      <c r="N29" s="35">
        <v>1</v>
      </c>
      <c r="O29" s="35">
        <v>1</v>
      </c>
      <c r="P29" s="35"/>
      <c r="Q29" s="35"/>
      <c r="R29" s="35" t="s">
        <v>73</v>
      </c>
      <c r="S29" s="35" t="s">
        <v>73</v>
      </c>
      <c r="T29" s="36">
        <v>44901</v>
      </c>
      <c r="U29" s="36">
        <v>2958465</v>
      </c>
      <c r="V29" s="35" t="s">
        <v>5707</v>
      </c>
      <c r="W29" s="35" t="s">
        <v>144</v>
      </c>
      <c r="X29" s="35"/>
      <c r="Y29" s="35" t="s">
        <v>143</v>
      </c>
      <c r="Z29" s="35">
        <v>7594319</v>
      </c>
      <c r="AA29" s="35">
        <v>54</v>
      </c>
      <c r="AB29" s="35">
        <v>27</v>
      </c>
      <c r="AC29" s="35"/>
      <c r="AE29" s="51">
        <f t="shared" si="0"/>
        <v>1</v>
      </c>
      <c r="AG29" s="6" t="str">
        <f t="shared" si="1"/>
        <v>90MB1BG0-C1BAY0</v>
      </c>
      <c r="AH29" s="6" t="str">
        <f t="shared" si="2"/>
        <v/>
      </c>
      <c r="AI29" s="6" t="str">
        <f t="shared" si="3"/>
        <v/>
      </c>
      <c r="AJ29" s="6" t="str">
        <f t="shared" si="4"/>
        <v/>
      </c>
      <c r="AK29" s="6" t="str">
        <f t="shared" si="5"/>
        <v/>
      </c>
      <c r="AL29" s="6" t="str">
        <f t="shared" si="6"/>
        <v/>
      </c>
      <c r="AM29" s="6" t="str">
        <f t="shared" si="7"/>
        <v/>
      </c>
      <c r="AN29" s="6" t="str">
        <f t="shared" si="8"/>
        <v/>
      </c>
      <c r="AO29" s="6" t="str">
        <f t="shared" si="9"/>
        <v xml:space="preserve">90MB1BG0-C1BAY0 |  |  |  |  |  |  | </v>
      </c>
      <c r="AP29" s="6">
        <f t="shared" si="10"/>
        <v>100</v>
      </c>
      <c r="AQ29" s="4"/>
      <c r="AR29" s="6" t="b">
        <f t="shared" si="11"/>
        <v>1</v>
      </c>
      <c r="AS29" s="6" t="str">
        <f t="shared" si="12"/>
        <v>461E | 90MB1BG0-C1BAY0 |  |  |  |  |  |  |  | uniq29</v>
      </c>
      <c r="AT29" s="63">
        <f>IF(NOT(AR29),IF(TRIM($H29)="","Assembly","Phantom Alt"),VLOOKUP(F29,ZPCS04!B:G,6,0))</f>
        <v>181</v>
      </c>
      <c r="AU29" s="7"/>
      <c r="AV29" s="38">
        <f ca="1">IF(TRIM($W29)="F",OFFSET($A$5,MATCH($AS29,$AS$5:$AS29,0)-1,0),$A29)</f>
        <v>30</v>
      </c>
      <c r="AW29" s="38">
        <f ca="1">IFERROR(OFFSET(ZPCS04!$A$1,MATCH(F29,ZPCS04!B:B,0)-1,0),100)</f>
        <v>1.9999999850000001</v>
      </c>
      <c r="AX29" s="7"/>
      <c r="AY29" s="6" t="b">
        <f t="shared" si="13"/>
        <v>1</v>
      </c>
      <c r="AZ29" s="6" t="b">
        <f t="shared" si="14"/>
        <v>1</v>
      </c>
      <c r="BA29" s="4"/>
      <c r="BB29" s="38" t="str">
        <f ca="1">IF(AT29="Phantom Alt",MATCH($AS29,$AS$5:$AS29,0),IF(OR(OFFSET($AF29,0,8-COUNTBLANK($AG29:$AN29))=$F28,$BE29=$BE28),$BB28,""))</f>
        <v/>
      </c>
      <c r="BC29" s="41"/>
      <c r="BD29" s="55" t="str">
        <f t="shared" si="15"/>
        <v>90MB1BG0-C1BAY0 | 15000-1325U000</v>
      </c>
      <c r="BE29" s="55" t="str">
        <f t="shared" ca="1" si="16"/>
        <v>90MB1BG0-C1BAY0 | 90MB1BG0-C1BAY0</v>
      </c>
      <c r="BF29" s="57">
        <f ca="1">IFERROR(VLOOKUP($BE29,$BD$5:$BF28,3,0)*$AE29,VLOOKUP($C29,Demanda!$A:$B,2,0)*$AE29)*IF(AT29="Phantom Alt",$BC29,TRUE)</f>
        <v>1500</v>
      </c>
      <c r="BG29" s="57">
        <f t="shared" ca="1" si="17"/>
        <v>1500</v>
      </c>
      <c r="BH29" s="57">
        <f>SUMIF(Invoice!A:A,F29,Invoice!B:B)</f>
        <v>1500</v>
      </c>
      <c r="BI29" s="57">
        <f t="shared" ca="1" si="18"/>
        <v>1500</v>
      </c>
      <c r="BJ29" s="57">
        <f ca="1">MIN((BI29-SUMIF($AS$5:AS28,AS29,$BJ$5:BJ28)),MAX(0,BH29-SUMIF($F$5:F28,F29,$BJ$5:BJ28)))</f>
        <v>1500</v>
      </c>
      <c r="BK29" s="57">
        <f t="shared" ca="1" si="19"/>
        <v>0</v>
      </c>
      <c r="BL29" s="57">
        <f ca="1">MAX(0,SUMIF(Invoice!A:A,F29,Invoice!B:B)-SUMIF(F:F,F29,BJ:BJ))*(COUNTIF(F:F,F29)=COUNTIF($F$5:F29,F29))</f>
        <v>0</v>
      </c>
    </row>
    <row r="30" spans="1:64" ht="13.8" hidden="1" customHeight="1">
      <c r="A30" s="43">
        <v>29</v>
      </c>
      <c r="B30" s="35" t="s">
        <v>145</v>
      </c>
      <c r="C30" s="35" t="s">
        <v>5706</v>
      </c>
      <c r="D30" s="35">
        <v>1</v>
      </c>
      <c r="E30" s="35">
        <v>170</v>
      </c>
      <c r="F30" s="64" t="s">
        <v>170</v>
      </c>
      <c r="G30" s="73" t="s">
        <v>171</v>
      </c>
      <c r="H30" s="35" t="s">
        <v>224</v>
      </c>
      <c r="I30" s="35" t="s">
        <v>54</v>
      </c>
      <c r="J30" s="35">
        <v>100</v>
      </c>
      <c r="K30" s="35" t="s">
        <v>148</v>
      </c>
      <c r="L30" s="35" t="s">
        <v>53</v>
      </c>
      <c r="M30" s="35">
        <v>1</v>
      </c>
      <c r="N30" s="35">
        <v>1</v>
      </c>
      <c r="O30" s="35">
        <v>1</v>
      </c>
      <c r="P30" s="35">
        <v>2</v>
      </c>
      <c r="Q30" s="35">
        <v>1</v>
      </c>
      <c r="R30" s="35" t="s">
        <v>73</v>
      </c>
      <c r="S30" s="35" t="s">
        <v>73</v>
      </c>
      <c r="T30" s="36">
        <v>44901</v>
      </c>
      <c r="U30" s="36">
        <v>2958465</v>
      </c>
      <c r="V30" s="35" t="s">
        <v>5707</v>
      </c>
      <c r="W30" s="35" t="s">
        <v>144</v>
      </c>
      <c r="X30" s="35"/>
      <c r="Y30" s="35" t="s">
        <v>143</v>
      </c>
      <c r="Z30" s="35">
        <v>7594319</v>
      </c>
      <c r="AA30" s="35">
        <v>56</v>
      </c>
      <c r="AB30" s="35">
        <v>28</v>
      </c>
      <c r="AC30" s="35"/>
      <c r="AE30" s="51">
        <f t="shared" si="0"/>
        <v>1</v>
      </c>
      <c r="AG30" s="6" t="str">
        <f t="shared" si="1"/>
        <v>90MB1BG0-C1BAY0</v>
      </c>
      <c r="AH30" s="6" t="str">
        <f t="shared" si="2"/>
        <v/>
      </c>
      <c r="AI30" s="6" t="str">
        <f t="shared" si="3"/>
        <v/>
      </c>
      <c r="AJ30" s="6" t="str">
        <f t="shared" si="4"/>
        <v/>
      </c>
      <c r="AK30" s="6" t="str">
        <f t="shared" si="5"/>
        <v/>
      </c>
      <c r="AL30" s="6" t="str">
        <f t="shared" si="6"/>
        <v/>
      </c>
      <c r="AM30" s="6" t="str">
        <f t="shared" si="7"/>
        <v/>
      </c>
      <c r="AN30" s="6" t="str">
        <f t="shared" si="8"/>
        <v/>
      </c>
      <c r="AO30" s="6" t="str">
        <f t="shared" si="9"/>
        <v xml:space="preserve">90MB1BG0-C1BAY0 |  |  |  |  |  |  | </v>
      </c>
      <c r="AP30" s="6">
        <f t="shared" si="10"/>
        <v>100</v>
      </c>
      <c r="AQ30" s="4"/>
      <c r="AR30" s="6" t="b">
        <f t="shared" si="11"/>
        <v>1</v>
      </c>
      <c r="AS30" s="6" t="str">
        <f t="shared" si="12"/>
        <v>461E | 90MB1BG0-C1BAY0 |  |  |  |  |  |  |  | B2</v>
      </c>
      <c r="AT30" s="63">
        <f>IF(NOT(AR30),IF(TRIM($H30)="","Assembly","Phantom Alt"),VLOOKUP(F30,ZPCS04!B:G,6,0))</f>
        <v>583</v>
      </c>
      <c r="AU30" s="7"/>
      <c r="AV30" s="38">
        <f ca="1">IF(TRIM($W30)="F",OFFSET($A$5,MATCH($AS30,$AS$5:$AS30,0)-1,0),$A30)</f>
        <v>29</v>
      </c>
      <c r="AW30" s="38">
        <f ca="1">IFERROR(OFFSET(ZPCS04!$A$1,MATCH(F30,ZPCS04!B:B,0)-1,0),100)</f>
        <v>1.9999999850000001</v>
      </c>
      <c r="AX30" s="7"/>
      <c r="AY30" s="6" t="b">
        <f t="shared" si="13"/>
        <v>1</v>
      </c>
      <c r="AZ30" s="6" t="b">
        <f t="shared" si="14"/>
        <v>1</v>
      </c>
      <c r="BA30" s="4"/>
      <c r="BB30" s="38" t="str">
        <f ca="1">IF(AT30="Phantom Alt",MATCH($AS30,$AS$5:$AS30,0),IF(OR(OFFSET($AF30,0,8-COUNTBLANK($AG30:$AN30))=$F29,$BE30=$BE29),$BB29,""))</f>
        <v/>
      </c>
      <c r="BC30" s="41"/>
      <c r="BD30" s="55" t="str">
        <f t="shared" si="15"/>
        <v>90MB1BG0-C1BAY0 | 13020-01811500</v>
      </c>
      <c r="BE30" s="55" t="str">
        <f t="shared" ca="1" si="16"/>
        <v>90MB1BG0-C1BAY0 | 90MB1BG0-C1BAY0</v>
      </c>
      <c r="BF30" s="57">
        <f ca="1">IFERROR(VLOOKUP($BE30,$BD$5:$BF29,3,0)*$AE30,VLOOKUP($C30,Demanda!$A:$B,2,0)*$AE30)*IF(AT30="Phantom Alt",$BC30,TRUE)</f>
        <v>1500</v>
      </c>
      <c r="BG30" s="57">
        <f t="shared" ca="1" si="17"/>
        <v>1500</v>
      </c>
      <c r="BH30" s="57">
        <f>SUMIF(Invoice!A:A,F30,Invoice!B:B)</f>
        <v>1500</v>
      </c>
      <c r="BI30" s="57">
        <f t="shared" ca="1" si="18"/>
        <v>1500</v>
      </c>
      <c r="BJ30" s="57">
        <f ca="1">MIN((BI30-SUMIF($AS$5:AS29,AS30,$BJ$5:BJ29)),MAX(0,BH30-SUMIF($F$5:F29,F30,$BJ$5:BJ29)))</f>
        <v>1500</v>
      </c>
      <c r="BK30" s="57">
        <f t="shared" ca="1" si="19"/>
        <v>0</v>
      </c>
      <c r="BL30" s="57">
        <f ca="1">MAX(0,SUMIF(Invoice!A:A,F30,Invoice!B:B)-SUMIF(F:F,F30,BJ:BJ))*(COUNTIF(F:F,F30)=COUNTIF($F$5:F30,F30))</f>
        <v>0</v>
      </c>
    </row>
    <row r="31" spans="1:64" ht="13.8" hidden="1" customHeight="1">
      <c r="A31" s="43">
        <v>31</v>
      </c>
      <c r="B31" s="35" t="s">
        <v>145</v>
      </c>
      <c r="C31" s="35" t="s">
        <v>5706</v>
      </c>
      <c r="D31" s="35">
        <v>1</v>
      </c>
      <c r="E31" s="35">
        <v>170</v>
      </c>
      <c r="F31" s="64" t="s">
        <v>173</v>
      </c>
      <c r="G31" s="73" t="s">
        <v>174</v>
      </c>
      <c r="H31" s="35" t="s">
        <v>224</v>
      </c>
      <c r="I31" s="35" t="s">
        <v>55</v>
      </c>
      <c r="J31" s="35">
        <v>0</v>
      </c>
      <c r="K31" s="35" t="s">
        <v>148</v>
      </c>
      <c r="L31" s="35" t="s">
        <v>53</v>
      </c>
      <c r="M31" s="35">
        <v>1</v>
      </c>
      <c r="N31" s="35"/>
      <c r="O31" s="35">
        <v>1</v>
      </c>
      <c r="P31" s="35">
        <v>2</v>
      </c>
      <c r="Q31" s="35">
        <v>2</v>
      </c>
      <c r="R31" s="35" t="s">
        <v>73</v>
      </c>
      <c r="S31" s="35" t="s">
        <v>73</v>
      </c>
      <c r="T31" s="36">
        <v>44901</v>
      </c>
      <c r="U31" s="36">
        <v>2958465</v>
      </c>
      <c r="V31" s="35" t="s">
        <v>5707</v>
      </c>
      <c r="W31" s="35" t="s">
        <v>144</v>
      </c>
      <c r="X31" s="35"/>
      <c r="Y31" s="35" t="s">
        <v>143</v>
      </c>
      <c r="Z31" s="35">
        <v>7594319</v>
      </c>
      <c r="AA31" s="35">
        <v>58</v>
      </c>
      <c r="AB31" s="35">
        <v>29</v>
      </c>
      <c r="AC31" s="35"/>
      <c r="AE31" s="51">
        <f t="shared" si="0"/>
        <v>1</v>
      </c>
      <c r="AG31" s="6" t="str">
        <f t="shared" si="1"/>
        <v>90MB1BG0-C1BAY0</v>
      </c>
      <c r="AH31" s="6" t="str">
        <f t="shared" si="2"/>
        <v/>
      </c>
      <c r="AI31" s="6" t="str">
        <f t="shared" si="3"/>
        <v/>
      </c>
      <c r="AJ31" s="6" t="str">
        <f t="shared" si="4"/>
        <v/>
      </c>
      <c r="AK31" s="6" t="str">
        <f t="shared" si="5"/>
        <v/>
      </c>
      <c r="AL31" s="6" t="str">
        <f t="shared" si="6"/>
        <v/>
      </c>
      <c r="AM31" s="6" t="str">
        <f t="shared" si="7"/>
        <v/>
      </c>
      <c r="AN31" s="6" t="str">
        <f t="shared" si="8"/>
        <v/>
      </c>
      <c r="AO31" s="6" t="str">
        <f t="shared" si="9"/>
        <v xml:space="preserve">90MB1BG0-C1BAY0 |  |  |  |  |  |  | </v>
      </c>
      <c r="AP31" s="6">
        <f t="shared" si="10"/>
        <v>0</v>
      </c>
      <c r="AQ31" s="4"/>
      <c r="AR31" s="6" t="b">
        <f t="shared" si="11"/>
        <v>1</v>
      </c>
      <c r="AS31" s="6" t="str">
        <f t="shared" si="12"/>
        <v>461E | 90MB1BG0-C1BAY0 |  |  |  |  |  |  |  | B2</v>
      </c>
      <c r="AT31" s="63">
        <f>IF(NOT(AR31),IF(TRIM($H31)="","Assembly","Phantom Alt"),VLOOKUP(F31,ZPCS04!B:G,6,0))</f>
        <v>583</v>
      </c>
      <c r="AU31" s="7"/>
      <c r="AV31" s="38">
        <f ca="1">IF(TRIM($W31)="F",OFFSET($A$5,MATCH($AS31,$AS$5:$AS31,0)-1,0),$A31)</f>
        <v>29</v>
      </c>
      <c r="AW31" s="38">
        <f ca="1">IFERROR(OFFSET(ZPCS04!$A$1,MATCH(F31,ZPCS04!B:B,0)-1,0),100)</f>
        <v>2</v>
      </c>
      <c r="AX31" s="7"/>
      <c r="AY31" s="6" t="b">
        <f t="shared" si="13"/>
        <v>1</v>
      </c>
      <c r="AZ31" s="6" t="b">
        <f t="shared" si="14"/>
        <v>1</v>
      </c>
      <c r="BA31" s="4"/>
      <c r="BB31" s="38" t="str">
        <f ca="1">IF(AT31="Phantom Alt",MATCH($AS31,$AS$5:$AS31,0),IF(OR(OFFSET($AF31,0,8-COUNTBLANK($AG31:$AN31))=$F30,$BE31=$BE30),$BB30,""))</f>
        <v/>
      </c>
      <c r="BC31" s="41"/>
      <c r="BD31" s="55" t="str">
        <f t="shared" si="15"/>
        <v>90MB1BG0-C1BAY0 | 13020-01811900</v>
      </c>
      <c r="BE31" s="55" t="str">
        <f t="shared" ca="1" si="16"/>
        <v>90MB1BG0-C1BAY0 | 90MB1BG0-C1BAY0</v>
      </c>
      <c r="BF31" s="57">
        <f ca="1">IFERROR(VLOOKUP($BE31,$BD$5:$BF30,3,0)*$AE31,VLOOKUP($C31,Demanda!$A:$B,2,0)*$AE31)*IF(AT31="Phantom Alt",$BC31,TRUE)</f>
        <v>1500</v>
      </c>
      <c r="BG31" s="57">
        <f t="shared" ca="1" si="17"/>
        <v>0</v>
      </c>
      <c r="BH31" s="57">
        <f>SUMIF(Invoice!A:A,F31,Invoice!B:B)</f>
        <v>0</v>
      </c>
      <c r="BI31" s="57">
        <f t="shared" ca="1" si="18"/>
        <v>1500</v>
      </c>
      <c r="BJ31" s="57">
        <f ca="1">MIN((BI31-SUMIF($AS$5:AS30,AS31,$BJ$5:BJ30)),MAX(0,BH31-SUMIF($F$5:F30,F31,$BJ$5:BJ30)))</f>
        <v>0</v>
      </c>
      <c r="BK31" s="57">
        <f t="shared" ca="1" si="19"/>
        <v>0</v>
      </c>
      <c r="BL31" s="57">
        <f ca="1">MAX(0,SUMIF(Invoice!A:A,F31,Invoice!B:B)-SUMIF(F:F,F31,BJ:BJ))*(COUNTIF(F:F,F31)=COUNTIF($F$5:F31,F31))</f>
        <v>0</v>
      </c>
    </row>
    <row r="32" spans="1:64" ht="13.8" hidden="1" customHeight="1">
      <c r="A32" s="43">
        <v>32</v>
      </c>
      <c r="B32" s="35" t="s">
        <v>145</v>
      </c>
      <c r="C32" s="35" t="s">
        <v>5706</v>
      </c>
      <c r="D32" s="35">
        <v>1</v>
      </c>
      <c r="E32" s="35">
        <v>180</v>
      </c>
      <c r="F32" s="64" t="s">
        <v>178</v>
      </c>
      <c r="G32" s="73" t="s">
        <v>179</v>
      </c>
      <c r="H32" s="35"/>
      <c r="I32" s="35" t="s">
        <v>54</v>
      </c>
      <c r="J32" s="35">
        <v>0</v>
      </c>
      <c r="K32" s="35" t="s">
        <v>148</v>
      </c>
      <c r="L32" s="35" t="s">
        <v>53</v>
      </c>
      <c r="M32" s="35">
        <v>1</v>
      </c>
      <c r="N32" s="35">
        <v>1</v>
      </c>
      <c r="O32" s="35">
        <v>1</v>
      </c>
      <c r="P32" s="35"/>
      <c r="Q32" s="35"/>
      <c r="R32" s="35" t="s">
        <v>73</v>
      </c>
      <c r="S32" s="35" t="s">
        <v>73</v>
      </c>
      <c r="T32" s="36">
        <v>44901</v>
      </c>
      <c r="U32" s="36">
        <v>2958465</v>
      </c>
      <c r="V32" s="35" t="s">
        <v>5707</v>
      </c>
      <c r="W32" s="35" t="s">
        <v>144</v>
      </c>
      <c r="X32" s="35"/>
      <c r="Y32" s="35" t="s">
        <v>143</v>
      </c>
      <c r="Z32" s="35">
        <v>7594319</v>
      </c>
      <c r="AA32" s="35">
        <v>60</v>
      </c>
      <c r="AB32" s="35">
        <v>30</v>
      </c>
      <c r="AC32" s="35"/>
      <c r="AE32" s="51">
        <f t="shared" si="0"/>
        <v>1</v>
      </c>
      <c r="AG32" s="6" t="str">
        <f t="shared" si="1"/>
        <v>90MB1BG0-C1BAY0</v>
      </c>
      <c r="AH32" s="6" t="str">
        <f t="shared" si="2"/>
        <v/>
      </c>
      <c r="AI32" s="6" t="str">
        <f t="shared" si="3"/>
        <v/>
      </c>
      <c r="AJ32" s="6" t="str">
        <f t="shared" si="4"/>
        <v/>
      </c>
      <c r="AK32" s="6" t="str">
        <f t="shared" si="5"/>
        <v/>
      </c>
      <c r="AL32" s="6" t="str">
        <f t="shared" si="6"/>
        <v/>
      </c>
      <c r="AM32" s="6" t="str">
        <f t="shared" si="7"/>
        <v/>
      </c>
      <c r="AN32" s="6" t="str">
        <f t="shared" si="8"/>
        <v/>
      </c>
      <c r="AO32" s="6" t="str">
        <f t="shared" si="9"/>
        <v xml:space="preserve">90MB1BG0-C1BAY0 |  |  |  |  |  |  | </v>
      </c>
      <c r="AP32" s="6">
        <f t="shared" si="10"/>
        <v>100</v>
      </c>
      <c r="AQ32" s="4"/>
      <c r="AR32" s="6" t="b">
        <f t="shared" si="11"/>
        <v>1</v>
      </c>
      <c r="AS32" s="6" t="str">
        <f t="shared" si="12"/>
        <v>461E | 90MB1BG0-C1BAY0 |  |  |  |  |  |  |  | uniq32</v>
      </c>
      <c r="AT32" s="63">
        <f>IF(NOT(AR32),IF(TRIM($H32)="","Assembly","Phantom Alt"),VLOOKUP(F32,ZPCS04!B:G,6,0))</f>
        <v>333</v>
      </c>
      <c r="AU32" s="7"/>
      <c r="AV32" s="38">
        <f ca="1">IF(TRIM($W32)="F",OFFSET($A$5,MATCH($AS32,$AS$5:$AS32,0)-1,0),$A32)</f>
        <v>32</v>
      </c>
      <c r="AW32" s="38">
        <f ca="1">IFERROR(OFFSET(ZPCS04!$A$1,MATCH(F32,ZPCS04!B:B,0)-1,0),100)</f>
        <v>1.9999999850000001</v>
      </c>
      <c r="AX32" s="7"/>
      <c r="AY32" s="6" t="b">
        <f t="shared" si="13"/>
        <v>1</v>
      </c>
      <c r="AZ32" s="6" t="b">
        <f t="shared" si="14"/>
        <v>1</v>
      </c>
      <c r="BA32" s="4"/>
      <c r="BB32" s="38" t="str">
        <f ca="1">IF(AT32="Phantom Alt",MATCH($AS32,$AS$5:$AS32,0),IF(OR(OFFSET($AF32,0,8-COUNTBLANK($AG32:$AN32))=$F31,$BE32=$BE31),$BB31,""))</f>
        <v/>
      </c>
      <c r="BC32" s="41"/>
      <c r="BD32" s="55" t="str">
        <f t="shared" si="15"/>
        <v>90MB1BG0-C1BAY0 | 15100-23959100</v>
      </c>
      <c r="BE32" s="55" t="str">
        <f t="shared" ca="1" si="16"/>
        <v>90MB1BG0-C1BAY0 | 90MB1BG0-C1BAY0</v>
      </c>
      <c r="BF32" s="57">
        <f ca="1">IFERROR(VLOOKUP($BE32,$BD$5:$BF31,3,0)*$AE32,VLOOKUP($C32,Demanda!$A:$B,2,0)*$AE32)*IF(AT32="Phantom Alt",$BC32,TRUE)</f>
        <v>1500</v>
      </c>
      <c r="BG32" s="57">
        <f t="shared" ca="1" si="17"/>
        <v>1500</v>
      </c>
      <c r="BH32" s="57">
        <f>SUMIF(Invoice!A:A,F32,Invoice!B:B)</f>
        <v>1500</v>
      </c>
      <c r="BI32" s="57">
        <f t="shared" ca="1" si="18"/>
        <v>1500</v>
      </c>
      <c r="BJ32" s="57">
        <f ca="1">MIN((BI32-SUMIF($AS$5:AS31,AS32,$BJ$5:BJ31)),MAX(0,BH32-SUMIF($F$5:F31,F32,$BJ$5:BJ31)))</f>
        <v>1500</v>
      </c>
      <c r="BK32" s="57">
        <f t="shared" ca="1" si="19"/>
        <v>0</v>
      </c>
      <c r="BL32" s="57">
        <f ca="1">MAX(0,SUMIF(Invoice!A:A,F32,Invoice!B:B)-SUMIF(F:F,F32,BJ:BJ))*(COUNTIF(F:F,F32)=COUNTIF($F$5:F32,F32))</f>
        <v>0</v>
      </c>
    </row>
    <row r="33" spans="1:65" hidden="1">
      <c r="A33" s="43">
        <v>34</v>
      </c>
      <c r="B33" s="35" t="s">
        <v>145</v>
      </c>
      <c r="C33" s="35" t="s">
        <v>5706</v>
      </c>
      <c r="D33" s="35">
        <v>1</v>
      </c>
      <c r="E33" s="35">
        <v>190</v>
      </c>
      <c r="F33" s="64" t="s">
        <v>180</v>
      </c>
      <c r="G33" s="73" t="s">
        <v>181</v>
      </c>
      <c r="H33" s="35"/>
      <c r="I33" s="35" t="s">
        <v>54</v>
      </c>
      <c r="J33" s="35">
        <v>0</v>
      </c>
      <c r="K33" s="35" t="s">
        <v>148</v>
      </c>
      <c r="L33" s="35" t="s">
        <v>53</v>
      </c>
      <c r="M33" s="35">
        <v>1</v>
      </c>
      <c r="N33" s="35">
        <v>1</v>
      </c>
      <c r="O33" s="35">
        <v>1</v>
      </c>
      <c r="P33" s="35"/>
      <c r="Q33" s="35"/>
      <c r="R33" s="35" t="s">
        <v>73</v>
      </c>
      <c r="S33" s="35" t="s">
        <v>73</v>
      </c>
      <c r="T33" s="36">
        <v>44901</v>
      </c>
      <c r="U33" s="36">
        <v>2958465</v>
      </c>
      <c r="V33" s="35" t="s">
        <v>5707</v>
      </c>
      <c r="W33" s="35" t="s">
        <v>144</v>
      </c>
      <c r="X33" s="35"/>
      <c r="Y33" s="35" t="s">
        <v>143</v>
      </c>
      <c r="Z33" s="35">
        <v>7594319</v>
      </c>
      <c r="AA33" s="35">
        <v>62</v>
      </c>
      <c r="AB33" s="35">
        <v>31</v>
      </c>
      <c r="AC33" s="35"/>
      <c r="AE33" s="51">
        <f t="shared" si="0"/>
        <v>1</v>
      </c>
      <c r="AG33" s="6" t="str">
        <f t="shared" si="1"/>
        <v>90MB1BG0-C1BAY0</v>
      </c>
      <c r="AH33" s="6" t="str">
        <f t="shared" si="2"/>
        <v/>
      </c>
      <c r="AI33" s="6" t="str">
        <f t="shared" si="3"/>
        <v/>
      </c>
      <c r="AJ33" s="6" t="str">
        <f t="shared" si="4"/>
        <v/>
      </c>
      <c r="AK33" s="6" t="str">
        <f t="shared" si="5"/>
        <v/>
      </c>
      <c r="AL33" s="6" t="str">
        <f t="shared" si="6"/>
        <v/>
      </c>
      <c r="AM33" s="6" t="str">
        <f t="shared" si="7"/>
        <v/>
      </c>
      <c r="AN33" s="6" t="str">
        <f t="shared" si="8"/>
        <v/>
      </c>
      <c r="AO33" s="6" t="str">
        <f t="shared" si="9"/>
        <v xml:space="preserve">90MB1BG0-C1BAY0 |  |  |  |  |  |  | </v>
      </c>
      <c r="AP33" s="6">
        <f t="shared" si="10"/>
        <v>100</v>
      </c>
      <c r="AQ33" s="4"/>
      <c r="AR33" s="6" t="b">
        <f t="shared" si="11"/>
        <v>1</v>
      </c>
      <c r="AS33" s="6" t="str">
        <f t="shared" si="12"/>
        <v>461E | 90MB1BG0-C1BAY0 |  |  |  |  |  |  |  | uniq33</v>
      </c>
      <c r="AT33" s="63">
        <f>IF(NOT(AR33),IF(TRIM($H33)="","Assembly","Phantom Alt"),VLOOKUP(F33,ZPCS04!B:G,6,0))</f>
        <v>204</v>
      </c>
      <c r="AU33" s="7"/>
      <c r="AV33" s="38">
        <f ca="1">IF(TRIM($W33)="F",OFFSET($A$5,MATCH($AS33,$AS$5:$AS33,0)-1,0),$A33)</f>
        <v>34</v>
      </c>
      <c r="AW33" s="38">
        <f ca="1">IFERROR(OFFSET(ZPCS04!$A$1,MATCH(F33,ZPCS04!B:B,0)-1,0),100)</f>
        <v>1.9999999850000001</v>
      </c>
      <c r="AX33" s="7"/>
      <c r="AY33" s="6" t="b">
        <f t="shared" si="13"/>
        <v>1</v>
      </c>
      <c r="AZ33" s="6" t="b">
        <f t="shared" si="14"/>
        <v>1</v>
      </c>
      <c r="BA33" s="4"/>
      <c r="BB33" s="38" t="str">
        <f ca="1">IF(AT33="Phantom Alt",MATCH($AS33,$AS$5:$AS33,0),IF(OR(OFFSET($AF33,0,8-COUNTBLANK($AG33:$AN33))=$F32,$BE33=$BE32),$BB32,""))</f>
        <v/>
      </c>
      <c r="BC33" s="41"/>
      <c r="BD33" s="55" t="str">
        <f t="shared" si="15"/>
        <v>90MB1BG0-C1BAY0 | 15060-49740000</v>
      </c>
      <c r="BE33" s="55" t="str">
        <f t="shared" ca="1" si="16"/>
        <v>90MB1BG0-C1BAY0 | 90MB1BG0-C1BAY0</v>
      </c>
      <c r="BF33" s="57">
        <f ca="1">IFERROR(VLOOKUP($BE33,$BD$5:$BF32,3,0)*$AE33,VLOOKUP($C33,Demanda!$A:$B,2,0)*$AE33)*IF(AT33="Phantom Alt",$BC33,TRUE)</f>
        <v>1500</v>
      </c>
      <c r="BG33" s="57">
        <f t="shared" ca="1" si="17"/>
        <v>1500</v>
      </c>
      <c r="BH33" s="57">
        <f>SUMIF(Invoice!A:A,F33,Invoice!B:B)</f>
        <v>1500</v>
      </c>
      <c r="BI33" s="57">
        <f t="shared" ca="1" si="18"/>
        <v>1500</v>
      </c>
      <c r="BJ33" s="57">
        <f ca="1">MIN((BI33-SUMIF($AS$5:AS32,AS33,$BJ$5:BJ32)),MAX(0,BH33-SUMIF($F$5:F32,F33,$BJ$5:BJ32)))</f>
        <v>1500</v>
      </c>
      <c r="BK33" s="57">
        <f t="shared" ca="1" si="19"/>
        <v>0</v>
      </c>
      <c r="BL33" s="57">
        <f ca="1">MAX(0,SUMIF(Invoice!A:A,F33,Invoice!B:B)-SUMIF(F:F,F33,BJ:BJ))*(COUNTIF(F:F,F33)=COUNTIF($F$5:F33,F33))</f>
        <v>0</v>
      </c>
    </row>
    <row r="34" spans="1:65" hidden="1">
      <c r="A34" s="43">
        <v>33</v>
      </c>
      <c r="B34" s="35" t="s">
        <v>145</v>
      </c>
      <c r="C34" s="35" t="s">
        <v>5706</v>
      </c>
      <c r="D34" s="35">
        <v>1</v>
      </c>
      <c r="E34" s="35">
        <v>200</v>
      </c>
      <c r="F34" s="64" t="s">
        <v>182</v>
      </c>
      <c r="G34" s="73" t="s">
        <v>183</v>
      </c>
      <c r="H34" s="35"/>
      <c r="I34" s="35" t="s">
        <v>54</v>
      </c>
      <c r="J34" s="35">
        <v>0</v>
      </c>
      <c r="K34" s="35" t="s">
        <v>148</v>
      </c>
      <c r="L34" s="35" t="s">
        <v>53</v>
      </c>
      <c r="M34" s="35">
        <v>1</v>
      </c>
      <c r="N34" s="35">
        <v>1</v>
      </c>
      <c r="O34" s="35">
        <v>1</v>
      </c>
      <c r="P34" s="35"/>
      <c r="Q34" s="35"/>
      <c r="R34" s="35" t="s">
        <v>73</v>
      </c>
      <c r="S34" s="35" t="s">
        <v>73</v>
      </c>
      <c r="T34" s="36">
        <v>44901</v>
      </c>
      <c r="U34" s="36">
        <v>2958465</v>
      </c>
      <c r="V34" s="35" t="s">
        <v>5707</v>
      </c>
      <c r="W34" s="35" t="s">
        <v>144</v>
      </c>
      <c r="X34" s="35"/>
      <c r="Y34" s="35" t="s">
        <v>143</v>
      </c>
      <c r="Z34" s="35">
        <v>7594319</v>
      </c>
      <c r="AA34" s="35">
        <v>64</v>
      </c>
      <c r="AB34" s="35">
        <v>32</v>
      </c>
      <c r="AC34" s="35"/>
      <c r="AE34" s="51">
        <f t="shared" si="0"/>
        <v>1</v>
      </c>
      <c r="AG34" s="6" t="str">
        <f t="shared" si="1"/>
        <v>90MB1BG0-C1BAY0</v>
      </c>
      <c r="AH34" s="6" t="str">
        <f t="shared" si="2"/>
        <v/>
      </c>
      <c r="AI34" s="6" t="str">
        <f t="shared" si="3"/>
        <v/>
      </c>
      <c r="AJ34" s="6" t="str">
        <f t="shared" si="4"/>
        <v/>
      </c>
      <c r="AK34" s="6" t="str">
        <f t="shared" si="5"/>
        <v/>
      </c>
      <c r="AL34" s="6" t="str">
        <f t="shared" si="6"/>
        <v/>
      </c>
      <c r="AM34" s="6" t="str">
        <f t="shared" si="7"/>
        <v/>
      </c>
      <c r="AN34" s="6" t="str">
        <f t="shared" si="8"/>
        <v/>
      </c>
      <c r="AO34" s="6" t="str">
        <f t="shared" si="9"/>
        <v xml:space="preserve">90MB1BG0-C1BAY0 |  |  |  |  |  |  | </v>
      </c>
      <c r="AP34" s="6">
        <f t="shared" si="10"/>
        <v>100</v>
      </c>
      <c r="AQ34" s="4"/>
      <c r="AR34" s="6" t="b">
        <f t="shared" si="11"/>
        <v>1</v>
      </c>
      <c r="AS34" s="6" t="str">
        <f t="shared" si="12"/>
        <v>461E | 90MB1BG0-C1BAY0 |  |  |  |  |  |  |  | uniq34</v>
      </c>
      <c r="AT34" s="63">
        <f>IF(NOT(AR34),IF(TRIM($H34)="","Assembly","Phantom Alt"),VLOOKUP(F34,ZPCS04!B:G,6,0))</f>
        <v>212</v>
      </c>
      <c r="AU34" s="7"/>
      <c r="AV34" s="38">
        <f ca="1">IF(TRIM($W34)="F",OFFSET($A$5,MATCH($AS34,$AS$5:$AS34,0)-1,0),$A34)</f>
        <v>33</v>
      </c>
      <c r="AW34" s="38">
        <f ca="1">IFERROR(OFFSET(ZPCS04!$A$1,MATCH(F34,ZPCS04!B:B,0)-1,0),100)</f>
        <v>1.9999999850000001</v>
      </c>
      <c r="AX34" s="7"/>
      <c r="AY34" s="6" t="b">
        <f t="shared" si="13"/>
        <v>1</v>
      </c>
      <c r="AZ34" s="6" t="b">
        <f t="shared" si="14"/>
        <v>1</v>
      </c>
      <c r="BA34" s="4"/>
      <c r="BB34" s="38" t="str">
        <f ca="1">IF(AT34="Phantom Alt",MATCH($AS34,$AS$5:$AS34,0),IF(OR(OFFSET($AF34,0,8-COUNTBLANK($AG34:$AN34))=$F33,$BE34=$BE33),$BB33,""))</f>
        <v/>
      </c>
      <c r="BC34" s="41"/>
      <c r="BD34" s="55" t="str">
        <f t="shared" si="15"/>
        <v>90MB1BG0-C1BAY0 | 15100-25940000</v>
      </c>
      <c r="BE34" s="55" t="str">
        <f t="shared" ca="1" si="16"/>
        <v>90MB1BG0-C1BAY0 | 90MB1BG0-C1BAY0</v>
      </c>
      <c r="BF34" s="57">
        <f ca="1">IFERROR(VLOOKUP($BE34,$BD$5:$BF33,3,0)*$AE34,VLOOKUP($C34,Demanda!$A:$B,2,0)*$AE34)*IF(AT34="Phantom Alt",$BC34,TRUE)</f>
        <v>1500</v>
      </c>
      <c r="BG34" s="57">
        <f t="shared" ca="1" si="17"/>
        <v>1500</v>
      </c>
      <c r="BH34" s="57">
        <f>SUMIF(Invoice!A:A,F34,Invoice!B:B)</f>
        <v>1500</v>
      </c>
      <c r="BI34" s="57">
        <f t="shared" ca="1" si="18"/>
        <v>1500</v>
      </c>
      <c r="BJ34" s="57">
        <f ca="1">MIN((BI34-SUMIF($AS$5:AS33,AS34,$BJ$5:BJ33)),MAX(0,BH34-SUMIF($F$5:F33,F34,$BJ$5:BJ33)))</f>
        <v>1500</v>
      </c>
      <c r="BK34" s="57">
        <f t="shared" ca="1" si="19"/>
        <v>0</v>
      </c>
      <c r="BL34" s="57">
        <f ca="1">MAX(0,SUMIF(Invoice!A:A,F34,Invoice!B:B)-SUMIF(F:F,F34,BJ:BJ))*(COUNTIF(F:F,F34)=COUNTIF($F$5:F34,F34))</f>
        <v>0</v>
      </c>
    </row>
    <row r="35" spans="1:65" hidden="1">
      <c r="A35" s="43">
        <v>36</v>
      </c>
      <c r="B35" s="35" t="s">
        <v>145</v>
      </c>
      <c r="C35" s="35" t="s">
        <v>5706</v>
      </c>
      <c r="D35" s="35">
        <v>1</v>
      </c>
      <c r="E35" s="35">
        <v>210</v>
      </c>
      <c r="F35" s="64" t="s">
        <v>184</v>
      </c>
      <c r="G35" s="73" t="s">
        <v>185</v>
      </c>
      <c r="H35" s="35"/>
      <c r="I35" s="35" t="s">
        <v>54</v>
      </c>
      <c r="J35" s="35">
        <v>0</v>
      </c>
      <c r="K35" s="35" t="s">
        <v>148</v>
      </c>
      <c r="L35" s="35" t="s">
        <v>53</v>
      </c>
      <c r="M35" s="35">
        <v>1</v>
      </c>
      <c r="N35" s="35">
        <v>1</v>
      </c>
      <c r="O35" s="35">
        <v>1</v>
      </c>
      <c r="P35" s="35"/>
      <c r="Q35" s="35"/>
      <c r="R35" s="35" t="s">
        <v>73</v>
      </c>
      <c r="S35" s="35" t="s">
        <v>73</v>
      </c>
      <c r="T35" s="36">
        <v>44901</v>
      </c>
      <c r="U35" s="36">
        <v>2958465</v>
      </c>
      <c r="V35" s="35" t="s">
        <v>5707</v>
      </c>
      <c r="W35" s="35" t="s">
        <v>144</v>
      </c>
      <c r="X35" s="35"/>
      <c r="Y35" s="35" t="s">
        <v>143</v>
      </c>
      <c r="Z35" s="35">
        <v>7594319</v>
      </c>
      <c r="AA35" s="35">
        <v>66</v>
      </c>
      <c r="AB35" s="35">
        <v>33</v>
      </c>
      <c r="AC35" s="35"/>
      <c r="AE35" s="51">
        <f t="shared" si="0"/>
        <v>1</v>
      </c>
      <c r="AG35" s="6" t="str">
        <f t="shared" si="1"/>
        <v>90MB1BG0-C1BAY0</v>
      </c>
      <c r="AH35" s="6" t="str">
        <f t="shared" si="2"/>
        <v/>
      </c>
      <c r="AI35" s="6" t="str">
        <f t="shared" si="3"/>
        <v/>
      </c>
      <c r="AJ35" s="6" t="str">
        <f t="shared" si="4"/>
        <v/>
      </c>
      <c r="AK35" s="6" t="str">
        <f t="shared" si="5"/>
        <v/>
      </c>
      <c r="AL35" s="6" t="str">
        <f t="shared" si="6"/>
        <v/>
      </c>
      <c r="AM35" s="6" t="str">
        <f t="shared" si="7"/>
        <v/>
      </c>
      <c r="AN35" s="6" t="str">
        <f t="shared" si="8"/>
        <v/>
      </c>
      <c r="AO35" s="6" t="str">
        <f t="shared" si="9"/>
        <v xml:space="preserve">90MB1BG0-C1BAY0 |  |  |  |  |  |  | </v>
      </c>
      <c r="AP35" s="6">
        <f t="shared" si="10"/>
        <v>100</v>
      </c>
      <c r="AQ35" s="4"/>
      <c r="AR35" s="6" t="b">
        <f t="shared" si="11"/>
        <v>1</v>
      </c>
      <c r="AS35" s="6" t="str">
        <f t="shared" si="12"/>
        <v>461E | 90MB1BG0-C1BAY0 |  |  |  |  |  |  |  | uniq35</v>
      </c>
      <c r="AT35" s="63">
        <f>IF(NOT(AR35),IF(TRIM($H35)="","Assembly","Phantom Alt"),VLOOKUP(F35,ZPCS04!B:G,6,0))</f>
        <v>209</v>
      </c>
      <c r="AU35" s="7"/>
      <c r="AV35" s="38">
        <f ca="1">IF(TRIM($W35)="F",OFFSET($A$5,MATCH($AS35,$AS$5:$AS35,0)-1,0),$A35)</f>
        <v>36</v>
      </c>
      <c r="AW35" s="38">
        <f ca="1">IFERROR(OFFSET(ZPCS04!$A$1,MATCH(F35,ZPCS04!B:B,0)-1,0),100)</f>
        <v>1.9999999850000001</v>
      </c>
      <c r="AX35" s="7"/>
      <c r="AY35" s="6" t="b">
        <f t="shared" si="13"/>
        <v>1</v>
      </c>
      <c r="AZ35" s="6" t="b">
        <f t="shared" si="14"/>
        <v>1</v>
      </c>
      <c r="BA35" s="4"/>
      <c r="BB35" s="38" t="str">
        <f ca="1">IF(AT35="Phantom Alt",MATCH($AS35,$AS$5:$AS35,0),IF(OR(OFFSET($AF35,0,8-COUNTBLANK($AG35:$AN35))=$F34,$BE35=$BE34),$BB34,""))</f>
        <v/>
      </c>
      <c r="BC35" s="41"/>
      <c r="BD35" s="55" t="str">
        <f t="shared" si="15"/>
        <v>90MB1BG0-C1BAY0 | 15100-13991200</v>
      </c>
      <c r="BE35" s="55" t="str">
        <f t="shared" ca="1" si="16"/>
        <v>90MB1BG0-C1BAY0 | 90MB1BG0-C1BAY0</v>
      </c>
      <c r="BF35" s="57">
        <f ca="1">IFERROR(VLOOKUP($BE35,$BD$5:$BF34,3,0)*$AE35,VLOOKUP($C35,Demanda!$A:$B,2,0)*$AE35)*IF(AT35="Phantom Alt",$BC35,TRUE)</f>
        <v>1500</v>
      </c>
      <c r="BG35" s="57">
        <f t="shared" ca="1" si="17"/>
        <v>1500</v>
      </c>
      <c r="BH35" s="57">
        <f>SUMIF(Invoice!A:A,F35,Invoice!B:B)</f>
        <v>1500</v>
      </c>
      <c r="BI35" s="57">
        <f t="shared" ca="1" si="18"/>
        <v>1500</v>
      </c>
      <c r="BJ35" s="57">
        <f ca="1">MIN((BI35-SUMIF($AS$5:AS34,AS35,$BJ$5:BJ34)),MAX(0,BH35-SUMIF($F$5:F34,F35,$BJ$5:BJ34)))</f>
        <v>1500</v>
      </c>
      <c r="BK35" s="57">
        <f t="shared" ca="1" si="19"/>
        <v>0</v>
      </c>
      <c r="BL35" s="57">
        <f ca="1">MAX(0,SUMIF(Invoice!A:A,F35,Invoice!B:B)-SUMIF(F:F,F35,BJ:BJ))*(COUNTIF(F:F,F35)=COUNTIF($F$5:F35,F35))</f>
        <v>0</v>
      </c>
    </row>
    <row r="36" spans="1:65" hidden="1">
      <c r="A36" s="43">
        <v>35</v>
      </c>
      <c r="B36" s="35" t="s">
        <v>145</v>
      </c>
      <c r="C36" s="35" t="s">
        <v>5706</v>
      </c>
      <c r="D36" s="35">
        <v>1</v>
      </c>
      <c r="E36" s="35">
        <v>220</v>
      </c>
      <c r="F36" s="64" t="s">
        <v>2376</v>
      </c>
      <c r="G36" s="73" t="s">
        <v>2377</v>
      </c>
      <c r="H36" s="35"/>
      <c r="I36" s="35" t="s">
        <v>54</v>
      </c>
      <c r="J36" s="35">
        <v>0</v>
      </c>
      <c r="K36" s="35" t="s">
        <v>148</v>
      </c>
      <c r="L36" s="35" t="s">
        <v>53</v>
      </c>
      <c r="M36" s="35">
        <v>1</v>
      </c>
      <c r="N36" s="35">
        <v>1</v>
      </c>
      <c r="O36" s="35">
        <v>1</v>
      </c>
      <c r="P36" s="35"/>
      <c r="Q36" s="35"/>
      <c r="R36" s="35" t="s">
        <v>73</v>
      </c>
      <c r="S36" s="35" t="s">
        <v>73</v>
      </c>
      <c r="T36" s="36">
        <v>44901</v>
      </c>
      <c r="U36" s="36">
        <v>2958465</v>
      </c>
      <c r="V36" s="35" t="s">
        <v>5707</v>
      </c>
      <c r="W36" s="35" t="s">
        <v>144</v>
      </c>
      <c r="X36" s="35"/>
      <c r="Y36" s="35" t="s">
        <v>143</v>
      </c>
      <c r="Z36" s="35">
        <v>7594319</v>
      </c>
      <c r="AA36" s="35">
        <v>68</v>
      </c>
      <c r="AB36" s="35">
        <v>34</v>
      </c>
      <c r="AC36" s="35"/>
      <c r="AE36" s="51">
        <f t="shared" si="0"/>
        <v>1</v>
      </c>
      <c r="AG36" s="6" t="str">
        <f t="shared" si="1"/>
        <v>90MB1BG0-C1BAY0</v>
      </c>
      <c r="AH36" s="6" t="str">
        <f t="shared" si="2"/>
        <v/>
      </c>
      <c r="AI36" s="6" t="str">
        <f t="shared" si="3"/>
        <v/>
      </c>
      <c r="AJ36" s="6" t="str">
        <f t="shared" si="4"/>
        <v/>
      </c>
      <c r="AK36" s="6" t="str">
        <f t="shared" si="5"/>
        <v/>
      </c>
      <c r="AL36" s="6" t="str">
        <f t="shared" si="6"/>
        <v/>
      </c>
      <c r="AM36" s="6" t="str">
        <f t="shared" si="7"/>
        <v/>
      </c>
      <c r="AN36" s="6" t="str">
        <f t="shared" si="8"/>
        <v/>
      </c>
      <c r="AO36" s="6" t="str">
        <f t="shared" si="9"/>
        <v xml:space="preserve">90MB1BG0-C1BAY0 |  |  |  |  |  |  | </v>
      </c>
      <c r="AP36" s="6">
        <f t="shared" si="10"/>
        <v>100</v>
      </c>
      <c r="AQ36" s="4"/>
      <c r="AR36" s="6" t="b">
        <f t="shared" si="11"/>
        <v>1</v>
      </c>
      <c r="AS36" s="6" t="str">
        <f t="shared" si="12"/>
        <v>461E | 90MB1BG0-C1BAY0 |  |  |  |  |  |  |  | uniq36</v>
      </c>
      <c r="AT36" s="63">
        <f>IF(NOT(AR36),IF(TRIM($H36)="","Assembly","Phantom Alt"),VLOOKUP(F36,ZPCS04!B:G,6,0))</f>
        <v>207</v>
      </c>
      <c r="AU36" s="7"/>
      <c r="AV36" s="38">
        <f ca="1">IF(TRIM($W36)="F",OFFSET($A$5,MATCH($AS36,$AS$5:$AS36,0)-1,0),$A36)</f>
        <v>35</v>
      </c>
      <c r="AW36" s="38">
        <f ca="1">IFERROR(OFFSET(ZPCS04!$A$1,MATCH(F36,ZPCS04!B:B,0)-1,0),100)</f>
        <v>1.9999999850000001</v>
      </c>
      <c r="AX36" s="7"/>
      <c r="AY36" s="6" t="b">
        <f t="shared" si="13"/>
        <v>1</v>
      </c>
      <c r="AZ36" s="6" t="b">
        <f t="shared" si="14"/>
        <v>1</v>
      </c>
      <c r="BA36" s="4"/>
      <c r="BB36" s="38" t="str">
        <f ca="1">IF(AT36="Phantom Alt",MATCH($AS36,$AS$5:$AS36,0),IF(OR(OFFSET($AF36,0,8-COUNTBLANK($AG36:$AN36))=$F35,$BE36=$BE35),$BB35,""))</f>
        <v/>
      </c>
      <c r="BC36" s="41"/>
      <c r="BD36" s="55" t="str">
        <f t="shared" si="15"/>
        <v>90MB1BG0-C1BAY0 | 15091-67520100</v>
      </c>
      <c r="BE36" s="55" t="str">
        <f t="shared" ca="1" si="16"/>
        <v>90MB1BG0-C1BAY0 | 90MB1BG0-C1BAY0</v>
      </c>
      <c r="BF36" s="57">
        <f ca="1">IFERROR(VLOOKUP($BE36,$BD$5:$BF35,3,0)*$AE36,VLOOKUP($C36,Demanda!$A:$B,2,0)*$AE36)*IF(AT36="Phantom Alt",$BC36,TRUE)</f>
        <v>1500</v>
      </c>
      <c r="BG36" s="57">
        <f t="shared" ca="1" si="17"/>
        <v>1500</v>
      </c>
      <c r="BH36" s="57">
        <f>SUMIF(Invoice!A:A,F36,Invoice!B:B)</f>
        <v>1500</v>
      </c>
      <c r="BI36" s="57">
        <f t="shared" ca="1" si="18"/>
        <v>1500</v>
      </c>
      <c r="BJ36" s="57">
        <f ca="1">MIN((BI36-SUMIF($AS$5:AS35,AS36,$BJ$5:BJ35)),MAX(0,BH36-SUMIF($F$5:F35,F36,$BJ$5:BJ35)))</f>
        <v>1500</v>
      </c>
      <c r="BK36" s="57">
        <f t="shared" ca="1" si="19"/>
        <v>0</v>
      </c>
      <c r="BL36" s="57">
        <f ca="1">MAX(0,SUMIF(Invoice!A:A,F36,Invoice!B:B)-SUMIF(F:F,F36,BJ:BJ))*(COUNTIF(F:F,F36)=COUNTIF($F$5:F36,F36))</f>
        <v>0</v>
      </c>
    </row>
    <row r="37" spans="1:65" hidden="1">
      <c r="A37" s="43">
        <v>38</v>
      </c>
      <c r="B37" s="35" t="s">
        <v>145</v>
      </c>
      <c r="C37" s="35" t="s">
        <v>5706</v>
      </c>
      <c r="D37" s="35">
        <v>1</v>
      </c>
      <c r="E37" s="35">
        <v>230</v>
      </c>
      <c r="F37" s="64" t="s">
        <v>146</v>
      </c>
      <c r="G37" s="73" t="s">
        <v>147</v>
      </c>
      <c r="H37" s="35"/>
      <c r="I37" s="35" t="s">
        <v>54</v>
      </c>
      <c r="J37" s="35">
        <v>0</v>
      </c>
      <c r="K37" s="35" t="s">
        <v>148</v>
      </c>
      <c r="L37" s="35" t="s">
        <v>53</v>
      </c>
      <c r="M37" s="35">
        <v>1</v>
      </c>
      <c r="N37" s="35">
        <v>1</v>
      </c>
      <c r="O37" s="35">
        <v>1</v>
      </c>
      <c r="P37" s="35"/>
      <c r="Q37" s="35"/>
      <c r="R37" s="35" t="s">
        <v>73</v>
      </c>
      <c r="S37" s="35" t="s">
        <v>73</v>
      </c>
      <c r="T37" s="36">
        <v>44901</v>
      </c>
      <c r="U37" s="36">
        <v>2958465</v>
      </c>
      <c r="V37" s="35" t="s">
        <v>5707</v>
      </c>
      <c r="W37" s="35" t="s">
        <v>144</v>
      </c>
      <c r="X37" s="35"/>
      <c r="Y37" s="35" t="s">
        <v>143</v>
      </c>
      <c r="Z37" s="35">
        <v>7594319</v>
      </c>
      <c r="AA37" s="35">
        <v>70</v>
      </c>
      <c r="AB37" s="35">
        <v>35</v>
      </c>
      <c r="AC37" s="35"/>
      <c r="AE37" s="51">
        <f t="shared" si="0"/>
        <v>1</v>
      </c>
      <c r="AG37" s="6" t="str">
        <f t="shared" si="1"/>
        <v>90MB1BG0-C1BAY0</v>
      </c>
      <c r="AH37" s="6" t="str">
        <f t="shared" si="2"/>
        <v/>
      </c>
      <c r="AI37" s="6" t="str">
        <f t="shared" si="3"/>
        <v/>
      </c>
      <c r="AJ37" s="6" t="str">
        <f t="shared" si="4"/>
        <v/>
      </c>
      <c r="AK37" s="6" t="str">
        <f t="shared" si="5"/>
        <v/>
      </c>
      <c r="AL37" s="6" t="str">
        <f t="shared" si="6"/>
        <v/>
      </c>
      <c r="AM37" s="6" t="str">
        <f t="shared" si="7"/>
        <v/>
      </c>
      <c r="AN37" s="6" t="str">
        <f t="shared" si="8"/>
        <v/>
      </c>
      <c r="AO37" s="6" t="str">
        <f t="shared" si="9"/>
        <v xml:space="preserve">90MB1BG0-C1BAY0 |  |  |  |  |  |  | </v>
      </c>
      <c r="AP37" s="6">
        <f t="shared" si="10"/>
        <v>100</v>
      </c>
      <c r="AQ37" s="4"/>
      <c r="AR37" s="6" t="b">
        <f t="shared" si="11"/>
        <v>1</v>
      </c>
      <c r="AS37" s="6" t="str">
        <f t="shared" si="12"/>
        <v>461E | 90MB1BG0-C1BAY0 |  |  |  |  |  |  |  | uniq37</v>
      </c>
      <c r="AT37" s="63">
        <f>IF(NOT(AR37),IF(TRIM($H37)="","Assembly","Phantom Alt"),VLOOKUP(F37,ZPCS04!B:G,6,0))</f>
        <v>216</v>
      </c>
      <c r="AU37" s="7"/>
      <c r="AV37" s="38">
        <f ca="1">IF(TRIM($W37)="F",OFFSET($A$5,MATCH($AS37,$AS$5:$AS37,0)-1,0),$A37)</f>
        <v>38</v>
      </c>
      <c r="AW37" s="38">
        <f ca="1">IFERROR(OFFSET(ZPCS04!$A$1,MATCH(F37,ZPCS04!B:B,0)-1,0),100)</f>
        <v>1.9999999850000001</v>
      </c>
      <c r="AX37" s="7"/>
      <c r="AY37" s="6" t="b">
        <f t="shared" si="13"/>
        <v>1</v>
      </c>
      <c r="AZ37" s="6" t="b">
        <f t="shared" si="14"/>
        <v>1</v>
      </c>
      <c r="BA37" s="4"/>
      <c r="BB37" s="38" t="str">
        <f ca="1">IF(AT37="Phantom Alt",MATCH($AS37,$AS$5:$AS37,0),IF(OR(OFFSET($AF37,0,8-COUNTBLANK($AG37:$AN37))=$F36,$BE37=$BE36),$BB36,""))</f>
        <v/>
      </c>
      <c r="BC37" s="41"/>
      <c r="BD37" s="55" t="str">
        <f t="shared" si="15"/>
        <v>90MB1BG0-C1BAY0 | 15220-10620100</v>
      </c>
      <c r="BE37" s="55" t="str">
        <f t="shared" ca="1" si="16"/>
        <v>90MB1BG0-C1BAY0 | 90MB1BG0-C1BAY0</v>
      </c>
      <c r="BF37" s="57">
        <f ca="1">IFERROR(VLOOKUP($BE37,$BD$5:$BF36,3,0)*$AE37,VLOOKUP($C37,Demanda!$A:$B,2,0)*$AE37)*IF(AT37="Phantom Alt",$BC37,TRUE)</f>
        <v>1500</v>
      </c>
      <c r="BG37" s="57">
        <f t="shared" ca="1" si="17"/>
        <v>1500</v>
      </c>
      <c r="BH37" s="57">
        <f>SUMIF(Invoice!A:A,F37,Invoice!B:B)</f>
        <v>1500</v>
      </c>
      <c r="BI37" s="57">
        <f t="shared" ca="1" si="18"/>
        <v>1500</v>
      </c>
      <c r="BJ37" s="57">
        <f ca="1">MIN((BI37-SUMIF($AS$5:AS36,AS37,$BJ$5:BJ36)),MAX(0,BH37-SUMIF($F$5:F36,F37,$BJ$5:BJ36)))</f>
        <v>1500</v>
      </c>
      <c r="BK37" s="57">
        <f t="shared" ca="1" si="19"/>
        <v>0</v>
      </c>
      <c r="BL37" s="57">
        <f ca="1">MAX(0,SUMIF(Invoice!A:A,F37,Invoice!B:B)-SUMIF(F:F,F37,BJ:BJ))*(COUNTIF(F:F,F37)=COUNTIF($F$5:F37,F37))</f>
        <v>0</v>
      </c>
    </row>
    <row r="38" spans="1:65">
      <c r="A38" s="43">
        <v>37</v>
      </c>
      <c r="B38" s="35" t="s">
        <v>145</v>
      </c>
      <c r="C38" s="35" t="s">
        <v>5706</v>
      </c>
      <c r="D38" s="35">
        <v>1</v>
      </c>
      <c r="E38" s="35">
        <v>240</v>
      </c>
      <c r="F38" s="64" t="s">
        <v>2336</v>
      </c>
      <c r="G38" s="73" t="s">
        <v>5709</v>
      </c>
      <c r="H38" s="35"/>
      <c r="I38" s="35" t="s">
        <v>54</v>
      </c>
      <c r="J38" s="35">
        <v>0</v>
      </c>
      <c r="K38" s="35" t="s">
        <v>148</v>
      </c>
      <c r="L38" s="35" t="s">
        <v>53</v>
      </c>
      <c r="M38" s="35">
        <v>0.1</v>
      </c>
      <c r="N38" s="35">
        <v>1</v>
      </c>
      <c r="O38" s="35">
        <v>1</v>
      </c>
      <c r="P38" s="35"/>
      <c r="Q38" s="35"/>
      <c r="R38" s="35" t="s">
        <v>73</v>
      </c>
      <c r="S38" s="35" t="s">
        <v>73</v>
      </c>
      <c r="T38" s="36">
        <v>44901</v>
      </c>
      <c r="U38" s="36">
        <v>2958465</v>
      </c>
      <c r="V38" s="35" t="s">
        <v>5707</v>
      </c>
      <c r="W38" s="35" t="s">
        <v>144</v>
      </c>
      <c r="X38" s="35"/>
      <c r="Y38" s="35" t="s">
        <v>143</v>
      </c>
      <c r="Z38" s="35">
        <v>7594319</v>
      </c>
      <c r="AA38" s="35">
        <v>72</v>
      </c>
      <c r="AB38" s="35">
        <v>36</v>
      </c>
      <c r="AC38" s="35"/>
      <c r="AE38" s="51">
        <f t="shared" si="0"/>
        <v>0.1</v>
      </c>
      <c r="AG38" s="6" t="str">
        <f t="shared" si="1"/>
        <v>90MB1BG0-C1BAY0</v>
      </c>
      <c r="AH38" s="6" t="str">
        <f t="shared" si="2"/>
        <v/>
      </c>
      <c r="AI38" s="6" t="str">
        <f t="shared" si="3"/>
        <v/>
      </c>
      <c r="AJ38" s="6" t="str">
        <f t="shared" si="4"/>
        <v/>
      </c>
      <c r="AK38" s="6" t="str">
        <f t="shared" si="5"/>
        <v/>
      </c>
      <c r="AL38" s="6" t="str">
        <f t="shared" si="6"/>
        <v/>
      </c>
      <c r="AM38" s="6" t="str">
        <f t="shared" si="7"/>
        <v/>
      </c>
      <c r="AN38" s="6" t="str">
        <f t="shared" si="8"/>
        <v/>
      </c>
      <c r="AO38" s="6" t="str">
        <f t="shared" si="9"/>
        <v xml:space="preserve">90MB1BG0-C1BAY0 |  |  |  |  |  |  | </v>
      </c>
      <c r="AP38" s="6">
        <f t="shared" si="10"/>
        <v>100</v>
      </c>
      <c r="AQ38" s="4"/>
      <c r="AR38" s="6" t="b">
        <f t="shared" si="11"/>
        <v>1</v>
      </c>
      <c r="AS38" s="6" t="str">
        <f t="shared" si="12"/>
        <v>461E | 90MB1BG0-C1BAY0 |  |  |  |  |  |  |  | uniq38</v>
      </c>
      <c r="AT38" s="63">
        <f>IF(NOT(AR38),IF(TRIM($H38)="","Assembly","Phantom Alt"),VLOOKUP(F38,ZPCS04!B:G,6,0))</f>
        <v>184</v>
      </c>
      <c r="AU38" s="7"/>
      <c r="AV38" s="38">
        <f ca="1">IF(TRIM($W38)="F",OFFSET($A$5,MATCH($AS38,$AS$5:$AS38,0)-1,0),$A38)</f>
        <v>37</v>
      </c>
      <c r="AW38" s="38">
        <f ca="1">IFERROR(OFFSET(ZPCS04!$A$1,MATCH(F38,ZPCS04!B:B,0)-1,0),100)</f>
        <v>2</v>
      </c>
      <c r="AX38" s="7"/>
      <c r="AY38" s="6" t="b">
        <f t="shared" si="13"/>
        <v>1</v>
      </c>
      <c r="AZ38" s="6" t="b">
        <f t="shared" si="14"/>
        <v>1</v>
      </c>
      <c r="BA38" s="4"/>
      <c r="BB38" s="38" t="str">
        <f ca="1">IF(AT38="Phantom Alt",MATCH($AS38,$AS$5:$AS38,0),IF(OR(OFFSET($AF38,0,8-COUNTBLANK($AG38:$AN38))=$F37,$BE38=$BE37),$BB37,""))</f>
        <v/>
      </c>
      <c r="BC38" s="41"/>
      <c r="BD38" s="55" t="str">
        <f t="shared" si="15"/>
        <v>90MB1BG0-C1BAY0 | 15030-09300000</v>
      </c>
      <c r="BE38" s="55" t="str">
        <f t="shared" ca="1" si="16"/>
        <v>90MB1BG0-C1BAY0 | 90MB1BG0-C1BAY0</v>
      </c>
      <c r="BF38" s="57">
        <f ca="1">IFERROR(VLOOKUP($BE38,$BD$5:$BF37,3,0)*$AE38,VLOOKUP($C38,Demanda!$A:$B,2,0)*$AE38)*IF(AT38="Phantom Alt",$BC38,TRUE)</f>
        <v>150</v>
      </c>
      <c r="BG38" s="57">
        <f t="shared" ca="1" si="17"/>
        <v>150</v>
      </c>
      <c r="BH38" s="57">
        <f>SUMIF(Invoice!A:A,F38,Invoice!B:B)</f>
        <v>0</v>
      </c>
      <c r="BI38" s="57">
        <f t="shared" ca="1" si="18"/>
        <v>150</v>
      </c>
      <c r="BJ38" s="57">
        <f ca="1">MIN((BI38-SUMIF($AS$5:AS37,AS38,$BJ$5:BJ37)),MAX(0,BH38-SUMIF($F$5:F37,F38,$BJ$5:BJ37)))</f>
        <v>0</v>
      </c>
      <c r="BK38" s="57">
        <f t="shared" ca="1" si="19"/>
        <v>-150</v>
      </c>
      <c r="BL38" s="57">
        <f ca="1">MAX(0,SUMIF(Invoice!A:A,F38,Invoice!B:B)-SUMIF(F:F,F38,BJ:BJ))*(COUNTIF(F:F,F38)=COUNTIF($F$5:F38,F38))</f>
        <v>0</v>
      </c>
      <c r="BM38" s="44" t="str">
        <f>VLOOKUP(F38,[1]Sheet1!$A:$H,8,0)</f>
        <v>National - except indicated in codes 3, 4, 5 or 8.</v>
      </c>
    </row>
    <row r="39" spans="1:65" hidden="1">
      <c r="A39" s="43">
        <v>39</v>
      </c>
      <c r="B39" s="35" t="s">
        <v>145</v>
      </c>
      <c r="C39" s="35" t="s">
        <v>5706</v>
      </c>
      <c r="D39" s="35">
        <v>1</v>
      </c>
      <c r="E39" s="35">
        <v>250</v>
      </c>
      <c r="F39" s="64" t="s">
        <v>2408</v>
      </c>
      <c r="G39" s="73" t="s">
        <v>5710</v>
      </c>
      <c r="H39" s="35"/>
      <c r="I39" s="35" t="s">
        <v>54</v>
      </c>
      <c r="J39" s="35">
        <v>0</v>
      </c>
      <c r="K39" s="35" t="s">
        <v>148</v>
      </c>
      <c r="L39" s="35" t="s">
        <v>53</v>
      </c>
      <c r="M39" s="35">
        <v>1</v>
      </c>
      <c r="N39" s="35">
        <v>1</v>
      </c>
      <c r="O39" s="35">
        <v>1</v>
      </c>
      <c r="P39" s="35"/>
      <c r="Q39" s="35"/>
      <c r="R39" s="35" t="s">
        <v>73</v>
      </c>
      <c r="S39" s="35" t="s">
        <v>73</v>
      </c>
      <c r="T39" s="36">
        <v>44901</v>
      </c>
      <c r="U39" s="36">
        <v>2958465</v>
      </c>
      <c r="V39" s="35" t="s">
        <v>5707</v>
      </c>
      <c r="W39" s="35" t="s">
        <v>144</v>
      </c>
      <c r="X39" s="35"/>
      <c r="Y39" s="35" t="s">
        <v>143</v>
      </c>
      <c r="Z39" s="35">
        <v>7594319</v>
      </c>
      <c r="AA39" s="35">
        <v>74</v>
      </c>
      <c r="AB39" s="35">
        <v>37</v>
      </c>
      <c r="AC39" s="35"/>
      <c r="AE39" s="51">
        <f t="shared" si="0"/>
        <v>1</v>
      </c>
      <c r="AG39" s="6" t="str">
        <f t="shared" si="1"/>
        <v>90MB1BG0-C1BAY0</v>
      </c>
      <c r="AH39" s="6" t="str">
        <f t="shared" si="2"/>
        <v/>
      </c>
      <c r="AI39" s="6" t="str">
        <f t="shared" si="3"/>
        <v/>
      </c>
      <c r="AJ39" s="6" t="str">
        <f t="shared" si="4"/>
        <v/>
      </c>
      <c r="AK39" s="6" t="str">
        <f t="shared" si="5"/>
        <v/>
      </c>
      <c r="AL39" s="6" t="str">
        <f t="shared" si="6"/>
        <v/>
      </c>
      <c r="AM39" s="6" t="str">
        <f t="shared" si="7"/>
        <v/>
      </c>
      <c r="AN39" s="6" t="str">
        <f t="shared" si="8"/>
        <v/>
      </c>
      <c r="AO39" s="6" t="str">
        <f t="shared" si="9"/>
        <v xml:space="preserve">90MB1BG0-C1BAY0 |  |  |  |  |  |  | </v>
      </c>
      <c r="AP39" s="6">
        <f t="shared" si="10"/>
        <v>100</v>
      </c>
      <c r="AQ39" s="4"/>
      <c r="AR39" s="6" t="b">
        <f t="shared" si="11"/>
        <v>1</v>
      </c>
      <c r="AS39" s="6" t="str">
        <f t="shared" si="12"/>
        <v>461E | 90MB1BG0-C1BAY0 |  |  |  |  |  |  |  | uniq39</v>
      </c>
      <c r="AT39" s="63">
        <f>IF(NOT(AR39),IF(TRIM($H39)="","Assembly","Phantom Alt"),VLOOKUP(F39,ZPCS04!B:G,6,0))</f>
        <v>225</v>
      </c>
      <c r="AU39" s="7"/>
      <c r="AV39" s="38">
        <f ca="1">IF(TRIM($W39)="F",OFFSET($A$5,MATCH($AS39,$AS$5:$AS39,0)-1,0),$A39)</f>
        <v>39</v>
      </c>
      <c r="AW39" s="38">
        <f ca="1">IFERROR(OFFSET(ZPCS04!$A$1,MATCH(F39,ZPCS04!B:B,0)-1,0),100)</f>
        <v>1.9999999850000001</v>
      </c>
      <c r="AX39" s="7"/>
      <c r="AY39" s="6" t="b">
        <f t="shared" si="13"/>
        <v>1</v>
      </c>
      <c r="AZ39" s="6" t="b">
        <f t="shared" si="14"/>
        <v>1</v>
      </c>
      <c r="BA39" s="4"/>
      <c r="BB39" s="38" t="str">
        <f ca="1">IF(AT39="Phantom Alt",MATCH($AS39,$AS$5:$AS39,0),IF(OR(OFFSET($AF39,0,8-COUNTBLANK($AG39:$AN39))=$F38,$BE39=$BE38),$BB38,""))</f>
        <v/>
      </c>
      <c r="BC39" s="41"/>
      <c r="BD39" s="55" t="str">
        <f t="shared" si="15"/>
        <v>90MB1BG0-C1BAY0 | 15240-07384000</v>
      </c>
      <c r="BE39" s="55" t="str">
        <f t="shared" ca="1" si="16"/>
        <v>90MB1BG0-C1BAY0 | 90MB1BG0-C1BAY0</v>
      </c>
      <c r="BF39" s="57">
        <f ca="1">IFERROR(VLOOKUP($BE39,$BD$5:$BF38,3,0)*$AE39,VLOOKUP($C39,Demanda!$A:$B,2,0)*$AE39)*IF(AT39="Phantom Alt",$BC39,TRUE)</f>
        <v>1500</v>
      </c>
      <c r="BG39" s="57">
        <f t="shared" ca="1" si="17"/>
        <v>1500</v>
      </c>
      <c r="BH39" s="57">
        <f>SUMIF(Invoice!A:A,F39,Invoice!B:B)</f>
        <v>1500</v>
      </c>
      <c r="BI39" s="57">
        <f t="shared" ca="1" si="18"/>
        <v>1500</v>
      </c>
      <c r="BJ39" s="57">
        <f ca="1">MIN((BI39-SUMIF($AS$5:AS38,AS39,$BJ$5:BJ38)),MAX(0,BH39-SUMIF($F$5:F38,F39,$BJ$5:BJ38)))</f>
        <v>1500</v>
      </c>
      <c r="BK39" s="57">
        <f t="shared" ca="1" si="19"/>
        <v>0</v>
      </c>
      <c r="BL39" s="57">
        <f ca="1">MAX(0,SUMIF(Invoice!A:A,F39,Invoice!B:B)-SUMIF(F:F,F39,BJ:BJ))*(COUNTIF(F:F,F39)=COUNTIF($F$5:F39,F39))</f>
        <v>0</v>
      </c>
    </row>
    <row r="40" spans="1:65" hidden="1">
      <c r="A40" s="43">
        <v>40</v>
      </c>
      <c r="B40" s="35" t="s">
        <v>145</v>
      </c>
      <c r="C40" s="35" t="s">
        <v>5706</v>
      </c>
      <c r="D40" s="35">
        <v>1</v>
      </c>
      <c r="E40" s="35">
        <v>260</v>
      </c>
      <c r="F40" s="64" t="s">
        <v>2425</v>
      </c>
      <c r="G40" s="73" t="s">
        <v>5711</v>
      </c>
      <c r="H40" s="35"/>
      <c r="I40" s="35" t="s">
        <v>54</v>
      </c>
      <c r="J40" s="35">
        <v>0</v>
      </c>
      <c r="K40" s="35" t="s">
        <v>148</v>
      </c>
      <c r="L40" s="35" t="s">
        <v>53</v>
      </c>
      <c r="M40" s="35">
        <v>1</v>
      </c>
      <c r="N40" s="35">
        <v>1</v>
      </c>
      <c r="O40" s="35">
        <v>1</v>
      </c>
      <c r="P40" s="35"/>
      <c r="Q40" s="35"/>
      <c r="R40" s="35" t="s">
        <v>73</v>
      </c>
      <c r="S40" s="35" t="s">
        <v>73</v>
      </c>
      <c r="T40" s="36">
        <v>44901</v>
      </c>
      <c r="U40" s="36">
        <v>2958465</v>
      </c>
      <c r="V40" s="35" t="s">
        <v>5707</v>
      </c>
      <c r="W40" s="35" t="s">
        <v>144</v>
      </c>
      <c r="X40" s="35"/>
      <c r="Y40" s="35" t="s">
        <v>143</v>
      </c>
      <c r="Z40" s="35">
        <v>7594319</v>
      </c>
      <c r="AA40" s="35">
        <v>76</v>
      </c>
      <c r="AB40" s="35">
        <v>38</v>
      </c>
      <c r="AC40" s="35"/>
      <c r="AE40" s="51">
        <f t="shared" si="0"/>
        <v>1</v>
      </c>
      <c r="AG40" s="6" t="str">
        <f t="shared" si="1"/>
        <v>90MB1BG0-C1BAY0</v>
      </c>
      <c r="AH40" s="6" t="str">
        <f t="shared" si="2"/>
        <v/>
      </c>
      <c r="AI40" s="6" t="str">
        <f t="shared" si="3"/>
        <v/>
      </c>
      <c r="AJ40" s="6" t="str">
        <f t="shared" si="4"/>
        <v/>
      </c>
      <c r="AK40" s="6" t="str">
        <f t="shared" si="5"/>
        <v/>
      </c>
      <c r="AL40" s="6" t="str">
        <f t="shared" si="6"/>
        <v/>
      </c>
      <c r="AM40" s="6" t="str">
        <f t="shared" si="7"/>
        <v/>
      </c>
      <c r="AN40" s="6" t="str">
        <f t="shared" si="8"/>
        <v/>
      </c>
      <c r="AO40" s="6" t="str">
        <f t="shared" si="9"/>
        <v xml:space="preserve">90MB1BG0-C1BAY0 |  |  |  |  |  |  | </v>
      </c>
      <c r="AP40" s="6">
        <f t="shared" si="10"/>
        <v>100</v>
      </c>
      <c r="AQ40" s="4"/>
      <c r="AR40" s="6" t="b">
        <f t="shared" si="11"/>
        <v>1</v>
      </c>
      <c r="AS40" s="6" t="str">
        <f t="shared" si="12"/>
        <v>461E | 90MB1BG0-C1BAY0 |  |  |  |  |  |  |  | uniq40</v>
      </c>
      <c r="AT40" s="63">
        <f>IF(NOT(AR40),IF(TRIM($H40)="","Assembly","Phantom Alt"),VLOOKUP(F40,ZPCS04!B:G,6,0))</f>
        <v>234</v>
      </c>
      <c r="AU40" s="7"/>
      <c r="AV40" s="38">
        <f ca="1">IF(TRIM($W40)="F",OFFSET($A$5,MATCH($AS40,$AS$5:$AS40,0)-1,0),$A40)</f>
        <v>40</v>
      </c>
      <c r="AW40" s="38">
        <f ca="1">IFERROR(OFFSET(ZPCS04!$A$1,MATCH(F40,ZPCS04!B:B,0)-1,0),100)</f>
        <v>1.9999999800000001</v>
      </c>
      <c r="AX40" s="7"/>
      <c r="AY40" s="6" t="b">
        <f t="shared" si="13"/>
        <v>1</v>
      </c>
      <c r="AZ40" s="6" t="b">
        <f t="shared" si="14"/>
        <v>1</v>
      </c>
      <c r="BA40" s="4"/>
      <c r="BB40" s="38" t="str">
        <f ca="1">IF(AT40="Phantom Alt",MATCH($AS40,$AS$5:$AS40,0),IF(OR(OFFSET($AF40,0,8-COUNTBLANK($AG40:$AN40))=$F39,$BE40=$BE39),$BB39,""))</f>
        <v/>
      </c>
      <c r="BC40" s="41"/>
      <c r="BD40" s="55" t="str">
        <f t="shared" si="15"/>
        <v>90MB1BG0-C1BAY0 | 15G190100900</v>
      </c>
      <c r="BE40" s="55" t="str">
        <f t="shared" ca="1" si="16"/>
        <v>90MB1BG0-C1BAY0 | 90MB1BG0-C1BAY0</v>
      </c>
      <c r="BF40" s="57">
        <f ca="1">IFERROR(VLOOKUP($BE40,$BD$5:$BF39,3,0)*$AE40,VLOOKUP($C40,Demanda!$A:$B,2,0)*$AE40)*IF(AT40="Phantom Alt",$BC40,TRUE)</f>
        <v>1500</v>
      </c>
      <c r="BG40" s="57">
        <f t="shared" ca="1" si="17"/>
        <v>1500</v>
      </c>
      <c r="BH40" s="57">
        <f>SUMIF(Invoice!A:A,F40,Invoice!B:B)</f>
        <v>2000</v>
      </c>
      <c r="BI40" s="57">
        <f t="shared" ca="1" si="18"/>
        <v>1500</v>
      </c>
      <c r="BJ40" s="57">
        <f ca="1">MIN((BI40-SUMIF($AS$5:AS39,AS40,$BJ$5:BJ39)),MAX(0,BH40-SUMIF($F$5:F39,F40,$BJ$5:BJ39)))</f>
        <v>1500</v>
      </c>
      <c r="BK40" s="57">
        <f t="shared" ca="1" si="19"/>
        <v>0</v>
      </c>
      <c r="BL40" s="57">
        <f ca="1">MAX(0,SUMIF(Invoice!A:A,F40,Invoice!B:B)-SUMIF(F:F,F40,BJ:BJ))*(COUNTIF(F:F,F40)=COUNTIF($F$5:F40,F40))</f>
        <v>500</v>
      </c>
    </row>
    <row r="41" spans="1:65" hidden="1">
      <c r="A41" s="43">
        <v>42</v>
      </c>
      <c r="B41" s="35" t="s">
        <v>145</v>
      </c>
      <c r="C41" s="35" t="s">
        <v>5706</v>
      </c>
      <c r="D41" s="35">
        <v>1</v>
      </c>
      <c r="E41" s="35">
        <v>270</v>
      </c>
      <c r="F41" s="64" t="s">
        <v>2371</v>
      </c>
      <c r="G41" s="73" t="s">
        <v>5712</v>
      </c>
      <c r="H41" s="35"/>
      <c r="I41" s="35" t="s">
        <v>54</v>
      </c>
      <c r="J41" s="35">
        <v>0</v>
      </c>
      <c r="K41" s="35" t="s">
        <v>148</v>
      </c>
      <c r="L41" s="35" t="s">
        <v>53</v>
      </c>
      <c r="M41" s="35">
        <v>1</v>
      </c>
      <c r="N41" s="35">
        <v>1</v>
      </c>
      <c r="O41" s="35">
        <v>1</v>
      </c>
      <c r="P41" s="35"/>
      <c r="Q41" s="35"/>
      <c r="R41" s="35" t="s">
        <v>73</v>
      </c>
      <c r="S41" s="35" t="s">
        <v>73</v>
      </c>
      <c r="T41" s="36">
        <v>44901</v>
      </c>
      <c r="U41" s="36">
        <v>2958465</v>
      </c>
      <c r="V41" s="35" t="s">
        <v>5707</v>
      </c>
      <c r="W41" s="35" t="s">
        <v>144</v>
      </c>
      <c r="X41" s="35"/>
      <c r="Y41" s="35" t="s">
        <v>143</v>
      </c>
      <c r="Z41" s="35">
        <v>7594319</v>
      </c>
      <c r="AA41" s="35">
        <v>78</v>
      </c>
      <c r="AB41" s="35">
        <v>39</v>
      </c>
      <c r="AC41" s="35"/>
      <c r="AE41" s="51">
        <f t="shared" si="0"/>
        <v>1</v>
      </c>
      <c r="AG41" s="6" t="str">
        <f t="shared" si="1"/>
        <v>90MB1BG0-C1BAY0</v>
      </c>
      <c r="AH41" s="6" t="str">
        <f t="shared" si="2"/>
        <v/>
      </c>
      <c r="AI41" s="6" t="str">
        <f t="shared" si="3"/>
        <v/>
      </c>
      <c r="AJ41" s="6" t="str">
        <f t="shared" si="4"/>
        <v/>
      </c>
      <c r="AK41" s="6" t="str">
        <f t="shared" si="5"/>
        <v/>
      </c>
      <c r="AL41" s="6" t="str">
        <f t="shared" si="6"/>
        <v/>
      </c>
      <c r="AM41" s="6" t="str">
        <f t="shared" si="7"/>
        <v/>
      </c>
      <c r="AN41" s="6" t="str">
        <f t="shared" si="8"/>
        <v/>
      </c>
      <c r="AO41" s="6" t="str">
        <f t="shared" si="9"/>
        <v xml:space="preserve">90MB1BG0-C1BAY0 |  |  |  |  |  |  | </v>
      </c>
      <c r="AP41" s="6">
        <f t="shared" si="10"/>
        <v>100</v>
      </c>
      <c r="AQ41" s="4"/>
      <c r="AR41" s="6" t="b">
        <f t="shared" si="11"/>
        <v>1</v>
      </c>
      <c r="AS41" s="6" t="str">
        <f t="shared" si="12"/>
        <v>461E | 90MB1BG0-C1BAY0 |  |  |  |  |  |  |  | uniq41</v>
      </c>
      <c r="AT41" s="63">
        <f>IF(NOT(AR41),IF(TRIM($H41)="","Assembly","Phantom Alt"),VLOOKUP(F41,ZPCS04!B:G,6,0))</f>
        <v>203</v>
      </c>
      <c r="AU41" s="7"/>
      <c r="AV41" s="38">
        <f ca="1">IF(TRIM($W41)="F",OFFSET($A$5,MATCH($AS41,$AS$5:$AS41,0)-1,0),$A41)</f>
        <v>42</v>
      </c>
      <c r="AW41" s="38">
        <f ca="1">IFERROR(OFFSET(ZPCS04!$A$1,MATCH(F41,ZPCS04!B:B,0)-1,0),100)</f>
        <v>1.9999999850000001</v>
      </c>
      <c r="AX41" s="7"/>
      <c r="AY41" s="6" t="b">
        <f t="shared" si="13"/>
        <v>1</v>
      </c>
      <c r="AZ41" s="6" t="b">
        <f t="shared" si="14"/>
        <v>1</v>
      </c>
      <c r="BA41" s="4"/>
      <c r="BB41" s="38" t="str">
        <f ca="1">IF(AT41="Phantom Alt",MATCH($AS41,$AS$5:$AS41,0),IF(OR(OFFSET($AF41,0,8-COUNTBLANK($AG41:$AN41))=$F40,$BE41=$BE40),$BB40,""))</f>
        <v/>
      </c>
      <c r="BC41" s="41"/>
      <c r="BD41" s="55" t="str">
        <f t="shared" si="15"/>
        <v>90MB1BG0-C1BAY0 | 15060-21A30000</v>
      </c>
      <c r="BE41" s="55" t="str">
        <f t="shared" ca="1" si="16"/>
        <v>90MB1BG0-C1BAY0 | 90MB1BG0-C1BAY0</v>
      </c>
      <c r="BF41" s="57">
        <f ca="1">IFERROR(VLOOKUP($BE41,$BD$5:$BF40,3,0)*$AE41,VLOOKUP($C41,Demanda!$A:$B,2,0)*$AE41)*IF(AT41="Phantom Alt",$BC41,TRUE)</f>
        <v>1500</v>
      </c>
      <c r="BG41" s="57">
        <f t="shared" ca="1" si="17"/>
        <v>1500</v>
      </c>
      <c r="BH41" s="57">
        <f>SUMIF(Invoice!A:A,F41,Invoice!B:B)</f>
        <v>1500</v>
      </c>
      <c r="BI41" s="57">
        <f t="shared" ca="1" si="18"/>
        <v>1500</v>
      </c>
      <c r="BJ41" s="57">
        <f ca="1">MIN((BI41-SUMIF($AS$5:AS40,AS41,$BJ$5:BJ40)),MAX(0,BH41-SUMIF($F$5:F40,F41,$BJ$5:BJ40)))</f>
        <v>1500</v>
      </c>
      <c r="BK41" s="57">
        <f t="shared" ca="1" si="19"/>
        <v>0</v>
      </c>
      <c r="BL41" s="57">
        <f ca="1">MAX(0,SUMIF(Invoice!A:A,F41,Invoice!B:B)-SUMIF(F:F,F41,BJ:BJ))*(COUNTIF(F:F,F41)=COUNTIF($F$5:F41,F41))</f>
        <v>0</v>
      </c>
    </row>
    <row r="42" spans="1:65" hidden="1">
      <c r="A42" s="43">
        <v>41</v>
      </c>
      <c r="B42" s="35" t="s">
        <v>145</v>
      </c>
      <c r="C42" s="35" t="s">
        <v>5706</v>
      </c>
      <c r="D42" s="35">
        <v>1</v>
      </c>
      <c r="E42" s="35">
        <v>280</v>
      </c>
      <c r="F42" s="64" t="s">
        <v>2537</v>
      </c>
      <c r="G42" s="73" t="s">
        <v>2538</v>
      </c>
      <c r="H42" s="35" t="s">
        <v>229</v>
      </c>
      <c r="I42" s="35" t="s">
        <v>55</v>
      </c>
      <c r="J42" s="35">
        <v>0</v>
      </c>
      <c r="K42" s="35" t="s">
        <v>148</v>
      </c>
      <c r="L42" s="35" t="s">
        <v>53</v>
      </c>
      <c r="M42" s="35">
        <v>1</v>
      </c>
      <c r="N42" s="35"/>
      <c r="O42" s="35">
        <v>1</v>
      </c>
      <c r="P42" s="35">
        <v>2</v>
      </c>
      <c r="Q42" s="35">
        <v>2</v>
      </c>
      <c r="R42" s="35" t="s">
        <v>73</v>
      </c>
      <c r="S42" s="35" t="s">
        <v>73</v>
      </c>
      <c r="T42" s="36">
        <v>44901</v>
      </c>
      <c r="U42" s="36">
        <v>2958465</v>
      </c>
      <c r="V42" s="35" t="s">
        <v>5707</v>
      </c>
      <c r="W42" s="35" t="s">
        <v>144</v>
      </c>
      <c r="X42" s="35"/>
      <c r="Y42" s="35" t="s">
        <v>143</v>
      </c>
      <c r="Z42" s="35">
        <v>7594319</v>
      </c>
      <c r="AA42" s="35">
        <v>82</v>
      </c>
      <c r="AB42" s="35">
        <v>41</v>
      </c>
      <c r="AC42" s="35"/>
      <c r="AE42" s="51">
        <f t="shared" si="0"/>
        <v>1</v>
      </c>
      <c r="AG42" s="6" t="str">
        <f t="shared" si="1"/>
        <v>90MB1BG0-C1BAY0</v>
      </c>
      <c r="AH42" s="6" t="str">
        <f t="shared" si="2"/>
        <v/>
      </c>
      <c r="AI42" s="6" t="str">
        <f t="shared" si="3"/>
        <v/>
      </c>
      <c r="AJ42" s="6" t="str">
        <f t="shared" si="4"/>
        <v/>
      </c>
      <c r="AK42" s="6" t="str">
        <f t="shared" si="5"/>
        <v/>
      </c>
      <c r="AL42" s="6" t="str">
        <f t="shared" si="6"/>
        <v/>
      </c>
      <c r="AM42" s="6" t="str">
        <f t="shared" si="7"/>
        <v/>
      </c>
      <c r="AN42" s="6" t="str">
        <f t="shared" si="8"/>
        <v/>
      </c>
      <c r="AO42" s="6" t="str">
        <f t="shared" si="9"/>
        <v xml:space="preserve">90MB1BG0-C1BAY0 |  |  |  |  |  |  | </v>
      </c>
      <c r="AP42" s="6">
        <f t="shared" si="10"/>
        <v>0</v>
      </c>
      <c r="AQ42" s="4"/>
      <c r="AR42" s="6" t="b">
        <f t="shared" si="11"/>
        <v>1</v>
      </c>
      <c r="AS42" s="6" t="str">
        <f t="shared" si="12"/>
        <v>461E | 90MB1BG0-C1BAY0 |  |  |  |  |  |  |  | B3</v>
      </c>
      <c r="AT42" s="63">
        <f>IF(NOT(AR42),IF(TRIM($H42)="","Assembly","Phantom Alt"),VLOOKUP(F42,ZPCS04!B:G,6,0))</f>
        <v>582</v>
      </c>
      <c r="AU42" s="7"/>
      <c r="AV42" s="38">
        <f ca="1">IF(TRIM($W42)="F",OFFSET($A$5,MATCH($AS42,$AS$5:$AS42,0)-1,0),$A42)</f>
        <v>41</v>
      </c>
      <c r="AW42" s="38">
        <f ca="1">IFERROR(OFFSET(ZPCS04!$A$1,MATCH(F42,ZPCS04!B:B,0)-1,0),100)</f>
        <v>2</v>
      </c>
      <c r="AX42" s="7"/>
      <c r="AY42" s="6" t="b">
        <f t="shared" si="13"/>
        <v>1</v>
      </c>
      <c r="AZ42" s="6" t="b">
        <f t="shared" si="14"/>
        <v>1</v>
      </c>
      <c r="BA42" s="4"/>
      <c r="BB42" s="38" t="str">
        <f ca="1">IF(AT42="Phantom Alt",MATCH($AS42,$AS$5:$AS42,0),IF(OR(OFFSET($AF42,0,8-COUNTBLANK($AG42:$AN42))=$F41,$BE42=$BE41),$BB41,""))</f>
        <v/>
      </c>
      <c r="BC42" s="41"/>
      <c r="BD42" s="55" t="str">
        <f t="shared" si="15"/>
        <v>90MB1BG0-C1BAY0 | 14013-00024400</v>
      </c>
      <c r="BE42" s="55" t="str">
        <f t="shared" ca="1" si="16"/>
        <v>90MB1BG0-C1BAY0 | 90MB1BG0-C1BAY0</v>
      </c>
      <c r="BF42" s="57">
        <f ca="1">IFERROR(VLOOKUP($BE42,$BD$5:$BF41,3,0)*$AE42,VLOOKUP($C42,Demanda!$A:$B,2,0)*$AE42)*IF(AT42="Phantom Alt",$BC42,TRUE)</f>
        <v>1500</v>
      </c>
      <c r="BG42" s="57">
        <f t="shared" ca="1" si="17"/>
        <v>0</v>
      </c>
      <c r="BH42" s="57">
        <f>SUMIF(Invoice!A:A,F42,Invoice!B:B)</f>
        <v>0</v>
      </c>
      <c r="BI42" s="57">
        <f t="shared" ca="1" si="18"/>
        <v>1500</v>
      </c>
      <c r="BJ42" s="57">
        <f ca="1">MIN((BI42-SUMIF($AS$5:AS41,AS42,$BJ$5:BJ41)),MAX(0,BH42-SUMIF($F$5:F41,F42,$BJ$5:BJ41)))</f>
        <v>0</v>
      </c>
      <c r="BK42" s="57">
        <f t="shared" ca="1" si="19"/>
        <v>0</v>
      </c>
      <c r="BL42" s="57">
        <f ca="1">MAX(0,SUMIF(Invoice!A:A,F42,Invoice!B:B)-SUMIF(F:F,F42,BJ:BJ))*(COUNTIF(F:F,F42)=COUNTIF($F$5:F42,F42))</f>
        <v>0</v>
      </c>
    </row>
    <row r="43" spans="1:65" hidden="1">
      <c r="A43" s="43">
        <v>44</v>
      </c>
      <c r="B43" s="35" t="s">
        <v>145</v>
      </c>
      <c r="C43" s="35" t="s">
        <v>5706</v>
      </c>
      <c r="D43" s="35">
        <v>1</v>
      </c>
      <c r="E43" s="35">
        <v>280</v>
      </c>
      <c r="F43" s="64" t="s">
        <v>2539</v>
      </c>
      <c r="G43" s="73" t="s">
        <v>2540</v>
      </c>
      <c r="H43" s="35" t="s">
        <v>229</v>
      </c>
      <c r="I43" s="35" t="s">
        <v>54</v>
      </c>
      <c r="J43" s="35">
        <v>100</v>
      </c>
      <c r="K43" s="35" t="s">
        <v>148</v>
      </c>
      <c r="L43" s="35" t="s">
        <v>53</v>
      </c>
      <c r="M43" s="35">
        <v>1</v>
      </c>
      <c r="N43" s="35">
        <v>1</v>
      </c>
      <c r="O43" s="35">
        <v>1</v>
      </c>
      <c r="P43" s="35">
        <v>2</v>
      </c>
      <c r="Q43" s="35">
        <v>1</v>
      </c>
      <c r="R43" s="35" t="s">
        <v>73</v>
      </c>
      <c r="S43" s="35" t="s">
        <v>73</v>
      </c>
      <c r="T43" s="36">
        <v>44901</v>
      </c>
      <c r="U43" s="36">
        <v>2958465</v>
      </c>
      <c r="V43" s="35" t="s">
        <v>5707</v>
      </c>
      <c r="W43" s="35" t="s">
        <v>144</v>
      </c>
      <c r="X43" s="35"/>
      <c r="Y43" s="35" t="s">
        <v>143</v>
      </c>
      <c r="Z43" s="35">
        <v>7594319</v>
      </c>
      <c r="AA43" s="35">
        <v>80</v>
      </c>
      <c r="AB43" s="35">
        <v>40</v>
      </c>
      <c r="AC43" s="35"/>
      <c r="AE43" s="51">
        <f t="shared" si="0"/>
        <v>1</v>
      </c>
      <c r="AG43" s="6" t="str">
        <f t="shared" si="1"/>
        <v>90MB1BG0-C1BAY0</v>
      </c>
      <c r="AH43" s="6" t="str">
        <f t="shared" si="2"/>
        <v/>
      </c>
      <c r="AI43" s="6" t="str">
        <f t="shared" si="3"/>
        <v/>
      </c>
      <c r="AJ43" s="6" t="str">
        <f t="shared" si="4"/>
        <v/>
      </c>
      <c r="AK43" s="6" t="str">
        <f t="shared" si="5"/>
        <v/>
      </c>
      <c r="AL43" s="6" t="str">
        <f t="shared" si="6"/>
        <v/>
      </c>
      <c r="AM43" s="6" t="str">
        <f t="shared" si="7"/>
        <v/>
      </c>
      <c r="AN43" s="6" t="str">
        <f t="shared" si="8"/>
        <v/>
      </c>
      <c r="AO43" s="6" t="str">
        <f t="shared" si="9"/>
        <v xml:space="preserve">90MB1BG0-C1BAY0 |  |  |  |  |  |  | </v>
      </c>
      <c r="AP43" s="6">
        <f t="shared" si="10"/>
        <v>100</v>
      </c>
      <c r="AQ43" s="4"/>
      <c r="AR43" s="6" t="b">
        <f t="shared" si="11"/>
        <v>1</v>
      </c>
      <c r="AS43" s="6" t="str">
        <f t="shared" si="12"/>
        <v>461E | 90MB1BG0-C1BAY0 |  |  |  |  |  |  |  | B3</v>
      </c>
      <c r="AT43" s="63">
        <f>IF(NOT(AR43),IF(TRIM($H43)="","Assembly","Phantom Alt"),VLOOKUP(F43,ZPCS04!B:G,6,0))</f>
        <v>582</v>
      </c>
      <c r="AU43" s="7"/>
      <c r="AV43" s="38">
        <f ca="1">IF(TRIM($W43)="F",OFFSET($A$5,MATCH($AS43,$AS$5:$AS43,0)-1,0),$A43)</f>
        <v>41</v>
      </c>
      <c r="AW43" s="38">
        <f ca="1">IFERROR(OFFSET(ZPCS04!$A$1,MATCH(F43,ZPCS04!B:B,0)-1,0),100)</f>
        <v>1.999999984</v>
      </c>
      <c r="AX43" s="7"/>
      <c r="AY43" s="6" t="b">
        <f t="shared" si="13"/>
        <v>1</v>
      </c>
      <c r="AZ43" s="6" t="b">
        <f t="shared" si="14"/>
        <v>1</v>
      </c>
      <c r="BA43" s="4"/>
      <c r="BB43" s="38" t="str">
        <f ca="1">IF(AT43="Phantom Alt",MATCH($AS43,$AS$5:$AS43,0),IF(OR(OFFSET($AF43,0,8-COUNTBLANK($AG43:$AN43))=$F42,$BE43=$BE42),$BB42,""))</f>
        <v/>
      </c>
      <c r="BC43" s="41"/>
      <c r="BD43" s="55" t="str">
        <f t="shared" si="15"/>
        <v>90MB1BG0-C1BAY0 | 14013-00024900</v>
      </c>
      <c r="BE43" s="55" t="str">
        <f t="shared" ca="1" si="16"/>
        <v>90MB1BG0-C1BAY0 | 90MB1BG0-C1BAY0</v>
      </c>
      <c r="BF43" s="57">
        <f ca="1">IFERROR(VLOOKUP($BE43,$BD$5:$BF42,3,0)*$AE43,VLOOKUP($C43,Demanda!$A:$B,2,0)*$AE43)*IF(AT43="Phantom Alt",$BC43,TRUE)</f>
        <v>1500</v>
      </c>
      <c r="BG43" s="57">
        <f t="shared" ca="1" si="17"/>
        <v>1500</v>
      </c>
      <c r="BH43" s="57">
        <f>SUMIF(Invoice!A:A,F43,Invoice!B:B)</f>
        <v>1600</v>
      </c>
      <c r="BI43" s="57">
        <f t="shared" ca="1" si="18"/>
        <v>1500</v>
      </c>
      <c r="BJ43" s="57">
        <f ca="1">MIN((BI43-SUMIF($AS$5:AS42,AS43,$BJ$5:BJ42)),MAX(0,BH43-SUMIF($F$5:F42,F43,$BJ$5:BJ42)))</f>
        <v>1500</v>
      </c>
      <c r="BK43" s="57">
        <f t="shared" ca="1" si="19"/>
        <v>0</v>
      </c>
      <c r="BL43" s="57">
        <f ca="1">MAX(0,SUMIF(Invoice!A:A,F43,Invoice!B:B)-SUMIF(F:F,F43,BJ:BJ))*(COUNTIF(F:F,F43)=COUNTIF($F$5:F43,F43))</f>
        <v>100</v>
      </c>
    </row>
    <row r="44" spans="1:65" hidden="1">
      <c r="A44" s="43">
        <v>43</v>
      </c>
      <c r="B44" s="35" t="s">
        <v>145</v>
      </c>
      <c r="C44" s="35" t="s">
        <v>5706</v>
      </c>
      <c r="D44" s="35">
        <v>1</v>
      </c>
      <c r="E44" s="35">
        <v>290</v>
      </c>
      <c r="F44" s="64" t="s">
        <v>165</v>
      </c>
      <c r="G44" s="73" t="s">
        <v>166</v>
      </c>
      <c r="H44" s="35" t="s">
        <v>234</v>
      </c>
      <c r="I44" s="35" t="s">
        <v>54</v>
      </c>
      <c r="J44" s="35">
        <v>100</v>
      </c>
      <c r="K44" s="35" t="s">
        <v>148</v>
      </c>
      <c r="L44" s="35" t="s">
        <v>53</v>
      </c>
      <c r="M44" s="35">
        <v>1</v>
      </c>
      <c r="N44" s="35">
        <v>1</v>
      </c>
      <c r="O44" s="35">
        <v>1</v>
      </c>
      <c r="P44" s="35">
        <v>2</v>
      </c>
      <c r="Q44" s="35">
        <v>1</v>
      </c>
      <c r="R44" s="35" t="s">
        <v>73</v>
      </c>
      <c r="S44" s="35" t="s">
        <v>73</v>
      </c>
      <c r="T44" s="36">
        <v>44901</v>
      </c>
      <c r="U44" s="36">
        <v>2958465</v>
      </c>
      <c r="V44" s="35" t="s">
        <v>5707</v>
      </c>
      <c r="W44" s="35" t="s">
        <v>144</v>
      </c>
      <c r="X44" s="35"/>
      <c r="Y44" s="35" t="s">
        <v>143</v>
      </c>
      <c r="Z44" s="35">
        <v>7594319</v>
      </c>
      <c r="AA44" s="35">
        <v>84</v>
      </c>
      <c r="AB44" s="35">
        <v>42</v>
      </c>
      <c r="AC44" s="35"/>
      <c r="AE44" s="51">
        <f t="shared" si="0"/>
        <v>1</v>
      </c>
      <c r="AG44" s="6" t="str">
        <f t="shared" si="1"/>
        <v>90MB1BG0-C1BAY0</v>
      </c>
      <c r="AH44" s="6" t="str">
        <f t="shared" si="2"/>
        <v/>
      </c>
      <c r="AI44" s="6" t="str">
        <f t="shared" si="3"/>
        <v/>
      </c>
      <c r="AJ44" s="6" t="str">
        <f t="shared" si="4"/>
        <v/>
      </c>
      <c r="AK44" s="6" t="str">
        <f t="shared" si="5"/>
        <v/>
      </c>
      <c r="AL44" s="6" t="str">
        <f t="shared" si="6"/>
        <v/>
      </c>
      <c r="AM44" s="6" t="str">
        <f t="shared" si="7"/>
        <v/>
      </c>
      <c r="AN44" s="6" t="str">
        <f t="shared" si="8"/>
        <v/>
      </c>
      <c r="AO44" s="6" t="str">
        <f t="shared" si="9"/>
        <v xml:space="preserve">90MB1BG0-C1BAY0 |  |  |  |  |  |  | </v>
      </c>
      <c r="AP44" s="6">
        <f t="shared" si="10"/>
        <v>100</v>
      </c>
      <c r="AQ44" s="4"/>
      <c r="AR44" s="6" t="b">
        <f t="shared" si="11"/>
        <v>1</v>
      </c>
      <c r="AS44" s="6" t="str">
        <f t="shared" si="12"/>
        <v>461E | 90MB1BG0-C1BAY0 |  |  |  |  |  |  |  | B4</v>
      </c>
      <c r="AT44" s="63">
        <f>IF(NOT(AR44),IF(TRIM($H44)="","Assembly","Phantom Alt"),VLOOKUP(F44,ZPCS04!B:G,6,0))</f>
        <v>1177</v>
      </c>
      <c r="AU44" s="7"/>
      <c r="AV44" s="38">
        <f ca="1">IF(TRIM($W44)="F",OFFSET($A$5,MATCH($AS44,$AS$5:$AS44,0)-1,0),$A44)</f>
        <v>43</v>
      </c>
      <c r="AW44" s="38">
        <f ca="1">IFERROR(OFFSET(ZPCS04!$A$1,MATCH(F44,ZPCS04!B:B,0)-1,0),100)</f>
        <v>1.9999999800000001</v>
      </c>
      <c r="AX44" s="7"/>
      <c r="AY44" s="6" t="b">
        <f t="shared" si="13"/>
        <v>1</v>
      </c>
      <c r="AZ44" s="6" t="b">
        <f t="shared" si="14"/>
        <v>1</v>
      </c>
      <c r="BA44" s="4"/>
      <c r="BB44" s="38" t="str">
        <f ca="1">IF(AT44="Phantom Alt",MATCH($AS44,$AS$5:$AS44,0),IF(OR(OFFSET($AF44,0,8-COUNTBLANK($AG44:$AN44))=$F43,$BE44=$BE43),$BB43,""))</f>
        <v/>
      </c>
      <c r="BC44" s="41"/>
      <c r="BD44" s="55" t="str">
        <f t="shared" si="15"/>
        <v>90MB1BG0-C1BAY0 | 13090-00070300</v>
      </c>
      <c r="BE44" s="55" t="str">
        <f t="shared" ca="1" si="16"/>
        <v>90MB1BG0-C1BAY0 | 90MB1BG0-C1BAY0</v>
      </c>
      <c r="BF44" s="57">
        <f ca="1">IFERROR(VLOOKUP($BE44,$BD$5:$BF43,3,0)*$AE44,VLOOKUP($C44,Demanda!$A:$B,2,0)*$AE44)*IF(AT44="Phantom Alt",$BC44,TRUE)</f>
        <v>1500</v>
      </c>
      <c r="BG44" s="57">
        <f t="shared" ca="1" si="17"/>
        <v>1500</v>
      </c>
      <c r="BH44" s="57">
        <f>SUMIF(Invoice!A:A,F44,Invoice!B:B)</f>
        <v>2000</v>
      </c>
      <c r="BI44" s="57">
        <f t="shared" ca="1" si="18"/>
        <v>1500</v>
      </c>
      <c r="BJ44" s="57">
        <f ca="1">MIN((BI44-SUMIF($AS$5:AS43,AS44,$BJ$5:BJ43)),MAX(0,BH44-SUMIF($F$5:F43,F44,$BJ$5:BJ43)))</f>
        <v>1500</v>
      </c>
      <c r="BK44" s="57">
        <f t="shared" ca="1" si="19"/>
        <v>0</v>
      </c>
      <c r="BL44" s="57">
        <f ca="1">MAX(0,SUMIF(Invoice!A:A,F44,Invoice!B:B)-SUMIF(F:F,F44,BJ:BJ))*(COUNTIF(F:F,F44)=COUNTIF($F$5:F44,F44))</f>
        <v>500</v>
      </c>
    </row>
    <row r="45" spans="1:65" hidden="1">
      <c r="A45" s="43">
        <v>45</v>
      </c>
      <c r="B45" s="35" t="s">
        <v>145</v>
      </c>
      <c r="C45" s="35" t="s">
        <v>5706</v>
      </c>
      <c r="D45" s="35">
        <v>1</v>
      </c>
      <c r="E45" s="35">
        <v>290</v>
      </c>
      <c r="F45" s="64" t="s">
        <v>168</v>
      </c>
      <c r="G45" s="73" t="s">
        <v>169</v>
      </c>
      <c r="H45" s="35" t="s">
        <v>234</v>
      </c>
      <c r="I45" s="35" t="s">
        <v>55</v>
      </c>
      <c r="J45" s="35">
        <v>0</v>
      </c>
      <c r="K45" s="35" t="s">
        <v>148</v>
      </c>
      <c r="L45" s="35" t="s">
        <v>53</v>
      </c>
      <c r="M45" s="35">
        <v>1</v>
      </c>
      <c r="N45" s="35"/>
      <c r="O45" s="35">
        <v>1</v>
      </c>
      <c r="P45" s="35">
        <v>2</v>
      </c>
      <c r="Q45" s="35">
        <v>2</v>
      </c>
      <c r="R45" s="35" t="s">
        <v>73</v>
      </c>
      <c r="S45" s="35" t="s">
        <v>73</v>
      </c>
      <c r="T45" s="36">
        <v>44901</v>
      </c>
      <c r="U45" s="36">
        <v>2958465</v>
      </c>
      <c r="V45" s="35" t="s">
        <v>5707</v>
      </c>
      <c r="W45" s="35" t="s">
        <v>144</v>
      </c>
      <c r="X45" s="35"/>
      <c r="Y45" s="35" t="s">
        <v>143</v>
      </c>
      <c r="Z45" s="35">
        <v>7594319</v>
      </c>
      <c r="AA45" s="35">
        <v>86</v>
      </c>
      <c r="AB45" s="35">
        <v>43</v>
      </c>
      <c r="AC45" s="35"/>
      <c r="AE45" s="51">
        <f t="shared" si="0"/>
        <v>1</v>
      </c>
      <c r="AG45" s="6" t="str">
        <f t="shared" si="1"/>
        <v>90MB1BG0-C1BAY0</v>
      </c>
      <c r="AH45" s="6" t="str">
        <f t="shared" si="2"/>
        <v/>
      </c>
      <c r="AI45" s="6" t="str">
        <f t="shared" si="3"/>
        <v/>
      </c>
      <c r="AJ45" s="6" t="str">
        <f t="shared" si="4"/>
        <v/>
      </c>
      <c r="AK45" s="6" t="str">
        <f t="shared" si="5"/>
        <v/>
      </c>
      <c r="AL45" s="6" t="str">
        <f t="shared" si="6"/>
        <v/>
      </c>
      <c r="AM45" s="6" t="str">
        <f t="shared" si="7"/>
        <v/>
      </c>
      <c r="AN45" s="6" t="str">
        <f t="shared" si="8"/>
        <v/>
      </c>
      <c r="AO45" s="6" t="str">
        <f t="shared" si="9"/>
        <v xml:space="preserve">90MB1BG0-C1BAY0 |  |  |  |  |  |  | </v>
      </c>
      <c r="AP45" s="6">
        <f t="shared" si="10"/>
        <v>0</v>
      </c>
      <c r="AQ45" s="4"/>
      <c r="AR45" s="6" t="b">
        <f t="shared" si="11"/>
        <v>1</v>
      </c>
      <c r="AS45" s="6" t="str">
        <f t="shared" si="12"/>
        <v>461E | 90MB1BG0-C1BAY0 |  |  |  |  |  |  |  | B4</v>
      </c>
      <c r="AT45" s="63">
        <f>IF(NOT(AR45),IF(TRIM($H45)="","Assembly","Phantom Alt"),VLOOKUP(F45,ZPCS04!B:G,6,0))</f>
        <v>1177</v>
      </c>
      <c r="AU45" s="7"/>
      <c r="AV45" s="38">
        <f ca="1">IF(TRIM($W45)="F",OFFSET($A$5,MATCH($AS45,$AS$5:$AS45,0)-1,0),$A45)</f>
        <v>43</v>
      </c>
      <c r="AW45" s="38">
        <f ca="1">IFERROR(OFFSET(ZPCS04!$A$1,MATCH(F45,ZPCS04!B:B,0)-1,0),100)</f>
        <v>2</v>
      </c>
      <c r="AX45" s="7"/>
      <c r="AY45" s="6" t="b">
        <f t="shared" si="13"/>
        <v>1</v>
      </c>
      <c r="AZ45" s="6" t="b">
        <f t="shared" si="14"/>
        <v>1</v>
      </c>
      <c r="BA45" s="4"/>
      <c r="BB45" s="38" t="str">
        <f ca="1">IF(AT45="Phantom Alt",MATCH($AS45,$AS$5:$AS45,0),IF(OR(OFFSET($AF45,0,8-COUNTBLANK($AG45:$AN45))=$F44,$BE45=$BE44),$BB44,""))</f>
        <v/>
      </c>
      <c r="BC45" s="41"/>
      <c r="BD45" s="55" t="str">
        <f t="shared" si="15"/>
        <v>90MB1BG0-C1BAY0 | 13090-00070500</v>
      </c>
      <c r="BE45" s="55" t="str">
        <f t="shared" ca="1" si="16"/>
        <v>90MB1BG0-C1BAY0 | 90MB1BG0-C1BAY0</v>
      </c>
      <c r="BF45" s="57">
        <f ca="1">IFERROR(VLOOKUP($BE45,$BD$5:$BF44,3,0)*$AE45,VLOOKUP($C45,Demanda!$A:$B,2,0)*$AE45)*IF(AT45="Phantom Alt",$BC45,TRUE)</f>
        <v>1500</v>
      </c>
      <c r="BG45" s="57">
        <f t="shared" ca="1" si="17"/>
        <v>0</v>
      </c>
      <c r="BH45" s="57">
        <f>SUMIF(Invoice!A:A,F45,Invoice!B:B)</f>
        <v>0</v>
      </c>
      <c r="BI45" s="57">
        <f t="shared" ca="1" si="18"/>
        <v>1500</v>
      </c>
      <c r="BJ45" s="57">
        <f ca="1">MIN((BI45-SUMIF($AS$5:AS44,AS45,$BJ$5:BJ44)),MAX(0,BH45-SUMIF($F$5:F44,F45,$BJ$5:BJ44)))</f>
        <v>0</v>
      </c>
      <c r="BK45" s="57">
        <f t="shared" ca="1" si="19"/>
        <v>0</v>
      </c>
      <c r="BL45" s="57">
        <f ca="1">MAX(0,SUMIF(Invoice!A:A,F45,Invoice!B:B)-SUMIF(F:F,F45,BJ:BJ))*(COUNTIF(F:F,F45)=COUNTIF($F$5:F45,F45))</f>
        <v>0</v>
      </c>
    </row>
    <row r="46" spans="1:65">
      <c r="A46" s="43">
        <v>46</v>
      </c>
      <c r="B46" s="35" t="s">
        <v>145</v>
      </c>
      <c r="C46" s="35" t="s">
        <v>5706</v>
      </c>
      <c r="D46" s="35">
        <v>1</v>
      </c>
      <c r="E46" s="35">
        <v>300</v>
      </c>
      <c r="F46" s="64" t="s">
        <v>254</v>
      </c>
      <c r="G46" s="73" t="s">
        <v>255</v>
      </c>
      <c r="H46" s="35"/>
      <c r="I46" s="35" t="s">
        <v>54</v>
      </c>
      <c r="J46" s="35">
        <v>0</v>
      </c>
      <c r="K46" s="35" t="s">
        <v>148</v>
      </c>
      <c r="L46" s="35" t="s">
        <v>53</v>
      </c>
      <c r="M46" s="35">
        <v>0.2</v>
      </c>
      <c r="N46" s="35">
        <v>1</v>
      </c>
      <c r="O46" s="35">
        <v>1</v>
      </c>
      <c r="P46" s="35"/>
      <c r="Q46" s="35"/>
      <c r="R46" s="35" t="s">
        <v>73</v>
      </c>
      <c r="S46" s="35" t="s">
        <v>73</v>
      </c>
      <c r="T46" s="36">
        <v>44901</v>
      </c>
      <c r="U46" s="36">
        <v>2958465</v>
      </c>
      <c r="V46" s="35" t="s">
        <v>5707</v>
      </c>
      <c r="W46" s="35" t="s">
        <v>144</v>
      </c>
      <c r="X46" s="35"/>
      <c r="Y46" s="35" t="s">
        <v>143</v>
      </c>
      <c r="Z46" s="35">
        <v>7594319</v>
      </c>
      <c r="AA46" s="35">
        <v>88</v>
      </c>
      <c r="AB46" s="35">
        <v>44</v>
      </c>
      <c r="AC46" s="35"/>
      <c r="AE46" s="51">
        <f t="shared" si="0"/>
        <v>0.2</v>
      </c>
      <c r="AG46" s="6" t="str">
        <f t="shared" si="1"/>
        <v>90MB1BG0-C1BAY0</v>
      </c>
      <c r="AH46" s="6" t="str">
        <f t="shared" si="2"/>
        <v/>
      </c>
      <c r="AI46" s="6" t="str">
        <f t="shared" si="3"/>
        <v/>
      </c>
      <c r="AJ46" s="6" t="str">
        <f t="shared" si="4"/>
        <v/>
      </c>
      <c r="AK46" s="6" t="str">
        <f t="shared" si="5"/>
        <v/>
      </c>
      <c r="AL46" s="6" t="str">
        <f t="shared" si="6"/>
        <v/>
      </c>
      <c r="AM46" s="6" t="str">
        <f t="shared" si="7"/>
        <v/>
      </c>
      <c r="AN46" s="6" t="str">
        <f t="shared" si="8"/>
        <v/>
      </c>
      <c r="AO46" s="6" t="str">
        <f t="shared" si="9"/>
        <v xml:space="preserve">90MB1BG0-C1BAY0 |  |  |  |  |  |  | </v>
      </c>
      <c r="AP46" s="6">
        <f t="shared" si="10"/>
        <v>100</v>
      </c>
      <c r="AQ46" s="4"/>
      <c r="AR46" s="6" t="b">
        <f t="shared" si="11"/>
        <v>1</v>
      </c>
      <c r="AS46" s="6" t="str">
        <f t="shared" si="12"/>
        <v>461E | 90MB1BG0-C1BAY0 |  |  |  |  |  |  |  | uniq46</v>
      </c>
      <c r="AT46" s="63">
        <f>IF(NOT(AR46),IF(TRIM($H46)="","Assembly","Phantom Alt"),VLOOKUP(F46,ZPCS04!B:G,6,0))</f>
        <v>236</v>
      </c>
      <c r="AU46" s="7"/>
      <c r="AV46" s="38">
        <f ca="1">IF(TRIM($W46)="F",OFFSET($A$5,MATCH($AS46,$AS$5:$AS46,0)-1,0),$A46)</f>
        <v>46</v>
      </c>
      <c r="AW46" s="38">
        <f ca="1">IFERROR(OFFSET(ZPCS04!$A$1,MATCH(F46,ZPCS04!B:B,0)-1,0),100)</f>
        <v>2</v>
      </c>
      <c r="AX46" s="7"/>
      <c r="AY46" s="6" t="b">
        <f t="shared" si="13"/>
        <v>1</v>
      </c>
      <c r="AZ46" s="6" t="b">
        <f t="shared" si="14"/>
        <v>1</v>
      </c>
      <c r="BA46" s="4"/>
      <c r="BB46" s="38" t="str">
        <f ca="1">IF(AT46="Phantom Alt",MATCH($AS46,$AS$5:$AS46,0),IF(OR(OFFSET($AF46,0,8-COUNTBLANK($AG46:$AN46))=$F45,$BE46=$BE45),$BB45,""))</f>
        <v/>
      </c>
      <c r="BC46" s="41"/>
      <c r="BD46" s="55" t="str">
        <f t="shared" si="15"/>
        <v>90MB1BG0-C1BAY0 | 15L-00000104</v>
      </c>
      <c r="BE46" s="55" t="str">
        <f t="shared" ca="1" si="16"/>
        <v>90MB1BG0-C1BAY0 | 90MB1BG0-C1BAY0</v>
      </c>
      <c r="BF46" s="57">
        <f ca="1">IFERROR(VLOOKUP($BE46,$BD$5:$BF45,3,0)*$AE46,VLOOKUP($C46,Demanda!$A:$B,2,0)*$AE46)*IF(AT46="Phantom Alt",$BC46,TRUE)</f>
        <v>300</v>
      </c>
      <c r="BG46" s="57">
        <f t="shared" ca="1" si="17"/>
        <v>300</v>
      </c>
      <c r="BH46" s="57">
        <f>SUMIF(Invoice!A:A,F46,Invoice!B:B)</f>
        <v>0</v>
      </c>
      <c r="BI46" s="57">
        <f t="shared" ca="1" si="18"/>
        <v>300</v>
      </c>
      <c r="BJ46" s="57">
        <f ca="1">MIN((BI46-SUMIF($AS$5:AS45,AS46,$BJ$5:BJ45)),MAX(0,BH46-SUMIF($F$5:F45,F46,$BJ$5:BJ45)))</f>
        <v>0</v>
      </c>
      <c r="BK46" s="57">
        <f t="shared" ca="1" si="19"/>
        <v>-300</v>
      </c>
      <c r="BL46" s="57">
        <f ca="1">MAX(0,SUMIF(Invoice!A:A,F46,Invoice!B:B)-SUMIF(F:F,F46,BJ:BJ))*(COUNTIF(F:F,F46)=COUNTIF($F$5:F46,F46))</f>
        <v>0</v>
      </c>
      <c r="BM46" s="44" t="str">
        <f>VLOOKUP(F46,[1]Sheet1!$A:$H,8,0)</f>
        <v>National - except indicated in codes 3, 4, 5 or 8.</v>
      </c>
    </row>
    <row r="47" spans="1:65">
      <c r="A47" s="43">
        <v>47</v>
      </c>
      <c r="B47" s="35" t="s">
        <v>145</v>
      </c>
      <c r="C47" s="35" t="s">
        <v>5706</v>
      </c>
      <c r="D47" s="35">
        <v>1</v>
      </c>
      <c r="E47" s="35">
        <v>310</v>
      </c>
      <c r="F47" s="64" t="s">
        <v>256</v>
      </c>
      <c r="G47" s="73" t="s">
        <v>257</v>
      </c>
      <c r="H47" s="35"/>
      <c r="I47" s="35" t="s">
        <v>54</v>
      </c>
      <c r="J47" s="35">
        <v>0</v>
      </c>
      <c r="K47" s="35" t="s">
        <v>148</v>
      </c>
      <c r="L47" s="35" t="s">
        <v>53</v>
      </c>
      <c r="M47" s="35">
        <v>1</v>
      </c>
      <c r="N47" s="35">
        <v>1</v>
      </c>
      <c r="O47" s="35">
        <v>1</v>
      </c>
      <c r="P47" s="35"/>
      <c r="Q47" s="35"/>
      <c r="R47" s="35" t="s">
        <v>73</v>
      </c>
      <c r="S47" s="35" t="s">
        <v>73</v>
      </c>
      <c r="T47" s="36">
        <v>44901</v>
      </c>
      <c r="U47" s="36">
        <v>2958465</v>
      </c>
      <c r="V47" s="35" t="s">
        <v>5707</v>
      </c>
      <c r="W47" s="35" t="s">
        <v>144</v>
      </c>
      <c r="X47" s="35"/>
      <c r="Y47" s="35" t="s">
        <v>143</v>
      </c>
      <c r="Z47" s="35">
        <v>7594319</v>
      </c>
      <c r="AA47" s="35">
        <v>90</v>
      </c>
      <c r="AB47" s="35">
        <v>45</v>
      </c>
      <c r="AC47" s="35"/>
      <c r="AE47" s="51">
        <f t="shared" si="0"/>
        <v>1</v>
      </c>
      <c r="AG47" s="6" t="str">
        <f t="shared" si="1"/>
        <v>90MB1BG0-C1BAY0</v>
      </c>
      <c r="AH47" s="6" t="str">
        <f t="shared" si="2"/>
        <v/>
      </c>
      <c r="AI47" s="6" t="str">
        <f t="shared" si="3"/>
        <v/>
      </c>
      <c r="AJ47" s="6" t="str">
        <f t="shared" si="4"/>
        <v/>
      </c>
      <c r="AK47" s="6" t="str">
        <f t="shared" si="5"/>
        <v/>
      </c>
      <c r="AL47" s="6" t="str">
        <f t="shared" si="6"/>
        <v/>
      </c>
      <c r="AM47" s="6" t="str">
        <f t="shared" si="7"/>
        <v/>
      </c>
      <c r="AN47" s="6" t="str">
        <f t="shared" si="8"/>
        <v/>
      </c>
      <c r="AO47" s="6" t="str">
        <f t="shared" si="9"/>
        <v xml:space="preserve">90MB1BG0-C1BAY0 |  |  |  |  |  |  | </v>
      </c>
      <c r="AP47" s="6">
        <f t="shared" si="10"/>
        <v>100</v>
      </c>
      <c r="AQ47" s="4"/>
      <c r="AR47" s="6" t="b">
        <f t="shared" si="11"/>
        <v>1</v>
      </c>
      <c r="AS47" s="6" t="str">
        <f t="shared" si="12"/>
        <v>461E | 90MB1BG0-C1BAY0 |  |  |  |  |  |  |  | uniq47</v>
      </c>
      <c r="AT47" s="63">
        <f>IF(NOT(AR47),IF(TRIM($H47)="","Assembly","Phantom Alt"),VLOOKUP(F47,ZPCS04!B:G,6,0))</f>
        <v>330</v>
      </c>
      <c r="AU47" s="7"/>
      <c r="AV47" s="38">
        <f ca="1">IF(TRIM($W47)="F",OFFSET($A$5,MATCH($AS47,$AS$5:$AS47,0)-1,0),$A47)</f>
        <v>47</v>
      </c>
      <c r="AW47" s="38">
        <f ca="1">IFERROR(OFFSET(ZPCS04!$A$1,MATCH(F47,ZPCS04!B:B,0)-1,0),100)</f>
        <v>2</v>
      </c>
      <c r="AX47" s="7"/>
      <c r="AY47" s="6" t="b">
        <f t="shared" si="13"/>
        <v>1</v>
      </c>
      <c r="AZ47" s="6" t="b">
        <f t="shared" si="14"/>
        <v>1</v>
      </c>
      <c r="BA47" s="4"/>
      <c r="BB47" s="38" t="str">
        <f ca="1">IF(AT47="Phantom Alt",MATCH($AS47,$AS$5:$AS47,0),IF(OR(OFFSET($AF47,0,8-COUNTBLANK($AG47:$AN47))=$F46,$BE47=$BE46),$BB46,""))</f>
        <v/>
      </c>
      <c r="BC47" s="41"/>
      <c r="BD47" s="55" t="str">
        <f t="shared" si="15"/>
        <v>90MB1BG0-C1BAY0 | 15L-00000102</v>
      </c>
      <c r="BE47" s="55" t="str">
        <f t="shared" ca="1" si="16"/>
        <v>90MB1BG0-C1BAY0 | 90MB1BG0-C1BAY0</v>
      </c>
      <c r="BF47" s="57">
        <f ca="1">IFERROR(VLOOKUP($BE47,$BD$5:$BF46,3,0)*$AE47,VLOOKUP($C47,Demanda!$A:$B,2,0)*$AE47)*IF(AT47="Phantom Alt",$BC47,TRUE)</f>
        <v>1500</v>
      </c>
      <c r="BG47" s="57">
        <f t="shared" ca="1" si="17"/>
        <v>1500</v>
      </c>
      <c r="BH47" s="57">
        <f>SUMIF(Invoice!A:A,F47,Invoice!B:B)</f>
        <v>0</v>
      </c>
      <c r="BI47" s="57">
        <f t="shared" ca="1" si="18"/>
        <v>1500</v>
      </c>
      <c r="BJ47" s="57">
        <f ca="1">MIN((BI47-SUMIF($AS$5:AS46,AS47,$BJ$5:BJ46)),MAX(0,BH47-SUMIF($F$5:F46,F47,$BJ$5:BJ46)))</f>
        <v>0</v>
      </c>
      <c r="BK47" s="57">
        <f t="shared" ca="1" si="19"/>
        <v>-1500</v>
      </c>
      <c r="BL47" s="57">
        <f ca="1">MAX(0,SUMIF(Invoice!A:A,F47,Invoice!B:B)-SUMIF(F:F,F47,BJ:BJ))*(COUNTIF(F:F,F47)=COUNTIF($F$5:F47,F47))</f>
        <v>0</v>
      </c>
      <c r="BM47" s="44" t="str">
        <f>VLOOKUP(F47,[1]Sheet1!$A:$H,8,0)</f>
        <v>National - except indicated in codes 3, 4, 5 or 8.</v>
      </c>
    </row>
    <row r="48" spans="1:65">
      <c r="A48" s="43">
        <v>48</v>
      </c>
      <c r="B48" s="35" t="s">
        <v>145</v>
      </c>
      <c r="C48" s="35" t="s">
        <v>5706</v>
      </c>
      <c r="D48" s="35">
        <v>1</v>
      </c>
      <c r="E48" s="35">
        <v>320</v>
      </c>
      <c r="F48" s="64" t="s">
        <v>258</v>
      </c>
      <c r="G48" s="73" t="s">
        <v>259</v>
      </c>
      <c r="H48" s="35"/>
      <c r="I48" s="35" t="s">
        <v>54</v>
      </c>
      <c r="J48" s="35">
        <v>0</v>
      </c>
      <c r="K48" s="35" t="s">
        <v>260</v>
      </c>
      <c r="L48" s="35" t="s">
        <v>53</v>
      </c>
      <c r="M48" s="35">
        <v>1</v>
      </c>
      <c r="N48" s="35">
        <v>1</v>
      </c>
      <c r="O48" s="35">
        <v>1</v>
      </c>
      <c r="P48" s="35"/>
      <c r="Q48" s="35"/>
      <c r="R48" s="35" t="s">
        <v>73</v>
      </c>
      <c r="S48" s="35" t="s">
        <v>73</v>
      </c>
      <c r="T48" s="36">
        <v>44901</v>
      </c>
      <c r="U48" s="36">
        <v>2958465</v>
      </c>
      <c r="V48" s="35" t="s">
        <v>5707</v>
      </c>
      <c r="W48" s="35" t="s">
        <v>144</v>
      </c>
      <c r="X48" s="35"/>
      <c r="Y48" s="35" t="s">
        <v>143</v>
      </c>
      <c r="Z48" s="35">
        <v>7594319</v>
      </c>
      <c r="AA48" s="35">
        <v>92</v>
      </c>
      <c r="AB48" s="35">
        <v>46</v>
      </c>
      <c r="AC48" s="35"/>
      <c r="AE48" s="51">
        <f t="shared" si="0"/>
        <v>1</v>
      </c>
      <c r="AG48" s="6" t="str">
        <f t="shared" si="1"/>
        <v>90MB1BG0-C1BAY0</v>
      </c>
      <c r="AH48" s="6" t="str">
        <f t="shared" si="2"/>
        <v/>
      </c>
      <c r="AI48" s="6" t="str">
        <f t="shared" si="3"/>
        <v/>
      </c>
      <c r="AJ48" s="6" t="str">
        <f t="shared" si="4"/>
        <v/>
      </c>
      <c r="AK48" s="6" t="str">
        <f t="shared" si="5"/>
        <v/>
      </c>
      <c r="AL48" s="6" t="str">
        <f t="shared" si="6"/>
        <v/>
      </c>
      <c r="AM48" s="6" t="str">
        <f t="shared" si="7"/>
        <v/>
      </c>
      <c r="AN48" s="6" t="str">
        <f t="shared" si="8"/>
        <v/>
      </c>
      <c r="AO48" s="6" t="str">
        <f t="shared" si="9"/>
        <v xml:space="preserve">90MB1BG0-C1BAY0 |  |  |  |  |  |  | </v>
      </c>
      <c r="AP48" s="6">
        <f t="shared" si="10"/>
        <v>100</v>
      </c>
      <c r="AQ48" s="4"/>
      <c r="AR48" s="6" t="b">
        <f t="shared" si="11"/>
        <v>1</v>
      </c>
      <c r="AS48" s="6" t="str">
        <f t="shared" si="12"/>
        <v>461E | 90MB1BG0-C1BAY0 |  |  |  |  |  |  |  | uniq48</v>
      </c>
      <c r="AT48" s="63">
        <f>IF(NOT(AR48),IF(TRIM($H48)="","Assembly","Phantom Alt"),VLOOKUP(F48,ZPCS04!B:G,6,0))</f>
        <v>330</v>
      </c>
      <c r="AU48" s="7"/>
      <c r="AV48" s="38">
        <f ca="1">IF(TRIM($W48)="F",OFFSET($A$5,MATCH($AS48,$AS$5:$AS48,0)-1,0),$A48)</f>
        <v>48</v>
      </c>
      <c r="AW48" s="38">
        <f ca="1">IFERROR(OFFSET(ZPCS04!$A$1,MATCH(F48,ZPCS04!B:B,0)-1,0),100)</f>
        <v>2</v>
      </c>
      <c r="AX48" s="7"/>
      <c r="AY48" s="6" t="b">
        <f t="shared" si="13"/>
        <v>1</v>
      </c>
      <c r="AZ48" s="6" t="b">
        <f t="shared" si="14"/>
        <v>1</v>
      </c>
      <c r="BA48" s="4"/>
      <c r="BB48" s="38" t="str">
        <f ca="1">IF(AT48="Phantom Alt",MATCH($AS48,$AS$5:$AS48,0),IF(OR(OFFSET($AF48,0,8-COUNTBLANK($AG48:$AN48))=$F47,$BE48=$BE47),$BB47,""))</f>
        <v/>
      </c>
      <c r="BC48" s="41"/>
      <c r="BD48" s="55" t="str">
        <f t="shared" si="15"/>
        <v>90MB1BG0-C1BAY0 | 15L-00000102-1</v>
      </c>
      <c r="BE48" s="55" t="str">
        <f t="shared" ca="1" si="16"/>
        <v>90MB1BG0-C1BAY0 | 90MB1BG0-C1BAY0</v>
      </c>
      <c r="BF48" s="57">
        <f ca="1">IFERROR(VLOOKUP($BE48,$BD$5:$BF47,3,0)*$AE48,VLOOKUP($C48,Demanda!$A:$B,2,0)*$AE48)*IF(AT48="Phantom Alt",$BC48,TRUE)</f>
        <v>1500</v>
      </c>
      <c r="BG48" s="57">
        <f t="shared" ca="1" si="17"/>
        <v>1500</v>
      </c>
      <c r="BH48" s="57">
        <f>SUMIF(Invoice!A:A,F48,Invoice!B:B)</f>
        <v>0</v>
      </c>
      <c r="BI48" s="57">
        <f t="shared" ca="1" si="18"/>
        <v>1500</v>
      </c>
      <c r="BJ48" s="57">
        <f ca="1">MIN((BI48-SUMIF($AS$5:AS47,AS48,$BJ$5:BJ47)),MAX(0,BH48-SUMIF($F$5:F47,F48,$BJ$5:BJ47)))</f>
        <v>0</v>
      </c>
      <c r="BK48" s="57">
        <f t="shared" ca="1" si="19"/>
        <v>-1500</v>
      </c>
      <c r="BL48" s="57">
        <f ca="1">MAX(0,SUMIF(Invoice!A:A,F48,Invoice!B:B)-SUMIF(F:F,F48,BJ:BJ))*(COUNTIF(F:F,F48)=COUNTIF($F$5:F48,F48))</f>
        <v>0</v>
      </c>
      <c r="BM48" s="44" t="str">
        <f>VLOOKUP(F48,[1]Sheet1!$A:$H,8,0)</f>
        <v>National - except indicated in codes 3, 4, 5 or 8.</v>
      </c>
    </row>
    <row r="49" spans="1:65">
      <c r="A49" s="43">
        <v>49</v>
      </c>
      <c r="B49" s="35" t="s">
        <v>145</v>
      </c>
      <c r="C49" s="35" t="s">
        <v>5706</v>
      </c>
      <c r="D49" s="35">
        <v>1</v>
      </c>
      <c r="E49" s="35">
        <v>330</v>
      </c>
      <c r="F49" s="64" t="s">
        <v>261</v>
      </c>
      <c r="G49" s="73" t="s">
        <v>262</v>
      </c>
      <c r="H49" s="35"/>
      <c r="I49" s="35" t="s">
        <v>54</v>
      </c>
      <c r="J49" s="35">
        <v>0</v>
      </c>
      <c r="K49" s="35" t="s">
        <v>148</v>
      </c>
      <c r="L49" s="35" t="s">
        <v>53</v>
      </c>
      <c r="M49" s="35">
        <v>1</v>
      </c>
      <c r="N49" s="35">
        <v>1</v>
      </c>
      <c r="O49" s="35">
        <v>1</v>
      </c>
      <c r="P49" s="35"/>
      <c r="Q49" s="35"/>
      <c r="R49" s="35" t="s">
        <v>73</v>
      </c>
      <c r="S49" s="35" t="s">
        <v>73</v>
      </c>
      <c r="T49" s="36">
        <v>44901</v>
      </c>
      <c r="U49" s="36">
        <v>2958465</v>
      </c>
      <c r="V49" s="35" t="s">
        <v>5707</v>
      </c>
      <c r="W49" s="35" t="s">
        <v>144</v>
      </c>
      <c r="X49" s="35"/>
      <c r="Y49" s="35" t="s">
        <v>143</v>
      </c>
      <c r="Z49" s="35">
        <v>7594319</v>
      </c>
      <c r="AA49" s="35">
        <v>94</v>
      </c>
      <c r="AB49" s="35">
        <v>47</v>
      </c>
      <c r="AC49" s="35"/>
      <c r="AE49" s="51">
        <f t="shared" si="0"/>
        <v>1</v>
      </c>
      <c r="AG49" s="6" t="str">
        <f t="shared" si="1"/>
        <v>90MB1BG0-C1BAY0</v>
      </c>
      <c r="AH49" s="6" t="str">
        <f t="shared" si="2"/>
        <v/>
      </c>
      <c r="AI49" s="6" t="str">
        <f t="shared" si="3"/>
        <v/>
      </c>
      <c r="AJ49" s="6" t="str">
        <f t="shared" si="4"/>
        <v/>
      </c>
      <c r="AK49" s="6" t="str">
        <f t="shared" si="5"/>
        <v/>
      </c>
      <c r="AL49" s="6" t="str">
        <f t="shared" si="6"/>
        <v/>
      </c>
      <c r="AM49" s="6" t="str">
        <f t="shared" si="7"/>
        <v/>
      </c>
      <c r="AN49" s="6" t="str">
        <f t="shared" si="8"/>
        <v/>
      </c>
      <c r="AO49" s="6" t="str">
        <f t="shared" si="9"/>
        <v xml:space="preserve">90MB1BG0-C1BAY0 |  |  |  |  |  |  | </v>
      </c>
      <c r="AP49" s="6">
        <f t="shared" si="10"/>
        <v>100</v>
      </c>
      <c r="AQ49" s="4"/>
      <c r="AR49" s="6" t="b">
        <f t="shared" si="11"/>
        <v>1</v>
      </c>
      <c r="AS49" s="6" t="str">
        <f t="shared" si="12"/>
        <v>461E | 90MB1BG0-C1BAY0 |  |  |  |  |  |  |  | uniq49</v>
      </c>
      <c r="AT49" s="63">
        <f>IF(NOT(AR49),IF(TRIM($H49)="","Assembly","Phantom Alt"),VLOOKUP(F49,ZPCS04!B:G,6,0))</f>
        <v>235</v>
      </c>
      <c r="AU49" s="7"/>
      <c r="AV49" s="38">
        <f ca="1">IF(TRIM($W49)="F",OFFSET($A$5,MATCH($AS49,$AS$5:$AS49,0)-1,0),$A49)</f>
        <v>49</v>
      </c>
      <c r="AW49" s="38">
        <f ca="1">IFERROR(OFFSET(ZPCS04!$A$1,MATCH(F49,ZPCS04!B:B,0)-1,0),100)</f>
        <v>2</v>
      </c>
      <c r="AX49" s="7"/>
      <c r="AY49" s="6" t="b">
        <f t="shared" si="13"/>
        <v>1</v>
      </c>
      <c r="AZ49" s="6" t="b">
        <f t="shared" si="14"/>
        <v>1</v>
      </c>
      <c r="BA49" s="4"/>
      <c r="BB49" s="38" t="str">
        <f ca="1">IF(AT49="Phantom Alt",MATCH($AS49,$AS$5:$AS49,0),IF(OR(OFFSET($AF49,0,8-COUNTBLANK($AG49:$AN49))=$F48,$BE49=$BE48),$BB48,""))</f>
        <v/>
      </c>
      <c r="BC49" s="41"/>
      <c r="BD49" s="55" t="str">
        <f t="shared" si="15"/>
        <v>90MB1BG0-C1BAY0 | 15L-00000103</v>
      </c>
      <c r="BE49" s="55" t="str">
        <f t="shared" ca="1" si="16"/>
        <v>90MB1BG0-C1BAY0 | 90MB1BG0-C1BAY0</v>
      </c>
      <c r="BF49" s="57">
        <f ca="1">IFERROR(VLOOKUP($BE49,$BD$5:$BF48,3,0)*$AE49,VLOOKUP($C49,Demanda!$A:$B,2,0)*$AE49)*IF(AT49="Phantom Alt",$BC49,TRUE)</f>
        <v>1500</v>
      </c>
      <c r="BG49" s="57">
        <f t="shared" ca="1" si="17"/>
        <v>1500</v>
      </c>
      <c r="BH49" s="57">
        <f>SUMIF(Invoice!A:A,F49,Invoice!B:B)</f>
        <v>0</v>
      </c>
      <c r="BI49" s="57">
        <f t="shared" ca="1" si="18"/>
        <v>1500</v>
      </c>
      <c r="BJ49" s="57">
        <f ca="1">MIN((BI49-SUMIF($AS$5:AS48,AS49,$BJ$5:BJ48)),MAX(0,BH49-SUMIF($F$5:F48,F49,$BJ$5:BJ48)))</f>
        <v>0</v>
      </c>
      <c r="BK49" s="57">
        <f t="shared" ca="1" si="19"/>
        <v>-1500</v>
      </c>
      <c r="BL49" s="57">
        <f ca="1">MAX(0,SUMIF(Invoice!A:A,F49,Invoice!B:B)-SUMIF(F:F,F49,BJ:BJ))*(COUNTIF(F:F,F49)=COUNTIF($F$5:F49,F49))</f>
        <v>0</v>
      </c>
      <c r="BM49" s="44" t="str">
        <f>VLOOKUP(F49,[1]Sheet1!$A:$H,8,0)</f>
        <v>National - except indicated in codes 3, 4, 5 or 8.</v>
      </c>
    </row>
    <row r="50" spans="1:65">
      <c r="A50" s="43">
        <v>51</v>
      </c>
      <c r="B50" s="35" t="s">
        <v>145</v>
      </c>
      <c r="C50" s="35" t="s">
        <v>5706</v>
      </c>
      <c r="D50" s="35">
        <v>1</v>
      </c>
      <c r="E50" s="35">
        <v>340</v>
      </c>
      <c r="F50" s="64" t="s">
        <v>263</v>
      </c>
      <c r="G50" s="73" t="s">
        <v>264</v>
      </c>
      <c r="H50" s="35"/>
      <c r="I50" s="35" t="s">
        <v>54</v>
      </c>
      <c r="J50" s="35">
        <v>0</v>
      </c>
      <c r="K50" s="35" t="s">
        <v>148</v>
      </c>
      <c r="L50" s="35" t="s">
        <v>53</v>
      </c>
      <c r="M50" s="35">
        <v>1</v>
      </c>
      <c r="N50" s="35">
        <v>1</v>
      </c>
      <c r="O50" s="35">
        <v>1</v>
      </c>
      <c r="P50" s="35"/>
      <c r="Q50" s="35"/>
      <c r="R50" s="35" t="s">
        <v>73</v>
      </c>
      <c r="S50" s="35" t="s">
        <v>73</v>
      </c>
      <c r="T50" s="36">
        <v>44901</v>
      </c>
      <c r="U50" s="36">
        <v>2958465</v>
      </c>
      <c r="V50" s="35" t="s">
        <v>5707</v>
      </c>
      <c r="W50" s="35" t="s">
        <v>144</v>
      </c>
      <c r="X50" s="35"/>
      <c r="Y50" s="35" t="s">
        <v>143</v>
      </c>
      <c r="Z50" s="35">
        <v>7594319</v>
      </c>
      <c r="AA50" s="35">
        <v>96</v>
      </c>
      <c r="AB50" s="35">
        <v>48</v>
      </c>
      <c r="AC50" s="35"/>
      <c r="AE50" s="51">
        <f t="shared" si="0"/>
        <v>1</v>
      </c>
      <c r="AG50" s="6" t="str">
        <f t="shared" si="1"/>
        <v>90MB1BG0-C1BAY0</v>
      </c>
      <c r="AH50" s="6" t="str">
        <f t="shared" si="2"/>
        <v/>
      </c>
      <c r="AI50" s="6" t="str">
        <f t="shared" si="3"/>
        <v/>
      </c>
      <c r="AJ50" s="6" t="str">
        <f t="shared" si="4"/>
        <v/>
      </c>
      <c r="AK50" s="6" t="str">
        <f t="shared" si="5"/>
        <v/>
      </c>
      <c r="AL50" s="6" t="str">
        <f t="shared" si="6"/>
        <v/>
      </c>
      <c r="AM50" s="6" t="str">
        <f t="shared" si="7"/>
        <v/>
      </c>
      <c r="AN50" s="6" t="str">
        <f t="shared" si="8"/>
        <v/>
      </c>
      <c r="AO50" s="6" t="str">
        <f t="shared" si="9"/>
        <v xml:space="preserve">90MB1BG0-C1BAY0 |  |  |  |  |  |  | </v>
      </c>
      <c r="AP50" s="6">
        <f t="shared" si="10"/>
        <v>100</v>
      </c>
      <c r="AQ50" s="4"/>
      <c r="AR50" s="6" t="b">
        <f t="shared" si="11"/>
        <v>1</v>
      </c>
      <c r="AS50" s="6" t="str">
        <f t="shared" si="12"/>
        <v>461E | 90MB1BG0-C1BAY0 |  |  |  |  |  |  |  | uniq50</v>
      </c>
      <c r="AT50" s="63">
        <f>IF(NOT(AR50),IF(TRIM($H50)="","Assembly","Phantom Alt"),VLOOKUP(F50,ZPCS04!B:G,6,0))</f>
        <v>237</v>
      </c>
      <c r="AU50" s="7"/>
      <c r="AV50" s="38">
        <f ca="1">IF(TRIM($W50)="F",OFFSET($A$5,MATCH($AS50,$AS$5:$AS50,0)-1,0),$A50)</f>
        <v>51</v>
      </c>
      <c r="AW50" s="38">
        <f ca="1">IFERROR(OFFSET(ZPCS04!$A$1,MATCH(F50,ZPCS04!B:B,0)-1,0),100)</f>
        <v>2</v>
      </c>
      <c r="AX50" s="7"/>
      <c r="AY50" s="6" t="b">
        <f t="shared" si="13"/>
        <v>1</v>
      </c>
      <c r="AZ50" s="6" t="b">
        <f t="shared" si="14"/>
        <v>1</v>
      </c>
      <c r="BA50" s="4"/>
      <c r="BB50" s="38" t="str">
        <f ca="1">IF(AT50="Phantom Alt",MATCH($AS50,$AS$5:$AS50,0),IF(OR(OFFSET($AF50,0,8-COUNTBLANK($AG50:$AN50))=$F49,$BE50=$BE49),$BB49,""))</f>
        <v/>
      </c>
      <c r="BC50" s="41"/>
      <c r="BD50" s="55" t="str">
        <f t="shared" si="15"/>
        <v>90MB1BG0-C1BAY0 | 15L-00000106</v>
      </c>
      <c r="BE50" s="55" t="str">
        <f t="shared" ca="1" si="16"/>
        <v>90MB1BG0-C1BAY0 | 90MB1BG0-C1BAY0</v>
      </c>
      <c r="BF50" s="57">
        <f ca="1">IFERROR(VLOOKUP($BE50,$BD$5:$BF49,3,0)*$AE50,VLOOKUP($C50,Demanda!$A:$B,2,0)*$AE50)*IF(AT50="Phantom Alt",$BC50,TRUE)</f>
        <v>1500</v>
      </c>
      <c r="BG50" s="57">
        <f t="shared" ca="1" si="17"/>
        <v>1500</v>
      </c>
      <c r="BH50" s="57">
        <f>SUMIF(Invoice!A:A,F50,Invoice!B:B)</f>
        <v>0</v>
      </c>
      <c r="BI50" s="57">
        <f t="shared" ca="1" si="18"/>
        <v>1500</v>
      </c>
      <c r="BJ50" s="57">
        <f ca="1">MIN((BI50-SUMIF($AS$5:AS49,AS50,$BJ$5:BJ49)),MAX(0,BH50-SUMIF($F$5:F49,F50,$BJ$5:BJ49)))</f>
        <v>0</v>
      </c>
      <c r="BK50" s="57">
        <f t="shared" ca="1" si="19"/>
        <v>-1500</v>
      </c>
      <c r="BL50" s="57">
        <f ca="1">MAX(0,SUMIF(Invoice!A:A,F50,Invoice!B:B)-SUMIF(F:F,F50,BJ:BJ))*(COUNTIF(F:F,F50)=COUNTIF($F$5:F50,F50))</f>
        <v>0</v>
      </c>
      <c r="BM50" s="44" t="str">
        <f>VLOOKUP(F50,[1]Sheet1!$A:$H,8,0)</f>
        <v>National - except indicated in codes 3, 4, 5 or 8.</v>
      </c>
    </row>
    <row r="51" spans="1:65">
      <c r="A51" s="43">
        <v>50</v>
      </c>
      <c r="B51" s="35" t="s">
        <v>145</v>
      </c>
      <c r="C51" s="35" t="s">
        <v>5706</v>
      </c>
      <c r="D51" s="35">
        <v>1</v>
      </c>
      <c r="E51" s="35">
        <v>350</v>
      </c>
      <c r="F51" s="64">
        <v>102006000</v>
      </c>
      <c r="G51" s="73" t="s">
        <v>265</v>
      </c>
      <c r="H51" s="35"/>
      <c r="I51" s="35" t="s">
        <v>54</v>
      </c>
      <c r="J51" s="35">
        <v>0</v>
      </c>
      <c r="K51" s="35" t="s">
        <v>148</v>
      </c>
      <c r="L51" s="35" t="s">
        <v>53</v>
      </c>
      <c r="M51" s="35">
        <v>0.15</v>
      </c>
      <c r="N51" s="35">
        <v>0.15</v>
      </c>
      <c r="O51" s="35">
        <v>1</v>
      </c>
      <c r="P51" s="35"/>
      <c r="Q51" s="35"/>
      <c r="R51" s="35" t="s">
        <v>266</v>
      </c>
      <c r="S51" s="35" t="s">
        <v>266</v>
      </c>
      <c r="T51" s="36">
        <v>44901</v>
      </c>
      <c r="U51" s="36">
        <v>2958465</v>
      </c>
      <c r="V51" s="35" t="s">
        <v>5707</v>
      </c>
      <c r="W51" s="35" t="s">
        <v>144</v>
      </c>
      <c r="X51" s="35"/>
      <c r="Y51" s="35" t="s">
        <v>143</v>
      </c>
      <c r="Z51" s="35">
        <v>7594319</v>
      </c>
      <c r="AA51" s="35">
        <v>98</v>
      </c>
      <c r="AB51" s="35">
        <v>49</v>
      </c>
      <c r="AC51" s="35"/>
      <c r="AE51" s="51">
        <f t="shared" si="0"/>
        <v>0.15</v>
      </c>
      <c r="AG51" s="6" t="str">
        <f t="shared" si="1"/>
        <v>90MB1BG0-C1BAY0</v>
      </c>
      <c r="AH51" s="6" t="str">
        <f t="shared" si="2"/>
        <v/>
      </c>
      <c r="AI51" s="6" t="str">
        <f t="shared" si="3"/>
        <v/>
      </c>
      <c r="AJ51" s="6" t="str">
        <f t="shared" si="4"/>
        <v/>
      </c>
      <c r="AK51" s="6" t="str">
        <f t="shared" si="5"/>
        <v/>
      </c>
      <c r="AL51" s="6" t="str">
        <f t="shared" si="6"/>
        <v/>
      </c>
      <c r="AM51" s="6" t="str">
        <f t="shared" si="7"/>
        <v/>
      </c>
      <c r="AN51" s="6" t="str">
        <f t="shared" si="8"/>
        <v/>
      </c>
      <c r="AO51" s="6" t="str">
        <f t="shared" si="9"/>
        <v xml:space="preserve">90MB1BG0-C1BAY0 |  |  |  |  |  |  | </v>
      </c>
      <c r="AP51" s="6">
        <f t="shared" si="10"/>
        <v>100</v>
      </c>
      <c r="AQ51" s="4"/>
      <c r="AR51" s="6" t="b">
        <f t="shared" si="11"/>
        <v>1</v>
      </c>
      <c r="AS51" s="6" t="str">
        <f t="shared" si="12"/>
        <v>461E | 90MB1BG0-C1BAY0 |  |  |  |  |  |  |  | uniq51</v>
      </c>
      <c r="AT51" s="63">
        <f>IF(NOT(AR51),IF(TRIM($H51)="","Assembly","Phantom Alt"),VLOOKUP(F51,ZPCS04!B:G,6,0))</f>
        <v>111</v>
      </c>
      <c r="AU51" s="7"/>
      <c r="AV51" s="38">
        <f ca="1">IF(TRIM($W51)="F",OFFSET($A$5,MATCH($AS51,$AS$5:$AS51,0)-1,0),$A51)</f>
        <v>50</v>
      </c>
      <c r="AW51" s="38">
        <f ca="1">IFERROR(OFFSET(ZPCS04!$A$1,MATCH(F51,ZPCS04!B:B,0)-1,0),100)</f>
        <v>2</v>
      </c>
      <c r="AX51" s="7"/>
      <c r="AY51" s="6" t="b">
        <f t="shared" si="13"/>
        <v>1</v>
      </c>
      <c r="AZ51" s="6" t="b">
        <f t="shared" si="14"/>
        <v>1</v>
      </c>
      <c r="BA51" s="4"/>
      <c r="BB51" s="38" t="str">
        <f ca="1">IF(AT51="Phantom Alt",MATCH($AS51,$AS$5:$AS51,0),IF(OR(OFFSET($AF51,0,8-COUNTBLANK($AG51:$AN51))=$F50,$BE51=$BE50),$BB50,""))</f>
        <v/>
      </c>
      <c r="BC51" s="41"/>
      <c r="BD51" s="55" t="str">
        <f t="shared" si="15"/>
        <v>90MB1BG0-C1BAY0 | 102006000</v>
      </c>
      <c r="BE51" s="55" t="str">
        <f t="shared" ca="1" si="16"/>
        <v>90MB1BG0-C1BAY0 | 90MB1BG0-C1BAY0</v>
      </c>
      <c r="BF51" s="57">
        <f ca="1">IFERROR(VLOOKUP($BE51,$BD$5:$BF50,3,0)*$AE51,VLOOKUP($C51,Demanda!$A:$B,2,0)*$AE51)*IF(AT51="Phantom Alt",$BC51,TRUE)</f>
        <v>225</v>
      </c>
      <c r="BG51" s="57">
        <f t="shared" ca="1" si="17"/>
        <v>225</v>
      </c>
      <c r="BH51" s="57">
        <f>SUMIF(Invoice!A:A,F51,Invoice!B:B)</f>
        <v>0</v>
      </c>
      <c r="BI51" s="57">
        <f t="shared" ca="1" si="18"/>
        <v>225</v>
      </c>
      <c r="BJ51" s="57">
        <f ca="1">MIN((BI51-SUMIF($AS$5:AS50,AS51,$BJ$5:BJ50)),MAX(0,BH51-SUMIF($F$5:F50,F51,$BJ$5:BJ50)))</f>
        <v>0</v>
      </c>
      <c r="BK51" s="57">
        <f t="shared" ca="1" si="19"/>
        <v>-225</v>
      </c>
      <c r="BL51" s="57">
        <f ca="1">MAX(0,SUMIF(Invoice!A:A,F51,Invoice!B:B)-SUMIF(F:F,F51,BJ:BJ))*(COUNTIF(F:F,F51)=COUNTIF($F$5:F51,F51))</f>
        <v>0</v>
      </c>
      <c r="BM51" s="44" t="str">
        <f>VLOOKUP(F51,[1]Sheet1!$A:$H,8,0)</f>
        <v>National - production with tax incentive</v>
      </c>
    </row>
    <row r="52" spans="1:65" hidden="1">
      <c r="A52" s="43">
        <v>52</v>
      </c>
      <c r="B52" s="35" t="s">
        <v>145</v>
      </c>
      <c r="C52" s="35" t="s">
        <v>5706</v>
      </c>
      <c r="D52" s="35">
        <v>1</v>
      </c>
      <c r="E52" s="35">
        <v>360</v>
      </c>
      <c r="F52" s="64" t="s">
        <v>5713</v>
      </c>
      <c r="G52" s="73" t="s">
        <v>5714</v>
      </c>
      <c r="H52" s="35"/>
      <c r="I52" s="35" t="s">
        <v>54</v>
      </c>
      <c r="J52" s="35">
        <v>0</v>
      </c>
      <c r="K52" s="35" t="s">
        <v>260</v>
      </c>
      <c r="L52" s="35" t="s">
        <v>272</v>
      </c>
      <c r="M52" s="35">
        <v>1</v>
      </c>
      <c r="N52" s="35">
        <v>1</v>
      </c>
      <c r="O52" s="35">
        <v>1</v>
      </c>
      <c r="P52" s="35"/>
      <c r="Q52" s="35"/>
      <c r="R52" s="35" t="s">
        <v>73</v>
      </c>
      <c r="S52" s="35" t="s">
        <v>73</v>
      </c>
      <c r="T52" s="36">
        <v>44901</v>
      </c>
      <c r="U52" s="36">
        <v>2958465</v>
      </c>
      <c r="V52" s="35" t="s">
        <v>5707</v>
      </c>
      <c r="W52" s="35" t="s">
        <v>273</v>
      </c>
      <c r="X52" s="35"/>
      <c r="Y52" s="35" t="s">
        <v>143</v>
      </c>
      <c r="Z52" s="35">
        <v>7594319</v>
      </c>
      <c r="AA52" s="35">
        <v>100</v>
      </c>
      <c r="AB52" s="35">
        <v>50</v>
      </c>
      <c r="AC52" s="35"/>
      <c r="AE52" s="51">
        <f t="shared" si="0"/>
        <v>1</v>
      </c>
      <c r="AG52" s="6" t="str">
        <f t="shared" si="1"/>
        <v>90MB1BG0-C1BAY0</v>
      </c>
      <c r="AH52" s="6" t="str">
        <f t="shared" si="2"/>
        <v/>
      </c>
      <c r="AI52" s="6" t="str">
        <f t="shared" si="3"/>
        <v/>
      </c>
      <c r="AJ52" s="6" t="str">
        <f t="shared" si="4"/>
        <v/>
      </c>
      <c r="AK52" s="6" t="str">
        <f t="shared" si="5"/>
        <v/>
      </c>
      <c r="AL52" s="6" t="str">
        <f t="shared" si="6"/>
        <v/>
      </c>
      <c r="AM52" s="6" t="str">
        <f t="shared" si="7"/>
        <v/>
      </c>
      <c r="AN52" s="6" t="str">
        <f t="shared" si="8"/>
        <v/>
      </c>
      <c r="AO52" s="6" t="str">
        <f t="shared" si="9"/>
        <v xml:space="preserve">90MB1BG0-C1BAY0 |  |  |  |  |  |  | </v>
      </c>
      <c r="AP52" s="6">
        <f t="shared" si="10"/>
        <v>100</v>
      </c>
      <c r="AQ52" s="4"/>
      <c r="AR52" s="6" t="b">
        <f t="shared" si="11"/>
        <v>0</v>
      </c>
      <c r="AS52" s="6" t="str">
        <f t="shared" si="12"/>
        <v>461E | 90MB1BG0-C1BAY0 |  |  |  |  |  |  |  | uniq52</v>
      </c>
      <c r="AT52" s="63" t="str">
        <f>IF(NOT(AR52),IF(TRIM($H52)="","Assembly","Phantom Alt"),VLOOKUP(F52,ZPCS04!B:G,6,0))</f>
        <v>Assembly</v>
      </c>
      <c r="AU52" s="7"/>
      <c r="AV52" s="38">
        <f ca="1">IF(TRIM($W52)="F",OFFSET($A$5,MATCH($AS52,$AS$5:$AS52,0)-1,0),$A52)</f>
        <v>52</v>
      </c>
      <c r="AW52" s="38">
        <f ca="1">IFERROR(OFFSET(ZPCS04!$A$1,MATCH(F52,ZPCS04!B:B,0)-1,0),100)</f>
        <v>100</v>
      </c>
      <c r="AX52" s="7"/>
      <c r="AY52" s="6" t="b">
        <f t="shared" si="13"/>
        <v>1</v>
      </c>
      <c r="AZ52" s="6" t="b">
        <f t="shared" si="14"/>
        <v>1</v>
      </c>
      <c r="BA52" s="4"/>
      <c r="BB52" s="38" t="str">
        <f ca="1">IF(AT52="Phantom Alt",MATCH($AS52,$AS$5:$AS52,0),IF(OR(OFFSET($AF52,0,8-COUNTBLANK($AG52:$AN52))=$F51,$BE52=$BE51),$BB51,""))</f>
        <v/>
      </c>
      <c r="BC52" s="41"/>
      <c r="BD52" s="55" t="str">
        <f t="shared" si="15"/>
        <v>90MB1BG0-C1BAY0 | 59MB1BGB-MB0A01S</v>
      </c>
      <c r="BE52" s="55" t="str">
        <f t="shared" ca="1" si="16"/>
        <v>90MB1BG0-C1BAY0 | 90MB1BG0-C1BAY0</v>
      </c>
      <c r="BF52" s="57">
        <f ca="1">IFERROR(VLOOKUP($BE52,$BD$5:$BF51,3,0)*$AE52,VLOOKUP($C52,Demanda!$A:$B,2,0)*$AE52)*IF(AT52="Phantom Alt",$BC52,TRUE)</f>
        <v>1500</v>
      </c>
      <c r="BG52" s="57">
        <f t="shared" ca="1" si="17"/>
        <v>1500</v>
      </c>
      <c r="BH52" s="57">
        <f>SUMIF(Invoice!A:A,F52,Invoice!B:B)</f>
        <v>0</v>
      </c>
      <c r="BI52" s="57">
        <f t="shared" ca="1" si="18"/>
        <v>1500</v>
      </c>
      <c r="BJ52" s="57">
        <f ca="1">MIN((BI52-SUMIF($AS$5:AS51,AS52,$BJ$5:BJ51)),MAX(0,BH52-SUMIF($F$5:F51,F52,$BJ$5:BJ51)))</f>
        <v>0</v>
      </c>
      <c r="BK52" s="57">
        <f t="shared" ca="1" si="19"/>
        <v>0</v>
      </c>
      <c r="BL52" s="57">
        <f ca="1">MAX(0,SUMIF(Invoice!A:A,F52,Invoice!B:B)-SUMIF(F:F,F52,BJ:BJ))*(COUNTIF(F:F,F52)=COUNTIF($F$5:F52,F52))</f>
        <v>0</v>
      </c>
    </row>
    <row r="53" spans="1:65" hidden="1">
      <c r="A53" s="43">
        <v>53</v>
      </c>
      <c r="B53" s="35" t="s">
        <v>145</v>
      </c>
      <c r="C53" s="35" t="s">
        <v>5706</v>
      </c>
      <c r="D53" s="35">
        <v>2</v>
      </c>
      <c r="E53" s="35">
        <v>10</v>
      </c>
      <c r="F53" s="64" t="s">
        <v>1833</v>
      </c>
      <c r="G53" s="73" t="s">
        <v>1834</v>
      </c>
      <c r="H53" s="35"/>
      <c r="I53" s="35" t="s">
        <v>54</v>
      </c>
      <c r="J53" s="35">
        <v>0</v>
      </c>
      <c r="K53" s="35" t="s">
        <v>148</v>
      </c>
      <c r="L53" s="35" t="s">
        <v>53</v>
      </c>
      <c r="M53" s="35">
        <v>1</v>
      </c>
      <c r="N53" s="35">
        <v>1</v>
      </c>
      <c r="O53" s="35">
        <v>1</v>
      </c>
      <c r="P53" s="35"/>
      <c r="Q53" s="35"/>
      <c r="R53" s="35" t="s">
        <v>73</v>
      </c>
      <c r="S53" s="35" t="s">
        <v>73</v>
      </c>
      <c r="T53" s="36">
        <v>44901</v>
      </c>
      <c r="U53" s="36">
        <v>2958465</v>
      </c>
      <c r="V53" s="35" t="s">
        <v>5707</v>
      </c>
      <c r="W53" s="35" t="s">
        <v>144</v>
      </c>
      <c r="X53" s="35"/>
      <c r="Y53" s="35" t="s">
        <v>143</v>
      </c>
      <c r="Z53" s="35">
        <v>7594328</v>
      </c>
      <c r="AA53" s="35">
        <v>2</v>
      </c>
      <c r="AB53" s="35">
        <v>1</v>
      </c>
      <c r="AC53" s="35"/>
      <c r="AE53" s="51">
        <f t="shared" si="0"/>
        <v>1</v>
      </c>
      <c r="AG53" s="6" t="str">
        <f t="shared" si="1"/>
        <v>90MB1BG0-C1BAY0</v>
      </c>
      <c r="AH53" s="6" t="str">
        <f t="shared" si="2"/>
        <v>59MB1BGB-MB0A01S</v>
      </c>
      <c r="AI53" s="6" t="str">
        <f t="shared" si="3"/>
        <v/>
      </c>
      <c r="AJ53" s="6" t="str">
        <f t="shared" si="4"/>
        <v/>
      </c>
      <c r="AK53" s="6" t="str">
        <f t="shared" si="5"/>
        <v/>
      </c>
      <c r="AL53" s="6" t="str">
        <f t="shared" si="6"/>
        <v/>
      </c>
      <c r="AM53" s="6" t="str">
        <f t="shared" si="7"/>
        <v/>
      </c>
      <c r="AN53" s="6" t="str">
        <f t="shared" si="8"/>
        <v/>
      </c>
      <c r="AO53" s="6" t="str">
        <f t="shared" si="9"/>
        <v xml:space="preserve">90MB1BG0-C1BAY0 | 59MB1BGB-MB0A01S |  |  |  |  |  | </v>
      </c>
      <c r="AP53" s="6">
        <f t="shared" si="10"/>
        <v>100</v>
      </c>
      <c r="AQ53" s="4"/>
      <c r="AR53" s="6" t="b">
        <f t="shared" si="11"/>
        <v>1</v>
      </c>
      <c r="AS53" s="6" t="str">
        <f t="shared" si="12"/>
        <v>461E | 90MB1BG0-C1BAY0 | 59MB1BGB-MB0A01S |  |  |  |  |  |  | uniq53</v>
      </c>
      <c r="AT53" s="63">
        <f>IF(NOT(AR53),IF(TRIM($H53)="","Assembly","Phantom Alt"),VLOOKUP(F53,ZPCS04!B:G,6,0))</f>
        <v>9</v>
      </c>
      <c r="AU53" s="7"/>
      <c r="AV53" s="38">
        <f ca="1">IF(TRIM($W53)="F",OFFSET($A$5,MATCH($AS53,$AS$5:$AS53,0)-1,0),$A53)</f>
        <v>53</v>
      </c>
      <c r="AW53" s="38">
        <f ca="1">IFERROR(OFFSET(ZPCS04!$A$1,MATCH(F53,ZPCS04!B:B,0)-1,0),100)</f>
        <v>1.9999999850000001</v>
      </c>
      <c r="AX53" s="7"/>
      <c r="AY53" s="6" t="b">
        <f t="shared" si="13"/>
        <v>1</v>
      </c>
      <c r="AZ53" s="6" t="b">
        <f t="shared" si="14"/>
        <v>1</v>
      </c>
      <c r="BA53" s="4"/>
      <c r="BB53" s="38" t="str">
        <f ca="1">IF(AT53="Phantom Alt",MATCH($AS53,$AS$5:$AS53,0),IF(OR(OFFSET($AF53,0,8-COUNTBLANK($AG53:$AN53))=$F52,$BE53=$BE52),$BB52,""))</f>
        <v/>
      </c>
      <c r="BC53" s="41"/>
      <c r="BD53" s="55" t="str">
        <f t="shared" si="15"/>
        <v>90MB1BG0-C1BAY0 | 02002-00550100</v>
      </c>
      <c r="BE53" s="55" t="str">
        <f t="shared" ca="1" si="16"/>
        <v>90MB1BG0-C1BAY0 | 59MB1BGB-MB0A01S</v>
      </c>
      <c r="BF53" s="57">
        <f ca="1">IFERROR(VLOOKUP($BE53,$BD$5:$BF52,3,0)*$AE53,VLOOKUP($C53,Demanda!$A:$B,2,0)*$AE53)*IF(AT53="Phantom Alt",$BC53,TRUE)</f>
        <v>1500</v>
      </c>
      <c r="BG53" s="57">
        <f t="shared" ca="1" si="17"/>
        <v>1500</v>
      </c>
      <c r="BH53" s="57">
        <f>SUMIF(Invoice!A:A,F53,Invoice!B:B)</f>
        <v>1500</v>
      </c>
      <c r="BI53" s="57">
        <f t="shared" ca="1" si="18"/>
        <v>1500</v>
      </c>
      <c r="BJ53" s="57">
        <f ca="1">MIN((BI53-SUMIF($AS$5:AS52,AS53,$BJ$5:BJ52)),MAX(0,BH53-SUMIF($F$5:F52,F53,$BJ$5:BJ52)))</f>
        <v>1500</v>
      </c>
      <c r="BK53" s="57">
        <f t="shared" ca="1" si="19"/>
        <v>0</v>
      </c>
      <c r="BL53" s="57">
        <f ca="1">MAX(0,SUMIF(Invoice!A:A,F53,Invoice!B:B)-SUMIF(F:F,F53,BJ:BJ))*(COUNTIF(F:F,F53)=COUNTIF($F$5:F53,F53))</f>
        <v>0</v>
      </c>
    </row>
    <row r="54" spans="1:65" hidden="1">
      <c r="A54" s="43">
        <v>55</v>
      </c>
      <c r="B54" s="35" t="s">
        <v>145</v>
      </c>
      <c r="C54" s="35" t="s">
        <v>5706</v>
      </c>
      <c r="D54" s="35">
        <v>2</v>
      </c>
      <c r="E54" s="35">
        <v>20</v>
      </c>
      <c r="F54" s="64" t="s">
        <v>5375</v>
      </c>
      <c r="G54" s="73" t="s">
        <v>5715</v>
      </c>
      <c r="H54" s="35">
        <v>1</v>
      </c>
      <c r="I54" s="35" t="s">
        <v>54</v>
      </c>
      <c r="J54" s="35">
        <v>100</v>
      </c>
      <c r="K54" s="35" t="s">
        <v>148</v>
      </c>
      <c r="L54" s="35" t="s">
        <v>53</v>
      </c>
      <c r="M54" s="35">
        <v>1</v>
      </c>
      <c r="N54" s="35">
        <v>1</v>
      </c>
      <c r="O54" s="35">
        <v>1</v>
      </c>
      <c r="P54" s="35">
        <v>2</v>
      </c>
      <c r="Q54" s="35">
        <v>1</v>
      </c>
      <c r="R54" s="35" t="s">
        <v>73</v>
      </c>
      <c r="S54" s="35" t="s">
        <v>73</v>
      </c>
      <c r="T54" s="36">
        <v>44901</v>
      </c>
      <c r="U54" s="36">
        <v>2958465</v>
      </c>
      <c r="V54" s="35" t="s">
        <v>5707</v>
      </c>
      <c r="W54" s="35" t="s">
        <v>144</v>
      </c>
      <c r="X54" s="35"/>
      <c r="Y54" s="35" t="s">
        <v>143</v>
      </c>
      <c r="Z54" s="35">
        <v>7594328</v>
      </c>
      <c r="AA54" s="35">
        <v>4</v>
      </c>
      <c r="AB54" s="35">
        <v>2</v>
      </c>
      <c r="AC54" s="35"/>
      <c r="AE54" s="51">
        <f t="shared" si="0"/>
        <v>1</v>
      </c>
      <c r="AG54" s="6" t="str">
        <f t="shared" si="1"/>
        <v>90MB1BG0-C1BAY0</v>
      </c>
      <c r="AH54" s="6" t="str">
        <f t="shared" si="2"/>
        <v>59MB1BGB-MB0A01S</v>
      </c>
      <c r="AI54" s="6" t="str">
        <f t="shared" si="3"/>
        <v/>
      </c>
      <c r="AJ54" s="6" t="str">
        <f t="shared" si="4"/>
        <v/>
      </c>
      <c r="AK54" s="6" t="str">
        <f t="shared" si="5"/>
        <v/>
      </c>
      <c r="AL54" s="6" t="str">
        <f t="shared" si="6"/>
        <v/>
      </c>
      <c r="AM54" s="6" t="str">
        <f t="shared" si="7"/>
        <v/>
      </c>
      <c r="AN54" s="6" t="str">
        <f t="shared" si="8"/>
        <v/>
      </c>
      <c r="AO54" s="6" t="str">
        <f t="shared" si="9"/>
        <v xml:space="preserve">90MB1BG0-C1BAY0 | 59MB1BGB-MB0A01S |  |  |  |  |  | </v>
      </c>
      <c r="AP54" s="6">
        <f t="shared" si="10"/>
        <v>100</v>
      </c>
      <c r="AQ54" s="4"/>
      <c r="AR54" s="6" t="b">
        <f t="shared" si="11"/>
        <v>1</v>
      </c>
      <c r="AS54" s="6" t="str">
        <f t="shared" si="12"/>
        <v>461E | 90MB1BG0-C1BAY0 | 59MB1BGB-MB0A01S |  |  |  |  |  |  | 1</v>
      </c>
      <c r="AT54" s="63">
        <f>IF(NOT(AR54),IF(TRIM($H54)="","Assembly","Phantom Alt"),VLOOKUP(F54,ZPCS04!B:G,6,0))</f>
        <v>1205</v>
      </c>
      <c r="AU54" s="7"/>
      <c r="AV54" s="38">
        <f ca="1">IF(TRIM($W54)="F",OFFSET($A$5,MATCH($AS54,$AS$5:$AS54,0)-1,0),$A54)</f>
        <v>55</v>
      </c>
      <c r="AW54" s="38">
        <f ca="1">IFERROR(OFFSET(ZPCS04!$A$1,MATCH(F54,ZPCS04!B:B,0)-1,0),100)</f>
        <v>1.9999999850000001</v>
      </c>
      <c r="AX54" s="7"/>
      <c r="AY54" s="6" t="b">
        <f t="shared" si="13"/>
        <v>1</v>
      </c>
      <c r="AZ54" s="6" t="b">
        <f t="shared" si="14"/>
        <v>1</v>
      </c>
      <c r="BA54" s="4"/>
      <c r="BB54" s="38" t="str">
        <f ca="1">IF(AT54="Phantom Alt",MATCH($AS54,$AS$5:$AS54,0),IF(OR(OFFSET($AF54,0,8-COUNTBLANK($AG54:$AN54))=$F53,$BE54=$BE53),$BB53,""))</f>
        <v/>
      </c>
      <c r="BC54" s="41"/>
      <c r="BD54" s="55" t="str">
        <f t="shared" si="15"/>
        <v>90MB1BG0-C1BAY0 | 06016-01100600</v>
      </c>
      <c r="BE54" s="55" t="str">
        <f t="shared" ca="1" si="16"/>
        <v>90MB1BG0-C1BAY0 | 59MB1BGB-MB0A01S</v>
      </c>
      <c r="BF54" s="57">
        <f ca="1">IFERROR(VLOOKUP($BE54,$BD$5:$BF53,3,0)*$AE54,VLOOKUP($C54,Demanda!$A:$B,2,0)*$AE54)*IF(AT54="Phantom Alt",$BC54,TRUE)</f>
        <v>1500</v>
      </c>
      <c r="BG54" s="57">
        <f t="shared" ca="1" si="17"/>
        <v>1500</v>
      </c>
      <c r="BH54" s="57">
        <f>SUMIF(Invoice!A:A,F54,Invoice!B:B)</f>
        <v>1500</v>
      </c>
      <c r="BI54" s="57">
        <f t="shared" ca="1" si="18"/>
        <v>1500</v>
      </c>
      <c r="BJ54" s="57">
        <f ca="1">MIN((BI54-SUMIF($AS$5:AS53,AS54,$BJ$5:BJ53)),MAX(0,BH54-SUMIF($F$5:F53,F54,$BJ$5:BJ53)))</f>
        <v>1500</v>
      </c>
      <c r="BK54" s="57">
        <f t="shared" ca="1" si="19"/>
        <v>0</v>
      </c>
      <c r="BL54" s="57">
        <f ca="1">MAX(0,SUMIF(Invoice!A:A,F54,Invoice!B:B)-SUMIF(F:F,F54,BJ:BJ))*(COUNTIF(F:F,F54)=COUNTIF($F$5:F54,F54))</f>
        <v>0</v>
      </c>
    </row>
    <row r="55" spans="1:65" hidden="1">
      <c r="A55" s="43">
        <v>54</v>
      </c>
      <c r="B55" s="35" t="s">
        <v>145</v>
      </c>
      <c r="C55" s="35" t="s">
        <v>5706</v>
      </c>
      <c r="D55" s="35">
        <v>2</v>
      </c>
      <c r="E55" s="35">
        <v>20</v>
      </c>
      <c r="F55" s="64" t="s">
        <v>5377</v>
      </c>
      <c r="G55" s="73" t="s">
        <v>5378</v>
      </c>
      <c r="H55" s="35">
        <v>1</v>
      </c>
      <c r="I55" s="35" t="s">
        <v>55</v>
      </c>
      <c r="J55" s="35">
        <v>0</v>
      </c>
      <c r="K55" s="35" t="s">
        <v>148</v>
      </c>
      <c r="L55" s="35" t="s">
        <v>53</v>
      </c>
      <c r="M55" s="35">
        <v>1</v>
      </c>
      <c r="N55" s="35"/>
      <c r="O55" s="35">
        <v>1</v>
      </c>
      <c r="P55" s="35">
        <v>2</v>
      </c>
      <c r="Q55" s="35">
        <v>2</v>
      </c>
      <c r="R55" s="35" t="s">
        <v>73</v>
      </c>
      <c r="S55" s="35" t="s">
        <v>73</v>
      </c>
      <c r="T55" s="36">
        <v>44901</v>
      </c>
      <c r="U55" s="36">
        <v>2958465</v>
      </c>
      <c r="V55" s="35" t="s">
        <v>5707</v>
      </c>
      <c r="W55" s="35" t="s">
        <v>144</v>
      </c>
      <c r="X55" s="35"/>
      <c r="Y55" s="35" t="s">
        <v>143</v>
      </c>
      <c r="Z55" s="35">
        <v>7594328</v>
      </c>
      <c r="AA55" s="35">
        <v>6</v>
      </c>
      <c r="AB55" s="35">
        <v>3</v>
      </c>
      <c r="AC55" s="35"/>
      <c r="AE55" s="51">
        <f t="shared" si="0"/>
        <v>1</v>
      </c>
      <c r="AG55" s="6" t="str">
        <f t="shared" si="1"/>
        <v>90MB1BG0-C1BAY0</v>
      </c>
      <c r="AH55" s="6" t="str">
        <f t="shared" si="2"/>
        <v>59MB1BGB-MB0A01S</v>
      </c>
      <c r="AI55" s="6" t="str">
        <f t="shared" si="3"/>
        <v/>
      </c>
      <c r="AJ55" s="6" t="str">
        <f t="shared" si="4"/>
        <v/>
      </c>
      <c r="AK55" s="6" t="str">
        <f t="shared" si="5"/>
        <v/>
      </c>
      <c r="AL55" s="6" t="str">
        <f t="shared" si="6"/>
        <v/>
      </c>
      <c r="AM55" s="6" t="str">
        <f t="shared" si="7"/>
        <v/>
      </c>
      <c r="AN55" s="6" t="str">
        <f t="shared" si="8"/>
        <v/>
      </c>
      <c r="AO55" s="6" t="str">
        <f t="shared" si="9"/>
        <v xml:space="preserve">90MB1BG0-C1BAY0 | 59MB1BGB-MB0A01S |  |  |  |  |  | </v>
      </c>
      <c r="AP55" s="6">
        <f t="shared" si="10"/>
        <v>0</v>
      </c>
      <c r="AQ55" s="4"/>
      <c r="AR55" s="6" t="b">
        <f t="shared" si="11"/>
        <v>1</v>
      </c>
      <c r="AS55" s="6" t="str">
        <f t="shared" si="12"/>
        <v>461E | 90MB1BG0-C1BAY0 | 59MB1BGB-MB0A01S |  |  |  |  |  |  | 1</v>
      </c>
      <c r="AT55" s="63">
        <f>IF(NOT(AR55),IF(TRIM($H55)="","Assembly","Phantom Alt"),VLOOKUP(F55,ZPCS04!B:G,6,0))</f>
        <v>1205</v>
      </c>
      <c r="AU55" s="7"/>
      <c r="AV55" s="38">
        <f ca="1">IF(TRIM($W55)="F",OFFSET($A$5,MATCH($AS55,$AS$5:$AS55,0)-1,0),$A55)</f>
        <v>55</v>
      </c>
      <c r="AW55" s="38">
        <f ca="1">IFERROR(OFFSET(ZPCS04!$A$1,MATCH(F55,ZPCS04!B:B,0)-1,0),100)</f>
        <v>2</v>
      </c>
      <c r="AX55" s="7"/>
      <c r="AY55" s="6" t="b">
        <f t="shared" si="13"/>
        <v>1</v>
      </c>
      <c r="AZ55" s="6" t="b">
        <f t="shared" si="14"/>
        <v>1</v>
      </c>
      <c r="BA55" s="4"/>
      <c r="BB55" s="38" t="str">
        <f ca="1">IF(AT55="Phantom Alt",MATCH($AS55,$AS$5:$AS55,0),IF(OR(OFFSET($AF55,0,8-COUNTBLANK($AG55:$AN55))=$F54,$BE55=$BE54),$BB54,""))</f>
        <v/>
      </c>
      <c r="BC55" s="41"/>
      <c r="BD55" s="55" t="str">
        <f t="shared" si="15"/>
        <v>90MB1BG0-C1BAY0 | 06016-02200000</v>
      </c>
      <c r="BE55" s="55" t="str">
        <f t="shared" ca="1" si="16"/>
        <v>90MB1BG0-C1BAY0 | 59MB1BGB-MB0A01S</v>
      </c>
      <c r="BF55" s="57">
        <f ca="1">IFERROR(VLOOKUP($BE55,$BD$5:$BF54,3,0)*$AE55,VLOOKUP($C55,Demanda!$A:$B,2,0)*$AE55)*IF(AT55="Phantom Alt",$BC55,TRUE)</f>
        <v>1500</v>
      </c>
      <c r="BG55" s="57">
        <f t="shared" ca="1" si="17"/>
        <v>0</v>
      </c>
      <c r="BH55" s="57">
        <f>SUMIF(Invoice!A:A,F55,Invoice!B:B)</f>
        <v>0</v>
      </c>
      <c r="BI55" s="57">
        <f t="shared" ca="1" si="18"/>
        <v>1500</v>
      </c>
      <c r="BJ55" s="57">
        <f ca="1">MIN((BI55-SUMIF($AS$5:AS54,AS55,$BJ$5:BJ54)),MAX(0,BH55-SUMIF($F$5:F54,F55,$BJ$5:BJ54)))</f>
        <v>0</v>
      </c>
      <c r="BK55" s="57">
        <f t="shared" ca="1" si="19"/>
        <v>0</v>
      </c>
      <c r="BL55" s="57">
        <f ca="1">MAX(0,SUMIF(Invoice!A:A,F55,Invoice!B:B)-SUMIF(F:F,F55,BJ:BJ))*(COUNTIF(F:F,F55)=COUNTIF($F$5:F55,F55))</f>
        <v>0</v>
      </c>
    </row>
    <row r="56" spans="1:65" hidden="1">
      <c r="A56" s="43">
        <v>56</v>
      </c>
      <c r="B56" s="35" t="s">
        <v>145</v>
      </c>
      <c r="C56" s="35" t="s">
        <v>5706</v>
      </c>
      <c r="D56" s="35">
        <v>2</v>
      </c>
      <c r="E56" s="35">
        <v>30</v>
      </c>
      <c r="F56" s="64" t="s">
        <v>732</v>
      </c>
      <c r="G56" s="73" t="s">
        <v>733</v>
      </c>
      <c r="H56" s="35">
        <v>2</v>
      </c>
      <c r="I56" s="35" t="s">
        <v>54</v>
      </c>
      <c r="J56" s="35">
        <v>100</v>
      </c>
      <c r="K56" s="35" t="s">
        <v>462</v>
      </c>
      <c r="L56" s="35" t="s">
        <v>53</v>
      </c>
      <c r="M56" s="35">
        <v>1</v>
      </c>
      <c r="N56" s="35">
        <v>1</v>
      </c>
      <c r="O56" s="35">
        <v>1</v>
      </c>
      <c r="P56" s="35">
        <v>2</v>
      </c>
      <c r="Q56" s="35">
        <v>1</v>
      </c>
      <c r="R56" s="35" t="s">
        <v>73</v>
      </c>
      <c r="S56" s="35" t="s">
        <v>73</v>
      </c>
      <c r="T56" s="36">
        <v>44901</v>
      </c>
      <c r="U56" s="36">
        <v>2958465</v>
      </c>
      <c r="V56" s="35" t="s">
        <v>5707</v>
      </c>
      <c r="W56" s="35" t="s">
        <v>144</v>
      </c>
      <c r="X56" s="35"/>
      <c r="Y56" s="35" t="s">
        <v>143</v>
      </c>
      <c r="Z56" s="35">
        <v>7594328</v>
      </c>
      <c r="AA56" s="35">
        <v>8</v>
      </c>
      <c r="AB56" s="35">
        <v>4</v>
      </c>
      <c r="AC56" s="35"/>
      <c r="AE56" s="51">
        <f t="shared" si="0"/>
        <v>1</v>
      </c>
      <c r="AG56" s="6" t="str">
        <f t="shared" si="1"/>
        <v>90MB1BG0-C1BAY0</v>
      </c>
      <c r="AH56" s="6" t="str">
        <f t="shared" si="2"/>
        <v>59MB1BGB-MB0A01S</v>
      </c>
      <c r="AI56" s="6" t="str">
        <f t="shared" si="3"/>
        <v/>
      </c>
      <c r="AJ56" s="6" t="str">
        <f t="shared" si="4"/>
        <v/>
      </c>
      <c r="AK56" s="6" t="str">
        <f t="shared" si="5"/>
        <v/>
      </c>
      <c r="AL56" s="6" t="str">
        <f t="shared" si="6"/>
        <v/>
      </c>
      <c r="AM56" s="6" t="str">
        <f t="shared" si="7"/>
        <v/>
      </c>
      <c r="AN56" s="6" t="str">
        <f t="shared" si="8"/>
        <v/>
      </c>
      <c r="AO56" s="6" t="str">
        <f t="shared" si="9"/>
        <v xml:space="preserve">90MB1BG0-C1BAY0 | 59MB1BGB-MB0A01S |  |  |  |  |  | </v>
      </c>
      <c r="AP56" s="6">
        <f t="shared" si="10"/>
        <v>100</v>
      </c>
      <c r="AQ56" s="4"/>
      <c r="AR56" s="6" t="b">
        <f t="shared" si="11"/>
        <v>1</v>
      </c>
      <c r="AS56" s="6" t="str">
        <f t="shared" si="12"/>
        <v>461E | 90MB1BG0-C1BAY0 | 59MB1BGB-MB0A01S |  |  |  |  |  |  | 2</v>
      </c>
      <c r="AT56" s="63">
        <f>IF(NOT(AR56),IF(TRIM($H56)="","Assembly","Phantom Alt"),VLOOKUP(F56,ZPCS04!B:G,6,0))</f>
        <v>1262</v>
      </c>
      <c r="AU56" s="7"/>
      <c r="AV56" s="38">
        <f ca="1">IF(TRIM($W56)="F",OFFSET($A$5,MATCH($AS56,$AS$5:$AS56,0)-1,0),$A56)</f>
        <v>56</v>
      </c>
      <c r="AW56" s="38">
        <f ca="1">IFERROR(OFFSET(ZPCS04!$A$1,MATCH(F56,ZPCS04!B:B,0)-1,0),100)</f>
        <v>1.9999999000000002</v>
      </c>
      <c r="AX56" s="7"/>
      <c r="AY56" s="6" t="b">
        <f t="shared" si="13"/>
        <v>1</v>
      </c>
      <c r="AZ56" s="6" t="b">
        <f t="shared" si="14"/>
        <v>1</v>
      </c>
      <c r="BA56" s="4"/>
      <c r="BB56" s="38" t="str">
        <f ca="1">IF(AT56="Phantom Alt",MATCH($AS56,$AS$5:$AS56,0),IF(OR(OFFSET($AF56,0,8-COUNTBLANK($AG56:$AN56))=$F55,$BE56=$BE55),$BB55,""))</f>
        <v/>
      </c>
      <c r="BC56" s="41"/>
      <c r="BD56" s="55" t="str">
        <f t="shared" si="15"/>
        <v>90MB1BG0-C1BAY0 | 10G212154214010</v>
      </c>
      <c r="BE56" s="55" t="str">
        <f t="shared" ca="1" si="16"/>
        <v>90MB1BG0-C1BAY0 | 59MB1BGB-MB0A01S</v>
      </c>
      <c r="BF56" s="57">
        <f ca="1">IFERROR(VLOOKUP($BE56,$BD$5:$BF55,3,0)*$AE56,VLOOKUP($C56,Demanda!$A:$B,2,0)*$AE56)*IF(AT56="Phantom Alt",$BC56,TRUE)</f>
        <v>1500</v>
      </c>
      <c r="BG56" s="57">
        <f t="shared" ca="1" si="17"/>
        <v>1500</v>
      </c>
      <c r="BH56" s="57">
        <f>SUMIF(Invoice!A:A,F56,Invoice!B:B)</f>
        <v>10000</v>
      </c>
      <c r="BI56" s="57">
        <f t="shared" ca="1" si="18"/>
        <v>1500</v>
      </c>
      <c r="BJ56" s="57">
        <f ca="1">MIN((BI56-SUMIF($AS$5:AS55,AS56,$BJ$5:BJ55)),MAX(0,BH56-SUMIF($F$5:F55,F56,$BJ$5:BJ55)))</f>
        <v>1500</v>
      </c>
      <c r="BK56" s="57">
        <f t="shared" ca="1" si="19"/>
        <v>0</v>
      </c>
      <c r="BL56" s="57">
        <f ca="1">MAX(0,SUMIF(Invoice!A:A,F56,Invoice!B:B)-SUMIF(F:F,F56,BJ:BJ))*(COUNTIF(F:F,F56)=COUNTIF($F$5:F56,F56))</f>
        <v>8500</v>
      </c>
    </row>
    <row r="57" spans="1:65" hidden="1">
      <c r="A57" s="43">
        <v>57</v>
      </c>
      <c r="B57" s="35" t="s">
        <v>145</v>
      </c>
      <c r="C57" s="35" t="s">
        <v>5706</v>
      </c>
      <c r="D57" s="35">
        <v>2</v>
      </c>
      <c r="E57" s="35">
        <v>30</v>
      </c>
      <c r="F57" s="64" t="s">
        <v>734</v>
      </c>
      <c r="G57" s="73" t="s">
        <v>735</v>
      </c>
      <c r="H57" s="35">
        <v>2</v>
      </c>
      <c r="I57" s="35" t="s">
        <v>55</v>
      </c>
      <c r="J57" s="35">
        <v>0</v>
      </c>
      <c r="K57" s="35" t="s">
        <v>148</v>
      </c>
      <c r="L57" s="35" t="s">
        <v>53</v>
      </c>
      <c r="M57" s="35">
        <v>1</v>
      </c>
      <c r="N57" s="35"/>
      <c r="O57" s="35">
        <v>1</v>
      </c>
      <c r="P57" s="35">
        <v>2</v>
      </c>
      <c r="Q57" s="35">
        <v>2</v>
      </c>
      <c r="R57" s="35" t="s">
        <v>73</v>
      </c>
      <c r="S57" s="35" t="s">
        <v>73</v>
      </c>
      <c r="T57" s="36">
        <v>44901</v>
      </c>
      <c r="U57" s="36">
        <v>2958465</v>
      </c>
      <c r="V57" s="35" t="s">
        <v>5707</v>
      </c>
      <c r="W57" s="35" t="s">
        <v>144</v>
      </c>
      <c r="X57" s="35"/>
      <c r="Y57" s="35" t="s">
        <v>143</v>
      </c>
      <c r="Z57" s="35">
        <v>7594328</v>
      </c>
      <c r="AA57" s="35">
        <v>10</v>
      </c>
      <c r="AB57" s="35">
        <v>5</v>
      </c>
      <c r="AC57" s="35"/>
      <c r="AE57" s="51">
        <f t="shared" si="0"/>
        <v>1</v>
      </c>
      <c r="AG57" s="6" t="str">
        <f t="shared" si="1"/>
        <v>90MB1BG0-C1BAY0</v>
      </c>
      <c r="AH57" s="6" t="str">
        <f t="shared" si="2"/>
        <v>59MB1BGB-MB0A01S</v>
      </c>
      <c r="AI57" s="6" t="str">
        <f t="shared" si="3"/>
        <v/>
      </c>
      <c r="AJ57" s="6" t="str">
        <f t="shared" si="4"/>
        <v/>
      </c>
      <c r="AK57" s="6" t="str">
        <f t="shared" si="5"/>
        <v/>
      </c>
      <c r="AL57" s="6" t="str">
        <f t="shared" si="6"/>
        <v/>
      </c>
      <c r="AM57" s="6" t="str">
        <f t="shared" si="7"/>
        <v/>
      </c>
      <c r="AN57" s="6" t="str">
        <f t="shared" si="8"/>
        <v/>
      </c>
      <c r="AO57" s="6" t="str">
        <f t="shared" si="9"/>
        <v xml:space="preserve">90MB1BG0-C1BAY0 | 59MB1BGB-MB0A01S |  |  |  |  |  | </v>
      </c>
      <c r="AP57" s="6">
        <f t="shared" si="10"/>
        <v>0</v>
      </c>
      <c r="AQ57" s="4"/>
      <c r="AR57" s="6" t="b">
        <f t="shared" si="11"/>
        <v>1</v>
      </c>
      <c r="AS57" s="6" t="str">
        <f t="shared" si="12"/>
        <v>461E | 90MB1BG0-C1BAY0 | 59MB1BGB-MB0A01S |  |  |  |  |  |  | 2</v>
      </c>
      <c r="AT57" s="63">
        <f>IF(NOT(AR57),IF(TRIM($H57)="","Assembly","Phantom Alt"),VLOOKUP(F57,ZPCS04!B:G,6,0))</f>
        <v>1262</v>
      </c>
      <c r="AU57" s="7"/>
      <c r="AV57" s="38">
        <f ca="1">IF(TRIM($W57)="F",OFFSET($A$5,MATCH($AS57,$AS$5:$AS57,0)-1,0),$A57)</f>
        <v>56</v>
      </c>
      <c r="AW57" s="38">
        <f ca="1">IFERROR(OFFSET(ZPCS04!$A$1,MATCH(F57,ZPCS04!B:B,0)-1,0),100)</f>
        <v>2</v>
      </c>
      <c r="AX57" s="7"/>
      <c r="AY57" s="6" t="b">
        <f t="shared" si="13"/>
        <v>1</v>
      </c>
      <c r="AZ57" s="6" t="b">
        <f t="shared" si="14"/>
        <v>1</v>
      </c>
      <c r="BA57" s="4"/>
      <c r="BB57" s="38" t="str">
        <f ca="1">IF(AT57="Phantom Alt",MATCH($AS57,$AS$5:$AS57,0),IF(OR(OFFSET($AF57,0,8-COUNTBLANK($AG57:$AN57))=$F56,$BE57=$BE56),$BB56,""))</f>
        <v/>
      </c>
      <c r="BC57" s="41"/>
      <c r="BD57" s="55" t="str">
        <f t="shared" si="15"/>
        <v>90MB1BG0-C1BAY0 | 10G212154214020</v>
      </c>
      <c r="BE57" s="55" t="str">
        <f t="shared" ca="1" si="16"/>
        <v>90MB1BG0-C1BAY0 | 59MB1BGB-MB0A01S</v>
      </c>
      <c r="BF57" s="57">
        <f ca="1">IFERROR(VLOOKUP($BE57,$BD$5:$BF56,3,0)*$AE57,VLOOKUP($C57,Demanda!$A:$B,2,0)*$AE57)*IF(AT57="Phantom Alt",$BC57,TRUE)</f>
        <v>1500</v>
      </c>
      <c r="BG57" s="57">
        <f t="shared" ca="1" si="17"/>
        <v>0</v>
      </c>
      <c r="BH57" s="57">
        <f>SUMIF(Invoice!A:A,F57,Invoice!B:B)</f>
        <v>0</v>
      </c>
      <c r="BI57" s="57">
        <f t="shared" ca="1" si="18"/>
        <v>1500</v>
      </c>
      <c r="BJ57" s="57">
        <f ca="1">MIN((BI57-SUMIF($AS$5:AS56,AS57,$BJ$5:BJ56)),MAX(0,BH57-SUMIF($F$5:F56,F57,$BJ$5:BJ56)))</f>
        <v>0</v>
      </c>
      <c r="BK57" s="57">
        <f t="shared" ca="1" si="19"/>
        <v>0</v>
      </c>
      <c r="BL57" s="57">
        <f ca="1">MAX(0,SUMIF(Invoice!A:A,F57,Invoice!B:B)-SUMIF(F:F,F57,BJ:BJ))*(COUNTIF(F:F,F57)=COUNTIF($F$5:F57,F57))</f>
        <v>0</v>
      </c>
    </row>
    <row r="58" spans="1:65" hidden="1">
      <c r="A58" s="43">
        <v>58</v>
      </c>
      <c r="B58" s="35" t="s">
        <v>145</v>
      </c>
      <c r="C58" s="35" t="s">
        <v>5706</v>
      </c>
      <c r="D58" s="35">
        <v>2</v>
      </c>
      <c r="E58" s="35">
        <v>40</v>
      </c>
      <c r="F58" s="64" t="s">
        <v>736</v>
      </c>
      <c r="G58" s="73" t="s">
        <v>737</v>
      </c>
      <c r="H58" s="35">
        <v>3</v>
      </c>
      <c r="I58" s="35" t="s">
        <v>54</v>
      </c>
      <c r="J58" s="35">
        <v>100</v>
      </c>
      <c r="K58" s="35" t="s">
        <v>462</v>
      </c>
      <c r="L58" s="35" t="s">
        <v>53</v>
      </c>
      <c r="M58" s="35">
        <v>8</v>
      </c>
      <c r="N58" s="35">
        <v>8</v>
      </c>
      <c r="O58" s="35">
        <v>1</v>
      </c>
      <c r="P58" s="35">
        <v>2</v>
      </c>
      <c r="Q58" s="35">
        <v>1</v>
      </c>
      <c r="R58" s="35" t="s">
        <v>122</v>
      </c>
      <c r="S58" s="35" t="s">
        <v>122</v>
      </c>
      <c r="T58" s="36">
        <v>44901</v>
      </c>
      <c r="U58" s="36">
        <v>2958465</v>
      </c>
      <c r="V58" s="35" t="s">
        <v>5707</v>
      </c>
      <c r="W58" s="35" t="s">
        <v>144</v>
      </c>
      <c r="X58" s="35"/>
      <c r="Y58" s="35" t="s">
        <v>143</v>
      </c>
      <c r="Z58" s="35">
        <v>7594328</v>
      </c>
      <c r="AA58" s="35">
        <v>12</v>
      </c>
      <c r="AB58" s="35">
        <v>6</v>
      </c>
      <c r="AC58" s="35"/>
      <c r="AE58" s="51">
        <f t="shared" si="0"/>
        <v>8</v>
      </c>
      <c r="AG58" s="6" t="str">
        <f t="shared" si="1"/>
        <v>90MB1BG0-C1BAY0</v>
      </c>
      <c r="AH58" s="6" t="str">
        <f t="shared" si="2"/>
        <v>59MB1BGB-MB0A01S</v>
      </c>
      <c r="AI58" s="6" t="str">
        <f t="shared" si="3"/>
        <v/>
      </c>
      <c r="AJ58" s="6" t="str">
        <f t="shared" si="4"/>
        <v/>
      </c>
      <c r="AK58" s="6" t="str">
        <f t="shared" si="5"/>
        <v/>
      </c>
      <c r="AL58" s="6" t="str">
        <f t="shared" si="6"/>
        <v/>
      </c>
      <c r="AM58" s="6" t="str">
        <f t="shared" si="7"/>
        <v/>
      </c>
      <c r="AN58" s="6" t="str">
        <f t="shared" si="8"/>
        <v/>
      </c>
      <c r="AO58" s="6" t="str">
        <f t="shared" si="9"/>
        <v xml:space="preserve">90MB1BG0-C1BAY0 | 59MB1BGB-MB0A01S |  |  |  |  |  | </v>
      </c>
      <c r="AP58" s="6">
        <f t="shared" si="10"/>
        <v>100</v>
      </c>
      <c r="AQ58" s="4"/>
      <c r="AR58" s="6" t="b">
        <f t="shared" si="11"/>
        <v>1</v>
      </c>
      <c r="AS58" s="6" t="str">
        <f t="shared" si="12"/>
        <v>461E | 90MB1BG0-C1BAY0 | 59MB1BGB-MB0A01S |  |  |  |  |  |  | 3</v>
      </c>
      <c r="AT58" s="63">
        <f>IF(NOT(AR58),IF(TRIM($H58)="","Assembly","Phantom Alt"),VLOOKUP(F58,ZPCS04!B:G,6,0))</f>
        <v>955</v>
      </c>
      <c r="AU58" s="7"/>
      <c r="AV58" s="38">
        <f ca="1">IF(TRIM($W58)="F",OFFSET($A$5,MATCH($AS58,$AS$5:$AS58,0)-1,0),$A58)</f>
        <v>58</v>
      </c>
      <c r="AW58" s="38">
        <f ca="1">IFERROR(OFFSET(ZPCS04!$A$1,MATCH(F58,ZPCS04!B:B,0)-1,0),100)</f>
        <v>1.9999997999999999</v>
      </c>
      <c r="AX58" s="7"/>
      <c r="AY58" s="6" t="b">
        <f t="shared" si="13"/>
        <v>1</v>
      </c>
      <c r="AZ58" s="6" t="b">
        <f t="shared" si="14"/>
        <v>1</v>
      </c>
      <c r="BA58" s="4"/>
      <c r="BB58" s="38" t="str">
        <f ca="1">IF(AT58="Phantom Alt",MATCH($AS58,$AS$5:$AS58,0),IF(OR(OFFSET($AF58,0,8-COUNTBLANK($AG58:$AN58))=$F57,$BE58=$BE57),$BB57,""))</f>
        <v/>
      </c>
      <c r="BC58" s="41"/>
      <c r="BD58" s="55" t="str">
        <f t="shared" si="15"/>
        <v>90MB1BG0-C1BAY0 | 10G21215R014010</v>
      </c>
      <c r="BE58" s="55" t="str">
        <f t="shared" ca="1" si="16"/>
        <v>90MB1BG0-C1BAY0 | 59MB1BGB-MB0A01S</v>
      </c>
      <c r="BF58" s="57">
        <f ca="1">IFERROR(VLOOKUP($BE58,$BD$5:$BF57,3,0)*$AE58,VLOOKUP($C58,Demanda!$A:$B,2,0)*$AE58)*IF(AT58="Phantom Alt",$BC58,TRUE)</f>
        <v>12000</v>
      </c>
      <c r="BG58" s="57">
        <f t="shared" ca="1" si="17"/>
        <v>12000</v>
      </c>
      <c r="BH58" s="57">
        <f>SUMIF(Invoice!A:A,F58,Invoice!B:B)</f>
        <v>20000</v>
      </c>
      <c r="BI58" s="57">
        <f t="shared" ca="1" si="18"/>
        <v>12000</v>
      </c>
      <c r="BJ58" s="57">
        <f ca="1">MIN((BI58-SUMIF($AS$5:AS57,AS58,$BJ$5:BJ57)),MAX(0,BH58-SUMIF($F$5:F57,F58,$BJ$5:BJ57)))</f>
        <v>12000</v>
      </c>
      <c r="BK58" s="57">
        <f t="shared" ca="1" si="19"/>
        <v>0</v>
      </c>
      <c r="BL58" s="57">
        <f ca="1">MAX(0,SUMIF(Invoice!A:A,F58,Invoice!B:B)-SUMIF(F:F,F58,BJ:BJ))*(COUNTIF(F:F,F58)=COUNTIF($F$5:F58,F58))</f>
        <v>8000</v>
      </c>
    </row>
    <row r="59" spans="1:65" hidden="1">
      <c r="A59" s="43">
        <v>59</v>
      </c>
      <c r="B59" s="35" t="s">
        <v>145</v>
      </c>
      <c r="C59" s="35" t="s">
        <v>5706</v>
      </c>
      <c r="D59" s="35">
        <v>2</v>
      </c>
      <c r="E59" s="35">
        <v>40</v>
      </c>
      <c r="F59" s="64" t="s">
        <v>738</v>
      </c>
      <c r="G59" s="73" t="s">
        <v>739</v>
      </c>
      <c r="H59" s="35">
        <v>3</v>
      </c>
      <c r="I59" s="35" t="s">
        <v>55</v>
      </c>
      <c r="J59" s="35">
        <v>0</v>
      </c>
      <c r="K59" s="35" t="s">
        <v>462</v>
      </c>
      <c r="L59" s="35" t="s">
        <v>53</v>
      </c>
      <c r="M59" s="35">
        <v>8</v>
      </c>
      <c r="N59" s="35"/>
      <c r="O59" s="35">
        <v>1</v>
      </c>
      <c r="P59" s="35">
        <v>2</v>
      </c>
      <c r="Q59" s="35">
        <v>2</v>
      </c>
      <c r="R59" s="35" t="s">
        <v>122</v>
      </c>
      <c r="S59" s="35" t="s">
        <v>122</v>
      </c>
      <c r="T59" s="36">
        <v>44901</v>
      </c>
      <c r="U59" s="36">
        <v>2958465</v>
      </c>
      <c r="V59" s="35" t="s">
        <v>5707</v>
      </c>
      <c r="W59" s="35" t="s">
        <v>144</v>
      </c>
      <c r="X59" s="35"/>
      <c r="Y59" s="35" t="s">
        <v>143</v>
      </c>
      <c r="Z59" s="35">
        <v>7594328</v>
      </c>
      <c r="AA59" s="35">
        <v>14</v>
      </c>
      <c r="AB59" s="35">
        <v>7</v>
      </c>
      <c r="AC59" s="35"/>
      <c r="AE59" s="51">
        <f t="shared" si="0"/>
        <v>8</v>
      </c>
      <c r="AG59" s="6" t="str">
        <f t="shared" si="1"/>
        <v>90MB1BG0-C1BAY0</v>
      </c>
      <c r="AH59" s="6" t="str">
        <f t="shared" si="2"/>
        <v>59MB1BGB-MB0A01S</v>
      </c>
      <c r="AI59" s="6" t="str">
        <f t="shared" si="3"/>
        <v/>
      </c>
      <c r="AJ59" s="6" t="str">
        <f t="shared" si="4"/>
        <v/>
      </c>
      <c r="AK59" s="6" t="str">
        <f t="shared" si="5"/>
        <v/>
      </c>
      <c r="AL59" s="6" t="str">
        <f t="shared" si="6"/>
        <v/>
      </c>
      <c r="AM59" s="6" t="str">
        <f t="shared" si="7"/>
        <v/>
      </c>
      <c r="AN59" s="6" t="str">
        <f t="shared" si="8"/>
        <v/>
      </c>
      <c r="AO59" s="6" t="str">
        <f t="shared" si="9"/>
        <v xml:space="preserve">90MB1BG0-C1BAY0 | 59MB1BGB-MB0A01S |  |  |  |  |  | </v>
      </c>
      <c r="AP59" s="6">
        <f t="shared" si="10"/>
        <v>0</v>
      </c>
      <c r="AQ59" s="4"/>
      <c r="AR59" s="6" t="b">
        <f t="shared" si="11"/>
        <v>1</v>
      </c>
      <c r="AS59" s="6" t="str">
        <f t="shared" si="12"/>
        <v>461E | 90MB1BG0-C1BAY0 | 59MB1BGB-MB0A01S |  |  |  |  |  |  | 3</v>
      </c>
      <c r="AT59" s="63">
        <f>IF(NOT(AR59),IF(TRIM($H59)="","Assembly","Phantom Alt"),VLOOKUP(F59,ZPCS04!B:G,6,0))</f>
        <v>955</v>
      </c>
      <c r="AU59" s="7"/>
      <c r="AV59" s="38">
        <f ca="1">IF(TRIM($W59)="F",OFFSET($A$5,MATCH($AS59,$AS$5:$AS59,0)-1,0),$A59)</f>
        <v>58</v>
      </c>
      <c r="AW59" s="38">
        <f ca="1">IFERROR(OFFSET(ZPCS04!$A$1,MATCH(F59,ZPCS04!B:B,0)-1,0),100)</f>
        <v>2</v>
      </c>
      <c r="AX59" s="7"/>
      <c r="AY59" s="6" t="b">
        <f t="shared" si="13"/>
        <v>1</v>
      </c>
      <c r="AZ59" s="6" t="b">
        <f t="shared" si="14"/>
        <v>1</v>
      </c>
      <c r="BA59" s="4"/>
      <c r="BB59" s="38" t="str">
        <f ca="1">IF(AT59="Phantom Alt",MATCH($AS59,$AS$5:$AS59,0),IF(OR(OFFSET($AF59,0,8-COUNTBLANK($AG59:$AN59))=$F58,$BE59=$BE58),$BB58,""))</f>
        <v/>
      </c>
      <c r="BC59" s="41"/>
      <c r="BD59" s="55" t="str">
        <f t="shared" si="15"/>
        <v>90MB1BG0-C1BAY0 | 10G21215R014020</v>
      </c>
      <c r="BE59" s="55" t="str">
        <f t="shared" ca="1" si="16"/>
        <v>90MB1BG0-C1BAY0 | 59MB1BGB-MB0A01S</v>
      </c>
      <c r="BF59" s="57">
        <f ca="1">IFERROR(VLOOKUP($BE59,$BD$5:$BF58,3,0)*$AE59,VLOOKUP($C59,Demanda!$A:$B,2,0)*$AE59)*IF(AT59="Phantom Alt",$BC59,TRUE)</f>
        <v>12000</v>
      </c>
      <c r="BG59" s="57">
        <f t="shared" ca="1" si="17"/>
        <v>0</v>
      </c>
      <c r="BH59" s="57">
        <f>SUMIF(Invoice!A:A,F59,Invoice!B:B)</f>
        <v>0</v>
      </c>
      <c r="BI59" s="57">
        <f t="shared" ca="1" si="18"/>
        <v>12000</v>
      </c>
      <c r="BJ59" s="57">
        <f ca="1">MIN((BI59-SUMIF($AS$5:AS58,AS59,$BJ$5:BJ58)),MAX(0,BH59-SUMIF($F$5:F58,F59,$BJ$5:BJ58)))</f>
        <v>0</v>
      </c>
      <c r="BK59" s="57">
        <f t="shared" ca="1" si="19"/>
        <v>0</v>
      </c>
      <c r="BL59" s="57">
        <f ca="1">MAX(0,SUMIF(Invoice!A:A,F59,Invoice!B:B)-SUMIF(F:F,F59,BJ:BJ))*(COUNTIF(F:F,F59)=COUNTIF($F$5:F59,F59))</f>
        <v>0</v>
      </c>
    </row>
    <row r="60" spans="1:65" hidden="1">
      <c r="A60" s="43">
        <v>60</v>
      </c>
      <c r="B60" s="35" t="s">
        <v>145</v>
      </c>
      <c r="C60" s="35" t="s">
        <v>5706</v>
      </c>
      <c r="D60" s="35">
        <v>2</v>
      </c>
      <c r="E60" s="35">
        <v>40</v>
      </c>
      <c r="F60" s="64" t="s">
        <v>740</v>
      </c>
      <c r="G60" s="73" t="s">
        <v>741</v>
      </c>
      <c r="H60" s="35">
        <v>3</v>
      </c>
      <c r="I60" s="35" t="s">
        <v>55</v>
      </c>
      <c r="J60" s="35">
        <v>0</v>
      </c>
      <c r="K60" s="35" t="s">
        <v>148</v>
      </c>
      <c r="L60" s="35" t="s">
        <v>53</v>
      </c>
      <c r="M60" s="35">
        <v>8</v>
      </c>
      <c r="N60" s="35"/>
      <c r="O60" s="35">
        <v>1</v>
      </c>
      <c r="P60" s="35">
        <v>2</v>
      </c>
      <c r="Q60" s="35">
        <v>3</v>
      </c>
      <c r="R60" s="35" t="s">
        <v>73</v>
      </c>
      <c r="S60" s="35" t="s">
        <v>73</v>
      </c>
      <c r="T60" s="36">
        <v>44901</v>
      </c>
      <c r="U60" s="36">
        <v>2958465</v>
      </c>
      <c r="V60" s="35" t="s">
        <v>5707</v>
      </c>
      <c r="W60" s="35" t="s">
        <v>144</v>
      </c>
      <c r="X60" s="35"/>
      <c r="Y60" s="35" t="s">
        <v>143</v>
      </c>
      <c r="Z60" s="35">
        <v>7594328</v>
      </c>
      <c r="AA60" s="35">
        <v>16</v>
      </c>
      <c r="AB60" s="35">
        <v>8</v>
      </c>
      <c r="AC60" s="35"/>
      <c r="AE60" s="51">
        <f t="shared" si="0"/>
        <v>8</v>
      </c>
      <c r="AG60" s="6" t="str">
        <f t="shared" si="1"/>
        <v>90MB1BG0-C1BAY0</v>
      </c>
      <c r="AH60" s="6" t="str">
        <f t="shared" si="2"/>
        <v>59MB1BGB-MB0A01S</v>
      </c>
      <c r="AI60" s="6" t="str">
        <f t="shared" si="3"/>
        <v/>
      </c>
      <c r="AJ60" s="6" t="str">
        <f t="shared" si="4"/>
        <v/>
      </c>
      <c r="AK60" s="6" t="str">
        <f t="shared" si="5"/>
        <v/>
      </c>
      <c r="AL60" s="6" t="str">
        <f t="shared" si="6"/>
        <v/>
      </c>
      <c r="AM60" s="6" t="str">
        <f t="shared" si="7"/>
        <v/>
      </c>
      <c r="AN60" s="6" t="str">
        <f t="shared" si="8"/>
        <v/>
      </c>
      <c r="AO60" s="6" t="str">
        <f t="shared" si="9"/>
        <v xml:space="preserve">90MB1BG0-C1BAY0 | 59MB1BGB-MB0A01S |  |  |  |  |  | </v>
      </c>
      <c r="AP60" s="6">
        <f t="shared" si="10"/>
        <v>0</v>
      </c>
      <c r="AQ60" s="4"/>
      <c r="AR60" s="6" t="b">
        <f t="shared" si="11"/>
        <v>1</v>
      </c>
      <c r="AS60" s="6" t="str">
        <f t="shared" si="12"/>
        <v>461E | 90MB1BG0-C1BAY0 | 59MB1BGB-MB0A01S |  |  |  |  |  |  | 3</v>
      </c>
      <c r="AT60" s="63">
        <f>IF(NOT(AR60),IF(TRIM($H60)="","Assembly","Phantom Alt"),VLOOKUP(F60,ZPCS04!B:G,6,0))</f>
        <v>955</v>
      </c>
      <c r="AU60" s="7"/>
      <c r="AV60" s="38">
        <f ca="1">IF(TRIM($W60)="F",OFFSET($A$5,MATCH($AS60,$AS$5:$AS60,0)-1,0),$A60)</f>
        <v>58</v>
      </c>
      <c r="AW60" s="38">
        <f ca="1">IFERROR(OFFSET(ZPCS04!$A$1,MATCH(F60,ZPCS04!B:B,0)-1,0),100)</f>
        <v>2</v>
      </c>
      <c r="AX60" s="7"/>
      <c r="AY60" s="6" t="b">
        <f t="shared" si="13"/>
        <v>1</v>
      </c>
      <c r="AZ60" s="6" t="b">
        <f t="shared" si="14"/>
        <v>1</v>
      </c>
      <c r="BA60" s="4"/>
      <c r="BB60" s="38" t="str">
        <f ca="1">IF(AT60="Phantom Alt",MATCH($AS60,$AS$5:$AS60,0),IF(OR(OFFSET($AF60,0,8-COUNTBLANK($AG60:$AN60))=$F59,$BE60=$BE59),$BB59,""))</f>
        <v/>
      </c>
      <c r="BC60" s="41"/>
      <c r="BD60" s="55" t="str">
        <f t="shared" si="15"/>
        <v>90MB1BG0-C1BAY0 | 10G21215R014050</v>
      </c>
      <c r="BE60" s="55" t="str">
        <f t="shared" ca="1" si="16"/>
        <v>90MB1BG0-C1BAY0 | 59MB1BGB-MB0A01S</v>
      </c>
      <c r="BF60" s="57">
        <f ca="1">IFERROR(VLOOKUP($BE60,$BD$5:$BF59,3,0)*$AE60,VLOOKUP($C60,Demanda!$A:$B,2,0)*$AE60)*IF(AT60="Phantom Alt",$BC60,TRUE)</f>
        <v>12000</v>
      </c>
      <c r="BG60" s="57">
        <f t="shared" ca="1" si="17"/>
        <v>0</v>
      </c>
      <c r="BH60" s="57">
        <f>SUMIF(Invoice!A:A,F60,Invoice!B:B)</f>
        <v>0</v>
      </c>
      <c r="BI60" s="57">
        <f t="shared" ca="1" si="18"/>
        <v>12000</v>
      </c>
      <c r="BJ60" s="57">
        <f ca="1">MIN((BI60-SUMIF($AS$5:AS59,AS60,$BJ$5:BJ59)),MAX(0,BH60-SUMIF($F$5:F59,F60,$BJ$5:BJ59)))</f>
        <v>0</v>
      </c>
      <c r="BK60" s="57">
        <f t="shared" ca="1" si="19"/>
        <v>0</v>
      </c>
      <c r="BL60" s="57">
        <f ca="1">MAX(0,SUMIF(Invoice!A:A,F60,Invoice!B:B)-SUMIF(F:F,F60,BJ:BJ))*(COUNTIF(F:F,F60)=COUNTIF($F$5:F60,F60))</f>
        <v>0</v>
      </c>
    </row>
    <row r="61" spans="1:65" hidden="1">
      <c r="A61" s="43">
        <v>61</v>
      </c>
      <c r="B61" s="35" t="s">
        <v>145</v>
      </c>
      <c r="C61" s="35" t="s">
        <v>5706</v>
      </c>
      <c r="D61" s="35">
        <v>2</v>
      </c>
      <c r="E61" s="35">
        <v>50</v>
      </c>
      <c r="F61" s="64" t="s">
        <v>2837</v>
      </c>
      <c r="G61" s="73" t="s">
        <v>2838</v>
      </c>
      <c r="H61" s="35">
        <v>4</v>
      </c>
      <c r="I61" s="35" t="s">
        <v>55</v>
      </c>
      <c r="J61" s="35">
        <v>0</v>
      </c>
      <c r="K61" s="35" t="s">
        <v>148</v>
      </c>
      <c r="L61" s="35" t="s">
        <v>53</v>
      </c>
      <c r="M61" s="35">
        <v>1</v>
      </c>
      <c r="N61" s="35"/>
      <c r="O61" s="35">
        <v>1</v>
      </c>
      <c r="P61" s="35">
        <v>2</v>
      </c>
      <c r="Q61" s="35">
        <v>2</v>
      </c>
      <c r="R61" s="35" t="s">
        <v>73</v>
      </c>
      <c r="S61" s="35" t="s">
        <v>73</v>
      </c>
      <c r="T61" s="36">
        <v>44901</v>
      </c>
      <c r="U61" s="36">
        <v>2958465</v>
      </c>
      <c r="V61" s="35" t="s">
        <v>5707</v>
      </c>
      <c r="W61" s="35" t="s">
        <v>144</v>
      </c>
      <c r="X61" s="35"/>
      <c r="Y61" s="35" t="s">
        <v>143</v>
      </c>
      <c r="Z61" s="35">
        <v>7594328</v>
      </c>
      <c r="AA61" s="35">
        <v>20</v>
      </c>
      <c r="AB61" s="35">
        <v>10</v>
      </c>
      <c r="AC61" s="35"/>
      <c r="AE61" s="51">
        <f t="shared" si="0"/>
        <v>1</v>
      </c>
      <c r="AG61" s="6" t="str">
        <f t="shared" si="1"/>
        <v>90MB1BG0-C1BAY0</v>
      </c>
      <c r="AH61" s="6" t="str">
        <f t="shared" si="2"/>
        <v>59MB1BGB-MB0A01S</v>
      </c>
      <c r="AI61" s="6" t="str">
        <f t="shared" si="3"/>
        <v/>
      </c>
      <c r="AJ61" s="6" t="str">
        <f t="shared" si="4"/>
        <v/>
      </c>
      <c r="AK61" s="6" t="str">
        <f t="shared" si="5"/>
        <v/>
      </c>
      <c r="AL61" s="6" t="str">
        <f t="shared" si="6"/>
        <v/>
      </c>
      <c r="AM61" s="6" t="str">
        <f t="shared" si="7"/>
        <v/>
      </c>
      <c r="AN61" s="6" t="str">
        <f t="shared" si="8"/>
        <v/>
      </c>
      <c r="AO61" s="6" t="str">
        <f t="shared" si="9"/>
        <v xml:space="preserve">90MB1BG0-C1BAY0 | 59MB1BGB-MB0A01S |  |  |  |  |  | </v>
      </c>
      <c r="AP61" s="6">
        <f t="shared" si="10"/>
        <v>0</v>
      </c>
      <c r="AQ61" s="4"/>
      <c r="AR61" s="6" t="b">
        <f t="shared" si="11"/>
        <v>1</v>
      </c>
      <c r="AS61" s="6" t="str">
        <f t="shared" si="12"/>
        <v>461E | 90MB1BG0-C1BAY0 | 59MB1BGB-MB0A01S |  |  |  |  |  |  | 4</v>
      </c>
      <c r="AT61" s="63">
        <f>IF(NOT(AR61),IF(TRIM($H61)="","Assembly","Phantom Alt"),VLOOKUP(F61,ZPCS04!B:G,6,0))</f>
        <v>651</v>
      </c>
      <c r="AU61" s="7"/>
      <c r="AV61" s="38">
        <f ca="1">IF(TRIM($W61)="F",OFFSET($A$5,MATCH($AS61,$AS$5:$AS61,0)-1,0),$A61)</f>
        <v>61</v>
      </c>
      <c r="AW61" s="38">
        <f ca="1">IFERROR(OFFSET(ZPCS04!$A$1,MATCH(F61,ZPCS04!B:B,0)-1,0),100)</f>
        <v>2</v>
      </c>
      <c r="AX61" s="7"/>
      <c r="AY61" s="6" t="b">
        <f t="shared" si="13"/>
        <v>1</v>
      </c>
      <c r="AZ61" s="6" t="b">
        <f t="shared" si="14"/>
        <v>1</v>
      </c>
      <c r="BA61" s="4"/>
      <c r="BB61" s="38" t="str">
        <f ca="1">IF(AT61="Phantom Alt",MATCH($AS61,$AS$5:$AS61,0),IF(OR(OFFSET($AF61,0,8-COUNTBLANK($AG61:$AN61))=$F60,$BE61=$BE60),$BB60,""))</f>
        <v/>
      </c>
      <c r="BC61" s="41"/>
      <c r="BD61" s="55" t="str">
        <f t="shared" si="15"/>
        <v>90MB1BG0-C1BAY0 | 10G212160014010</v>
      </c>
      <c r="BE61" s="55" t="str">
        <f t="shared" ca="1" si="16"/>
        <v>90MB1BG0-C1BAY0 | 59MB1BGB-MB0A01S</v>
      </c>
      <c r="BF61" s="57">
        <f ca="1">IFERROR(VLOOKUP($BE61,$BD$5:$BF60,3,0)*$AE61,VLOOKUP($C61,Demanda!$A:$B,2,0)*$AE61)*IF(AT61="Phantom Alt",$BC61,TRUE)</f>
        <v>1500</v>
      </c>
      <c r="BG61" s="57">
        <f t="shared" ca="1" si="17"/>
        <v>0</v>
      </c>
      <c r="BH61" s="57">
        <f>SUMIF(Invoice!A:A,F61,Invoice!B:B)</f>
        <v>0</v>
      </c>
      <c r="BI61" s="57">
        <f t="shared" ca="1" si="18"/>
        <v>1500</v>
      </c>
      <c r="BJ61" s="57">
        <f ca="1">MIN((BI61-SUMIF($AS$5:AS60,AS61,$BJ$5:BJ60)),MAX(0,BH61-SUMIF($F$5:F60,F61,$BJ$5:BJ60)))</f>
        <v>0</v>
      </c>
      <c r="BK61" s="57">
        <f t="shared" ca="1" si="19"/>
        <v>0</v>
      </c>
      <c r="BL61" s="57">
        <f ca="1">MAX(0,SUMIF(Invoice!A:A,F61,Invoice!B:B)-SUMIF(F:F,F61,BJ:BJ))*(COUNTIF(F:F,F61)=COUNTIF($F$5:F61,F61))</f>
        <v>0</v>
      </c>
    </row>
    <row r="62" spans="1:65" hidden="1">
      <c r="A62" s="43">
        <v>62</v>
      </c>
      <c r="B62" s="35" t="s">
        <v>145</v>
      </c>
      <c r="C62" s="35" t="s">
        <v>5706</v>
      </c>
      <c r="D62" s="35">
        <v>2</v>
      </c>
      <c r="E62" s="35">
        <v>50</v>
      </c>
      <c r="F62" s="64" t="s">
        <v>2839</v>
      </c>
      <c r="G62" s="73" t="s">
        <v>2840</v>
      </c>
      <c r="H62" s="35">
        <v>4</v>
      </c>
      <c r="I62" s="35" t="s">
        <v>54</v>
      </c>
      <c r="J62" s="35">
        <v>100</v>
      </c>
      <c r="K62" s="35" t="s">
        <v>148</v>
      </c>
      <c r="L62" s="35" t="s">
        <v>53</v>
      </c>
      <c r="M62" s="35">
        <v>1</v>
      </c>
      <c r="N62" s="35">
        <v>1</v>
      </c>
      <c r="O62" s="35">
        <v>1</v>
      </c>
      <c r="P62" s="35">
        <v>2</v>
      </c>
      <c r="Q62" s="35">
        <v>1</v>
      </c>
      <c r="R62" s="35" t="s">
        <v>73</v>
      </c>
      <c r="S62" s="35" t="s">
        <v>73</v>
      </c>
      <c r="T62" s="36">
        <v>44901</v>
      </c>
      <c r="U62" s="36">
        <v>2958465</v>
      </c>
      <c r="V62" s="35" t="s">
        <v>5707</v>
      </c>
      <c r="W62" s="35" t="s">
        <v>144</v>
      </c>
      <c r="X62" s="35"/>
      <c r="Y62" s="35" t="s">
        <v>143</v>
      </c>
      <c r="Z62" s="35">
        <v>7594328</v>
      </c>
      <c r="AA62" s="35">
        <v>18</v>
      </c>
      <c r="AB62" s="35">
        <v>9</v>
      </c>
      <c r="AC62" s="35"/>
      <c r="AE62" s="51">
        <f t="shared" si="0"/>
        <v>1</v>
      </c>
      <c r="AG62" s="6" t="str">
        <f t="shared" si="1"/>
        <v>90MB1BG0-C1BAY0</v>
      </c>
      <c r="AH62" s="6" t="str">
        <f t="shared" si="2"/>
        <v>59MB1BGB-MB0A01S</v>
      </c>
      <c r="AI62" s="6" t="str">
        <f t="shared" si="3"/>
        <v/>
      </c>
      <c r="AJ62" s="6" t="str">
        <f t="shared" si="4"/>
        <v/>
      </c>
      <c r="AK62" s="6" t="str">
        <f t="shared" si="5"/>
        <v/>
      </c>
      <c r="AL62" s="6" t="str">
        <f t="shared" si="6"/>
        <v/>
      </c>
      <c r="AM62" s="6" t="str">
        <f t="shared" si="7"/>
        <v/>
      </c>
      <c r="AN62" s="6" t="str">
        <f t="shared" si="8"/>
        <v/>
      </c>
      <c r="AO62" s="6" t="str">
        <f t="shared" si="9"/>
        <v xml:space="preserve">90MB1BG0-C1BAY0 | 59MB1BGB-MB0A01S |  |  |  |  |  | </v>
      </c>
      <c r="AP62" s="6">
        <f t="shared" si="10"/>
        <v>100</v>
      </c>
      <c r="AQ62" s="4"/>
      <c r="AR62" s="6" t="b">
        <f t="shared" si="11"/>
        <v>1</v>
      </c>
      <c r="AS62" s="6" t="str">
        <f t="shared" si="12"/>
        <v>461E | 90MB1BG0-C1BAY0 | 59MB1BGB-MB0A01S |  |  |  |  |  |  | 4</v>
      </c>
      <c r="AT62" s="63">
        <f>IF(NOT(AR62),IF(TRIM($H62)="","Assembly","Phantom Alt"),VLOOKUP(F62,ZPCS04!B:G,6,0))</f>
        <v>651</v>
      </c>
      <c r="AU62" s="7"/>
      <c r="AV62" s="38">
        <f ca="1">IF(TRIM($W62)="F",OFFSET($A$5,MATCH($AS62,$AS$5:$AS62,0)-1,0),$A62)</f>
        <v>61</v>
      </c>
      <c r="AW62" s="38">
        <f ca="1">IFERROR(OFFSET(ZPCS04!$A$1,MATCH(F62,ZPCS04!B:B,0)-1,0),100)</f>
        <v>2</v>
      </c>
      <c r="AX62" s="7"/>
      <c r="AY62" s="6" t="b">
        <f t="shared" si="13"/>
        <v>1</v>
      </c>
      <c r="AZ62" s="6" t="b">
        <f t="shared" si="14"/>
        <v>1</v>
      </c>
      <c r="BA62" s="4"/>
      <c r="BB62" s="38" t="str">
        <f ca="1">IF(AT62="Phantom Alt",MATCH($AS62,$AS$5:$AS62,0),IF(OR(OFFSET($AF62,0,8-COUNTBLANK($AG62:$AN62))=$F61,$BE62=$BE61),$BB61,""))</f>
        <v/>
      </c>
      <c r="BC62" s="41"/>
      <c r="BD62" s="55" t="str">
        <f t="shared" si="15"/>
        <v>90MB1BG0-C1BAY0 | 10G212160014020</v>
      </c>
      <c r="BE62" s="55" t="str">
        <f t="shared" ca="1" si="16"/>
        <v>90MB1BG0-C1BAY0 | 59MB1BGB-MB0A01S</v>
      </c>
      <c r="BF62" s="57">
        <f ca="1">IFERROR(VLOOKUP($BE62,$BD$5:$BF61,3,0)*$AE62,VLOOKUP($C62,Demanda!$A:$B,2,0)*$AE62)*IF(AT62="Phantom Alt",$BC62,TRUE)</f>
        <v>1500</v>
      </c>
      <c r="BG62" s="57">
        <f t="shared" ca="1" si="17"/>
        <v>1500</v>
      </c>
      <c r="BH62" s="57">
        <f>SUMIF(Invoice!A:A,F62,Invoice!B:B)</f>
        <v>0</v>
      </c>
      <c r="BI62" s="57">
        <f t="shared" ca="1" si="18"/>
        <v>1500</v>
      </c>
      <c r="BJ62" s="57">
        <f ca="1">MIN((BI62-SUMIF($AS$5:AS61,AS62,$BJ$5:BJ61)),MAX(0,BH62-SUMIF($F$5:F61,F62,$BJ$5:BJ61)))</f>
        <v>0</v>
      </c>
      <c r="BK62" s="57">
        <f t="shared" ca="1" si="19"/>
        <v>0</v>
      </c>
      <c r="BL62" s="57">
        <f ca="1">MAX(0,SUMIF(Invoice!A:A,F62,Invoice!B:B)-SUMIF(F:F,F62,BJ:BJ))*(COUNTIF(F:F,F62)=COUNTIF($F$5:F62,F62))</f>
        <v>0</v>
      </c>
    </row>
    <row r="63" spans="1:65" hidden="1">
      <c r="A63" s="43">
        <v>63</v>
      </c>
      <c r="B63" s="35" t="s">
        <v>145</v>
      </c>
      <c r="C63" s="35" t="s">
        <v>5706</v>
      </c>
      <c r="D63" s="35">
        <v>2</v>
      </c>
      <c r="E63" s="35">
        <v>50</v>
      </c>
      <c r="F63" s="64" t="s">
        <v>2843</v>
      </c>
      <c r="G63" s="73" t="s">
        <v>2844</v>
      </c>
      <c r="H63" s="35">
        <v>4</v>
      </c>
      <c r="I63" s="35" t="s">
        <v>55</v>
      </c>
      <c r="J63" s="35">
        <v>0</v>
      </c>
      <c r="K63" s="35" t="s">
        <v>148</v>
      </c>
      <c r="L63" s="35" t="s">
        <v>53</v>
      </c>
      <c r="M63" s="35">
        <v>1</v>
      </c>
      <c r="N63" s="35"/>
      <c r="O63" s="35">
        <v>1</v>
      </c>
      <c r="P63" s="35">
        <v>2</v>
      </c>
      <c r="Q63" s="35">
        <v>3</v>
      </c>
      <c r="R63" s="35" t="s">
        <v>73</v>
      </c>
      <c r="S63" s="35" t="s">
        <v>73</v>
      </c>
      <c r="T63" s="36">
        <v>44901</v>
      </c>
      <c r="U63" s="36">
        <v>2958465</v>
      </c>
      <c r="V63" s="35" t="s">
        <v>5707</v>
      </c>
      <c r="W63" s="35" t="s">
        <v>144</v>
      </c>
      <c r="X63" s="35"/>
      <c r="Y63" s="35" t="s">
        <v>143</v>
      </c>
      <c r="Z63" s="35">
        <v>7594328</v>
      </c>
      <c r="AA63" s="35">
        <v>22</v>
      </c>
      <c r="AB63" s="35">
        <v>11</v>
      </c>
      <c r="AC63" s="35"/>
      <c r="AE63" s="51">
        <f t="shared" si="0"/>
        <v>1</v>
      </c>
      <c r="AG63" s="6" t="str">
        <f t="shared" si="1"/>
        <v>90MB1BG0-C1BAY0</v>
      </c>
      <c r="AH63" s="6" t="str">
        <f t="shared" si="2"/>
        <v>59MB1BGB-MB0A01S</v>
      </c>
      <c r="AI63" s="6" t="str">
        <f t="shared" si="3"/>
        <v/>
      </c>
      <c r="AJ63" s="6" t="str">
        <f t="shared" si="4"/>
        <v/>
      </c>
      <c r="AK63" s="6" t="str">
        <f t="shared" si="5"/>
        <v/>
      </c>
      <c r="AL63" s="6" t="str">
        <f t="shared" si="6"/>
        <v/>
      </c>
      <c r="AM63" s="6" t="str">
        <f t="shared" si="7"/>
        <v/>
      </c>
      <c r="AN63" s="6" t="str">
        <f t="shared" si="8"/>
        <v/>
      </c>
      <c r="AO63" s="6" t="str">
        <f t="shared" si="9"/>
        <v xml:space="preserve">90MB1BG0-C1BAY0 | 59MB1BGB-MB0A01S |  |  |  |  |  | </v>
      </c>
      <c r="AP63" s="6">
        <f t="shared" si="10"/>
        <v>0</v>
      </c>
      <c r="AQ63" s="4"/>
      <c r="AR63" s="6" t="b">
        <f t="shared" si="11"/>
        <v>1</v>
      </c>
      <c r="AS63" s="6" t="str">
        <f t="shared" si="12"/>
        <v>461E | 90MB1BG0-C1BAY0 | 59MB1BGB-MB0A01S |  |  |  |  |  |  | 4</v>
      </c>
      <c r="AT63" s="63">
        <f>IF(NOT(AR63),IF(TRIM($H63)="","Assembly","Phantom Alt"),VLOOKUP(F63,ZPCS04!B:G,6,0))</f>
        <v>651</v>
      </c>
      <c r="AU63" s="7"/>
      <c r="AV63" s="38">
        <f ca="1">IF(TRIM($W63)="F",OFFSET($A$5,MATCH($AS63,$AS$5:$AS63,0)-1,0),$A63)</f>
        <v>61</v>
      </c>
      <c r="AW63" s="38">
        <f ca="1">IFERROR(OFFSET(ZPCS04!$A$1,MATCH(F63,ZPCS04!B:B,0)-1,0),100)</f>
        <v>1.9999999000000002</v>
      </c>
      <c r="AX63" s="7"/>
      <c r="AY63" s="6" t="b">
        <f t="shared" si="13"/>
        <v>1</v>
      </c>
      <c r="AZ63" s="6" t="b">
        <f t="shared" si="14"/>
        <v>1</v>
      </c>
      <c r="BA63" s="4"/>
      <c r="BB63" s="38" t="str">
        <f ca="1">IF(AT63="Phantom Alt",MATCH($AS63,$AS$5:$AS63,0),IF(OR(OFFSET($AF63,0,8-COUNTBLANK($AG63:$AN63))=$F62,$BE63=$BE62),$BB62,""))</f>
        <v/>
      </c>
      <c r="BC63" s="41"/>
      <c r="BD63" s="55" t="str">
        <f t="shared" si="15"/>
        <v>90MB1BG0-C1BAY0 | 10G212160014050</v>
      </c>
      <c r="BE63" s="55" t="str">
        <f t="shared" ca="1" si="16"/>
        <v>90MB1BG0-C1BAY0 | 59MB1BGB-MB0A01S</v>
      </c>
      <c r="BF63" s="57">
        <f ca="1">IFERROR(VLOOKUP($BE63,$BD$5:$BF62,3,0)*$AE63,VLOOKUP($C63,Demanda!$A:$B,2,0)*$AE63)*IF(AT63="Phantom Alt",$BC63,TRUE)</f>
        <v>1500</v>
      </c>
      <c r="BG63" s="57">
        <f t="shared" ca="1" si="17"/>
        <v>0</v>
      </c>
      <c r="BH63" s="57">
        <f>SUMIF(Invoice!A:A,F63,Invoice!B:B)</f>
        <v>10000</v>
      </c>
      <c r="BI63" s="57">
        <f t="shared" ca="1" si="18"/>
        <v>1500</v>
      </c>
      <c r="BJ63" s="57">
        <f ca="1">MIN((BI63-SUMIF($AS$5:AS62,AS63,$BJ$5:BJ62)),MAX(0,BH63-SUMIF($F$5:F62,F63,$BJ$5:BJ62)))</f>
        <v>1500</v>
      </c>
      <c r="BK63" s="57">
        <f t="shared" ca="1" si="19"/>
        <v>0</v>
      </c>
      <c r="BL63" s="57">
        <f ca="1">MAX(0,SUMIF(Invoice!A:A,F63,Invoice!B:B)-SUMIF(F:F,F63,BJ:BJ))*(COUNTIF(F:F,F63)=COUNTIF($F$5:F63,F63))</f>
        <v>8500</v>
      </c>
    </row>
    <row r="64" spans="1:65" hidden="1">
      <c r="A64" s="43">
        <v>64</v>
      </c>
      <c r="B64" s="35" t="s">
        <v>145</v>
      </c>
      <c r="C64" s="35" t="s">
        <v>5706</v>
      </c>
      <c r="D64" s="35">
        <v>2</v>
      </c>
      <c r="E64" s="35">
        <v>60</v>
      </c>
      <c r="F64" s="86" t="s">
        <v>746</v>
      </c>
      <c r="G64" s="73" t="s">
        <v>747</v>
      </c>
      <c r="H64" s="35">
        <v>5</v>
      </c>
      <c r="I64" s="35" t="s">
        <v>55</v>
      </c>
      <c r="J64" s="35">
        <v>0</v>
      </c>
      <c r="K64" s="35" t="s">
        <v>462</v>
      </c>
      <c r="L64" s="35" t="s">
        <v>53</v>
      </c>
      <c r="M64" s="35">
        <v>2</v>
      </c>
      <c r="N64" s="35"/>
      <c r="O64" s="35">
        <v>1</v>
      </c>
      <c r="P64" s="35">
        <v>2</v>
      </c>
      <c r="Q64" s="35">
        <v>2</v>
      </c>
      <c r="R64" s="35" t="s">
        <v>122</v>
      </c>
      <c r="S64" s="35" t="s">
        <v>122</v>
      </c>
      <c r="T64" s="36">
        <v>44901</v>
      </c>
      <c r="U64" s="36">
        <v>2958465</v>
      </c>
      <c r="V64" s="35" t="s">
        <v>5707</v>
      </c>
      <c r="W64" s="35" t="s">
        <v>144</v>
      </c>
      <c r="X64" s="35"/>
      <c r="Y64" s="35" t="s">
        <v>143</v>
      </c>
      <c r="Z64" s="35">
        <v>7594328</v>
      </c>
      <c r="AA64" s="35">
        <v>26</v>
      </c>
      <c r="AB64" s="35">
        <v>13</v>
      </c>
      <c r="AC64" s="35"/>
      <c r="AE64" s="51">
        <f t="shared" si="0"/>
        <v>2</v>
      </c>
      <c r="AG64" s="6" t="str">
        <f t="shared" si="1"/>
        <v>90MB1BG0-C1BAY0</v>
      </c>
      <c r="AH64" s="6" t="str">
        <f t="shared" si="2"/>
        <v>59MB1BGB-MB0A01S</v>
      </c>
      <c r="AI64" s="6" t="str">
        <f t="shared" si="3"/>
        <v/>
      </c>
      <c r="AJ64" s="6" t="str">
        <f t="shared" si="4"/>
        <v/>
      </c>
      <c r="AK64" s="6" t="str">
        <f t="shared" si="5"/>
        <v/>
      </c>
      <c r="AL64" s="6" t="str">
        <f t="shared" si="6"/>
        <v/>
      </c>
      <c r="AM64" s="6" t="str">
        <f t="shared" si="7"/>
        <v/>
      </c>
      <c r="AN64" s="6" t="str">
        <f t="shared" si="8"/>
        <v/>
      </c>
      <c r="AO64" s="6" t="str">
        <f t="shared" si="9"/>
        <v xml:space="preserve">90MB1BG0-C1BAY0 | 59MB1BGB-MB0A01S |  |  |  |  |  | </v>
      </c>
      <c r="AP64" s="6">
        <f t="shared" si="10"/>
        <v>0</v>
      </c>
      <c r="AQ64" s="4"/>
      <c r="AR64" s="6" t="b">
        <f t="shared" si="11"/>
        <v>1</v>
      </c>
      <c r="AS64" s="6" t="str">
        <f t="shared" si="12"/>
        <v>461E | 90MB1BG0-C1BAY0 | 59MB1BGB-MB0A01S |  |  |  |  |  |  | 5</v>
      </c>
      <c r="AT64" s="63">
        <f>IF(NOT(AR64),IF(TRIM($H64)="","Assembly","Phantom Alt"),VLOOKUP(F64,ZPCS04!B:G,6,0))</f>
        <v>838</v>
      </c>
      <c r="AU64" s="7"/>
      <c r="AV64" s="38">
        <f ca="1">IF(TRIM($W64)="F",OFFSET($A$5,MATCH($AS64,$AS$5:$AS64,0)-1,0),$A64)</f>
        <v>64</v>
      </c>
      <c r="AW64" s="38">
        <f ca="1">IFERROR(OFFSET(ZPCS04!$A$1,MATCH(F64,ZPCS04!B:B,0)-1,0),100)</f>
        <v>1.9999999000000002</v>
      </c>
      <c r="AX64" s="7"/>
      <c r="AY64" s="6" t="b">
        <f t="shared" si="13"/>
        <v>1</v>
      </c>
      <c r="AZ64" s="6" t="b">
        <f t="shared" si="14"/>
        <v>1</v>
      </c>
      <c r="BA64" s="4"/>
      <c r="BB64" s="38" t="str">
        <f ca="1">IF(AT64="Phantom Alt",MATCH($AS64,$AS$5:$AS64,0),IF(OR(OFFSET($AF64,0,8-COUNTBLANK($AG64:$AN64))=$F63,$BE64=$BE63),$BB63,""))</f>
        <v/>
      </c>
      <c r="BC64" s="41"/>
      <c r="BD64" s="55" t="str">
        <f t="shared" si="15"/>
        <v>90MB1BG0-C1BAY0 | 10G212180214010</v>
      </c>
      <c r="BE64" s="55" t="str">
        <f t="shared" ca="1" si="16"/>
        <v>90MB1BG0-C1BAY0 | 59MB1BGB-MB0A01S</v>
      </c>
      <c r="BF64" s="57">
        <f ca="1">IFERROR(VLOOKUP($BE64,$BD$5:$BF63,3,0)*$AE64,VLOOKUP($C64,Demanda!$A:$B,2,0)*$AE64)*IF(AT64="Phantom Alt",$BC64,TRUE)</f>
        <v>3000</v>
      </c>
      <c r="BG64" s="57">
        <f t="shared" ca="1" si="17"/>
        <v>0</v>
      </c>
      <c r="BH64" s="57">
        <f>SUMIF(Invoice!A:A,F64,Invoice!B:B)</f>
        <v>10000</v>
      </c>
      <c r="BI64" s="57">
        <f t="shared" ca="1" si="18"/>
        <v>3000</v>
      </c>
      <c r="BJ64" s="57">
        <f ca="1">MIN((BI64-SUMIF($AS$5:AS63,AS64,$BJ$5:BJ63)),MAX(0,BH64-SUMIF($F$5:F63,F64,$BJ$5:BJ63)))</f>
        <v>3000</v>
      </c>
      <c r="BK64" s="57">
        <f t="shared" ca="1" si="19"/>
        <v>0</v>
      </c>
      <c r="BL64" s="57">
        <f ca="1">MAX(0,SUMIF(Invoice!A:A,F64,Invoice!B:B)-SUMIF(F:F,F64,BJ:BJ))*(COUNTIF(F:F,F64)=COUNTIF($F$5:F64,F64))</f>
        <v>7000</v>
      </c>
    </row>
    <row r="65" spans="1:64" hidden="1">
      <c r="A65" s="43">
        <v>67</v>
      </c>
      <c r="B65" s="35" t="s">
        <v>145</v>
      </c>
      <c r="C65" s="35" t="s">
        <v>5706</v>
      </c>
      <c r="D65" s="35">
        <v>2</v>
      </c>
      <c r="E65" s="35">
        <v>60</v>
      </c>
      <c r="F65" s="64" t="s">
        <v>748</v>
      </c>
      <c r="G65" s="73" t="s">
        <v>749</v>
      </c>
      <c r="H65" s="35">
        <v>5</v>
      </c>
      <c r="I65" s="35" t="s">
        <v>55</v>
      </c>
      <c r="J65" s="35">
        <v>0</v>
      </c>
      <c r="K65" s="35" t="s">
        <v>462</v>
      </c>
      <c r="L65" s="35" t="s">
        <v>53</v>
      </c>
      <c r="M65" s="35">
        <v>2</v>
      </c>
      <c r="N65" s="35"/>
      <c r="O65" s="35">
        <v>1</v>
      </c>
      <c r="P65" s="35">
        <v>2</v>
      </c>
      <c r="Q65" s="35">
        <v>3</v>
      </c>
      <c r="R65" s="35" t="s">
        <v>122</v>
      </c>
      <c r="S65" s="35" t="s">
        <v>122</v>
      </c>
      <c r="T65" s="36">
        <v>44901</v>
      </c>
      <c r="U65" s="36">
        <v>2958465</v>
      </c>
      <c r="V65" s="35" t="s">
        <v>5707</v>
      </c>
      <c r="W65" s="35" t="s">
        <v>144</v>
      </c>
      <c r="X65" s="35"/>
      <c r="Y65" s="35" t="s">
        <v>143</v>
      </c>
      <c r="Z65" s="35">
        <v>7594328</v>
      </c>
      <c r="AA65" s="35">
        <v>28</v>
      </c>
      <c r="AB65" s="35">
        <v>14</v>
      </c>
      <c r="AC65" s="35"/>
      <c r="AE65" s="51">
        <f t="shared" si="0"/>
        <v>2</v>
      </c>
      <c r="AG65" s="6" t="str">
        <f t="shared" si="1"/>
        <v>90MB1BG0-C1BAY0</v>
      </c>
      <c r="AH65" s="6" t="str">
        <f t="shared" si="2"/>
        <v>59MB1BGB-MB0A01S</v>
      </c>
      <c r="AI65" s="6" t="str">
        <f t="shared" si="3"/>
        <v/>
      </c>
      <c r="AJ65" s="6" t="str">
        <f t="shared" si="4"/>
        <v/>
      </c>
      <c r="AK65" s="6" t="str">
        <f t="shared" si="5"/>
        <v/>
      </c>
      <c r="AL65" s="6" t="str">
        <f t="shared" si="6"/>
        <v/>
      </c>
      <c r="AM65" s="6" t="str">
        <f t="shared" si="7"/>
        <v/>
      </c>
      <c r="AN65" s="6" t="str">
        <f t="shared" si="8"/>
        <v/>
      </c>
      <c r="AO65" s="6" t="str">
        <f t="shared" si="9"/>
        <v xml:space="preserve">90MB1BG0-C1BAY0 | 59MB1BGB-MB0A01S |  |  |  |  |  | </v>
      </c>
      <c r="AP65" s="6">
        <f t="shared" si="10"/>
        <v>0</v>
      </c>
      <c r="AQ65" s="4"/>
      <c r="AR65" s="6" t="b">
        <f t="shared" si="11"/>
        <v>1</v>
      </c>
      <c r="AS65" s="6" t="str">
        <f t="shared" si="12"/>
        <v>461E | 90MB1BG0-C1BAY0 | 59MB1BGB-MB0A01S |  |  |  |  |  |  | 5</v>
      </c>
      <c r="AT65" s="63">
        <f>IF(NOT(AR65),IF(TRIM($H65)="","Assembly","Phantom Alt"),VLOOKUP(F65,ZPCS04!B:G,6,0))</f>
        <v>838</v>
      </c>
      <c r="AU65" s="7"/>
      <c r="AV65" s="38">
        <f ca="1">IF(TRIM($W65)="F",OFFSET($A$5,MATCH($AS65,$AS$5:$AS65,0)-1,0),$A65)</f>
        <v>64</v>
      </c>
      <c r="AW65" s="38">
        <f ca="1">IFERROR(OFFSET(ZPCS04!$A$1,MATCH(F65,ZPCS04!B:B,0)-1,0),100)</f>
        <v>2</v>
      </c>
      <c r="AX65" s="7"/>
      <c r="AY65" s="6" t="b">
        <f t="shared" si="13"/>
        <v>1</v>
      </c>
      <c r="AZ65" s="6" t="b">
        <f t="shared" si="14"/>
        <v>1</v>
      </c>
      <c r="BA65" s="4"/>
      <c r="BB65" s="38" t="str">
        <f ca="1">IF(AT65="Phantom Alt",MATCH($AS65,$AS$5:$AS65,0),IF(OR(OFFSET($AF65,0,8-COUNTBLANK($AG65:$AN65))=$F64,$BE65=$BE64),$BB64,""))</f>
        <v/>
      </c>
      <c r="BC65" s="41"/>
      <c r="BD65" s="55" t="str">
        <f t="shared" si="15"/>
        <v>90MB1BG0-C1BAY0 | 10G212180214020</v>
      </c>
      <c r="BE65" s="55" t="str">
        <f t="shared" ca="1" si="16"/>
        <v>90MB1BG0-C1BAY0 | 59MB1BGB-MB0A01S</v>
      </c>
      <c r="BF65" s="57">
        <f ca="1">IFERROR(VLOOKUP($BE65,$BD$5:$BF64,3,0)*$AE65,VLOOKUP($C65,Demanda!$A:$B,2,0)*$AE65)*IF(AT65="Phantom Alt",$BC65,TRUE)</f>
        <v>3000</v>
      </c>
      <c r="BG65" s="57">
        <f t="shared" ca="1" si="17"/>
        <v>0</v>
      </c>
      <c r="BH65" s="57">
        <f>SUMIF(Invoice!A:A,F65,Invoice!B:B)</f>
        <v>0</v>
      </c>
      <c r="BI65" s="57">
        <f t="shared" ca="1" si="18"/>
        <v>3000</v>
      </c>
      <c r="BJ65" s="57">
        <f ca="1">MIN((BI65-SUMIF($AS$5:AS64,AS65,$BJ$5:BJ64)),MAX(0,BH65-SUMIF($F$5:F64,F65,$BJ$5:BJ64)))</f>
        <v>0</v>
      </c>
      <c r="BK65" s="57">
        <f t="shared" ca="1" si="19"/>
        <v>0</v>
      </c>
      <c r="BL65" s="57">
        <f ca="1">MAX(0,SUMIF(Invoice!A:A,F65,Invoice!B:B)-SUMIF(F:F,F65,BJ:BJ))*(COUNTIF(F:F,F65)=COUNTIF($F$5:F65,F65))</f>
        <v>0</v>
      </c>
    </row>
    <row r="66" spans="1:64" hidden="1">
      <c r="A66" s="43">
        <v>65</v>
      </c>
      <c r="B66" s="35" t="s">
        <v>145</v>
      </c>
      <c r="C66" s="35" t="s">
        <v>5706</v>
      </c>
      <c r="D66" s="35">
        <v>2</v>
      </c>
      <c r="E66" s="35">
        <v>60</v>
      </c>
      <c r="F66" s="64" t="s">
        <v>750</v>
      </c>
      <c r="G66" s="73" t="s">
        <v>751</v>
      </c>
      <c r="H66" s="35">
        <v>5</v>
      </c>
      <c r="I66" s="35" t="s">
        <v>54</v>
      </c>
      <c r="J66" s="35">
        <v>100</v>
      </c>
      <c r="K66" s="35" t="s">
        <v>148</v>
      </c>
      <c r="L66" s="35" t="s">
        <v>53</v>
      </c>
      <c r="M66" s="35">
        <v>2</v>
      </c>
      <c r="N66" s="35">
        <v>2</v>
      </c>
      <c r="O66" s="35">
        <v>1</v>
      </c>
      <c r="P66" s="35">
        <v>2</v>
      </c>
      <c r="Q66" s="35">
        <v>1</v>
      </c>
      <c r="R66" s="35" t="s">
        <v>73</v>
      </c>
      <c r="S66" s="35" t="s">
        <v>73</v>
      </c>
      <c r="T66" s="36">
        <v>44901</v>
      </c>
      <c r="U66" s="36">
        <v>2958465</v>
      </c>
      <c r="V66" s="35" t="s">
        <v>5707</v>
      </c>
      <c r="W66" s="35" t="s">
        <v>144</v>
      </c>
      <c r="X66" s="35"/>
      <c r="Y66" s="35" t="s">
        <v>143</v>
      </c>
      <c r="Z66" s="35">
        <v>7594328</v>
      </c>
      <c r="AA66" s="35">
        <v>24</v>
      </c>
      <c r="AB66" s="35">
        <v>12</v>
      </c>
      <c r="AC66" s="35"/>
      <c r="AE66" s="51">
        <f t="shared" si="0"/>
        <v>2</v>
      </c>
      <c r="AG66" s="6" t="str">
        <f t="shared" si="1"/>
        <v>90MB1BG0-C1BAY0</v>
      </c>
      <c r="AH66" s="6" t="str">
        <f t="shared" si="2"/>
        <v>59MB1BGB-MB0A01S</v>
      </c>
      <c r="AI66" s="6" t="str">
        <f t="shared" si="3"/>
        <v/>
      </c>
      <c r="AJ66" s="6" t="str">
        <f t="shared" si="4"/>
        <v/>
      </c>
      <c r="AK66" s="6" t="str">
        <f t="shared" si="5"/>
        <v/>
      </c>
      <c r="AL66" s="6" t="str">
        <f t="shared" si="6"/>
        <v/>
      </c>
      <c r="AM66" s="6" t="str">
        <f t="shared" si="7"/>
        <v/>
      </c>
      <c r="AN66" s="6" t="str">
        <f t="shared" si="8"/>
        <v/>
      </c>
      <c r="AO66" s="6" t="str">
        <f t="shared" si="9"/>
        <v xml:space="preserve">90MB1BG0-C1BAY0 | 59MB1BGB-MB0A01S |  |  |  |  |  | </v>
      </c>
      <c r="AP66" s="6">
        <f t="shared" si="10"/>
        <v>100</v>
      </c>
      <c r="AQ66" s="4"/>
      <c r="AR66" s="6" t="b">
        <f t="shared" si="11"/>
        <v>1</v>
      </c>
      <c r="AS66" s="6" t="str">
        <f t="shared" si="12"/>
        <v>461E | 90MB1BG0-C1BAY0 | 59MB1BGB-MB0A01S |  |  |  |  |  |  | 5</v>
      </c>
      <c r="AT66" s="63">
        <f>IF(NOT(AR66),IF(TRIM($H66)="","Assembly","Phantom Alt"),VLOOKUP(F66,ZPCS04!B:G,6,0))</f>
        <v>838</v>
      </c>
      <c r="AU66" s="7"/>
      <c r="AV66" s="38">
        <f ca="1">IF(TRIM($W66)="F",OFFSET($A$5,MATCH($AS66,$AS$5:$AS66,0)-1,0),$A66)</f>
        <v>64</v>
      </c>
      <c r="AW66" s="38">
        <f ca="1">IFERROR(OFFSET(ZPCS04!$A$1,MATCH(F66,ZPCS04!B:B,0)-1,0),100)</f>
        <v>2</v>
      </c>
      <c r="AX66" s="7"/>
      <c r="AY66" s="6" t="b">
        <f t="shared" si="13"/>
        <v>1</v>
      </c>
      <c r="AZ66" s="6" t="b">
        <f t="shared" si="14"/>
        <v>1</v>
      </c>
      <c r="BA66" s="4"/>
      <c r="BB66" s="38" t="str">
        <f ca="1">IF(AT66="Phantom Alt",MATCH($AS66,$AS$5:$AS66,0),IF(OR(OFFSET($AF66,0,8-COUNTBLANK($AG66:$AN66))=$F65,$BE66=$BE65),$BB65,""))</f>
        <v/>
      </c>
      <c r="BC66" s="41"/>
      <c r="BD66" s="55" t="str">
        <f t="shared" si="15"/>
        <v>90MB1BG0-C1BAY0 | 10G212180214050</v>
      </c>
      <c r="BE66" s="55" t="str">
        <f t="shared" ca="1" si="16"/>
        <v>90MB1BG0-C1BAY0 | 59MB1BGB-MB0A01S</v>
      </c>
      <c r="BF66" s="57">
        <f ca="1">IFERROR(VLOOKUP($BE66,$BD$5:$BF65,3,0)*$AE66,VLOOKUP($C66,Demanda!$A:$B,2,0)*$AE66)*IF(AT66="Phantom Alt",$BC66,TRUE)</f>
        <v>3000</v>
      </c>
      <c r="BG66" s="57">
        <f t="shared" ca="1" si="17"/>
        <v>3000</v>
      </c>
      <c r="BH66" s="57">
        <f>SUMIF(Invoice!A:A,F66,Invoice!B:B)</f>
        <v>0</v>
      </c>
      <c r="BI66" s="57">
        <f t="shared" ca="1" si="18"/>
        <v>3000</v>
      </c>
      <c r="BJ66" s="57">
        <f ca="1">MIN((BI66-SUMIF($AS$5:AS65,AS66,$BJ$5:BJ65)),MAX(0,BH66-SUMIF($F$5:F65,F66,$BJ$5:BJ65)))</f>
        <v>0</v>
      </c>
      <c r="BK66" s="57">
        <f t="shared" ca="1" si="19"/>
        <v>0</v>
      </c>
      <c r="BL66" s="57">
        <f ca="1">MAX(0,SUMIF(Invoice!A:A,F66,Invoice!B:B)-SUMIF(F:F,F66,BJ:BJ))*(COUNTIF(F:F,F66)=COUNTIF($F$5:F66,F66))</f>
        <v>0</v>
      </c>
    </row>
    <row r="67" spans="1:64" hidden="1">
      <c r="A67" s="43">
        <v>66</v>
      </c>
      <c r="B67" s="35" t="s">
        <v>145</v>
      </c>
      <c r="C67" s="35" t="s">
        <v>5706</v>
      </c>
      <c r="D67" s="35">
        <v>2</v>
      </c>
      <c r="E67" s="35">
        <v>70</v>
      </c>
      <c r="F67" s="64" t="s">
        <v>5653</v>
      </c>
      <c r="G67" s="73" t="s">
        <v>5654</v>
      </c>
      <c r="H67" s="35">
        <v>6</v>
      </c>
      <c r="I67" s="35" t="s">
        <v>54</v>
      </c>
      <c r="J67" s="35">
        <v>100</v>
      </c>
      <c r="K67" s="35" t="s">
        <v>462</v>
      </c>
      <c r="L67" s="35" t="s">
        <v>53</v>
      </c>
      <c r="M67" s="35">
        <v>1</v>
      </c>
      <c r="N67" s="35">
        <v>1</v>
      </c>
      <c r="O67" s="35">
        <v>1</v>
      </c>
      <c r="P67" s="35">
        <v>2</v>
      </c>
      <c r="Q67" s="35">
        <v>1</v>
      </c>
      <c r="R67" s="35" t="s">
        <v>122</v>
      </c>
      <c r="S67" s="35" t="s">
        <v>122</v>
      </c>
      <c r="T67" s="36">
        <v>44901</v>
      </c>
      <c r="U67" s="36">
        <v>2958465</v>
      </c>
      <c r="V67" s="35" t="s">
        <v>5707</v>
      </c>
      <c r="W67" s="35" t="s">
        <v>144</v>
      </c>
      <c r="X67" s="35"/>
      <c r="Y67" s="35" t="s">
        <v>143</v>
      </c>
      <c r="Z67" s="35">
        <v>7594328</v>
      </c>
      <c r="AA67" s="35">
        <v>30</v>
      </c>
      <c r="AB67" s="35">
        <v>15</v>
      </c>
      <c r="AC67" s="35"/>
      <c r="AE67" s="51">
        <f t="shared" si="0"/>
        <v>1</v>
      </c>
      <c r="AG67" s="6" t="str">
        <f t="shared" si="1"/>
        <v>90MB1BG0-C1BAY0</v>
      </c>
      <c r="AH67" s="6" t="str">
        <f t="shared" si="2"/>
        <v>59MB1BGB-MB0A01S</v>
      </c>
      <c r="AI67" s="6" t="str">
        <f t="shared" si="3"/>
        <v/>
      </c>
      <c r="AJ67" s="6" t="str">
        <f t="shared" si="4"/>
        <v/>
      </c>
      <c r="AK67" s="6" t="str">
        <f t="shared" si="5"/>
        <v/>
      </c>
      <c r="AL67" s="6" t="str">
        <f t="shared" si="6"/>
        <v/>
      </c>
      <c r="AM67" s="6" t="str">
        <f t="shared" si="7"/>
        <v/>
      </c>
      <c r="AN67" s="6" t="str">
        <f t="shared" si="8"/>
        <v/>
      </c>
      <c r="AO67" s="6" t="str">
        <f t="shared" si="9"/>
        <v xml:space="preserve">90MB1BG0-C1BAY0 | 59MB1BGB-MB0A01S |  |  |  |  |  | </v>
      </c>
      <c r="AP67" s="6">
        <f t="shared" si="10"/>
        <v>100</v>
      </c>
      <c r="AQ67" s="4"/>
      <c r="AR67" s="6" t="b">
        <f t="shared" si="11"/>
        <v>1</v>
      </c>
      <c r="AS67" s="6" t="str">
        <f t="shared" si="12"/>
        <v>461E | 90MB1BG0-C1BAY0 | 59MB1BGB-MB0A01S |  |  |  |  |  |  | 6</v>
      </c>
      <c r="AT67" s="63">
        <f>IF(NOT(AR67),IF(TRIM($H67)="","Assembly","Phantom Alt"),VLOOKUP(F67,ZPCS04!B:G,6,0))</f>
        <v>1309</v>
      </c>
      <c r="AU67" s="7"/>
      <c r="AV67" s="38">
        <f ca="1">IF(TRIM($W67)="F",OFFSET($A$5,MATCH($AS67,$AS$5:$AS67,0)-1,0),$A67)</f>
        <v>66</v>
      </c>
      <c r="AW67" s="38">
        <f ca="1">IFERROR(OFFSET(ZPCS04!$A$1,MATCH(F67,ZPCS04!B:B,0)-1,0),100)</f>
        <v>2</v>
      </c>
      <c r="AX67" s="7"/>
      <c r="AY67" s="6" t="b">
        <f t="shared" si="13"/>
        <v>1</v>
      </c>
      <c r="AZ67" s="6" t="b">
        <f t="shared" si="14"/>
        <v>1</v>
      </c>
      <c r="BA67" s="4"/>
      <c r="BB67" s="38" t="str">
        <f ca="1">IF(AT67="Phantom Alt",MATCH($AS67,$AS$5:$AS67,0),IF(OR(OFFSET($AF67,0,8-COUNTBLANK($AG67:$AN67))=$F66,$BE67=$BE66),$BB66,""))</f>
        <v/>
      </c>
      <c r="BC67" s="41"/>
      <c r="BD67" s="55" t="str">
        <f t="shared" si="15"/>
        <v>90MB1BG0-C1BAY0 | 10G212182214010</v>
      </c>
      <c r="BE67" s="55" t="str">
        <f t="shared" ca="1" si="16"/>
        <v>90MB1BG0-C1BAY0 | 59MB1BGB-MB0A01S</v>
      </c>
      <c r="BF67" s="57">
        <f ca="1">IFERROR(VLOOKUP($BE67,$BD$5:$BF66,3,0)*$AE67,VLOOKUP($C67,Demanda!$A:$B,2,0)*$AE67)*IF(AT67="Phantom Alt",$BC67,TRUE)</f>
        <v>1500</v>
      </c>
      <c r="BG67" s="57">
        <f t="shared" ca="1" si="17"/>
        <v>1500</v>
      </c>
      <c r="BH67" s="57">
        <f>SUMIF(Invoice!A:A,F67,Invoice!B:B)</f>
        <v>0</v>
      </c>
      <c r="BI67" s="57">
        <f t="shared" ca="1" si="18"/>
        <v>1500</v>
      </c>
      <c r="BJ67" s="57">
        <f ca="1">MIN((BI67-SUMIF($AS$5:AS66,AS67,$BJ$5:BJ66)),MAX(0,BH67-SUMIF($F$5:F66,F67,$BJ$5:BJ66)))</f>
        <v>0</v>
      </c>
      <c r="BK67" s="57">
        <f t="shared" ca="1" si="19"/>
        <v>0</v>
      </c>
      <c r="BL67" s="57">
        <f ca="1">MAX(0,SUMIF(Invoice!A:A,F67,Invoice!B:B)-SUMIF(F:F,F67,BJ:BJ))*(COUNTIF(F:F,F67)=COUNTIF($F$5:F67,F67))</f>
        <v>0</v>
      </c>
    </row>
    <row r="68" spans="1:64" hidden="1">
      <c r="A68" s="43">
        <v>69</v>
      </c>
      <c r="B68" s="35" t="s">
        <v>145</v>
      </c>
      <c r="C68" s="35" t="s">
        <v>5706</v>
      </c>
      <c r="D68" s="35">
        <v>2</v>
      </c>
      <c r="E68" s="35">
        <v>70</v>
      </c>
      <c r="F68" s="64" t="s">
        <v>5655</v>
      </c>
      <c r="G68" s="73" t="s">
        <v>5656</v>
      </c>
      <c r="H68" s="35">
        <v>6</v>
      </c>
      <c r="I68" s="35" t="s">
        <v>55</v>
      </c>
      <c r="J68" s="35">
        <v>0</v>
      </c>
      <c r="K68" s="35" t="s">
        <v>462</v>
      </c>
      <c r="L68" s="35" t="s">
        <v>53</v>
      </c>
      <c r="M68" s="35">
        <v>1</v>
      </c>
      <c r="N68" s="35"/>
      <c r="O68" s="35">
        <v>1</v>
      </c>
      <c r="P68" s="35">
        <v>2</v>
      </c>
      <c r="Q68" s="35">
        <v>2</v>
      </c>
      <c r="R68" s="35" t="s">
        <v>122</v>
      </c>
      <c r="S68" s="35" t="s">
        <v>122</v>
      </c>
      <c r="T68" s="36">
        <v>44901</v>
      </c>
      <c r="U68" s="36">
        <v>2958465</v>
      </c>
      <c r="V68" s="35" t="s">
        <v>5707</v>
      </c>
      <c r="W68" s="35" t="s">
        <v>144</v>
      </c>
      <c r="X68" s="35"/>
      <c r="Y68" s="35" t="s">
        <v>143</v>
      </c>
      <c r="Z68" s="35">
        <v>7594328</v>
      </c>
      <c r="AA68" s="35">
        <v>32</v>
      </c>
      <c r="AB68" s="35">
        <v>16</v>
      </c>
      <c r="AC68" s="35"/>
      <c r="AE68" s="51">
        <f t="shared" si="0"/>
        <v>1</v>
      </c>
      <c r="AG68" s="6" t="str">
        <f t="shared" si="1"/>
        <v>90MB1BG0-C1BAY0</v>
      </c>
      <c r="AH68" s="6" t="str">
        <f t="shared" si="2"/>
        <v>59MB1BGB-MB0A01S</v>
      </c>
      <c r="AI68" s="6" t="str">
        <f t="shared" si="3"/>
        <v/>
      </c>
      <c r="AJ68" s="6" t="str">
        <f t="shared" si="4"/>
        <v/>
      </c>
      <c r="AK68" s="6" t="str">
        <f t="shared" si="5"/>
        <v/>
      </c>
      <c r="AL68" s="6" t="str">
        <f t="shared" si="6"/>
        <v/>
      </c>
      <c r="AM68" s="6" t="str">
        <f t="shared" si="7"/>
        <v/>
      </c>
      <c r="AN68" s="6" t="str">
        <f t="shared" si="8"/>
        <v/>
      </c>
      <c r="AO68" s="6" t="str">
        <f t="shared" si="9"/>
        <v xml:space="preserve">90MB1BG0-C1BAY0 | 59MB1BGB-MB0A01S |  |  |  |  |  | </v>
      </c>
      <c r="AP68" s="6">
        <f t="shared" si="10"/>
        <v>0</v>
      </c>
      <c r="AQ68" s="4"/>
      <c r="AR68" s="6" t="b">
        <f t="shared" si="11"/>
        <v>1</v>
      </c>
      <c r="AS68" s="6" t="str">
        <f t="shared" si="12"/>
        <v>461E | 90MB1BG0-C1BAY0 | 59MB1BGB-MB0A01S |  |  |  |  |  |  | 6</v>
      </c>
      <c r="AT68" s="63">
        <f>IF(NOT(AR68),IF(TRIM($H68)="","Assembly","Phantom Alt"),VLOOKUP(F68,ZPCS04!B:G,6,0))</f>
        <v>1309</v>
      </c>
      <c r="AU68" s="7"/>
      <c r="AV68" s="38">
        <f ca="1">IF(TRIM($W68)="F",OFFSET($A$5,MATCH($AS68,$AS$5:$AS68,0)-1,0),$A68)</f>
        <v>66</v>
      </c>
      <c r="AW68" s="38">
        <f ca="1">IFERROR(OFFSET(ZPCS04!$A$1,MATCH(F68,ZPCS04!B:B,0)-1,0),100)</f>
        <v>1.9999999000000002</v>
      </c>
      <c r="AX68" s="7"/>
      <c r="AY68" s="6" t="b">
        <f t="shared" si="13"/>
        <v>1</v>
      </c>
      <c r="AZ68" s="6" t="b">
        <f t="shared" si="14"/>
        <v>1</v>
      </c>
      <c r="BA68" s="4"/>
      <c r="BB68" s="38" t="str">
        <f ca="1">IF(AT68="Phantom Alt",MATCH($AS68,$AS$5:$AS68,0),IF(OR(OFFSET($AF68,0,8-COUNTBLANK($AG68:$AN68))=$F67,$BE68=$BE67),$BB67,""))</f>
        <v/>
      </c>
      <c r="BC68" s="41"/>
      <c r="BD68" s="55" t="str">
        <f t="shared" si="15"/>
        <v>90MB1BG0-C1BAY0 | 10G212182214020</v>
      </c>
      <c r="BE68" s="55" t="str">
        <f t="shared" ca="1" si="16"/>
        <v>90MB1BG0-C1BAY0 | 59MB1BGB-MB0A01S</v>
      </c>
      <c r="BF68" s="57">
        <f ca="1">IFERROR(VLOOKUP($BE68,$BD$5:$BF67,3,0)*$AE68,VLOOKUP($C68,Demanda!$A:$B,2,0)*$AE68)*IF(AT68="Phantom Alt",$BC68,TRUE)</f>
        <v>1500</v>
      </c>
      <c r="BG68" s="57">
        <f t="shared" ca="1" si="17"/>
        <v>0</v>
      </c>
      <c r="BH68" s="57">
        <f>SUMIF(Invoice!A:A,F68,Invoice!B:B)</f>
        <v>10000</v>
      </c>
      <c r="BI68" s="57">
        <f t="shared" ca="1" si="18"/>
        <v>1500</v>
      </c>
      <c r="BJ68" s="57">
        <f ca="1">MIN((BI68-SUMIF($AS$5:AS67,AS68,$BJ$5:BJ67)),MAX(0,BH68-SUMIF($F$5:F67,F68,$BJ$5:BJ67)))</f>
        <v>1500</v>
      </c>
      <c r="BK68" s="57">
        <f t="shared" ca="1" si="19"/>
        <v>0</v>
      </c>
      <c r="BL68" s="57">
        <f ca="1">MAX(0,SUMIF(Invoice!A:A,F68,Invoice!B:B)-SUMIF(F:F,F68,BJ:BJ))*(COUNTIF(F:F,F68)=COUNTIF($F$5:F68,F68))</f>
        <v>8500</v>
      </c>
    </row>
    <row r="69" spans="1:64" hidden="1">
      <c r="A69" s="43">
        <v>68</v>
      </c>
      <c r="B69" s="35" t="s">
        <v>145</v>
      </c>
      <c r="C69" s="35" t="s">
        <v>5706</v>
      </c>
      <c r="D69" s="35">
        <v>2</v>
      </c>
      <c r="E69" s="35">
        <v>70</v>
      </c>
      <c r="F69" s="64" t="s">
        <v>5657</v>
      </c>
      <c r="G69" s="73" t="s">
        <v>5658</v>
      </c>
      <c r="H69" s="35">
        <v>6</v>
      </c>
      <c r="I69" s="35" t="s">
        <v>55</v>
      </c>
      <c r="J69" s="35">
        <v>0</v>
      </c>
      <c r="K69" s="35" t="s">
        <v>148</v>
      </c>
      <c r="L69" s="35" t="s">
        <v>53</v>
      </c>
      <c r="M69" s="35">
        <v>1</v>
      </c>
      <c r="N69" s="35"/>
      <c r="O69" s="35">
        <v>1</v>
      </c>
      <c r="P69" s="35">
        <v>2</v>
      </c>
      <c r="Q69" s="35">
        <v>3</v>
      </c>
      <c r="R69" s="35" t="s">
        <v>73</v>
      </c>
      <c r="S69" s="35" t="s">
        <v>73</v>
      </c>
      <c r="T69" s="36">
        <v>44901</v>
      </c>
      <c r="U69" s="36">
        <v>2958465</v>
      </c>
      <c r="V69" s="35" t="s">
        <v>5707</v>
      </c>
      <c r="W69" s="35" t="s">
        <v>144</v>
      </c>
      <c r="X69" s="35"/>
      <c r="Y69" s="35" t="s">
        <v>143</v>
      </c>
      <c r="Z69" s="35">
        <v>7594328</v>
      </c>
      <c r="AA69" s="35">
        <v>34</v>
      </c>
      <c r="AB69" s="35">
        <v>17</v>
      </c>
      <c r="AC69" s="35"/>
      <c r="AE69" s="51">
        <f t="shared" si="0"/>
        <v>1</v>
      </c>
      <c r="AG69" s="6" t="str">
        <f t="shared" si="1"/>
        <v>90MB1BG0-C1BAY0</v>
      </c>
      <c r="AH69" s="6" t="str">
        <f t="shared" si="2"/>
        <v>59MB1BGB-MB0A01S</v>
      </c>
      <c r="AI69" s="6" t="str">
        <f t="shared" si="3"/>
        <v/>
      </c>
      <c r="AJ69" s="6" t="str">
        <f t="shared" si="4"/>
        <v/>
      </c>
      <c r="AK69" s="6" t="str">
        <f t="shared" si="5"/>
        <v/>
      </c>
      <c r="AL69" s="6" t="str">
        <f t="shared" si="6"/>
        <v/>
      </c>
      <c r="AM69" s="6" t="str">
        <f t="shared" si="7"/>
        <v/>
      </c>
      <c r="AN69" s="6" t="str">
        <f t="shared" si="8"/>
        <v/>
      </c>
      <c r="AO69" s="6" t="str">
        <f t="shared" si="9"/>
        <v xml:space="preserve">90MB1BG0-C1BAY0 | 59MB1BGB-MB0A01S |  |  |  |  |  | </v>
      </c>
      <c r="AP69" s="6">
        <f t="shared" si="10"/>
        <v>0</v>
      </c>
      <c r="AQ69" s="4"/>
      <c r="AR69" s="6" t="b">
        <f t="shared" si="11"/>
        <v>1</v>
      </c>
      <c r="AS69" s="6" t="str">
        <f t="shared" si="12"/>
        <v>461E | 90MB1BG0-C1BAY0 | 59MB1BGB-MB0A01S |  |  |  |  |  |  | 6</v>
      </c>
      <c r="AT69" s="63">
        <f>IF(NOT(AR69),IF(TRIM($H69)="","Assembly","Phantom Alt"),VLOOKUP(F69,ZPCS04!B:G,6,0))</f>
        <v>1309</v>
      </c>
      <c r="AU69" s="7"/>
      <c r="AV69" s="38">
        <f ca="1">IF(TRIM($W69)="F",OFFSET($A$5,MATCH($AS69,$AS$5:$AS69,0)-1,0),$A69)</f>
        <v>66</v>
      </c>
      <c r="AW69" s="38">
        <f ca="1">IFERROR(OFFSET(ZPCS04!$A$1,MATCH(F69,ZPCS04!B:B,0)-1,0),100)</f>
        <v>2</v>
      </c>
      <c r="AX69" s="7"/>
      <c r="AY69" s="6" t="b">
        <f t="shared" si="13"/>
        <v>1</v>
      </c>
      <c r="AZ69" s="6" t="b">
        <f t="shared" si="14"/>
        <v>1</v>
      </c>
      <c r="BA69" s="4"/>
      <c r="BB69" s="38" t="str">
        <f ca="1">IF(AT69="Phantom Alt",MATCH($AS69,$AS$5:$AS69,0),IF(OR(OFFSET($AF69,0,8-COUNTBLANK($AG69:$AN69))=$F68,$BE69=$BE68),$BB68,""))</f>
        <v/>
      </c>
      <c r="BC69" s="41"/>
      <c r="BD69" s="55" t="str">
        <f t="shared" si="15"/>
        <v>90MB1BG0-C1BAY0 | 10G212182214050</v>
      </c>
      <c r="BE69" s="55" t="str">
        <f t="shared" ca="1" si="16"/>
        <v>90MB1BG0-C1BAY0 | 59MB1BGB-MB0A01S</v>
      </c>
      <c r="BF69" s="57">
        <f ca="1">IFERROR(VLOOKUP($BE69,$BD$5:$BF68,3,0)*$AE69,VLOOKUP($C69,Demanda!$A:$B,2,0)*$AE69)*IF(AT69="Phantom Alt",$BC69,TRUE)</f>
        <v>1500</v>
      </c>
      <c r="BG69" s="57">
        <f t="shared" ca="1" si="17"/>
        <v>0</v>
      </c>
      <c r="BH69" s="57">
        <f>SUMIF(Invoice!A:A,F69,Invoice!B:B)</f>
        <v>0</v>
      </c>
      <c r="BI69" s="57">
        <f t="shared" ca="1" si="18"/>
        <v>1500</v>
      </c>
      <c r="BJ69" s="57">
        <f ca="1">MIN((BI69-SUMIF($AS$5:AS68,AS69,$BJ$5:BJ68)),MAX(0,BH69-SUMIF($F$5:F68,F69,$BJ$5:BJ68)))</f>
        <v>0</v>
      </c>
      <c r="BK69" s="57">
        <f t="shared" ca="1" si="19"/>
        <v>0</v>
      </c>
      <c r="BL69" s="57">
        <f ca="1">MAX(0,SUMIF(Invoice!A:A,F69,Invoice!B:B)-SUMIF(F:F,F69,BJ:BJ))*(COUNTIF(F:F,F69)=COUNTIF($F$5:F69,F69))</f>
        <v>0</v>
      </c>
    </row>
    <row r="70" spans="1:64" hidden="1">
      <c r="A70" s="43">
        <v>71</v>
      </c>
      <c r="B70" s="35" t="s">
        <v>145</v>
      </c>
      <c r="C70" s="35" t="s">
        <v>5706</v>
      </c>
      <c r="D70" s="35">
        <v>2</v>
      </c>
      <c r="E70" s="35">
        <v>80</v>
      </c>
      <c r="F70" s="64" t="s">
        <v>5235</v>
      </c>
      <c r="G70" s="73" t="s">
        <v>5236</v>
      </c>
      <c r="H70" s="35">
        <v>7</v>
      </c>
      <c r="I70" s="35" t="s">
        <v>55</v>
      </c>
      <c r="J70" s="35">
        <v>0</v>
      </c>
      <c r="K70" s="35" t="s">
        <v>462</v>
      </c>
      <c r="L70" s="35" t="s">
        <v>53</v>
      </c>
      <c r="M70" s="35">
        <v>14</v>
      </c>
      <c r="N70" s="35"/>
      <c r="O70" s="35">
        <v>1</v>
      </c>
      <c r="P70" s="35">
        <v>2</v>
      </c>
      <c r="Q70" s="35">
        <v>2</v>
      </c>
      <c r="R70" s="35" t="s">
        <v>73</v>
      </c>
      <c r="S70" s="35" t="s">
        <v>73</v>
      </c>
      <c r="T70" s="36">
        <v>44901</v>
      </c>
      <c r="U70" s="36">
        <v>2958465</v>
      </c>
      <c r="V70" s="35" t="s">
        <v>5707</v>
      </c>
      <c r="W70" s="35" t="s">
        <v>144</v>
      </c>
      <c r="X70" s="35"/>
      <c r="Y70" s="35" t="s">
        <v>143</v>
      </c>
      <c r="Z70" s="35">
        <v>7594328</v>
      </c>
      <c r="AA70" s="35">
        <v>38</v>
      </c>
      <c r="AB70" s="35">
        <v>19</v>
      </c>
      <c r="AC70" s="35"/>
      <c r="AE70" s="51">
        <f t="shared" ref="AE70:AE133" si="20">M70/O70</f>
        <v>14</v>
      </c>
      <c r="AG70" s="6" t="str">
        <f t="shared" ref="AG70:AG133" si="21">C70</f>
        <v>90MB1BG0-C1BAY0</v>
      </c>
      <c r="AH70" s="6" t="str">
        <f t="shared" ref="AH70:AH133" si="22">IF($D70&lt;=AH$4,"",IF(AND($D69=AH$4,$D70&gt;AH$4),$F69,AH69))</f>
        <v>59MB1BGB-MB0A01S</v>
      </c>
      <c r="AI70" s="6" t="str">
        <f t="shared" ref="AI70:AI133" si="23">IF($D70&lt;=AI$4,"",IF(AND($D69=AI$4,$D70&gt;AI$4),$F69,AI69))</f>
        <v/>
      </c>
      <c r="AJ70" s="6" t="str">
        <f t="shared" ref="AJ70:AJ133" si="24">IF($D70&lt;=AJ$4,"",IF(AND($D69=AJ$4,$D70&gt;AJ$4),$F69,AJ69))</f>
        <v/>
      </c>
      <c r="AK70" s="6" t="str">
        <f t="shared" ref="AK70:AK133" si="25">IF($D70&lt;=AK$4,"",IF(AND($D69=AK$4,$D70&gt;AK$4),$F69,AK69))</f>
        <v/>
      </c>
      <c r="AL70" s="6" t="str">
        <f t="shared" ref="AL70:AL133" si="26">IF($D70&lt;=AL$4,"",IF(AND($D69=AL$4,$D70&gt;AL$4),$F69,AL69))</f>
        <v/>
      </c>
      <c r="AM70" s="6" t="str">
        <f t="shared" ref="AM70:AM133" si="27">IF($D70&lt;=AM$4,"",IF(AND($D69=AM$4,$D70&gt;AM$4),$F69,AM69))</f>
        <v/>
      </c>
      <c r="AN70" s="6" t="str">
        <f t="shared" ref="AN70:AN133" si="28">IF($D70&lt;=AN$4,"",IF(AND($D69=AN$4,$D70&gt;AN$4),$F69,AN69))</f>
        <v/>
      </c>
      <c r="AO70" s="6" t="str">
        <f t="shared" ref="AO70:AO133" si="29">CONCATENATE(AG70," | ",AH70," | ",AI70," | ",AJ70," | ",AK70," | ",AL70," | ",AM70," | ",AN70)</f>
        <v xml:space="preserve">90MB1BG0-C1BAY0 | 59MB1BGB-MB0A01S |  |  |  |  |  | </v>
      </c>
      <c r="AP70" s="6">
        <f t="shared" ref="AP70:AP133" si="30">IF(TRIM(H70)="",100,J70)</f>
        <v>0</v>
      </c>
      <c r="AQ70" s="4"/>
      <c r="AR70" s="6" t="b">
        <f t="shared" ref="AR70:AR133" si="31">NOT(TRIM(W70)&lt;&gt;"F")</f>
        <v>1</v>
      </c>
      <c r="AS70" s="6" t="str">
        <f t="shared" ref="AS70:AS133" si="32">$B70&amp;" | "&amp;$AO70&amp;" | "&amp;IF(TRIM(H70)="","uniq"&amp;ROW(),TRIM(H70))</f>
        <v>461E | 90MB1BG0-C1BAY0 | 59MB1BGB-MB0A01S |  |  |  |  |  |  | 7</v>
      </c>
      <c r="AT70" s="63">
        <f>IF(NOT(AR70),IF(TRIM($H70)="","Assembly","Phantom Alt"),VLOOKUP(F70,ZPCS04!B:G,6,0))</f>
        <v>1155</v>
      </c>
      <c r="AU70" s="7"/>
      <c r="AV70" s="38">
        <f ca="1">IF(TRIM($W70)="F",OFFSET($A$5,MATCH($AS70,$AS$5:$AS70,0)-1,0),$A70)</f>
        <v>71</v>
      </c>
      <c r="AW70" s="38">
        <f ca="1">IFERROR(OFFSET(ZPCS04!$A$1,MATCH(F70,ZPCS04!B:B,0)-1,0),100)</f>
        <v>2</v>
      </c>
      <c r="AX70" s="7"/>
      <c r="AY70" s="6" t="b">
        <f t="shared" ref="AY70:AY133" si="33">SUMIF(AS:AS,AS70,AP:AP)=100</f>
        <v>1</v>
      </c>
      <c r="AZ70" s="6" t="b">
        <f t="shared" ref="AZ70:AZ133" si="34">SUMIF(AS:AS,AS70,AE:AE)/COUNTIF(AS:AS,AS70)=AE70</f>
        <v>1</v>
      </c>
      <c r="BA70" s="4"/>
      <c r="BB70" s="38" t="str">
        <f ca="1">IF(AT70="Phantom Alt",MATCH($AS70,$AS$5:$AS70,0),IF(OR(OFFSET($AF70,0,8-COUNTBLANK($AG70:$AN70))=$F69,$BE70=$BE69),$BB69,""))</f>
        <v/>
      </c>
      <c r="BC70" s="41"/>
      <c r="BD70" s="55" t="str">
        <f t="shared" ref="BD70:BD133" si="35">C70&amp;" | "&amp;F70</f>
        <v>90MB1BG0-C1BAY0 | 10G2121R0014010</v>
      </c>
      <c r="BE70" s="55" t="str">
        <f t="shared" ref="BE70:BE133" ca="1" si="36">C70&amp;" | "&amp;OFFSET($AF70,0,8-COUNTBLANK($AG70:$AN70))</f>
        <v>90MB1BG0-C1BAY0 | 59MB1BGB-MB0A01S</v>
      </c>
      <c r="BF70" s="57">
        <f ca="1">IFERROR(VLOOKUP($BE70,$BD$5:$BF69,3,0)*$AE70,VLOOKUP($C70,Demanda!$A:$B,2,0)*$AE70)*IF(AT70="Phantom Alt",$BC70,TRUE)</f>
        <v>21000</v>
      </c>
      <c r="BG70" s="57">
        <f t="shared" ref="BG70:BG133" ca="1" si="37">BF70*(AP70/100)</f>
        <v>0</v>
      </c>
      <c r="BH70" s="57">
        <f>SUMIF(Invoice!A:A,F70,Invoice!B:B)</f>
        <v>0</v>
      </c>
      <c r="BI70" s="57">
        <f t="shared" ref="BI70:BI133" ca="1" si="38">SUMIF(AS:AS,AS70,BG:BG)</f>
        <v>21000</v>
      </c>
      <c r="BJ70" s="57">
        <f ca="1">MIN((BI70-SUMIF($AS$5:AS69,AS70,$BJ$5:BJ69)),MAX(0,BH70-SUMIF($F$5:F69,F70,$BJ$5:BJ69)))</f>
        <v>0</v>
      </c>
      <c r="BK70" s="57">
        <f t="shared" ref="BK70:BK133" ca="1" si="39">(-SUMIF(AS:AS,AS70,BG:BG)+SUMIF(AS:AS,AS70,BJ:BJ))*(AP70=100)*AR70</f>
        <v>0</v>
      </c>
      <c r="BL70" s="57">
        <f ca="1">MAX(0,SUMIF(Invoice!A:A,F70,Invoice!B:B)-SUMIF(F:F,F70,BJ:BJ))*(COUNTIF(F:F,F70)=COUNTIF($F$5:F70,F70))</f>
        <v>0</v>
      </c>
    </row>
    <row r="71" spans="1:64" hidden="1">
      <c r="A71" s="43">
        <v>70</v>
      </c>
      <c r="B71" s="35" t="s">
        <v>145</v>
      </c>
      <c r="C71" s="35" t="s">
        <v>5706</v>
      </c>
      <c r="D71" s="35">
        <v>2</v>
      </c>
      <c r="E71" s="35">
        <v>80</v>
      </c>
      <c r="F71" s="64" t="s">
        <v>5237</v>
      </c>
      <c r="G71" s="73" t="s">
        <v>5238</v>
      </c>
      <c r="H71" s="35">
        <v>7</v>
      </c>
      <c r="I71" s="35" t="s">
        <v>54</v>
      </c>
      <c r="J71" s="35">
        <v>100</v>
      </c>
      <c r="K71" s="35" t="s">
        <v>462</v>
      </c>
      <c r="L71" s="35" t="s">
        <v>53</v>
      </c>
      <c r="M71" s="35">
        <v>14</v>
      </c>
      <c r="N71" s="35">
        <v>14</v>
      </c>
      <c r="O71" s="35">
        <v>1</v>
      </c>
      <c r="P71" s="35">
        <v>2</v>
      </c>
      <c r="Q71" s="35">
        <v>1</v>
      </c>
      <c r="R71" s="35" t="s">
        <v>73</v>
      </c>
      <c r="S71" s="35" t="s">
        <v>73</v>
      </c>
      <c r="T71" s="36">
        <v>44901</v>
      </c>
      <c r="U71" s="36">
        <v>2958465</v>
      </c>
      <c r="V71" s="35" t="s">
        <v>5707</v>
      </c>
      <c r="W71" s="35" t="s">
        <v>144</v>
      </c>
      <c r="X71" s="35"/>
      <c r="Y71" s="35" t="s">
        <v>143</v>
      </c>
      <c r="Z71" s="35">
        <v>7594328</v>
      </c>
      <c r="AA71" s="35">
        <v>36</v>
      </c>
      <c r="AB71" s="35">
        <v>18</v>
      </c>
      <c r="AC71" s="35"/>
      <c r="AE71" s="51">
        <f t="shared" si="20"/>
        <v>14</v>
      </c>
      <c r="AG71" s="6" t="str">
        <f t="shared" si="21"/>
        <v>90MB1BG0-C1BAY0</v>
      </c>
      <c r="AH71" s="6" t="str">
        <f t="shared" si="22"/>
        <v>59MB1BGB-MB0A01S</v>
      </c>
      <c r="AI71" s="6" t="str">
        <f t="shared" si="23"/>
        <v/>
      </c>
      <c r="AJ71" s="6" t="str">
        <f t="shared" si="24"/>
        <v/>
      </c>
      <c r="AK71" s="6" t="str">
        <f t="shared" si="25"/>
        <v/>
      </c>
      <c r="AL71" s="6" t="str">
        <f t="shared" si="26"/>
        <v/>
      </c>
      <c r="AM71" s="6" t="str">
        <f t="shared" si="27"/>
        <v/>
      </c>
      <c r="AN71" s="6" t="str">
        <f t="shared" si="28"/>
        <v/>
      </c>
      <c r="AO71" s="6" t="str">
        <f t="shared" si="29"/>
        <v xml:space="preserve">90MB1BG0-C1BAY0 | 59MB1BGB-MB0A01S |  |  |  |  |  | </v>
      </c>
      <c r="AP71" s="6">
        <f t="shared" si="30"/>
        <v>100</v>
      </c>
      <c r="AQ71" s="4"/>
      <c r="AR71" s="6" t="b">
        <f t="shared" si="31"/>
        <v>1</v>
      </c>
      <c r="AS71" s="6" t="str">
        <f t="shared" si="32"/>
        <v>461E | 90MB1BG0-C1BAY0 | 59MB1BGB-MB0A01S |  |  |  |  |  |  | 7</v>
      </c>
      <c r="AT71" s="63">
        <f>IF(NOT(AR71),IF(TRIM($H71)="","Assembly","Phantom Alt"),VLOOKUP(F71,ZPCS04!B:G,6,0))</f>
        <v>1155</v>
      </c>
      <c r="AU71" s="7"/>
      <c r="AV71" s="38">
        <f ca="1">IF(TRIM($W71)="F",OFFSET($A$5,MATCH($AS71,$AS$5:$AS71,0)-1,0),$A71)</f>
        <v>71</v>
      </c>
      <c r="AW71" s="38">
        <f ca="1">IFERROR(OFFSET(ZPCS04!$A$1,MATCH(F71,ZPCS04!B:B,0)-1,0),100)</f>
        <v>1.9999997</v>
      </c>
      <c r="AX71" s="7"/>
      <c r="AY71" s="6" t="b">
        <f t="shared" si="33"/>
        <v>1</v>
      </c>
      <c r="AZ71" s="6" t="b">
        <f t="shared" si="34"/>
        <v>1</v>
      </c>
      <c r="BA71" s="4"/>
      <c r="BB71" s="38" t="str">
        <f ca="1">IF(AT71="Phantom Alt",MATCH($AS71,$AS$5:$AS71,0),IF(OR(OFFSET($AF71,0,8-COUNTBLANK($AG71:$AN71))=$F70,$BE71=$BE70),$BB70,""))</f>
        <v/>
      </c>
      <c r="BC71" s="41"/>
      <c r="BD71" s="55" t="str">
        <f t="shared" si="35"/>
        <v>90MB1BG0-C1BAY0 | 10G2121R0014020</v>
      </c>
      <c r="BE71" s="55" t="str">
        <f t="shared" ca="1" si="36"/>
        <v>90MB1BG0-C1BAY0 | 59MB1BGB-MB0A01S</v>
      </c>
      <c r="BF71" s="57">
        <f ca="1">IFERROR(VLOOKUP($BE71,$BD$5:$BF70,3,0)*$AE71,VLOOKUP($C71,Demanda!$A:$B,2,0)*$AE71)*IF(AT71="Phantom Alt",$BC71,TRUE)</f>
        <v>21000</v>
      </c>
      <c r="BG71" s="57">
        <f t="shared" ca="1" si="37"/>
        <v>21000</v>
      </c>
      <c r="BH71" s="57">
        <f>SUMIF(Invoice!A:A,F71,Invoice!B:B)</f>
        <v>30000</v>
      </c>
      <c r="BI71" s="57">
        <f t="shared" ca="1" si="38"/>
        <v>21000</v>
      </c>
      <c r="BJ71" s="57">
        <f ca="1">MIN((BI71-SUMIF($AS$5:AS70,AS71,$BJ$5:BJ70)),MAX(0,BH71-SUMIF($F$5:F70,F71,$BJ$5:BJ70)))</f>
        <v>21000</v>
      </c>
      <c r="BK71" s="57">
        <f t="shared" ca="1" si="39"/>
        <v>0</v>
      </c>
      <c r="BL71" s="57">
        <f ca="1">MAX(0,SUMIF(Invoice!A:A,F71,Invoice!B:B)-SUMIF(F:F,F71,BJ:BJ))*(COUNTIF(F:F,F71)=COUNTIF($F$5:F71,F71))</f>
        <v>9000</v>
      </c>
    </row>
    <row r="72" spans="1:64" hidden="1">
      <c r="A72" s="43">
        <v>72</v>
      </c>
      <c r="B72" s="35" t="s">
        <v>145</v>
      </c>
      <c r="C72" s="35" t="s">
        <v>5706</v>
      </c>
      <c r="D72" s="35">
        <v>2</v>
      </c>
      <c r="E72" s="35">
        <v>80</v>
      </c>
      <c r="F72" s="64" t="s">
        <v>5241</v>
      </c>
      <c r="G72" s="73" t="s">
        <v>5242</v>
      </c>
      <c r="H72" s="35">
        <v>7</v>
      </c>
      <c r="I72" s="35" t="s">
        <v>55</v>
      </c>
      <c r="J72" s="35">
        <v>0</v>
      </c>
      <c r="K72" s="35" t="s">
        <v>148</v>
      </c>
      <c r="L72" s="35" t="s">
        <v>53</v>
      </c>
      <c r="M72" s="35">
        <v>14</v>
      </c>
      <c r="N72" s="35"/>
      <c r="O72" s="35">
        <v>1</v>
      </c>
      <c r="P72" s="35">
        <v>2</v>
      </c>
      <c r="Q72" s="35">
        <v>3</v>
      </c>
      <c r="R72" s="35" t="s">
        <v>73</v>
      </c>
      <c r="S72" s="35" t="s">
        <v>73</v>
      </c>
      <c r="T72" s="36">
        <v>44901</v>
      </c>
      <c r="U72" s="36">
        <v>2958465</v>
      </c>
      <c r="V72" s="35" t="s">
        <v>5707</v>
      </c>
      <c r="W72" s="35" t="s">
        <v>144</v>
      </c>
      <c r="X72" s="35"/>
      <c r="Y72" s="35" t="s">
        <v>143</v>
      </c>
      <c r="Z72" s="35">
        <v>7594328</v>
      </c>
      <c r="AA72" s="35">
        <v>40</v>
      </c>
      <c r="AB72" s="35">
        <v>20</v>
      </c>
      <c r="AC72" s="35"/>
      <c r="AE72" s="51">
        <f t="shared" si="20"/>
        <v>14</v>
      </c>
      <c r="AG72" s="6" t="str">
        <f t="shared" si="21"/>
        <v>90MB1BG0-C1BAY0</v>
      </c>
      <c r="AH72" s="6" t="str">
        <f t="shared" si="22"/>
        <v>59MB1BGB-MB0A01S</v>
      </c>
      <c r="AI72" s="6" t="str">
        <f t="shared" si="23"/>
        <v/>
      </c>
      <c r="AJ72" s="6" t="str">
        <f t="shared" si="24"/>
        <v/>
      </c>
      <c r="AK72" s="6" t="str">
        <f t="shared" si="25"/>
        <v/>
      </c>
      <c r="AL72" s="6" t="str">
        <f t="shared" si="26"/>
        <v/>
      </c>
      <c r="AM72" s="6" t="str">
        <f t="shared" si="27"/>
        <v/>
      </c>
      <c r="AN72" s="6" t="str">
        <f t="shared" si="28"/>
        <v/>
      </c>
      <c r="AO72" s="6" t="str">
        <f t="shared" si="29"/>
        <v xml:space="preserve">90MB1BG0-C1BAY0 | 59MB1BGB-MB0A01S |  |  |  |  |  | </v>
      </c>
      <c r="AP72" s="6">
        <f t="shared" si="30"/>
        <v>0</v>
      </c>
      <c r="AQ72" s="4"/>
      <c r="AR72" s="6" t="b">
        <f t="shared" si="31"/>
        <v>1</v>
      </c>
      <c r="AS72" s="6" t="str">
        <f t="shared" si="32"/>
        <v>461E | 90MB1BG0-C1BAY0 | 59MB1BGB-MB0A01S |  |  |  |  |  |  | 7</v>
      </c>
      <c r="AT72" s="63">
        <f>IF(NOT(AR72),IF(TRIM($H72)="","Assembly","Phantom Alt"),VLOOKUP(F72,ZPCS04!B:G,6,0))</f>
        <v>1155</v>
      </c>
      <c r="AU72" s="7"/>
      <c r="AV72" s="38">
        <f ca="1">IF(TRIM($W72)="F",OFFSET($A$5,MATCH($AS72,$AS$5:$AS72,0)-1,0),$A72)</f>
        <v>71</v>
      </c>
      <c r="AW72" s="38">
        <f ca="1">IFERROR(OFFSET(ZPCS04!$A$1,MATCH(F72,ZPCS04!B:B,0)-1,0),100)</f>
        <v>2</v>
      </c>
      <c r="AX72" s="7"/>
      <c r="AY72" s="6" t="b">
        <f t="shared" si="33"/>
        <v>1</v>
      </c>
      <c r="AZ72" s="6" t="b">
        <f t="shared" si="34"/>
        <v>1</v>
      </c>
      <c r="BA72" s="4"/>
      <c r="BB72" s="38" t="str">
        <f ca="1">IF(AT72="Phantom Alt",MATCH($AS72,$AS$5:$AS72,0),IF(OR(OFFSET($AF72,0,8-COUNTBLANK($AG72:$AN72))=$F71,$BE72=$BE71),$BB71,""))</f>
        <v/>
      </c>
      <c r="BC72" s="41"/>
      <c r="BD72" s="55" t="str">
        <f t="shared" si="35"/>
        <v>90MB1BG0-C1BAY0 | 10G2121R0014050</v>
      </c>
      <c r="BE72" s="55" t="str">
        <f t="shared" ca="1" si="36"/>
        <v>90MB1BG0-C1BAY0 | 59MB1BGB-MB0A01S</v>
      </c>
      <c r="BF72" s="57">
        <f ca="1">IFERROR(VLOOKUP($BE72,$BD$5:$BF71,3,0)*$AE72,VLOOKUP($C72,Demanda!$A:$B,2,0)*$AE72)*IF(AT72="Phantom Alt",$BC72,TRUE)</f>
        <v>21000</v>
      </c>
      <c r="BG72" s="57">
        <f t="shared" ca="1" si="37"/>
        <v>0</v>
      </c>
      <c r="BH72" s="57">
        <f>SUMIF(Invoice!A:A,F72,Invoice!B:B)</f>
        <v>0</v>
      </c>
      <c r="BI72" s="57">
        <f t="shared" ca="1" si="38"/>
        <v>21000</v>
      </c>
      <c r="BJ72" s="57">
        <f ca="1">MIN((BI72-SUMIF($AS$5:AS71,AS72,$BJ$5:BJ71)),MAX(0,BH72-SUMIF($F$5:F71,F72,$BJ$5:BJ71)))</f>
        <v>0</v>
      </c>
      <c r="BK72" s="57">
        <f t="shared" ca="1" si="39"/>
        <v>0</v>
      </c>
      <c r="BL72" s="57">
        <f ca="1">MAX(0,SUMIF(Invoice!A:A,F72,Invoice!B:B)-SUMIF(F:F,F72,BJ:BJ))*(COUNTIF(F:F,F72)=COUNTIF($F$5:F72,F72))</f>
        <v>0</v>
      </c>
    </row>
    <row r="73" spans="1:64" hidden="1">
      <c r="A73" s="43">
        <v>73</v>
      </c>
      <c r="B73" s="35" t="s">
        <v>145</v>
      </c>
      <c r="C73" s="35" t="s">
        <v>5706</v>
      </c>
      <c r="D73" s="35">
        <v>2</v>
      </c>
      <c r="E73" s="35">
        <v>90</v>
      </c>
      <c r="F73" s="64" t="s">
        <v>752</v>
      </c>
      <c r="G73" s="73" t="s">
        <v>753</v>
      </c>
      <c r="H73" s="35">
        <v>8</v>
      </c>
      <c r="I73" s="35" t="s">
        <v>54</v>
      </c>
      <c r="J73" s="35">
        <v>100</v>
      </c>
      <c r="K73" s="35" t="s">
        <v>462</v>
      </c>
      <c r="L73" s="35" t="s">
        <v>53</v>
      </c>
      <c r="M73" s="35">
        <v>4</v>
      </c>
      <c r="N73" s="35">
        <v>4</v>
      </c>
      <c r="O73" s="35">
        <v>1</v>
      </c>
      <c r="P73" s="35">
        <v>2</v>
      </c>
      <c r="Q73" s="35">
        <v>1</v>
      </c>
      <c r="R73" s="35" t="s">
        <v>122</v>
      </c>
      <c r="S73" s="35" t="s">
        <v>122</v>
      </c>
      <c r="T73" s="36">
        <v>44901</v>
      </c>
      <c r="U73" s="36">
        <v>2958465</v>
      </c>
      <c r="V73" s="35" t="s">
        <v>5707</v>
      </c>
      <c r="W73" s="35" t="s">
        <v>144</v>
      </c>
      <c r="X73" s="35"/>
      <c r="Y73" s="35" t="s">
        <v>143</v>
      </c>
      <c r="Z73" s="35">
        <v>7594328</v>
      </c>
      <c r="AA73" s="35">
        <v>42</v>
      </c>
      <c r="AB73" s="35">
        <v>21</v>
      </c>
      <c r="AC73" s="35"/>
      <c r="AE73" s="51">
        <f t="shared" si="20"/>
        <v>4</v>
      </c>
      <c r="AG73" s="6" t="str">
        <f t="shared" si="21"/>
        <v>90MB1BG0-C1BAY0</v>
      </c>
      <c r="AH73" s="6" t="str">
        <f t="shared" si="22"/>
        <v>59MB1BGB-MB0A01S</v>
      </c>
      <c r="AI73" s="6" t="str">
        <f t="shared" si="23"/>
        <v/>
      </c>
      <c r="AJ73" s="6" t="str">
        <f t="shared" si="24"/>
        <v/>
      </c>
      <c r="AK73" s="6" t="str">
        <f t="shared" si="25"/>
        <v/>
      </c>
      <c r="AL73" s="6" t="str">
        <f t="shared" si="26"/>
        <v/>
      </c>
      <c r="AM73" s="6" t="str">
        <f t="shared" si="27"/>
        <v/>
      </c>
      <c r="AN73" s="6" t="str">
        <f t="shared" si="28"/>
        <v/>
      </c>
      <c r="AO73" s="6" t="str">
        <f t="shared" si="29"/>
        <v xml:space="preserve">90MB1BG0-C1BAY0 | 59MB1BGB-MB0A01S |  |  |  |  |  | </v>
      </c>
      <c r="AP73" s="6">
        <f t="shared" si="30"/>
        <v>100</v>
      </c>
      <c r="AQ73" s="4"/>
      <c r="AR73" s="6" t="b">
        <f t="shared" si="31"/>
        <v>1</v>
      </c>
      <c r="AS73" s="6" t="str">
        <f t="shared" si="32"/>
        <v>461E | 90MB1BG0-C1BAY0 | 59MB1BGB-MB0A01S |  |  |  |  |  |  | 8</v>
      </c>
      <c r="AT73" s="63">
        <f>IF(NOT(AR73),IF(TRIM($H73)="","Assembly","Phantom Alt"),VLOOKUP(F73,ZPCS04!B:G,6,0))</f>
        <v>656</v>
      </c>
      <c r="AU73" s="7"/>
      <c r="AV73" s="38">
        <f ca="1">IF(TRIM($W73)="F",OFFSET($A$5,MATCH($AS73,$AS$5:$AS73,0)-1,0),$A73)</f>
        <v>73</v>
      </c>
      <c r="AW73" s="38">
        <f ca="1">IFERROR(OFFSET(ZPCS04!$A$1,MATCH(F73,ZPCS04!B:B,0)-1,0),100)</f>
        <v>2</v>
      </c>
      <c r="AX73" s="7"/>
      <c r="AY73" s="6" t="b">
        <f t="shared" si="33"/>
        <v>1</v>
      </c>
      <c r="AZ73" s="6" t="b">
        <f t="shared" si="34"/>
        <v>1</v>
      </c>
      <c r="BA73" s="4"/>
      <c r="BB73" s="38" t="str">
        <f ca="1">IF(AT73="Phantom Alt",MATCH($AS73,$AS$5:$AS73,0),IF(OR(OFFSET($AF73,0,8-COUNTBLANK($AG73:$AN73))=$F72,$BE73=$BE72),$BB72,""))</f>
        <v/>
      </c>
      <c r="BC73" s="41"/>
      <c r="BD73" s="55" t="str">
        <f t="shared" si="35"/>
        <v>90MB1BG0-C1BAY0 | 10G212200114010</v>
      </c>
      <c r="BE73" s="55" t="str">
        <f t="shared" ca="1" si="36"/>
        <v>90MB1BG0-C1BAY0 | 59MB1BGB-MB0A01S</v>
      </c>
      <c r="BF73" s="57">
        <f ca="1">IFERROR(VLOOKUP($BE73,$BD$5:$BF72,3,0)*$AE73,VLOOKUP($C73,Demanda!$A:$B,2,0)*$AE73)*IF(AT73="Phantom Alt",$BC73,TRUE)</f>
        <v>6000</v>
      </c>
      <c r="BG73" s="57">
        <f t="shared" ca="1" si="37"/>
        <v>6000</v>
      </c>
      <c r="BH73" s="57">
        <f>SUMIF(Invoice!A:A,F73,Invoice!B:B)</f>
        <v>0</v>
      </c>
      <c r="BI73" s="57">
        <f t="shared" ca="1" si="38"/>
        <v>6000</v>
      </c>
      <c r="BJ73" s="57">
        <f ca="1">MIN((BI73-SUMIF($AS$5:AS72,AS73,$BJ$5:BJ72)),MAX(0,BH73-SUMIF($F$5:F72,F73,$BJ$5:BJ72)))</f>
        <v>0</v>
      </c>
      <c r="BK73" s="57">
        <f t="shared" ca="1" si="39"/>
        <v>0</v>
      </c>
      <c r="BL73" s="57">
        <f ca="1">MAX(0,SUMIF(Invoice!A:A,F73,Invoice!B:B)-SUMIF(F:F,F73,BJ:BJ))*(COUNTIF(F:F,F73)=COUNTIF($F$5:F73,F73))</f>
        <v>0</v>
      </c>
    </row>
    <row r="74" spans="1:64" hidden="1">
      <c r="A74" s="43">
        <v>74</v>
      </c>
      <c r="B74" s="35" t="s">
        <v>145</v>
      </c>
      <c r="C74" s="35" t="s">
        <v>5706</v>
      </c>
      <c r="D74" s="35">
        <v>2</v>
      </c>
      <c r="E74" s="35">
        <v>90</v>
      </c>
      <c r="F74" s="64" t="s">
        <v>754</v>
      </c>
      <c r="G74" s="73" t="s">
        <v>755</v>
      </c>
      <c r="H74" s="35">
        <v>8</v>
      </c>
      <c r="I74" s="35" t="s">
        <v>55</v>
      </c>
      <c r="J74" s="35">
        <v>0</v>
      </c>
      <c r="K74" s="35" t="s">
        <v>462</v>
      </c>
      <c r="L74" s="35" t="s">
        <v>53</v>
      </c>
      <c r="M74" s="35">
        <v>4</v>
      </c>
      <c r="N74" s="35"/>
      <c r="O74" s="35">
        <v>1</v>
      </c>
      <c r="P74" s="35">
        <v>2</v>
      </c>
      <c r="Q74" s="35">
        <v>2</v>
      </c>
      <c r="R74" s="35" t="s">
        <v>122</v>
      </c>
      <c r="S74" s="35" t="s">
        <v>122</v>
      </c>
      <c r="T74" s="36">
        <v>44901</v>
      </c>
      <c r="U74" s="36">
        <v>2958465</v>
      </c>
      <c r="V74" s="35" t="s">
        <v>5707</v>
      </c>
      <c r="W74" s="35" t="s">
        <v>144</v>
      </c>
      <c r="X74" s="35"/>
      <c r="Y74" s="35" t="s">
        <v>143</v>
      </c>
      <c r="Z74" s="35">
        <v>7594328</v>
      </c>
      <c r="AA74" s="35">
        <v>44</v>
      </c>
      <c r="AB74" s="35">
        <v>22</v>
      </c>
      <c r="AC74" s="35"/>
      <c r="AE74" s="51">
        <f t="shared" si="20"/>
        <v>4</v>
      </c>
      <c r="AG74" s="6" t="str">
        <f t="shared" si="21"/>
        <v>90MB1BG0-C1BAY0</v>
      </c>
      <c r="AH74" s="6" t="str">
        <f t="shared" si="22"/>
        <v>59MB1BGB-MB0A01S</v>
      </c>
      <c r="AI74" s="6" t="str">
        <f t="shared" si="23"/>
        <v/>
      </c>
      <c r="AJ74" s="6" t="str">
        <f t="shared" si="24"/>
        <v/>
      </c>
      <c r="AK74" s="6" t="str">
        <f t="shared" si="25"/>
        <v/>
      </c>
      <c r="AL74" s="6" t="str">
        <f t="shared" si="26"/>
        <v/>
      </c>
      <c r="AM74" s="6" t="str">
        <f t="shared" si="27"/>
        <v/>
      </c>
      <c r="AN74" s="6" t="str">
        <f t="shared" si="28"/>
        <v/>
      </c>
      <c r="AO74" s="6" t="str">
        <f t="shared" si="29"/>
        <v xml:space="preserve">90MB1BG0-C1BAY0 | 59MB1BGB-MB0A01S |  |  |  |  |  | </v>
      </c>
      <c r="AP74" s="6">
        <f t="shared" si="30"/>
        <v>0</v>
      </c>
      <c r="AQ74" s="4"/>
      <c r="AR74" s="6" t="b">
        <f t="shared" si="31"/>
        <v>1</v>
      </c>
      <c r="AS74" s="6" t="str">
        <f t="shared" si="32"/>
        <v>461E | 90MB1BG0-C1BAY0 | 59MB1BGB-MB0A01S |  |  |  |  |  |  | 8</v>
      </c>
      <c r="AT74" s="63">
        <f>IF(NOT(AR74),IF(TRIM($H74)="","Assembly","Phantom Alt"),VLOOKUP(F74,ZPCS04!B:G,6,0))</f>
        <v>656</v>
      </c>
      <c r="AU74" s="7"/>
      <c r="AV74" s="38">
        <f ca="1">IF(TRIM($W74)="F",OFFSET($A$5,MATCH($AS74,$AS$5:$AS74,0)-1,0),$A74)</f>
        <v>73</v>
      </c>
      <c r="AW74" s="38">
        <f ca="1">IFERROR(OFFSET(ZPCS04!$A$1,MATCH(F74,ZPCS04!B:B,0)-1,0),100)</f>
        <v>1.9999999000000002</v>
      </c>
      <c r="AX74" s="7"/>
      <c r="AY74" s="6" t="b">
        <f t="shared" si="33"/>
        <v>1</v>
      </c>
      <c r="AZ74" s="6" t="b">
        <f t="shared" si="34"/>
        <v>1</v>
      </c>
      <c r="BA74" s="4"/>
      <c r="BB74" s="38" t="str">
        <f ca="1">IF(AT74="Phantom Alt",MATCH($AS74,$AS$5:$AS74,0),IF(OR(OFFSET($AF74,0,8-COUNTBLANK($AG74:$AN74))=$F73,$BE74=$BE73),$BB73,""))</f>
        <v/>
      </c>
      <c r="BC74" s="41"/>
      <c r="BD74" s="55" t="str">
        <f t="shared" si="35"/>
        <v>90MB1BG0-C1BAY0 | 10G212200114020</v>
      </c>
      <c r="BE74" s="55" t="str">
        <f t="shared" ca="1" si="36"/>
        <v>90MB1BG0-C1BAY0 | 59MB1BGB-MB0A01S</v>
      </c>
      <c r="BF74" s="57">
        <f ca="1">IFERROR(VLOOKUP($BE74,$BD$5:$BF73,3,0)*$AE74,VLOOKUP($C74,Demanda!$A:$B,2,0)*$AE74)*IF(AT74="Phantom Alt",$BC74,TRUE)</f>
        <v>6000</v>
      </c>
      <c r="BG74" s="57">
        <f t="shared" ca="1" si="37"/>
        <v>0</v>
      </c>
      <c r="BH74" s="57">
        <f>SUMIF(Invoice!A:A,F74,Invoice!B:B)</f>
        <v>10000</v>
      </c>
      <c r="BI74" s="57">
        <f t="shared" ca="1" si="38"/>
        <v>6000</v>
      </c>
      <c r="BJ74" s="57">
        <f ca="1">MIN((BI74-SUMIF($AS$5:AS73,AS74,$BJ$5:BJ73)),MAX(0,BH74-SUMIF($F$5:F73,F74,$BJ$5:BJ73)))</f>
        <v>6000</v>
      </c>
      <c r="BK74" s="57">
        <f t="shared" ca="1" si="39"/>
        <v>0</v>
      </c>
      <c r="BL74" s="57">
        <f ca="1">MAX(0,SUMIF(Invoice!A:A,F74,Invoice!B:B)-SUMIF(F:F,F74,BJ:BJ))*(COUNTIF(F:F,F74)=COUNTIF($F$5:F74,F74))</f>
        <v>4000</v>
      </c>
    </row>
    <row r="75" spans="1:64" hidden="1">
      <c r="A75" s="43">
        <v>77</v>
      </c>
      <c r="B75" s="35" t="s">
        <v>145</v>
      </c>
      <c r="C75" s="35" t="s">
        <v>5706</v>
      </c>
      <c r="D75" s="35">
        <v>2</v>
      </c>
      <c r="E75" s="35">
        <v>90</v>
      </c>
      <c r="F75" s="64" t="s">
        <v>756</v>
      </c>
      <c r="G75" s="73" t="s">
        <v>757</v>
      </c>
      <c r="H75" s="35">
        <v>8</v>
      </c>
      <c r="I75" s="35" t="s">
        <v>55</v>
      </c>
      <c r="J75" s="35">
        <v>0</v>
      </c>
      <c r="K75" s="35" t="s">
        <v>462</v>
      </c>
      <c r="L75" s="35" t="s">
        <v>53</v>
      </c>
      <c r="M75" s="35">
        <v>4</v>
      </c>
      <c r="N75" s="35"/>
      <c r="O75" s="35">
        <v>1</v>
      </c>
      <c r="P75" s="35">
        <v>2</v>
      </c>
      <c r="Q75" s="35">
        <v>3</v>
      </c>
      <c r="R75" s="35" t="s">
        <v>122</v>
      </c>
      <c r="S75" s="35" t="s">
        <v>122</v>
      </c>
      <c r="T75" s="36">
        <v>44901</v>
      </c>
      <c r="U75" s="36">
        <v>2958465</v>
      </c>
      <c r="V75" s="35" t="s">
        <v>5707</v>
      </c>
      <c r="W75" s="35" t="s">
        <v>144</v>
      </c>
      <c r="X75" s="35"/>
      <c r="Y75" s="35" t="s">
        <v>143</v>
      </c>
      <c r="Z75" s="35">
        <v>7594328</v>
      </c>
      <c r="AA75" s="35">
        <v>46</v>
      </c>
      <c r="AB75" s="35">
        <v>23</v>
      </c>
      <c r="AC75" s="35"/>
      <c r="AE75" s="51">
        <f t="shared" si="20"/>
        <v>4</v>
      </c>
      <c r="AG75" s="6" t="str">
        <f t="shared" si="21"/>
        <v>90MB1BG0-C1BAY0</v>
      </c>
      <c r="AH75" s="6" t="str">
        <f t="shared" si="22"/>
        <v>59MB1BGB-MB0A01S</v>
      </c>
      <c r="AI75" s="6" t="str">
        <f t="shared" si="23"/>
        <v/>
      </c>
      <c r="AJ75" s="6" t="str">
        <f t="shared" si="24"/>
        <v/>
      </c>
      <c r="AK75" s="6" t="str">
        <f t="shared" si="25"/>
        <v/>
      </c>
      <c r="AL75" s="6" t="str">
        <f t="shared" si="26"/>
        <v/>
      </c>
      <c r="AM75" s="6" t="str">
        <f t="shared" si="27"/>
        <v/>
      </c>
      <c r="AN75" s="6" t="str">
        <f t="shared" si="28"/>
        <v/>
      </c>
      <c r="AO75" s="6" t="str">
        <f t="shared" si="29"/>
        <v xml:space="preserve">90MB1BG0-C1BAY0 | 59MB1BGB-MB0A01S |  |  |  |  |  | </v>
      </c>
      <c r="AP75" s="6">
        <f t="shared" si="30"/>
        <v>0</v>
      </c>
      <c r="AQ75" s="4"/>
      <c r="AR75" s="6" t="b">
        <f t="shared" si="31"/>
        <v>1</v>
      </c>
      <c r="AS75" s="6" t="str">
        <f t="shared" si="32"/>
        <v>461E | 90MB1BG0-C1BAY0 | 59MB1BGB-MB0A01S |  |  |  |  |  |  | 8</v>
      </c>
      <c r="AT75" s="63">
        <f>IF(NOT(AR75),IF(TRIM($H75)="","Assembly","Phantom Alt"),VLOOKUP(F75,ZPCS04!B:G,6,0))</f>
        <v>656</v>
      </c>
      <c r="AU75" s="7"/>
      <c r="AV75" s="38">
        <f ca="1">IF(TRIM($W75)="F",OFFSET($A$5,MATCH($AS75,$AS$5:$AS75,0)-1,0),$A75)</f>
        <v>73</v>
      </c>
      <c r="AW75" s="38">
        <f ca="1">IFERROR(OFFSET(ZPCS04!$A$1,MATCH(F75,ZPCS04!B:B,0)-1,0),100)</f>
        <v>2</v>
      </c>
      <c r="AX75" s="7"/>
      <c r="AY75" s="6" t="b">
        <f t="shared" si="33"/>
        <v>1</v>
      </c>
      <c r="AZ75" s="6" t="b">
        <f t="shared" si="34"/>
        <v>1</v>
      </c>
      <c r="BA75" s="4"/>
      <c r="BB75" s="38" t="str">
        <f ca="1">IF(AT75="Phantom Alt",MATCH($AS75,$AS$5:$AS75,0),IF(OR(OFFSET($AF75,0,8-COUNTBLANK($AG75:$AN75))=$F74,$BE75=$BE74),$BB74,""))</f>
        <v/>
      </c>
      <c r="BC75" s="41"/>
      <c r="BD75" s="55" t="str">
        <f t="shared" si="35"/>
        <v>90MB1BG0-C1BAY0 | 10G212200114050</v>
      </c>
      <c r="BE75" s="55" t="str">
        <f t="shared" ca="1" si="36"/>
        <v>90MB1BG0-C1BAY0 | 59MB1BGB-MB0A01S</v>
      </c>
      <c r="BF75" s="57">
        <f ca="1">IFERROR(VLOOKUP($BE75,$BD$5:$BF74,3,0)*$AE75,VLOOKUP($C75,Demanda!$A:$B,2,0)*$AE75)*IF(AT75="Phantom Alt",$BC75,TRUE)</f>
        <v>6000</v>
      </c>
      <c r="BG75" s="57">
        <f t="shared" ca="1" si="37"/>
        <v>0</v>
      </c>
      <c r="BH75" s="57">
        <f>SUMIF(Invoice!A:A,F75,Invoice!B:B)</f>
        <v>0</v>
      </c>
      <c r="BI75" s="57">
        <f t="shared" ca="1" si="38"/>
        <v>6000</v>
      </c>
      <c r="BJ75" s="57">
        <f ca="1">MIN((BI75-SUMIF($AS$5:AS74,AS75,$BJ$5:BJ74)),MAX(0,BH75-SUMIF($F$5:F74,F75,$BJ$5:BJ74)))</f>
        <v>0</v>
      </c>
      <c r="BK75" s="57">
        <f t="shared" ca="1" si="39"/>
        <v>0</v>
      </c>
      <c r="BL75" s="57">
        <f ca="1">MAX(0,SUMIF(Invoice!A:A,F75,Invoice!B:B)-SUMIF(F:F,F75,BJ:BJ))*(COUNTIF(F:F,F75)=COUNTIF($F$5:F75,F75))</f>
        <v>0</v>
      </c>
    </row>
    <row r="76" spans="1:64" hidden="1">
      <c r="A76" s="43">
        <v>75</v>
      </c>
      <c r="B76" s="35" t="s">
        <v>145</v>
      </c>
      <c r="C76" s="35" t="s">
        <v>5706</v>
      </c>
      <c r="D76" s="35">
        <v>2</v>
      </c>
      <c r="E76" s="35">
        <v>100</v>
      </c>
      <c r="F76" s="64" t="s">
        <v>758</v>
      </c>
      <c r="G76" s="73" t="s">
        <v>759</v>
      </c>
      <c r="H76" s="35">
        <v>9</v>
      </c>
      <c r="I76" s="35" t="s">
        <v>55</v>
      </c>
      <c r="J76" s="35">
        <v>0</v>
      </c>
      <c r="K76" s="35" t="s">
        <v>462</v>
      </c>
      <c r="L76" s="35" t="s">
        <v>53</v>
      </c>
      <c r="M76" s="35">
        <v>2</v>
      </c>
      <c r="N76" s="35"/>
      <c r="O76" s="35">
        <v>1</v>
      </c>
      <c r="P76" s="35">
        <v>2</v>
      </c>
      <c r="Q76" s="35">
        <v>2</v>
      </c>
      <c r="R76" s="35" t="s">
        <v>122</v>
      </c>
      <c r="S76" s="35" t="s">
        <v>122</v>
      </c>
      <c r="T76" s="36">
        <v>44901</v>
      </c>
      <c r="U76" s="36">
        <v>2958465</v>
      </c>
      <c r="V76" s="35" t="s">
        <v>5707</v>
      </c>
      <c r="W76" s="35" t="s">
        <v>144</v>
      </c>
      <c r="X76" s="35"/>
      <c r="Y76" s="35" t="s">
        <v>143</v>
      </c>
      <c r="Z76" s="35">
        <v>7594328</v>
      </c>
      <c r="AA76" s="35">
        <v>50</v>
      </c>
      <c r="AB76" s="35">
        <v>25</v>
      </c>
      <c r="AC76" s="35"/>
      <c r="AE76" s="51">
        <f t="shared" si="20"/>
        <v>2</v>
      </c>
      <c r="AG76" s="6" t="str">
        <f t="shared" si="21"/>
        <v>90MB1BG0-C1BAY0</v>
      </c>
      <c r="AH76" s="6" t="str">
        <f t="shared" si="22"/>
        <v>59MB1BGB-MB0A01S</v>
      </c>
      <c r="AI76" s="6" t="str">
        <f t="shared" si="23"/>
        <v/>
      </c>
      <c r="AJ76" s="6" t="str">
        <f t="shared" si="24"/>
        <v/>
      </c>
      <c r="AK76" s="6" t="str">
        <f t="shared" si="25"/>
        <v/>
      </c>
      <c r="AL76" s="6" t="str">
        <f t="shared" si="26"/>
        <v/>
      </c>
      <c r="AM76" s="6" t="str">
        <f t="shared" si="27"/>
        <v/>
      </c>
      <c r="AN76" s="6" t="str">
        <f t="shared" si="28"/>
        <v/>
      </c>
      <c r="AO76" s="6" t="str">
        <f t="shared" si="29"/>
        <v xml:space="preserve">90MB1BG0-C1BAY0 | 59MB1BGB-MB0A01S |  |  |  |  |  | </v>
      </c>
      <c r="AP76" s="6">
        <f t="shared" si="30"/>
        <v>0</v>
      </c>
      <c r="AQ76" s="4"/>
      <c r="AR76" s="6" t="b">
        <f t="shared" si="31"/>
        <v>1</v>
      </c>
      <c r="AS76" s="6" t="str">
        <f t="shared" si="32"/>
        <v>461E | 90MB1BG0-C1BAY0 | 59MB1BGB-MB0A01S |  |  |  |  |  |  | 9</v>
      </c>
      <c r="AT76" s="63">
        <f>IF(NOT(AR76),IF(TRIM($H76)="","Assembly","Phantom Alt"),VLOOKUP(F76,ZPCS04!B:G,6,0))</f>
        <v>657</v>
      </c>
      <c r="AU76" s="7"/>
      <c r="AV76" s="38">
        <f ca="1">IF(TRIM($W76)="F",OFFSET($A$5,MATCH($AS76,$AS$5:$AS76,0)-1,0),$A76)</f>
        <v>75</v>
      </c>
      <c r="AW76" s="38">
        <f ca="1">IFERROR(OFFSET(ZPCS04!$A$1,MATCH(F76,ZPCS04!B:B,0)-1,0),100)</f>
        <v>1.9999999000000002</v>
      </c>
      <c r="AX76" s="7"/>
      <c r="AY76" s="6" t="b">
        <f t="shared" si="33"/>
        <v>1</v>
      </c>
      <c r="AZ76" s="6" t="b">
        <f t="shared" si="34"/>
        <v>1</v>
      </c>
      <c r="BA76" s="4"/>
      <c r="BB76" s="38" t="str">
        <f ca="1">IF(AT76="Phantom Alt",MATCH($AS76,$AS$5:$AS76,0),IF(OR(OFFSET($AF76,0,8-COUNTBLANK($AG76:$AN76))=$F75,$BE76=$BE75),$BB75,""))</f>
        <v/>
      </c>
      <c r="BC76" s="41"/>
      <c r="BD76" s="55" t="str">
        <f t="shared" si="35"/>
        <v>90MB1BG0-C1BAY0 | 10G212200214010</v>
      </c>
      <c r="BE76" s="55" t="str">
        <f t="shared" ca="1" si="36"/>
        <v>90MB1BG0-C1BAY0 | 59MB1BGB-MB0A01S</v>
      </c>
      <c r="BF76" s="57">
        <f ca="1">IFERROR(VLOOKUP($BE76,$BD$5:$BF75,3,0)*$AE76,VLOOKUP($C76,Demanda!$A:$B,2,0)*$AE76)*IF(AT76="Phantom Alt",$BC76,TRUE)</f>
        <v>3000</v>
      </c>
      <c r="BG76" s="57">
        <f t="shared" ca="1" si="37"/>
        <v>0</v>
      </c>
      <c r="BH76" s="57">
        <f>SUMIF(Invoice!A:A,F76,Invoice!B:B)</f>
        <v>10000</v>
      </c>
      <c r="BI76" s="57">
        <f t="shared" ca="1" si="38"/>
        <v>3000</v>
      </c>
      <c r="BJ76" s="57">
        <f ca="1">MIN((BI76-SUMIF($AS$5:AS75,AS76,$BJ$5:BJ75)),MAX(0,BH76-SUMIF($F$5:F75,F76,$BJ$5:BJ75)))</f>
        <v>3000</v>
      </c>
      <c r="BK76" s="57">
        <f t="shared" ca="1" si="39"/>
        <v>0</v>
      </c>
      <c r="BL76" s="57">
        <f ca="1">MAX(0,SUMIF(Invoice!A:A,F76,Invoice!B:B)-SUMIF(F:F,F76,BJ:BJ))*(COUNTIF(F:F,F76)=COUNTIF($F$5:F76,F76))</f>
        <v>7000</v>
      </c>
    </row>
    <row r="77" spans="1:64" hidden="1">
      <c r="A77" s="43">
        <v>76</v>
      </c>
      <c r="B77" s="35" t="s">
        <v>145</v>
      </c>
      <c r="C77" s="35" t="s">
        <v>5706</v>
      </c>
      <c r="D77" s="35">
        <v>2</v>
      </c>
      <c r="E77" s="35">
        <v>100</v>
      </c>
      <c r="F77" s="64" t="s">
        <v>760</v>
      </c>
      <c r="G77" s="73" t="s">
        <v>761</v>
      </c>
      <c r="H77" s="35">
        <v>9</v>
      </c>
      <c r="I77" s="35" t="s">
        <v>54</v>
      </c>
      <c r="J77" s="35">
        <v>100</v>
      </c>
      <c r="K77" s="35" t="s">
        <v>462</v>
      </c>
      <c r="L77" s="35" t="s">
        <v>53</v>
      </c>
      <c r="M77" s="35">
        <v>2</v>
      </c>
      <c r="N77" s="35">
        <v>2</v>
      </c>
      <c r="O77" s="35">
        <v>1</v>
      </c>
      <c r="P77" s="35">
        <v>2</v>
      </c>
      <c r="Q77" s="35">
        <v>1</v>
      </c>
      <c r="R77" s="35" t="s">
        <v>122</v>
      </c>
      <c r="S77" s="35" t="s">
        <v>122</v>
      </c>
      <c r="T77" s="36">
        <v>44901</v>
      </c>
      <c r="U77" s="36">
        <v>2958465</v>
      </c>
      <c r="V77" s="35" t="s">
        <v>5707</v>
      </c>
      <c r="W77" s="35" t="s">
        <v>144</v>
      </c>
      <c r="X77" s="35"/>
      <c r="Y77" s="35" t="s">
        <v>143</v>
      </c>
      <c r="Z77" s="35">
        <v>7594328</v>
      </c>
      <c r="AA77" s="35">
        <v>48</v>
      </c>
      <c r="AB77" s="35">
        <v>24</v>
      </c>
      <c r="AC77" s="35"/>
      <c r="AE77" s="51">
        <f t="shared" si="20"/>
        <v>2</v>
      </c>
      <c r="AG77" s="6" t="str">
        <f t="shared" si="21"/>
        <v>90MB1BG0-C1BAY0</v>
      </c>
      <c r="AH77" s="6" t="str">
        <f t="shared" si="22"/>
        <v>59MB1BGB-MB0A01S</v>
      </c>
      <c r="AI77" s="6" t="str">
        <f t="shared" si="23"/>
        <v/>
      </c>
      <c r="AJ77" s="6" t="str">
        <f t="shared" si="24"/>
        <v/>
      </c>
      <c r="AK77" s="6" t="str">
        <f t="shared" si="25"/>
        <v/>
      </c>
      <c r="AL77" s="6" t="str">
        <f t="shared" si="26"/>
        <v/>
      </c>
      <c r="AM77" s="6" t="str">
        <f t="shared" si="27"/>
        <v/>
      </c>
      <c r="AN77" s="6" t="str">
        <f t="shared" si="28"/>
        <v/>
      </c>
      <c r="AO77" s="6" t="str">
        <f t="shared" si="29"/>
        <v xml:space="preserve">90MB1BG0-C1BAY0 | 59MB1BGB-MB0A01S |  |  |  |  |  | </v>
      </c>
      <c r="AP77" s="6">
        <f t="shared" si="30"/>
        <v>100</v>
      </c>
      <c r="AQ77" s="4"/>
      <c r="AR77" s="6" t="b">
        <f t="shared" si="31"/>
        <v>1</v>
      </c>
      <c r="AS77" s="6" t="str">
        <f t="shared" si="32"/>
        <v>461E | 90MB1BG0-C1BAY0 | 59MB1BGB-MB0A01S |  |  |  |  |  |  | 9</v>
      </c>
      <c r="AT77" s="63">
        <f>IF(NOT(AR77),IF(TRIM($H77)="","Assembly","Phantom Alt"),VLOOKUP(F77,ZPCS04!B:G,6,0))</f>
        <v>657</v>
      </c>
      <c r="AU77" s="7"/>
      <c r="AV77" s="38">
        <f ca="1">IF(TRIM($W77)="F",OFFSET($A$5,MATCH($AS77,$AS$5:$AS77,0)-1,0),$A77)</f>
        <v>75</v>
      </c>
      <c r="AW77" s="38">
        <f ca="1">IFERROR(OFFSET(ZPCS04!$A$1,MATCH(F77,ZPCS04!B:B,0)-1,0),100)</f>
        <v>2</v>
      </c>
      <c r="AX77" s="7"/>
      <c r="AY77" s="6" t="b">
        <f t="shared" si="33"/>
        <v>1</v>
      </c>
      <c r="AZ77" s="6" t="b">
        <f t="shared" si="34"/>
        <v>1</v>
      </c>
      <c r="BA77" s="4"/>
      <c r="BB77" s="38" t="str">
        <f ca="1">IF(AT77="Phantom Alt",MATCH($AS77,$AS$5:$AS77,0),IF(OR(OFFSET($AF77,0,8-COUNTBLANK($AG77:$AN77))=$F76,$BE77=$BE76),$BB76,""))</f>
        <v/>
      </c>
      <c r="BC77" s="41"/>
      <c r="BD77" s="55" t="str">
        <f t="shared" si="35"/>
        <v>90MB1BG0-C1BAY0 | 10G212200214020</v>
      </c>
      <c r="BE77" s="55" t="str">
        <f t="shared" ca="1" si="36"/>
        <v>90MB1BG0-C1BAY0 | 59MB1BGB-MB0A01S</v>
      </c>
      <c r="BF77" s="57">
        <f ca="1">IFERROR(VLOOKUP($BE77,$BD$5:$BF76,3,0)*$AE77,VLOOKUP($C77,Demanda!$A:$B,2,0)*$AE77)*IF(AT77="Phantom Alt",$BC77,TRUE)</f>
        <v>3000</v>
      </c>
      <c r="BG77" s="57">
        <f t="shared" ca="1" si="37"/>
        <v>3000</v>
      </c>
      <c r="BH77" s="57">
        <f>SUMIF(Invoice!A:A,F77,Invoice!B:B)</f>
        <v>0</v>
      </c>
      <c r="BI77" s="57">
        <f t="shared" ca="1" si="38"/>
        <v>3000</v>
      </c>
      <c r="BJ77" s="57">
        <f ca="1">MIN((BI77-SUMIF($AS$5:AS76,AS77,$BJ$5:BJ76)),MAX(0,BH77-SUMIF($F$5:F76,F77,$BJ$5:BJ76)))</f>
        <v>0</v>
      </c>
      <c r="BK77" s="57">
        <f t="shared" ca="1" si="39"/>
        <v>0</v>
      </c>
      <c r="BL77" s="57">
        <f ca="1">MAX(0,SUMIF(Invoice!A:A,F77,Invoice!B:B)-SUMIF(F:F,F77,BJ:BJ))*(COUNTIF(F:F,F77)=COUNTIF($F$5:F77,F77))</f>
        <v>0</v>
      </c>
    </row>
    <row r="78" spans="1:64" hidden="1">
      <c r="A78" s="43">
        <v>78</v>
      </c>
      <c r="B78" s="35" t="s">
        <v>145</v>
      </c>
      <c r="C78" s="35" t="s">
        <v>5706</v>
      </c>
      <c r="D78" s="35">
        <v>2</v>
      </c>
      <c r="E78" s="35">
        <v>100</v>
      </c>
      <c r="F78" s="64" t="s">
        <v>762</v>
      </c>
      <c r="G78" s="73" t="s">
        <v>763</v>
      </c>
      <c r="H78" s="35">
        <v>9</v>
      </c>
      <c r="I78" s="35" t="s">
        <v>55</v>
      </c>
      <c r="J78" s="35">
        <v>0</v>
      </c>
      <c r="K78" s="35" t="s">
        <v>148</v>
      </c>
      <c r="L78" s="35" t="s">
        <v>53</v>
      </c>
      <c r="M78" s="35">
        <v>2</v>
      </c>
      <c r="N78" s="35"/>
      <c r="O78" s="35">
        <v>1</v>
      </c>
      <c r="P78" s="35">
        <v>2</v>
      </c>
      <c r="Q78" s="35">
        <v>3</v>
      </c>
      <c r="R78" s="35" t="s">
        <v>73</v>
      </c>
      <c r="S78" s="35" t="s">
        <v>73</v>
      </c>
      <c r="T78" s="36">
        <v>44901</v>
      </c>
      <c r="U78" s="36">
        <v>2958465</v>
      </c>
      <c r="V78" s="35" t="s">
        <v>5707</v>
      </c>
      <c r="W78" s="35" t="s">
        <v>144</v>
      </c>
      <c r="X78" s="35"/>
      <c r="Y78" s="35" t="s">
        <v>143</v>
      </c>
      <c r="Z78" s="35">
        <v>7594328</v>
      </c>
      <c r="AA78" s="35">
        <v>52</v>
      </c>
      <c r="AB78" s="35">
        <v>26</v>
      </c>
      <c r="AC78" s="35"/>
      <c r="AE78" s="51">
        <f t="shared" si="20"/>
        <v>2</v>
      </c>
      <c r="AG78" s="6" t="str">
        <f t="shared" si="21"/>
        <v>90MB1BG0-C1BAY0</v>
      </c>
      <c r="AH78" s="6" t="str">
        <f t="shared" si="22"/>
        <v>59MB1BGB-MB0A01S</v>
      </c>
      <c r="AI78" s="6" t="str">
        <f t="shared" si="23"/>
        <v/>
      </c>
      <c r="AJ78" s="6" t="str">
        <f t="shared" si="24"/>
        <v/>
      </c>
      <c r="AK78" s="6" t="str">
        <f t="shared" si="25"/>
        <v/>
      </c>
      <c r="AL78" s="6" t="str">
        <f t="shared" si="26"/>
        <v/>
      </c>
      <c r="AM78" s="6" t="str">
        <f t="shared" si="27"/>
        <v/>
      </c>
      <c r="AN78" s="6" t="str">
        <f t="shared" si="28"/>
        <v/>
      </c>
      <c r="AO78" s="6" t="str">
        <f t="shared" si="29"/>
        <v xml:space="preserve">90MB1BG0-C1BAY0 | 59MB1BGB-MB0A01S |  |  |  |  |  | </v>
      </c>
      <c r="AP78" s="6">
        <f t="shared" si="30"/>
        <v>0</v>
      </c>
      <c r="AQ78" s="4"/>
      <c r="AR78" s="6" t="b">
        <f t="shared" si="31"/>
        <v>1</v>
      </c>
      <c r="AS78" s="6" t="str">
        <f t="shared" si="32"/>
        <v>461E | 90MB1BG0-C1BAY0 | 59MB1BGB-MB0A01S |  |  |  |  |  |  | 9</v>
      </c>
      <c r="AT78" s="63">
        <f>IF(NOT(AR78),IF(TRIM($H78)="","Assembly","Phantom Alt"),VLOOKUP(F78,ZPCS04!B:G,6,0))</f>
        <v>657</v>
      </c>
      <c r="AU78" s="7"/>
      <c r="AV78" s="38">
        <f ca="1">IF(TRIM($W78)="F",OFFSET($A$5,MATCH($AS78,$AS$5:$AS78,0)-1,0),$A78)</f>
        <v>75</v>
      </c>
      <c r="AW78" s="38">
        <f ca="1">IFERROR(OFFSET(ZPCS04!$A$1,MATCH(F78,ZPCS04!B:B,0)-1,0),100)</f>
        <v>2</v>
      </c>
      <c r="AX78" s="7"/>
      <c r="AY78" s="6" t="b">
        <f t="shared" si="33"/>
        <v>1</v>
      </c>
      <c r="AZ78" s="6" t="b">
        <f t="shared" si="34"/>
        <v>1</v>
      </c>
      <c r="BA78" s="4"/>
      <c r="BB78" s="38" t="str">
        <f ca="1">IF(AT78="Phantom Alt",MATCH($AS78,$AS$5:$AS78,0),IF(OR(OFFSET($AF78,0,8-COUNTBLANK($AG78:$AN78))=$F77,$BE78=$BE77),$BB77,""))</f>
        <v/>
      </c>
      <c r="BC78" s="41"/>
      <c r="BD78" s="55" t="str">
        <f t="shared" si="35"/>
        <v>90MB1BG0-C1BAY0 | 10G212200214050</v>
      </c>
      <c r="BE78" s="55" t="str">
        <f t="shared" ca="1" si="36"/>
        <v>90MB1BG0-C1BAY0 | 59MB1BGB-MB0A01S</v>
      </c>
      <c r="BF78" s="57">
        <f ca="1">IFERROR(VLOOKUP($BE78,$BD$5:$BF77,3,0)*$AE78,VLOOKUP($C78,Demanda!$A:$B,2,0)*$AE78)*IF(AT78="Phantom Alt",$BC78,TRUE)</f>
        <v>3000</v>
      </c>
      <c r="BG78" s="57">
        <f t="shared" ca="1" si="37"/>
        <v>0</v>
      </c>
      <c r="BH78" s="57">
        <f>SUMIF(Invoice!A:A,F78,Invoice!B:B)</f>
        <v>0</v>
      </c>
      <c r="BI78" s="57">
        <f t="shared" ca="1" si="38"/>
        <v>3000</v>
      </c>
      <c r="BJ78" s="57">
        <f ca="1">MIN((BI78-SUMIF($AS$5:AS77,AS78,$BJ$5:BJ77)),MAX(0,BH78-SUMIF($F$5:F77,F78,$BJ$5:BJ77)))</f>
        <v>0</v>
      </c>
      <c r="BK78" s="57">
        <f t="shared" ca="1" si="39"/>
        <v>0</v>
      </c>
      <c r="BL78" s="57">
        <f ca="1">MAX(0,SUMIF(Invoice!A:A,F78,Invoice!B:B)-SUMIF(F:F,F78,BJ:BJ))*(COUNTIF(F:F,F78)=COUNTIF($F$5:F78,F78))</f>
        <v>0</v>
      </c>
    </row>
    <row r="79" spans="1:64" hidden="1">
      <c r="A79" s="43">
        <v>79</v>
      </c>
      <c r="B79" s="35" t="s">
        <v>145</v>
      </c>
      <c r="C79" s="35" t="s">
        <v>5706</v>
      </c>
      <c r="D79" s="35">
        <v>2</v>
      </c>
      <c r="E79" s="35">
        <v>110</v>
      </c>
      <c r="F79" s="64" t="s">
        <v>764</v>
      </c>
      <c r="G79" s="73" t="s">
        <v>765</v>
      </c>
      <c r="H79" s="35">
        <v>10</v>
      </c>
      <c r="I79" s="35" t="s">
        <v>55</v>
      </c>
      <c r="J79" s="35">
        <v>0</v>
      </c>
      <c r="K79" s="35" t="s">
        <v>462</v>
      </c>
      <c r="L79" s="35" t="s">
        <v>53</v>
      </c>
      <c r="M79" s="35">
        <v>14</v>
      </c>
      <c r="N79" s="35"/>
      <c r="O79" s="35">
        <v>1</v>
      </c>
      <c r="P79" s="35">
        <v>2</v>
      </c>
      <c r="Q79" s="35">
        <v>2</v>
      </c>
      <c r="R79" s="35" t="s">
        <v>122</v>
      </c>
      <c r="S79" s="35" t="s">
        <v>122</v>
      </c>
      <c r="T79" s="36">
        <v>44901</v>
      </c>
      <c r="U79" s="36">
        <v>2958465</v>
      </c>
      <c r="V79" s="35" t="s">
        <v>5707</v>
      </c>
      <c r="W79" s="35" t="s">
        <v>144</v>
      </c>
      <c r="X79" s="35"/>
      <c r="Y79" s="35" t="s">
        <v>143</v>
      </c>
      <c r="Z79" s="35">
        <v>7594328</v>
      </c>
      <c r="AA79" s="35">
        <v>56</v>
      </c>
      <c r="AB79" s="35">
        <v>28</v>
      </c>
      <c r="AC79" s="35"/>
      <c r="AE79" s="51">
        <f t="shared" si="20"/>
        <v>14</v>
      </c>
      <c r="AG79" s="6" t="str">
        <f t="shared" si="21"/>
        <v>90MB1BG0-C1BAY0</v>
      </c>
      <c r="AH79" s="6" t="str">
        <f t="shared" si="22"/>
        <v>59MB1BGB-MB0A01S</v>
      </c>
      <c r="AI79" s="6" t="str">
        <f t="shared" si="23"/>
        <v/>
      </c>
      <c r="AJ79" s="6" t="str">
        <f t="shared" si="24"/>
        <v/>
      </c>
      <c r="AK79" s="6" t="str">
        <f t="shared" si="25"/>
        <v/>
      </c>
      <c r="AL79" s="6" t="str">
        <f t="shared" si="26"/>
        <v/>
      </c>
      <c r="AM79" s="6" t="str">
        <f t="shared" si="27"/>
        <v/>
      </c>
      <c r="AN79" s="6" t="str">
        <f t="shared" si="28"/>
        <v/>
      </c>
      <c r="AO79" s="6" t="str">
        <f t="shared" si="29"/>
        <v xml:space="preserve">90MB1BG0-C1BAY0 | 59MB1BGB-MB0A01S |  |  |  |  |  | </v>
      </c>
      <c r="AP79" s="6">
        <f t="shared" si="30"/>
        <v>0</v>
      </c>
      <c r="AQ79" s="4"/>
      <c r="AR79" s="6" t="b">
        <f t="shared" si="31"/>
        <v>1</v>
      </c>
      <c r="AS79" s="6" t="str">
        <f t="shared" si="32"/>
        <v>461E | 90MB1BG0-C1BAY0 | 59MB1BGB-MB0A01S |  |  |  |  |  |  | 10</v>
      </c>
      <c r="AT79" s="63">
        <f>IF(NOT(AR79),IF(TRIM($H79)="","Assembly","Phantom Alt"),VLOOKUP(F79,ZPCS04!B:G,6,0))</f>
        <v>658</v>
      </c>
      <c r="AU79" s="7"/>
      <c r="AV79" s="38">
        <f ca="1">IF(TRIM($W79)="F",OFFSET($A$5,MATCH($AS79,$AS$5:$AS79,0)-1,0),$A79)</f>
        <v>79</v>
      </c>
      <c r="AW79" s="38">
        <f ca="1">IFERROR(OFFSET(ZPCS04!$A$1,MATCH(F79,ZPCS04!B:B,0)-1,0),100)</f>
        <v>2</v>
      </c>
      <c r="AX79" s="7"/>
      <c r="AY79" s="6" t="b">
        <f t="shared" si="33"/>
        <v>1</v>
      </c>
      <c r="AZ79" s="6" t="b">
        <f t="shared" si="34"/>
        <v>1</v>
      </c>
      <c r="BA79" s="4"/>
      <c r="BB79" s="38" t="str">
        <f ca="1">IF(AT79="Phantom Alt",MATCH($AS79,$AS$5:$AS79,0),IF(OR(OFFSET($AF79,0,8-COUNTBLANK($AG79:$AN79))=$F78,$BE79=$BE78),$BB78,""))</f>
        <v/>
      </c>
      <c r="BC79" s="41"/>
      <c r="BD79" s="55" t="str">
        <f t="shared" si="35"/>
        <v>90MB1BG0-C1BAY0 | 10G212200314010</v>
      </c>
      <c r="BE79" s="55" t="str">
        <f t="shared" ca="1" si="36"/>
        <v>90MB1BG0-C1BAY0 | 59MB1BGB-MB0A01S</v>
      </c>
      <c r="BF79" s="57">
        <f ca="1">IFERROR(VLOOKUP($BE79,$BD$5:$BF78,3,0)*$AE79,VLOOKUP($C79,Demanda!$A:$B,2,0)*$AE79)*IF(AT79="Phantom Alt",$BC79,TRUE)</f>
        <v>21000</v>
      </c>
      <c r="BG79" s="57">
        <f t="shared" ca="1" si="37"/>
        <v>0</v>
      </c>
      <c r="BH79" s="57">
        <f>SUMIF(Invoice!A:A,F79,Invoice!B:B)</f>
        <v>0</v>
      </c>
      <c r="BI79" s="57">
        <f t="shared" ca="1" si="38"/>
        <v>21000</v>
      </c>
      <c r="BJ79" s="57">
        <f ca="1">MIN((BI79-SUMIF($AS$5:AS78,AS79,$BJ$5:BJ78)),MAX(0,BH79-SUMIF($F$5:F78,F79,$BJ$5:BJ78)))</f>
        <v>0</v>
      </c>
      <c r="BK79" s="57">
        <f t="shared" ca="1" si="39"/>
        <v>0</v>
      </c>
      <c r="BL79" s="57">
        <f ca="1">MAX(0,SUMIF(Invoice!A:A,F79,Invoice!B:B)-SUMIF(F:F,F79,BJ:BJ))*(COUNTIF(F:F,F79)=COUNTIF($F$5:F79,F79))</f>
        <v>0</v>
      </c>
    </row>
    <row r="80" spans="1:64" hidden="1">
      <c r="A80" s="43">
        <v>80</v>
      </c>
      <c r="B80" s="35" t="s">
        <v>145</v>
      </c>
      <c r="C80" s="35" t="s">
        <v>5706</v>
      </c>
      <c r="D80" s="35">
        <v>2</v>
      </c>
      <c r="E80" s="35">
        <v>110</v>
      </c>
      <c r="F80" s="64" t="s">
        <v>766</v>
      </c>
      <c r="G80" s="73" t="s">
        <v>767</v>
      </c>
      <c r="H80" s="35">
        <v>10</v>
      </c>
      <c r="I80" s="35" t="s">
        <v>54</v>
      </c>
      <c r="J80" s="35">
        <v>100</v>
      </c>
      <c r="K80" s="35" t="s">
        <v>462</v>
      </c>
      <c r="L80" s="35" t="s">
        <v>53</v>
      </c>
      <c r="M80" s="35">
        <v>14</v>
      </c>
      <c r="N80" s="35">
        <v>14</v>
      </c>
      <c r="O80" s="35">
        <v>1</v>
      </c>
      <c r="P80" s="35">
        <v>2</v>
      </c>
      <c r="Q80" s="35">
        <v>1</v>
      </c>
      <c r="R80" s="35" t="s">
        <v>122</v>
      </c>
      <c r="S80" s="35" t="s">
        <v>122</v>
      </c>
      <c r="T80" s="36">
        <v>44901</v>
      </c>
      <c r="U80" s="36">
        <v>2958465</v>
      </c>
      <c r="V80" s="35" t="s">
        <v>5707</v>
      </c>
      <c r="W80" s="35" t="s">
        <v>144</v>
      </c>
      <c r="X80" s="35"/>
      <c r="Y80" s="35" t="s">
        <v>143</v>
      </c>
      <c r="Z80" s="35">
        <v>7594328</v>
      </c>
      <c r="AA80" s="35">
        <v>54</v>
      </c>
      <c r="AB80" s="35">
        <v>27</v>
      </c>
      <c r="AC80" s="35"/>
      <c r="AE80" s="51">
        <f t="shared" si="20"/>
        <v>14</v>
      </c>
      <c r="AG80" s="6" t="str">
        <f t="shared" si="21"/>
        <v>90MB1BG0-C1BAY0</v>
      </c>
      <c r="AH80" s="6" t="str">
        <f t="shared" si="22"/>
        <v>59MB1BGB-MB0A01S</v>
      </c>
      <c r="AI80" s="6" t="str">
        <f t="shared" si="23"/>
        <v/>
      </c>
      <c r="AJ80" s="6" t="str">
        <f t="shared" si="24"/>
        <v/>
      </c>
      <c r="AK80" s="6" t="str">
        <f t="shared" si="25"/>
        <v/>
      </c>
      <c r="AL80" s="6" t="str">
        <f t="shared" si="26"/>
        <v/>
      </c>
      <c r="AM80" s="6" t="str">
        <f t="shared" si="27"/>
        <v/>
      </c>
      <c r="AN80" s="6" t="str">
        <f t="shared" si="28"/>
        <v/>
      </c>
      <c r="AO80" s="6" t="str">
        <f t="shared" si="29"/>
        <v xml:space="preserve">90MB1BG0-C1BAY0 | 59MB1BGB-MB0A01S |  |  |  |  |  | </v>
      </c>
      <c r="AP80" s="6">
        <f t="shared" si="30"/>
        <v>100</v>
      </c>
      <c r="AQ80" s="4"/>
      <c r="AR80" s="6" t="b">
        <f t="shared" si="31"/>
        <v>1</v>
      </c>
      <c r="AS80" s="6" t="str">
        <f t="shared" si="32"/>
        <v>461E | 90MB1BG0-C1BAY0 | 59MB1BGB-MB0A01S |  |  |  |  |  |  | 10</v>
      </c>
      <c r="AT80" s="63">
        <f>IF(NOT(AR80),IF(TRIM($H80)="","Assembly","Phantom Alt"),VLOOKUP(F80,ZPCS04!B:G,6,0))</f>
        <v>658</v>
      </c>
      <c r="AU80" s="7"/>
      <c r="AV80" s="38">
        <f ca="1">IF(TRIM($W80)="F",OFFSET($A$5,MATCH($AS80,$AS$5:$AS80,0)-1,0),$A80)</f>
        <v>79</v>
      </c>
      <c r="AW80" s="38">
        <f ca="1">IFERROR(OFFSET(ZPCS04!$A$1,MATCH(F80,ZPCS04!B:B,0)-1,0),100)</f>
        <v>2</v>
      </c>
      <c r="AX80" s="7"/>
      <c r="AY80" s="6" t="b">
        <f t="shared" si="33"/>
        <v>1</v>
      </c>
      <c r="AZ80" s="6" t="b">
        <f t="shared" si="34"/>
        <v>1</v>
      </c>
      <c r="BA80" s="4"/>
      <c r="BB80" s="38" t="str">
        <f ca="1">IF(AT80="Phantom Alt",MATCH($AS80,$AS$5:$AS80,0),IF(OR(OFFSET($AF80,0,8-COUNTBLANK($AG80:$AN80))=$F79,$BE80=$BE79),$BB79,""))</f>
        <v/>
      </c>
      <c r="BC80" s="41"/>
      <c r="BD80" s="55" t="str">
        <f t="shared" si="35"/>
        <v>90MB1BG0-C1BAY0 | 10G212200314020</v>
      </c>
      <c r="BE80" s="55" t="str">
        <f t="shared" ca="1" si="36"/>
        <v>90MB1BG0-C1BAY0 | 59MB1BGB-MB0A01S</v>
      </c>
      <c r="BF80" s="57">
        <f ca="1">IFERROR(VLOOKUP($BE80,$BD$5:$BF79,3,0)*$AE80,VLOOKUP($C80,Demanda!$A:$B,2,0)*$AE80)*IF(AT80="Phantom Alt",$BC80,TRUE)</f>
        <v>21000</v>
      </c>
      <c r="BG80" s="57">
        <f t="shared" ca="1" si="37"/>
        <v>21000</v>
      </c>
      <c r="BH80" s="57">
        <f>SUMIF(Invoice!A:A,F80,Invoice!B:B)</f>
        <v>0</v>
      </c>
      <c r="BI80" s="57">
        <f t="shared" ca="1" si="38"/>
        <v>21000</v>
      </c>
      <c r="BJ80" s="57">
        <f ca="1">MIN((BI80-SUMIF($AS$5:AS79,AS80,$BJ$5:BJ79)),MAX(0,BH80-SUMIF($F$5:F79,F80,$BJ$5:BJ79)))</f>
        <v>0</v>
      </c>
      <c r="BK80" s="57">
        <f t="shared" ca="1" si="39"/>
        <v>0</v>
      </c>
      <c r="BL80" s="57">
        <f ca="1">MAX(0,SUMIF(Invoice!A:A,F80,Invoice!B:B)-SUMIF(F:F,F80,BJ:BJ))*(COUNTIF(F:F,F80)=COUNTIF($F$5:F80,F80))</f>
        <v>0</v>
      </c>
    </row>
    <row r="81" spans="1:64" hidden="1">
      <c r="A81" s="43">
        <v>81</v>
      </c>
      <c r="B81" s="35" t="s">
        <v>145</v>
      </c>
      <c r="C81" s="35" t="s">
        <v>5706</v>
      </c>
      <c r="D81" s="35">
        <v>2</v>
      </c>
      <c r="E81" s="35">
        <v>110</v>
      </c>
      <c r="F81" s="64" t="s">
        <v>768</v>
      </c>
      <c r="G81" s="73" t="s">
        <v>769</v>
      </c>
      <c r="H81" s="35">
        <v>10</v>
      </c>
      <c r="I81" s="35" t="s">
        <v>55</v>
      </c>
      <c r="J81" s="35">
        <v>0</v>
      </c>
      <c r="K81" s="35" t="s">
        <v>148</v>
      </c>
      <c r="L81" s="35" t="s">
        <v>53</v>
      </c>
      <c r="M81" s="35">
        <v>14</v>
      </c>
      <c r="N81" s="35"/>
      <c r="O81" s="35">
        <v>1</v>
      </c>
      <c r="P81" s="35">
        <v>2</v>
      </c>
      <c r="Q81" s="35">
        <v>3</v>
      </c>
      <c r="R81" s="35" t="s">
        <v>73</v>
      </c>
      <c r="S81" s="35" t="s">
        <v>73</v>
      </c>
      <c r="T81" s="36">
        <v>44901</v>
      </c>
      <c r="U81" s="36">
        <v>2958465</v>
      </c>
      <c r="V81" s="35" t="s">
        <v>5707</v>
      </c>
      <c r="W81" s="35" t="s">
        <v>144</v>
      </c>
      <c r="X81" s="35"/>
      <c r="Y81" s="35" t="s">
        <v>143</v>
      </c>
      <c r="Z81" s="35">
        <v>7594328</v>
      </c>
      <c r="AA81" s="35">
        <v>58</v>
      </c>
      <c r="AB81" s="35">
        <v>29</v>
      </c>
      <c r="AC81" s="35"/>
      <c r="AE81" s="51">
        <f t="shared" si="20"/>
        <v>14</v>
      </c>
      <c r="AG81" s="6" t="str">
        <f t="shared" si="21"/>
        <v>90MB1BG0-C1BAY0</v>
      </c>
      <c r="AH81" s="6" t="str">
        <f t="shared" si="22"/>
        <v>59MB1BGB-MB0A01S</v>
      </c>
      <c r="AI81" s="6" t="str">
        <f t="shared" si="23"/>
        <v/>
      </c>
      <c r="AJ81" s="6" t="str">
        <f t="shared" si="24"/>
        <v/>
      </c>
      <c r="AK81" s="6" t="str">
        <f t="shared" si="25"/>
        <v/>
      </c>
      <c r="AL81" s="6" t="str">
        <f t="shared" si="26"/>
        <v/>
      </c>
      <c r="AM81" s="6" t="str">
        <f t="shared" si="27"/>
        <v/>
      </c>
      <c r="AN81" s="6" t="str">
        <f t="shared" si="28"/>
        <v/>
      </c>
      <c r="AO81" s="6" t="str">
        <f t="shared" si="29"/>
        <v xml:space="preserve">90MB1BG0-C1BAY0 | 59MB1BGB-MB0A01S |  |  |  |  |  | </v>
      </c>
      <c r="AP81" s="6">
        <f t="shared" si="30"/>
        <v>0</v>
      </c>
      <c r="AQ81" s="4"/>
      <c r="AR81" s="6" t="b">
        <f t="shared" si="31"/>
        <v>1</v>
      </c>
      <c r="AS81" s="6" t="str">
        <f t="shared" si="32"/>
        <v>461E | 90MB1BG0-C1BAY0 | 59MB1BGB-MB0A01S |  |  |  |  |  |  | 10</v>
      </c>
      <c r="AT81" s="63">
        <f>IF(NOT(AR81),IF(TRIM($H81)="","Assembly","Phantom Alt"),VLOOKUP(F81,ZPCS04!B:G,6,0))</f>
        <v>658</v>
      </c>
      <c r="AU81" s="7"/>
      <c r="AV81" s="38">
        <f ca="1">IF(TRIM($W81)="F",OFFSET($A$5,MATCH($AS81,$AS$5:$AS81,0)-1,0),$A81)</f>
        <v>79</v>
      </c>
      <c r="AW81" s="38">
        <f ca="1">IFERROR(OFFSET(ZPCS04!$A$1,MATCH(F81,ZPCS04!B:B,0)-1,0),100)</f>
        <v>1.9999997</v>
      </c>
      <c r="AX81" s="7"/>
      <c r="AY81" s="6" t="b">
        <f t="shared" si="33"/>
        <v>1</v>
      </c>
      <c r="AZ81" s="6" t="b">
        <f t="shared" si="34"/>
        <v>1</v>
      </c>
      <c r="BA81" s="4"/>
      <c r="BB81" s="38" t="str">
        <f ca="1">IF(AT81="Phantom Alt",MATCH($AS81,$AS$5:$AS81,0),IF(OR(OFFSET($AF81,0,8-COUNTBLANK($AG81:$AN81))=$F80,$BE81=$BE80),$BB80,""))</f>
        <v/>
      </c>
      <c r="BC81" s="41"/>
      <c r="BD81" s="55" t="str">
        <f t="shared" si="35"/>
        <v>90MB1BG0-C1BAY0 | 10G212200314050</v>
      </c>
      <c r="BE81" s="55" t="str">
        <f t="shared" ca="1" si="36"/>
        <v>90MB1BG0-C1BAY0 | 59MB1BGB-MB0A01S</v>
      </c>
      <c r="BF81" s="57">
        <f ca="1">IFERROR(VLOOKUP($BE81,$BD$5:$BF80,3,0)*$AE81,VLOOKUP($C81,Demanda!$A:$B,2,0)*$AE81)*IF(AT81="Phantom Alt",$BC81,TRUE)</f>
        <v>21000</v>
      </c>
      <c r="BG81" s="57">
        <f t="shared" ca="1" si="37"/>
        <v>0</v>
      </c>
      <c r="BH81" s="57">
        <f>SUMIF(Invoice!A:A,F81,Invoice!B:B)</f>
        <v>30000</v>
      </c>
      <c r="BI81" s="57">
        <f t="shared" ca="1" si="38"/>
        <v>21000</v>
      </c>
      <c r="BJ81" s="57">
        <f ca="1">MIN((BI81-SUMIF($AS$5:AS80,AS81,$BJ$5:BJ80)),MAX(0,BH81-SUMIF($F$5:F80,F81,$BJ$5:BJ80)))</f>
        <v>21000</v>
      </c>
      <c r="BK81" s="57">
        <f t="shared" ca="1" si="39"/>
        <v>0</v>
      </c>
      <c r="BL81" s="57">
        <f ca="1">MAX(0,SUMIF(Invoice!A:A,F81,Invoice!B:B)-SUMIF(F:F,F81,BJ:BJ))*(COUNTIF(F:F,F81)=COUNTIF($F$5:F81,F81))</f>
        <v>9000</v>
      </c>
    </row>
    <row r="82" spans="1:64" hidden="1">
      <c r="A82" s="43">
        <v>82</v>
      </c>
      <c r="B82" s="35" t="s">
        <v>145</v>
      </c>
      <c r="C82" s="35" t="s">
        <v>5706</v>
      </c>
      <c r="D82" s="35">
        <v>2</v>
      </c>
      <c r="E82" s="35">
        <v>120</v>
      </c>
      <c r="F82" s="64" t="s">
        <v>770</v>
      </c>
      <c r="G82" s="73" t="s">
        <v>771</v>
      </c>
      <c r="H82" s="35">
        <v>11</v>
      </c>
      <c r="I82" s="35" t="s">
        <v>54</v>
      </c>
      <c r="J82" s="35">
        <v>100</v>
      </c>
      <c r="K82" s="35" t="s">
        <v>462</v>
      </c>
      <c r="L82" s="35" t="s">
        <v>53</v>
      </c>
      <c r="M82" s="35">
        <v>3</v>
      </c>
      <c r="N82" s="35">
        <v>3</v>
      </c>
      <c r="O82" s="35">
        <v>1</v>
      </c>
      <c r="P82" s="35">
        <v>2</v>
      </c>
      <c r="Q82" s="35">
        <v>1</v>
      </c>
      <c r="R82" s="35" t="s">
        <v>122</v>
      </c>
      <c r="S82" s="35" t="s">
        <v>122</v>
      </c>
      <c r="T82" s="36">
        <v>44901</v>
      </c>
      <c r="U82" s="36">
        <v>2958465</v>
      </c>
      <c r="V82" s="35" t="s">
        <v>5707</v>
      </c>
      <c r="W82" s="35" t="s">
        <v>144</v>
      </c>
      <c r="X82" s="35"/>
      <c r="Y82" s="35" t="s">
        <v>143</v>
      </c>
      <c r="Z82" s="35">
        <v>7594328</v>
      </c>
      <c r="AA82" s="35">
        <v>60</v>
      </c>
      <c r="AB82" s="35">
        <v>30</v>
      </c>
      <c r="AC82" s="35"/>
      <c r="AE82" s="51">
        <f t="shared" si="20"/>
        <v>3</v>
      </c>
      <c r="AG82" s="6" t="str">
        <f t="shared" si="21"/>
        <v>90MB1BG0-C1BAY0</v>
      </c>
      <c r="AH82" s="6" t="str">
        <f t="shared" si="22"/>
        <v>59MB1BGB-MB0A01S</v>
      </c>
      <c r="AI82" s="6" t="str">
        <f t="shared" si="23"/>
        <v/>
      </c>
      <c r="AJ82" s="6" t="str">
        <f t="shared" si="24"/>
        <v/>
      </c>
      <c r="AK82" s="6" t="str">
        <f t="shared" si="25"/>
        <v/>
      </c>
      <c r="AL82" s="6" t="str">
        <f t="shared" si="26"/>
        <v/>
      </c>
      <c r="AM82" s="6" t="str">
        <f t="shared" si="27"/>
        <v/>
      </c>
      <c r="AN82" s="6" t="str">
        <f t="shared" si="28"/>
        <v/>
      </c>
      <c r="AO82" s="6" t="str">
        <f t="shared" si="29"/>
        <v xml:space="preserve">90MB1BG0-C1BAY0 | 59MB1BGB-MB0A01S |  |  |  |  |  | </v>
      </c>
      <c r="AP82" s="6">
        <f t="shared" si="30"/>
        <v>100</v>
      </c>
      <c r="AQ82" s="4"/>
      <c r="AR82" s="6" t="b">
        <f t="shared" si="31"/>
        <v>1</v>
      </c>
      <c r="AS82" s="6" t="str">
        <f t="shared" si="32"/>
        <v>461E | 90MB1BG0-C1BAY0 | 59MB1BGB-MB0A01S |  |  |  |  |  |  | 11</v>
      </c>
      <c r="AT82" s="63">
        <f>IF(NOT(AR82),IF(TRIM($H82)="","Assembly","Phantom Alt"),VLOOKUP(F82,ZPCS04!B:G,6,0))</f>
        <v>659</v>
      </c>
      <c r="AU82" s="7"/>
      <c r="AV82" s="38">
        <f ca="1">IF(TRIM($W82)="F",OFFSET($A$5,MATCH($AS82,$AS$5:$AS82,0)-1,0),$A82)</f>
        <v>82</v>
      </c>
      <c r="AW82" s="38">
        <f ca="1">IFERROR(OFFSET(ZPCS04!$A$1,MATCH(F82,ZPCS04!B:B,0)-1,0),100)</f>
        <v>2</v>
      </c>
      <c r="AX82" s="7"/>
      <c r="AY82" s="6" t="b">
        <f t="shared" si="33"/>
        <v>1</v>
      </c>
      <c r="AZ82" s="6" t="b">
        <f t="shared" si="34"/>
        <v>1</v>
      </c>
      <c r="BA82" s="4"/>
      <c r="BB82" s="38" t="str">
        <f ca="1">IF(AT82="Phantom Alt",MATCH($AS82,$AS$5:$AS82,0),IF(OR(OFFSET($AF82,0,8-COUNTBLANK($AG82:$AN82))=$F81,$BE82=$BE81),$BB81,""))</f>
        <v/>
      </c>
      <c r="BC82" s="41"/>
      <c r="BD82" s="55" t="str">
        <f t="shared" si="35"/>
        <v>90MB1BG0-C1BAY0 | 10G212200414010</v>
      </c>
      <c r="BE82" s="55" t="str">
        <f t="shared" ca="1" si="36"/>
        <v>90MB1BG0-C1BAY0 | 59MB1BGB-MB0A01S</v>
      </c>
      <c r="BF82" s="57">
        <f ca="1">IFERROR(VLOOKUP($BE82,$BD$5:$BF81,3,0)*$AE82,VLOOKUP($C82,Demanda!$A:$B,2,0)*$AE82)*IF(AT82="Phantom Alt",$BC82,TRUE)</f>
        <v>4500</v>
      </c>
      <c r="BG82" s="57">
        <f t="shared" ca="1" si="37"/>
        <v>4500</v>
      </c>
      <c r="BH82" s="57">
        <f>SUMIF(Invoice!A:A,F82,Invoice!B:B)</f>
        <v>0</v>
      </c>
      <c r="BI82" s="57">
        <f t="shared" ca="1" si="38"/>
        <v>4500</v>
      </c>
      <c r="BJ82" s="57">
        <f ca="1">MIN((BI82-SUMIF($AS$5:AS81,AS82,$BJ$5:BJ81)),MAX(0,BH82-SUMIF($F$5:F81,F82,$BJ$5:BJ81)))</f>
        <v>0</v>
      </c>
      <c r="BK82" s="57">
        <f t="shared" ca="1" si="39"/>
        <v>0</v>
      </c>
      <c r="BL82" s="57">
        <f ca="1">MAX(0,SUMIF(Invoice!A:A,F82,Invoice!B:B)-SUMIF(F:F,F82,BJ:BJ))*(COUNTIF(F:F,F82)=COUNTIF($F$5:F82,F82))</f>
        <v>0</v>
      </c>
    </row>
    <row r="83" spans="1:64" hidden="1">
      <c r="A83" s="43">
        <v>83</v>
      </c>
      <c r="B83" s="35" t="s">
        <v>145</v>
      </c>
      <c r="C83" s="35" t="s">
        <v>5706</v>
      </c>
      <c r="D83" s="35">
        <v>2</v>
      </c>
      <c r="E83" s="35">
        <v>120</v>
      </c>
      <c r="F83" s="64" t="s">
        <v>772</v>
      </c>
      <c r="G83" s="73" t="s">
        <v>773</v>
      </c>
      <c r="H83" s="35">
        <v>11</v>
      </c>
      <c r="I83" s="35" t="s">
        <v>55</v>
      </c>
      <c r="J83" s="35">
        <v>0</v>
      </c>
      <c r="K83" s="35" t="s">
        <v>462</v>
      </c>
      <c r="L83" s="35" t="s">
        <v>53</v>
      </c>
      <c r="M83" s="35">
        <v>3</v>
      </c>
      <c r="N83" s="35"/>
      <c r="O83" s="35">
        <v>1</v>
      </c>
      <c r="P83" s="35">
        <v>2</v>
      </c>
      <c r="Q83" s="35">
        <v>2</v>
      </c>
      <c r="R83" s="35" t="s">
        <v>122</v>
      </c>
      <c r="S83" s="35" t="s">
        <v>122</v>
      </c>
      <c r="T83" s="36">
        <v>44901</v>
      </c>
      <c r="U83" s="36">
        <v>2958465</v>
      </c>
      <c r="V83" s="35" t="s">
        <v>5707</v>
      </c>
      <c r="W83" s="35" t="s">
        <v>144</v>
      </c>
      <c r="X83" s="35"/>
      <c r="Y83" s="35" t="s">
        <v>143</v>
      </c>
      <c r="Z83" s="35">
        <v>7594328</v>
      </c>
      <c r="AA83" s="35">
        <v>62</v>
      </c>
      <c r="AB83" s="35">
        <v>31</v>
      </c>
      <c r="AC83" s="35"/>
      <c r="AE83" s="51">
        <f t="shared" si="20"/>
        <v>3</v>
      </c>
      <c r="AG83" s="6" t="str">
        <f t="shared" si="21"/>
        <v>90MB1BG0-C1BAY0</v>
      </c>
      <c r="AH83" s="6" t="str">
        <f t="shared" si="22"/>
        <v>59MB1BGB-MB0A01S</v>
      </c>
      <c r="AI83" s="6" t="str">
        <f t="shared" si="23"/>
        <v/>
      </c>
      <c r="AJ83" s="6" t="str">
        <f t="shared" si="24"/>
        <v/>
      </c>
      <c r="AK83" s="6" t="str">
        <f t="shared" si="25"/>
        <v/>
      </c>
      <c r="AL83" s="6" t="str">
        <f t="shared" si="26"/>
        <v/>
      </c>
      <c r="AM83" s="6" t="str">
        <f t="shared" si="27"/>
        <v/>
      </c>
      <c r="AN83" s="6" t="str">
        <f t="shared" si="28"/>
        <v/>
      </c>
      <c r="AO83" s="6" t="str">
        <f t="shared" si="29"/>
        <v xml:space="preserve">90MB1BG0-C1BAY0 | 59MB1BGB-MB0A01S |  |  |  |  |  | </v>
      </c>
      <c r="AP83" s="6">
        <f t="shared" si="30"/>
        <v>0</v>
      </c>
      <c r="AQ83" s="4"/>
      <c r="AR83" s="6" t="b">
        <f t="shared" si="31"/>
        <v>1</v>
      </c>
      <c r="AS83" s="6" t="str">
        <f t="shared" si="32"/>
        <v>461E | 90MB1BG0-C1BAY0 | 59MB1BGB-MB0A01S |  |  |  |  |  |  | 11</v>
      </c>
      <c r="AT83" s="63">
        <f>IF(NOT(AR83),IF(TRIM($H83)="","Assembly","Phantom Alt"),VLOOKUP(F83,ZPCS04!B:G,6,0))</f>
        <v>659</v>
      </c>
      <c r="AU83" s="7"/>
      <c r="AV83" s="38">
        <f ca="1">IF(TRIM($W83)="F",OFFSET($A$5,MATCH($AS83,$AS$5:$AS83,0)-1,0),$A83)</f>
        <v>82</v>
      </c>
      <c r="AW83" s="38">
        <f ca="1">IFERROR(OFFSET(ZPCS04!$A$1,MATCH(F83,ZPCS04!B:B,0)-1,0),100)</f>
        <v>1.9999999000000002</v>
      </c>
      <c r="AX83" s="7"/>
      <c r="AY83" s="6" t="b">
        <f t="shared" si="33"/>
        <v>1</v>
      </c>
      <c r="AZ83" s="6" t="b">
        <f t="shared" si="34"/>
        <v>1</v>
      </c>
      <c r="BA83" s="4"/>
      <c r="BB83" s="38" t="str">
        <f ca="1">IF(AT83="Phantom Alt",MATCH($AS83,$AS$5:$AS83,0),IF(OR(OFFSET($AF83,0,8-COUNTBLANK($AG83:$AN83))=$F82,$BE83=$BE82),$BB82,""))</f>
        <v/>
      </c>
      <c r="BC83" s="41"/>
      <c r="BD83" s="55" t="str">
        <f t="shared" si="35"/>
        <v>90MB1BG0-C1BAY0 | 10G212200414020</v>
      </c>
      <c r="BE83" s="55" t="str">
        <f t="shared" ca="1" si="36"/>
        <v>90MB1BG0-C1BAY0 | 59MB1BGB-MB0A01S</v>
      </c>
      <c r="BF83" s="57">
        <f ca="1">IFERROR(VLOOKUP($BE83,$BD$5:$BF82,3,0)*$AE83,VLOOKUP($C83,Demanda!$A:$B,2,0)*$AE83)*IF(AT83="Phantom Alt",$BC83,TRUE)</f>
        <v>4500</v>
      </c>
      <c r="BG83" s="57">
        <f t="shared" ca="1" si="37"/>
        <v>0</v>
      </c>
      <c r="BH83" s="57">
        <f>SUMIF(Invoice!A:A,F83,Invoice!B:B)</f>
        <v>10000</v>
      </c>
      <c r="BI83" s="57">
        <f t="shared" ca="1" si="38"/>
        <v>4500</v>
      </c>
      <c r="BJ83" s="57">
        <f ca="1">MIN((BI83-SUMIF($AS$5:AS82,AS83,$BJ$5:BJ82)),MAX(0,BH83-SUMIF($F$5:F82,F83,$BJ$5:BJ82)))</f>
        <v>4500</v>
      </c>
      <c r="BK83" s="57">
        <f t="shared" ca="1" si="39"/>
        <v>0</v>
      </c>
      <c r="BL83" s="57">
        <f ca="1">MAX(0,SUMIF(Invoice!A:A,F83,Invoice!B:B)-SUMIF(F:F,F83,BJ:BJ))*(COUNTIF(F:F,F83)=COUNTIF($F$5:F83,F83))</f>
        <v>5500</v>
      </c>
    </row>
    <row r="84" spans="1:64" hidden="1">
      <c r="A84" s="43">
        <v>84</v>
      </c>
      <c r="B84" s="35" t="s">
        <v>145</v>
      </c>
      <c r="C84" s="35" t="s">
        <v>5706</v>
      </c>
      <c r="D84" s="35">
        <v>2</v>
      </c>
      <c r="E84" s="35">
        <v>120</v>
      </c>
      <c r="F84" s="64" t="s">
        <v>774</v>
      </c>
      <c r="G84" s="73" t="s">
        <v>775</v>
      </c>
      <c r="H84" s="35">
        <v>11</v>
      </c>
      <c r="I84" s="35" t="s">
        <v>55</v>
      </c>
      <c r="J84" s="35">
        <v>0</v>
      </c>
      <c r="K84" s="35" t="s">
        <v>148</v>
      </c>
      <c r="L84" s="35" t="s">
        <v>53</v>
      </c>
      <c r="M84" s="35">
        <v>3</v>
      </c>
      <c r="N84" s="35"/>
      <c r="O84" s="35">
        <v>1</v>
      </c>
      <c r="P84" s="35">
        <v>2</v>
      </c>
      <c r="Q84" s="35">
        <v>3</v>
      </c>
      <c r="R84" s="35" t="s">
        <v>73</v>
      </c>
      <c r="S84" s="35" t="s">
        <v>73</v>
      </c>
      <c r="T84" s="36">
        <v>44901</v>
      </c>
      <c r="U84" s="36">
        <v>2958465</v>
      </c>
      <c r="V84" s="35" t="s">
        <v>5707</v>
      </c>
      <c r="W84" s="35" t="s">
        <v>144</v>
      </c>
      <c r="X84" s="35"/>
      <c r="Y84" s="35" t="s">
        <v>143</v>
      </c>
      <c r="Z84" s="35">
        <v>7594328</v>
      </c>
      <c r="AA84" s="35">
        <v>64</v>
      </c>
      <c r="AB84" s="35">
        <v>32</v>
      </c>
      <c r="AC84" s="35"/>
      <c r="AE84" s="51">
        <f t="shared" si="20"/>
        <v>3</v>
      </c>
      <c r="AG84" s="6" t="str">
        <f t="shared" si="21"/>
        <v>90MB1BG0-C1BAY0</v>
      </c>
      <c r="AH84" s="6" t="str">
        <f t="shared" si="22"/>
        <v>59MB1BGB-MB0A01S</v>
      </c>
      <c r="AI84" s="6" t="str">
        <f t="shared" si="23"/>
        <v/>
      </c>
      <c r="AJ84" s="6" t="str">
        <f t="shared" si="24"/>
        <v/>
      </c>
      <c r="AK84" s="6" t="str">
        <f t="shared" si="25"/>
        <v/>
      </c>
      <c r="AL84" s="6" t="str">
        <f t="shared" si="26"/>
        <v/>
      </c>
      <c r="AM84" s="6" t="str">
        <f t="shared" si="27"/>
        <v/>
      </c>
      <c r="AN84" s="6" t="str">
        <f t="shared" si="28"/>
        <v/>
      </c>
      <c r="AO84" s="6" t="str">
        <f t="shared" si="29"/>
        <v xml:space="preserve">90MB1BG0-C1BAY0 | 59MB1BGB-MB0A01S |  |  |  |  |  | </v>
      </c>
      <c r="AP84" s="6">
        <f t="shared" si="30"/>
        <v>0</v>
      </c>
      <c r="AQ84" s="4"/>
      <c r="AR84" s="6" t="b">
        <f t="shared" si="31"/>
        <v>1</v>
      </c>
      <c r="AS84" s="6" t="str">
        <f t="shared" si="32"/>
        <v>461E | 90MB1BG0-C1BAY0 | 59MB1BGB-MB0A01S |  |  |  |  |  |  | 11</v>
      </c>
      <c r="AT84" s="63">
        <f>IF(NOT(AR84),IF(TRIM($H84)="","Assembly","Phantom Alt"),VLOOKUP(F84,ZPCS04!B:G,6,0))</f>
        <v>659</v>
      </c>
      <c r="AU84" s="7"/>
      <c r="AV84" s="38">
        <f ca="1">IF(TRIM($W84)="F",OFFSET($A$5,MATCH($AS84,$AS$5:$AS84,0)-1,0),$A84)</f>
        <v>82</v>
      </c>
      <c r="AW84" s="38">
        <f ca="1">IFERROR(OFFSET(ZPCS04!$A$1,MATCH(F84,ZPCS04!B:B,0)-1,0),100)</f>
        <v>2</v>
      </c>
      <c r="AX84" s="7"/>
      <c r="AY84" s="6" t="b">
        <f t="shared" si="33"/>
        <v>1</v>
      </c>
      <c r="AZ84" s="6" t="b">
        <f t="shared" si="34"/>
        <v>1</v>
      </c>
      <c r="BA84" s="4"/>
      <c r="BB84" s="38" t="str">
        <f ca="1">IF(AT84="Phantom Alt",MATCH($AS84,$AS$5:$AS84,0),IF(OR(OFFSET($AF84,0,8-COUNTBLANK($AG84:$AN84))=$F83,$BE84=$BE83),$BB83,""))</f>
        <v/>
      </c>
      <c r="BC84" s="41"/>
      <c r="BD84" s="55" t="str">
        <f t="shared" si="35"/>
        <v>90MB1BG0-C1BAY0 | 10G212200414050</v>
      </c>
      <c r="BE84" s="55" t="str">
        <f t="shared" ca="1" si="36"/>
        <v>90MB1BG0-C1BAY0 | 59MB1BGB-MB0A01S</v>
      </c>
      <c r="BF84" s="57">
        <f ca="1">IFERROR(VLOOKUP($BE84,$BD$5:$BF83,3,0)*$AE84,VLOOKUP($C84,Demanda!$A:$B,2,0)*$AE84)*IF(AT84="Phantom Alt",$BC84,TRUE)</f>
        <v>4500</v>
      </c>
      <c r="BG84" s="57">
        <f t="shared" ca="1" si="37"/>
        <v>0</v>
      </c>
      <c r="BH84" s="57">
        <f>SUMIF(Invoice!A:A,F84,Invoice!B:B)</f>
        <v>0</v>
      </c>
      <c r="BI84" s="57">
        <f t="shared" ca="1" si="38"/>
        <v>4500</v>
      </c>
      <c r="BJ84" s="57">
        <f ca="1">MIN((BI84-SUMIF($AS$5:AS83,AS84,$BJ$5:BJ83)),MAX(0,BH84-SUMIF($F$5:F83,F84,$BJ$5:BJ83)))</f>
        <v>0</v>
      </c>
      <c r="BK84" s="57">
        <f t="shared" ca="1" si="39"/>
        <v>0</v>
      </c>
      <c r="BL84" s="57">
        <f ca="1">MAX(0,SUMIF(Invoice!A:A,F84,Invoice!B:B)-SUMIF(F:F,F84,BJ:BJ))*(COUNTIF(F:F,F84)=COUNTIF($F$5:F84,F84))</f>
        <v>0</v>
      </c>
    </row>
    <row r="85" spans="1:64" hidden="1">
      <c r="A85" s="43">
        <v>85</v>
      </c>
      <c r="B85" s="35" t="s">
        <v>145</v>
      </c>
      <c r="C85" s="35" t="s">
        <v>5706</v>
      </c>
      <c r="D85" s="35">
        <v>2</v>
      </c>
      <c r="E85" s="35">
        <v>130</v>
      </c>
      <c r="F85" s="64" t="s">
        <v>308</v>
      </c>
      <c r="G85" s="73" t="s">
        <v>309</v>
      </c>
      <c r="H85" s="35">
        <v>12</v>
      </c>
      <c r="I85" s="35" t="s">
        <v>55</v>
      </c>
      <c r="J85" s="35">
        <v>0</v>
      </c>
      <c r="K85" s="35" t="s">
        <v>148</v>
      </c>
      <c r="L85" s="35" t="s">
        <v>53</v>
      </c>
      <c r="M85" s="35">
        <v>1</v>
      </c>
      <c r="N85" s="35"/>
      <c r="O85" s="35">
        <v>1</v>
      </c>
      <c r="P85" s="35">
        <v>2</v>
      </c>
      <c r="Q85" s="35">
        <v>2</v>
      </c>
      <c r="R85" s="35" t="s">
        <v>73</v>
      </c>
      <c r="S85" s="35" t="s">
        <v>73</v>
      </c>
      <c r="T85" s="36">
        <v>44901</v>
      </c>
      <c r="U85" s="36">
        <v>2958465</v>
      </c>
      <c r="V85" s="35" t="s">
        <v>5707</v>
      </c>
      <c r="W85" s="35" t="s">
        <v>144</v>
      </c>
      <c r="X85" s="35"/>
      <c r="Y85" s="35" t="s">
        <v>143</v>
      </c>
      <c r="Z85" s="35">
        <v>7594328</v>
      </c>
      <c r="AA85" s="35">
        <v>68</v>
      </c>
      <c r="AB85" s="35">
        <v>34</v>
      </c>
      <c r="AC85" s="35"/>
      <c r="AE85" s="51">
        <f t="shared" si="20"/>
        <v>1</v>
      </c>
      <c r="AG85" s="6" t="str">
        <f t="shared" si="21"/>
        <v>90MB1BG0-C1BAY0</v>
      </c>
      <c r="AH85" s="6" t="str">
        <f t="shared" si="22"/>
        <v>59MB1BGB-MB0A01S</v>
      </c>
      <c r="AI85" s="6" t="str">
        <f t="shared" si="23"/>
        <v/>
      </c>
      <c r="AJ85" s="6" t="str">
        <f t="shared" si="24"/>
        <v/>
      </c>
      <c r="AK85" s="6" t="str">
        <f t="shared" si="25"/>
        <v/>
      </c>
      <c r="AL85" s="6" t="str">
        <f t="shared" si="26"/>
        <v/>
      </c>
      <c r="AM85" s="6" t="str">
        <f t="shared" si="27"/>
        <v/>
      </c>
      <c r="AN85" s="6" t="str">
        <f t="shared" si="28"/>
        <v/>
      </c>
      <c r="AO85" s="6" t="str">
        <f t="shared" si="29"/>
        <v xml:space="preserve">90MB1BG0-C1BAY0 | 59MB1BGB-MB0A01S |  |  |  |  |  | </v>
      </c>
      <c r="AP85" s="6">
        <f t="shared" si="30"/>
        <v>0</v>
      </c>
      <c r="AQ85" s="4"/>
      <c r="AR85" s="6" t="b">
        <f t="shared" si="31"/>
        <v>1</v>
      </c>
      <c r="AS85" s="6" t="str">
        <f t="shared" si="32"/>
        <v>461E | 90MB1BG0-C1BAY0 | 59MB1BGB-MB0A01S |  |  |  |  |  |  | 12</v>
      </c>
      <c r="AT85" s="63">
        <f>IF(NOT(AR85),IF(TRIM($H85)="","Assembly","Phantom Alt"),VLOOKUP(F85,ZPCS04!B:G,6,0))</f>
        <v>1253</v>
      </c>
      <c r="AU85" s="7"/>
      <c r="AV85" s="38">
        <f ca="1">IF(TRIM($W85)="F",OFFSET($A$5,MATCH($AS85,$AS$5:$AS85,0)-1,0),$A85)</f>
        <v>85</v>
      </c>
      <c r="AW85" s="38">
        <f ca="1">IFERROR(OFFSET(ZPCS04!$A$1,MATCH(F85,ZPCS04!B:B,0)-1,0),100)</f>
        <v>1.9999999850000001</v>
      </c>
      <c r="AX85" s="7"/>
      <c r="AY85" s="6" t="b">
        <f t="shared" si="33"/>
        <v>1</v>
      </c>
      <c r="AZ85" s="6" t="b">
        <f t="shared" si="34"/>
        <v>1</v>
      </c>
      <c r="BA85" s="4"/>
      <c r="BB85" s="38" t="str">
        <f ca="1">IF(AT85="Phantom Alt",MATCH($AS85,$AS$5:$AS85,0),IF(OR(OFFSET($AF85,0,8-COUNTBLANK($AG85:$AN85))=$F84,$BE85=$BE84),$BB84,""))</f>
        <v/>
      </c>
      <c r="BC85" s="41"/>
      <c r="BD85" s="55" t="str">
        <f t="shared" si="35"/>
        <v>90MB1BG0-C1BAY0 | 06016-00750300</v>
      </c>
      <c r="BE85" s="55" t="str">
        <f t="shared" ca="1" si="36"/>
        <v>90MB1BG0-C1BAY0 | 59MB1BGB-MB0A01S</v>
      </c>
      <c r="BF85" s="57">
        <f ca="1">IFERROR(VLOOKUP($BE85,$BD$5:$BF84,3,0)*$AE85,VLOOKUP($C85,Demanda!$A:$B,2,0)*$AE85)*IF(AT85="Phantom Alt",$BC85,TRUE)</f>
        <v>1500</v>
      </c>
      <c r="BG85" s="57">
        <f t="shared" ca="1" si="37"/>
        <v>0</v>
      </c>
      <c r="BH85" s="57">
        <f>SUMIF(Invoice!A:A,F85,Invoice!B:B)</f>
        <v>1500</v>
      </c>
      <c r="BI85" s="57">
        <f t="shared" ca="1" si="38"/>
        <v>1500</v>
      </c>
      <c r="BJ85" s="57">
        <f ca="1">MIN((BI85-SUMIF($AS$5:AS84,AS85,$BJ$5:BJ84)),MAX(0,BH85-SUMIF($F$5:F84,F85,$BJ$5:BJ84)))</f>
        <v>1500</v>
      </c>
      <c r="BK85" s="57">
        <f t="shared" ca="1" si="39"/>
        <v>0</v>
      </c>
      <c r="BL85" s="57">
        <f ca="1">MAX(0,SUMIF(Invoice!A:A,F85,Invoice!B:B)-SUMIF(F:F,F85,BJ:BJ))*(COUNTIF(F:F,F85)=COUNTIF($F$5:F85,F85))</f>
        <v>0</v>
      </c>
    </row>
    <row r="86" spans="1:64" hidden="1">
      <c r="A86" s="43">
        <v>86</v>
      </c>
      <c r="B86" s="35" t="s">
        <v>145</v>
      </c>
      <c r="C86" s="35" t="s">
        <v>5706</v>
      </c>
      <c r="D86" s="35">
        <v>2</v>
      </c>
      <c r="E86" s="35">
        <v>130</v>
      </c>
      <c r="F86" s="64" t="s">
        <v>310</v>
      </c>
      <c r="G86" s="73" t="s">
        <v>311</v>
      </c>
      <c r="H86" s="35">
        <v>12</v>
      </c>
      <c r="I86" s="35" t="s">
        <v>55</v>
      </c>
      <c r="J86" s="35">
        <v>0</v>
      </c>
      <c r="K86" s="35" t="s">
        <v>148</v>
      </c>
      <c r="L86" s="35" t="s">
        <v>53</v>
      </c>
      <c r="M86" s="35">
        <v>1</v>
      </c>
      <c r="N86" s="35"/>
      <c r="O86" s="35">
        <v>1</v>
      </c>
      <c r="P86" s="35">
        <v>2</v>
      </c>
      <c r="Q86" s="35">
        <v>3</v>
      </c>
      <c r="R86" s="35" t="s">
        <v>73</v>
      </c>
      <c r="S86" s="35" t="s">
        <v>73</v>
      </c>
      <c r="T86" s="36">
        <v>44901</v>
      </c>
      <c r="U86" s="36">
        <v>2958465</v>
      </c>
      <c r="V86" s="35" t="s">
        <v>5707</v>
      </c>
      <c r="W86" s="35" t="s">
        <v>144</v>
      </c>
      <c r="X86" s="35"/>
      <c r="Y86" s="35" t="s">
        <v>143</v>
      </c>
      <c r="Z86" s="35">
        <v>7594328</v>
      </c>
      <c r="AA86" s="35">
        <v>70</v>
      </c>
      <c r="AB86" s="35">
        <v>35</v>
      </c>
      <c r="AC86" s="35"/>
      <c r="AE86" s="51">
        <f t="shared" si="20"/>
        <v>1</v>
      </c>
      <c r="AG86" s="6" t="str">
        <f t="shared" si="21"/>
        <v>90MB1BG0-C1BAY0</v>
      </c>
      <c r="AH86" s="6" t="str">
        <f t="shared" si="22"/>
        <v>59MB1BGB-MB0A01S</v>
      </c>
      <c r="AI86" s="6" t="str">
        <f t="shared" si="23"/>
        <v/>
      </c>
      <c r="AJ86" s="6" t="str">
        <f t="shared" si="24"/>
        <v/>
      </c>
      <c r="AK86" s="6" t="str">
        <f t="shared" si="25"/>
        <v/>
      </c>
      <c r="AL86" s="6" t="str">
        <f t="shared" si="26"/>
        <v/>
      </c>
      <c r="AM86" s="6" t="str">
        <f t="shared" si="27"/>
        <v/>
      </c>
      <c r="AN86" s="6" t="str">
        <f t="shared" si="28"/>
        <v/>
      </c>
      <c r="AO86" s="6" t="str">
        <f t="shared" si="29"/>
        <v xml:space="preserve">90MB1BG0-C1BAY0 | 59MB1BGB-MB0A01S |  |  |  |  |  | </v>
      </c>
      <c r="AP86" s="6">
        <f t="shared" si="30"/>
        <v>0</v>
      </c>
      <c r="AQ86" s="4"/>
      <c r="AR86" s="6" t="b">
        <f t="shared" si="31"/>
        <v>1</v>
      </c>
      <c r="AS86" s="6" t="str">
        <f t="shared" si="32"/>
        <v>461E | 90MB1BG0-C1BAY0 | 59MB1BGB-MB0A01S |  |  |  |  |  |  | 12</v>
      </c>
      <c r="AT86" s="63">
        <f>IF(NOT(AR86),IF(TRIM($H86)="","Assembly","Phantom Alt"),VLOOKUP(F86,ZPCS04!B:G,6,0))</f>
        <v>1253</v>
      </c>
      <c r="AU86" s="7"/>
      <c r="AV86" s="38">
        <f ca="1">IF(TRIM($W86)="F",OFFSET($A$5,MATCH($AS86,$AS$5:$AS86,0)-1,0),$A86)</f>
        <v>85</v>
      </c>
      <c r="AW86" s="38">
        <f ca="1">IFERROR(OFFSET(ZPCS04!$A$1,MATCH(F86,ZPCS04!B:B,0)-1,0),100)</f>
        <v>2</v>
      </c>
      <c r="AX86" s="7"/>
      <c r="AY86" s="6" t="b">
        <f t="shared" si="33"/>
        <v>1</v>
      </c>
      <c r="AZ86" s="6" t="b">
        <f t="shared" si="34"/>
        <v>1</v>
      </c>
      <c r="BA86" s="4"/>
      <c r="BB86" s="38" t="str">
        <f ca="1">IF(AT86="Phantom Alt",MATCH($AS86,$AS$5:$AS86,0),IF(OR(OFFSET($AF86,0,8-COUNTBLANK($AG86:$AN86))=$F85,$BE86=$BE85),$BB85,""))</f>
        <v/>
      </c>
      <c r="BC86" s="41"/>
      <c r="BD86" s="55" t="str">
        <f t="shared" si="35"/>
        <v>90MB1BG0-C1BAY0 | 06016-02980000</v>
      </c>
      <c r="BE86" s="55" t="str">
        <f t="shared" ca="1" si="36"/>
        <v>90MB1BG0-C1BAY0 | 59MB1BGB-MB0A01S</v>
      </c>
      <c r="BF86" s="57">
        <f ca="1">IFERROR(VLOOKUP($BE86,$BD$5:$BF85,3,0)*$AE86,VLOOKUP($C86,Demanda!$A:$B,2,0)*$AE86)*IF(AT86="Phantom Alt",$BC86,TRUE)</f>
        <v>1500</v>
      </c>
      <c r="BG86" s="57">
        <f t="shared" ca="1" si="37"/>
        <v>0</v>
      </c>
      <c r="BH86" s="57">
        <f>SUMIF(Invoice!A:A,F86,Invoice!B:B)</f>
        <v>0</v>
      </c>
      <c r="BI86" s="57">
        <f t="shared" ca="1" si="38"/>
        <v>1500</v>
      </c>
      <c r="BJ86" s="57">
        <f ca="1">MIN((BI86-SUMIF($AS$5:AS85,AS86,$BJ$5:BJ85)),MAX(0,BH86-SUMIF($F$5:F85,F86,$BJ$5:BJ85)))</f>
        <v>0</v>
      </c>
      <c r="BK86" s="57">
        <f t="shared" ca="1" si="39"/>
        <v>0</v>
      </c>
      <c r="BL86" s="57">
        <f ca="1">MAX(0,SUMIF(Invoice!A:A,F86,Invoice!B:B)-SUMIF(F:F,F86,BJ:BJ))*(COUNTIF(F:F,F86)=COUNTIF($F$5:F86,F86))</f>
        <v>0</v>
      </c>
    </row>
    <row r="87" spans="1:64" hidden="1">
      <c r="A87" s="43">
        <v>87</v>
      </c>
      <c r="B87" s="35" t="s">
        <v>145</v>
      </c>
      <c r="C87" s="35" t="s">
        <v>5706</v>
      </c>
      <c r="D87" s="35">
        <v>2</v>
      </c>
      <c r="E87" s="35">
        <v>130</v>
      </c>
      <c r="F87" s="64" t="s">
        <v>5591</v>
      </c>
      <c r="G87" s="73" t="s">
        <v>5716</v>
      </c>
      <c r="H87" s="35">
        <v>12</v>
      </c>
      <c r="I87" s="35" t="s">
        <v>54</v>
      </c>
      <c r="J87" s="35">
        <v>100</v>
      </c>
      <c r="K87" s="35" t="s">
        <v>295</v>
      </c>
      <c r="L87" s="35" t="s">
        <v>53</v>
      </c>
      <c r="M87" s="35">
        <v>1</v>
      </c>
      <c r="N87" s="35">
        <v>1</v>
      </c>
      <c r="O87" s="35">
        <v>1</v>
      </c>
      <c r="P87" s="35">
        <v>2</v>
      </c>
      <c r="Q87" s="35">
        <v>1</v>
      </c>
      <c r="R87" s="35" t="s">
        <v>73</v>
      </c>
      <c r="S87" s="35" t="s">
        <v>73</v>
      </c>
      <c r="T87" s="36">
        <v>44901</v>
      </c>
      <c r="U87" s="36">
        <v>2958465</v>
      </c>
      <c r="V87" s="35" t="s">
        <v>5707</v>
      </c>
      <c r="W87" s="35" t="s">
        <v>144</v>
      </c>
      <c r="X87" s="35"/>
      <c r="Y87" s="35" t="s">
        <v>143</v>
      </c>
      <c r="Z87" s="35">
        <v>7594328</v>
      </c>
      <c r="AA87" s="35">
        <v>66</v>
      </c>
      <c r="AB87" s="35">
        <v>33</v>
      </c>
      <c r="AC87" s="35"/>
      <c r="AE87" s="51">
        <f t="shared" si="20"/>
        <v>1</v>
      </c>
      <c r="AG87" s="6" t="str">
        <f t="shared" si="21"/>
        <v>90MB1BG0-C1BAY0</v>
      </c>
      <c r="AH87" s="6" t="str">
        <f t="shared" si="22"/>
        <v>59MB1BGB-MB0A01S</v>
      </c>
      <c r="AI87" s="6" t="str">
        <f t="shared" si="23"/>
        <v/>
      </c>
      <c r="AJ87" s="6" t="str">
        <f t="shared" si="24"/>
        <v/>
      </c>
      <c r="AK87" s="6" t="str">
        <f t="shared" si="25"/>
        <v/>
      </c>
      <c r="AL87" s="6" t="str">
        <f t="shared" si="26"/>
        <v/>
      </c>
      <c r="AM87" s="6" t="str">
        <f t="shared" si="27"/>
        <v/>
      </c>
      <c r="AN87" s="6" t="str">
        <f t="shared" si="28"/>
        <v/>
      </c>
      <c r="AO87" s="6" t="str">
        <f t="shared" si="29"/>
        <v xml:space="preserve">90MB1BG0-C1BAY0 | 59MB1BGB-MB0A01S |  |  |  |  |  | </v>
      </c>
      <c r="AP87" s="6">
        <f t="shared" si="30"/>
        <v>100</v>
      </c>
      <c r="AQ87" s="4"/>
      <c r="AR87" s="6" t="b">
        <f t="shared" si="31"/>
        <v>1</v>
      </c>
      <c r="AS87" s="6" t="str">
        <f t="shared" si="32"/>
        <v>461E | 90MB1BG0-C1BAY0 | 59MB1BGB-MB0A01S |  |  |  |  |  |  | 12</v>
      </c>
      <c r="AT87" s="63">
        <f>IF(NOT(AR87),IF(TRIM($H87)="","Assembly","Phantom Alt"),VLOOKUP(F87,ZPCS04!B:G,6,0))</f>
        <v>1253</v>
      </c>
      <c r="AU87" s="7"/>
      <c r="AV87" s="38">
        <f ca="1">IF(TRIM($W87)="F",OFFSET($A$5,MATCH($AS87,$AS$5:$AS87,0)-1,0),$A87)</f>
        <v>85</v>
      </c>
      <c r="AW87" s="38">
        <f ca="1">IFERROR(OFFSET(ZPCS04!$A$1,MATCH(F87,ZPCS04!B:B,0)-1,0),100)</f>
        <v>2</v>
      </c>
      <c r="AX87" s="7"/>
      <c r="AY87" s="6" t="b">
        <f t="shared" si="33"/>
        <v>1</v>
      </c>
      <c r="AZ87" s="6" t="b">
        <f t="shared" si="34"/>
        <v>1</v>
      </c>
      <c r="BA87" s="4"/>
      <c r="BB87" s="38" t="str">
        <f ca="1">IF(AT87="Phantom Alt",MATCH($AS87,$AS$5:$AS87,0),IF(OR(OFFSET($AF87,0,8-COUNTBLANK($AG87:$AN87))=$F86,$BE87=$BE86),$BB86,""))</f>
        <v/>
      </c>
      <c r="BC87" s="41"/>
      <c r="BD87" s="55" t="str">
        <f t="shared" si="35"/>
        <v>90MB1BG0-C1BAY0 | 06016-03080000</v>
      </c>
      <c r="BE87" s="55" t="str">
        <f t="shared" ca="1" si="36"/>
        <v>90MB1BG0-C1BAY0 | 59MB1BGB-MB0A01S</v>
      </c>
      <c r="BF87" s="57">
        <f ca="1">IFERROR(VLOOKUP($BE87,$BD$5:$BF86,3,0)*$AE87,VLOOKUP($C87,Demanda!$A:$B,2,0)*$AE87)*IF(AT87="Phantom Alt",$BC87,TRUE)</f>
        <v>1500</v>
      </c>
      <c r="BG87" s="57">
        <f t="shared" ca="1" si="37"/>
        <v>1500</v>
      </c>
      <c r="BH87" s="57">
        <f>SUMIF(Invoice!A:A,F87,Invoice!B:B)</f>
        <v>0</v>
      </c>
      <c r="BI87" s="57">
        <f t="shared" ca="1" si="38"/>
        <v>1500</v>
      </c>
      <c r="BJ87" s="57">
        <f ca="1">MIN((BI87-SUMIF($AS$5:AS86,AS87,$BJ$5:BJ86)),MAX(0,BH87-SUMIF($F$5:F86,F87,$BJ$5:BJ86)))</f>
        <v>0</v>
      </c>
      <c r="BK87" s="57">
        <f t="shared" ca="1" si="39"/>
        <v>0</v>
      </c>
      <c r="BL87" s="57">
        <f ca="1">MAX(0,SUMIF(Invoice!A:A,F87,Invoice!B:B)-SUMIF(F:F,F87,BJ:BJ))*(COUNTIF(F:F,F87)=COUNTIF($F$5:F87,F87))</f>
        <v>0</v>
      </c>
    </row>
    <row r="88" spans="1:64" hidden="1">
      <c r="A88" s="43">
        <v>88</v>
      </c>
      <c r="B88" s="35" t="s">
        <v>145</v>
      </c>
      <c r="C88" s="35" t="s">
        <v>5706</v>
      </c>
      <c r="D88" s="35">
        <v>2</v>
      </c>
      <c r="E88" s="35">
        <v>140</v>
      </c>
      <c r="F88" s="64" t="s">
        <v>776</v>
      </c>
      <c r="G88" s="73" t="s">
        <v>777</v>
      </c>
      <c r="H88" s="35">
        <v>13</v>
      </c>
      <c r="I88" s="35" t="s">
        <v>54</v>
      </c>
      <c r="J88" s="35">
        <v>100</v>
      </c>
      <c r="K88" s="35" t="s">
        <v>148</v>
      </c>
      <c r="L88" s="35" t="s">
        <v>53</v>
      </c>
      <c r="M88" s="35">
        <v>1</v>
      </c>
      <c r="N88" s="35">
        <v>1</v>
      </c>
      <c r="O88" s="35">
        <v>1</v>
      </c>
      <c r="P88" s="35">
        <v>2</v>
      </c>
      <c r="Q88" s="35">
        <v>1</v>
      </c>
      <c r="R88" s="35" t="s">
        <v>73</v>
      </c>
      <c r="S88" s="35" t="s">
        <v>73</v>
      </c>
      <c r="T88" s="36">
        <v>44901</v>
      </c>
      <c r="U88" s="36">
        <v>2958465</v>
      </c>
      <c r="V88" s="35" t="s">
        <v>5707</v>
      </c>
      <c r="W88" s="35" t="s">
        <v>144</v>
      </c>
      <c r="X88" s="35"/>
      <c r="Y88" s="35" t="s">
        <v>143</v>
      </c>
      <c r="Z88" s="35">
        <v>7594328</v>
      </c>
      <c r="AA88" s="35">
        <v>72</v>
      </c>
      <c r="AB88" s="35">
        <v>36</v>
      </c>
      <c r="AC88" s="35"/>
      <c r="AE88" s="51">
        <f t="shared" si="20"/>
        <v>1</v>
      </c>
      <c r="AG88" s="6" t="str">
        <f t="shared" si="21"/>
        <v>90MB1BG0-C1BAY0</v>
      </c>
      <c r="AH88" s="6" t="str">
        <f t="shared" si="22"/>
        <v>59MB1BGB-MB0A01S</v>
      </c>
      <c r="AI88" s="6" t="str">
        <f t="shared" si="23"/>
        <v/>
      </c>
      <c r="AJ88" s="6" t="str">
        <f t="shared" si="24"/>
        <v/>
      </c>
      <c r="AK88" s="6" t="str">
        <f t="shared" si="25"/>
        <v/>
      </c>
      <c r="AL88" s="6" t="str">
        <f t="shared" si="26"/>
        <v/>
      </c>
      <c r="AM88" s="6" t="str">
        <f t="shared" si="27"/>
        <v/>
      </c>
      <c r="AN88" s="6" t="str">
        <f t="shared" si="28"/>
        <v/>
      </c>
      <c r="AO88" s="6" t="str">
        <f t="shared" si="29"/>
        <v xml:space="preserve">90MB1BG0-C1BAY0 | 59MB1BGB-MB0A01S |  |  |  |  |  | </v>
      </c>
      <c r="AP88" s="6">
        <f t="shared" si="30"/>
        <v>100</v>
      </c>
      <c r="AQ88" s="4"/>
      <c r="AR88" s="6" t="b">
        <f t="shared" si="31"/>
        <v>1</v>
      </c>
      <c r="AS88" s="6" t="str">
        <f t="shared" si="32"/>
        <v>461E | 90MB1BG0-C1BAY0 | 59MB1BGB-MB0A01S |  |  |  |  |  |  | 13</v>
      </c>
      <c r="AT88" s="63">
        <f>IF(NOT(AR88),IF(TRIM($H88)="","Assembly","Phantom Alt"),VLOOKUP(F88,ZPCS04!B:G,6,0))</f>
        <v>662</v>
      </c>
      <c r="AU88" s="7"/>
      <c r="AV88" s="38">
        <f ca="1">IF(TRIM($W88)="F",OFFSET($A$5,MATCH($AS88,$AS$5:$AS88,0)-1,0),$A88)</f>
        <v>88</v>
      </c>
      <c r="AW88" s="38">
        <f ca="1">IFERROR(OFFSET(ZPCS04!$A$1,MATCH(F88,ZPCS04!B:B,0)-1,0),100)</f>
        <v>2</v>
      </c>
      <c r="AX88" s="7"/>
      <c r="AY88" s="6" t="b">
        <f t="shared" si="33"/>
        <v>1</v>
      </c>
      <c r="AZ88" s="6" t="b">
        <f t="shared" si="34"/>
        <v>1</v>
      </c>
      <c r="BA88" s="4"/>
      <c r="BB88" s="38" t="str">
        <f ca="1">IF(AT88="Phantom Alt",MATCH($AS88,$AS$5:$AS88,0),IF(OR(OFFSET($AF88,0,8-COUNTBLANK($AG88:$AN88))=$F87,$BE88=$BE87),$BB87,""))</f>
        <v/>
      </c>
      <c r="BC88" s="41"/>
      <c r="BD88" s="55" t="str">
        <f t="shared" si="35"/>
        <v>90MB1BG0-C1BAY0 | 10G212215114010</v>
      </c>
      <c r="BE88" s="55" t="str">
        <f t="shared" ca="1" si="36"/>
        <v>90MB1BG0-C1BAY0 | 59MB1BGB-MB0A01S</v>
      </c>
      <c r="BF88" s="57">
        <f ca="1">IFERROR(VLOOKUP($BE88,$BD$5:$BF87,3,0)*$AE88,VLOOKUP($C88,Demanda!$A:$B,2,0)*$AE88)*IF(AT88="Phantom Alt",$BC88,TRUE)</f>
        <v>1500</v>
      </c>
      <c r="BG88" s="57">
        <f t="shared" ca="1" si="37"/>
        <v>1500</v>
      </c>
      <c r="BH88" s="57">
        <f>SUMIF(Invoice!A:A,F88,Invoice!B:B)</f>
        <v>0</v>
      </c>
      <c r="BI88" s="57">
        <f t="shared" ca="1" si="38"/>
        <v>1500</v>
      </c>
      <c r="BJ88" s="57">
        <f ca="1">MIN((BI88-SUMIF($AS$5:AS87,AS88,$BJ$5:BJ87)),MAX(0,BH88-SUMIF($F$5:F87,F88,$BJ$5:BJ87)))</f>
        <v>0</v>
      </c>
      <c r="BK88" s="57">
        <f t="shared" ca="1" si="39"/>
        <v>0</v>
      </c>
      <c r="BL88" s="57">
        <f ca="1">MAX(0,SUMIF(Invoice!A:A,F88,Invoice!B:B)-SUMIF(F:F,F88,BJ:BJ))*(COUNTIF(F:F,F88)=COUNTIF($F$5:F88,F88))</f>
        <v>0</v>
      </c>
    </row>
    <row r="89" spans="1:64" hidden="1">
      <c r="A89" s="43">
        <v>89</v>
      </c>
      <c r="B89" s="35" t="s">
        <v>145</v>
      </c>
      <c r="C89" s="35" t="s">
        <v>5706</v>
      </c>
      <c r="D89" s="35">
        <v>2</v>
      </c>
      <c r="E89" s="35">
        <v>140</v>
      </c>
      <c r="F89" s="64" t="s">
        <v>778</v>
      </c>
      <c r="G89" s="73" t="s">
        <v>779</v>
      </c>
      <c r="H89" s="35">
        <v>13</v>
      </c>
      <c r="I89" s="35" t="s">
        <v>55</v>
      </c>
      <c r="J89" s="35">
        <v>0</v>
      </c>
      <c r="K89" s="35" t="s">
        <v>148</v>
      </c>
      <c r="L89" s="35" t="s">
        <v>53</v>
      </c>
      <c r="M89" s="35">
        <v>1</v>
      </c>
      <c r="N89" s="35"/>
      <c r="O89" s="35">
        <v>1</v>
      </c>
      <c r="P89" s="35">
        <v>2</v>
      </c>
      <c r="Q89" s="35">
        <v>2</v>
      </c>
      <c r="R89" s="35" t="s">
        <v>73</v>
      </c>
      <c r="S89" s="35" t="s">
        <v>73</v>
      </c>
      <c r="T89" s="36">
        <v>44901</v>
      </c>
      <c r="U89" s="36">
        <v>2958465</v>
      </c>
      <c r="V89" s="35" t="s">
        <v>5707</v>
      </c>
      <c r="W89" s="35" t="s">
        <v>144</v>
      </c>
      <c r="X89" s="35"/>
      <c r="Y89" s="35" t="s">
        <v>143</v>
      </c>
      <c r="Z89" s="35">
        <v>7594328</v>
      </c>
      <c r="AA89" s="35">
        <v>74</v>
      </c>
      <c r="AB89" s="35">
        <v>37</v>
      </c>
      <c r="AC89" s="35"/>
      <c r="AE89" s="51">
        <f t="shared" si="20"/>
        <v>1</v>
      </c>
      <c r="AG89" s="6" t="str">
        <f t="shared" si="21"/>
        <v>90MB1BG0-C1BAY0</v>
      </c>
      <c r="AH89" s="6" t="str">
        <f t="shared" si="22"/>
        <v>59MB1BGB-MB0A01S</v>
      </c>
      <c r="AI89" s="6" t="str">
        <f t="shared" si="23"/>
        <v/>
      </c>
      <c r="AJ89" s="6" t="str">
        <f t="shared" si="24"/>
        <v/>
      </c>
      <c r="AK89" s="6" t="str">
        <f t="shared" si="25"/>
        <v/>
      </c>
      <c r="AL89" s="6" t="str">
        <f t="shared" si="26"/>
        <v/>
      </c>
      <c r="AM89" s="6" t="str">
        <f t="shared" si="27"/>
        <v/>
      </c>
      <c r="AN89" s="6" t="str">
        <f t="shared" si="28"/>
        <v/>
      </c>
      <c r="AO89" s="6" t="str">
        <f t="shared" si="29"/>
        <v xml:space="preserve">90MB1BG0-C1BAY0 | 59MB1BGB-MB0A01S |  |  |  |  |  | </v>
      </c>
      <c r="AP89" s="6">
        <f t="shared" si="30"/>
        <v>0</v>
      </c>
      <c r="AQ89" s="4"/>
      <c r="AR89" s="6" t="b">
        <f t="shared" si="31"/>
        <v>1</v>
      </c>
      <c r="AS89" s="6" t="str">
        <f t="shared" si="32"/>
        <v>461E | 90MB1BG0-C1BAY0 | 59MB1BGB-MB0A01S |  |  |  |  |  |  | 13</v>
      </c>
      <c r="AT89" s="63">
        <f>IF(NOT(AR89),IF(TRIM($H89)="","Assembly","Phantom Alt"),VLOOKUP(F89,ZPCS04!B:G,6,0))</f>
        <v>662</v>
      </c>
      <c r="AU89" s="7"/>
      <c r="AV89" s="38">
        <f ca="1">IF(TRIM($W89)="F",OFFSET($A$5,MATCH($AS89,$AS$5:$AS89,0)-1,0),$A89)</f>
        <v>88</v>
      </c>
      <c r="AW89" s="38">
        <f ca="1">IFERROR(OFFSET(ZPCS04!$A$1,MATCH(F89,ZPCS04!B:B,0)-1,0),100)</f>
        <v>1.9999999000000002</v>
      </c>
      <c r="AX89" s="7"/>
      <c r="AY89" s="6" t="b">
        <f t="shared" si="33"/>
        <v>1</v>
      </c>
      <c r="AZ89" s="6" t="b">
        <f t="shared" si="34"/>
        <v>1</v>
      </c>
      <c r="BA89" s="4"/>
      <c r="BB89" s="38" t="str">
        <f ca="1">IF(AT89="Phantom Alt",MATCH($AS89,$AS$5:$AS89,0),IF(OR(OFFSET($AF89,0,8-COUNTBLANK($AG89:$AN89))=$F88,$BE89=$BE88),$BB88,""))</f>
        <v/>
      </c>
      <c r="BC89" s="41"/>
      <c r="BD89" s="55" t="str">
        <f t="shared" si="35"/>
        <v>90MB1BG0-C1BAY0 | 10G212215114020</v>
      </c>
      <c r="BE89" s="55" t="str">
        <f t="shared" ca="1" si="36"/>
        <v>90MB1BG0-C1BAY0 | 59MB1BGB-MB0A01S</v>
      </c>
      <c r="BF89" s="57">
        <f ca="1">IFERROR(VLOOKUP($BE89,$BD$5:$BF88,3,0)*$AE89,VLOOKUP($C89,Demanda!$A:$B,2,0)*$AE89)*IF(AT89="Phantom Alt",$BC89,TRUE)</f>
        <v>1500</v>
      </c>
      <c r="BG89" s="57">
        <f t="shared" ca="1" si="37"/>
        <v>0</v>
      </c>
      <c r="BH89" s="57">
        <f>SUMIF(Invoice!A:A,F89,Invoice!B:B)</f>
        <v>10000</v>
      </c>
      <c r="BI89" s="57">
        <f t="shared" ca="1" si="38"/>
        <v>1500</v>
      </c>
      <c r="BJ89" s="57">
        <f ca="1">MIN((BI89-SUMIF($AS$5:AS88,AS89,$BJ$5:BJ88)),MAX(0,BH89-SUMIF($F$5:F88,F89,$BJ$5:BJ88)))</f>
        <v>1500</v>
      </c>
      <c r="BK89" s="57">
        <f t="shared" ca="1" si="39"/>
        <v>0</v>
      </c>
      <c r="BL89" s="57">
        <f ca="1">MAX(0,SUMIF(Invoice!A:A,F89,Invoice!B:B)-SUMIF(F:F,F89,BJ:BJ))*(COUNTIF(F:F,F89)=COUNTIF($F$5:F89,F89))</f>
        <v>8500</v>
      </c>
    </row>
    <row r="90" spans="1:64" hidden="1">
      <c r="A90" s="43">
        <v>90</v>
      </c>
      <c r="B90" s="35" t="s">
        <v>145</v>
      </c>
      <c r="C90" s="35" t="s">
        <v>5706</v>
      </c>
      <c r="D90" s="35">
        <v>2</v>
      </c>
      <c r="E90" s="35">
        <v>140</v>
      </c>
      <c r="F90" s="64" t="s">
        <v>780</v>
      </c>
      <c r="G90" s="73" t="s">
        <v>781</v>
      </c>
      <c r="H90" s="35">
        <v>13</v>
      </c>
      <c r="I90" s="35" t="s">
        <v>55</v>
      </c>
      <c r="J90" s="35">
        <v>0</v>
      </c>
      <c r="K90" s="35" t="s">
        <v>148</v>
      </c>
      <c r="L90" s="35" t="s">
        <v>53</v>
      </c>
      <c r="M90" s="35">
        <v>1</v>
      </c>
      <c r="N90" s="35"/>
      <c r="O90" s="35">
        <v>1</v>
      </c>
      <c r="P90" s="35">
        <v>2</v>
      </c>
      <c r="Q90" s="35">
        <v>3</v>
      </c>
      <c r="R90" s="35" t="s">
        <v>73</v>
      </c>
      <c r="S90" s="35" t="s">
        <v>73</v>
      </c>
      <c r="T90" s="36">
        <v>44901</v>
      </c>
      <c r="U90" s="36">
        <v>2958465</v>
      </c>
      <c r="V90" s="35" t="s">
        <v>5707</v>
      </c>
      <c r="W90" s="35" t="s">
        <v>144</v>
      </c>
      <c r="X90" s="35"/>
      <c r="Y90" s="35" t="s">
        <v>143</v>
      </c>
      <c r="Z90" s="35">
        <v>7594328</v>
      </c>
      <c r="AA90" s="35">
        <v>76</v>
      </c>
      <c r="AB90" s="35">
        <v>38</v>
      </c>
      <c r="AC90" s="35"/>
      <c r="AE90" s="51">
        <f t="shared" si="20"/>
        <v>1</v>
      </c>
      <c r="AG90" s="6" t="str">
        <f t="shared" si="21"/>
        <v>90MB1BG0-C1BAY0</v>
      </c>
      <c r="AH90" s="6" t="str">
        <f t="shared" si="22"/>
        <v>59MB1BGB-MB0A01S</v>
      </c>
      <c r="AI90" s="6" t="str">
        <f t="shared" si="23"/>
        <v/>
      </c>
      <c r="AJ90" s="6" t="str">
        <f t="shared" si="24"/>
        <v/>
      </c>
      <c r="AK90" s="6" t="str">
        <f t="shared" si="25"/>
        <v/>
      </c>
      <c r="AL90" s="6" t="str">
        <f t="shared" si="26"/>
        <v/>
      </c>
      <c r="AM90" s="6" t="str">
        <f t="shared" si="27"/>
        <v/>
      </c>
      <c r="AN90" s="6" t="str">
        <f t="shared" si="28"/>
        <v/>
      </c>
      <c r="AO90" s="6" t="str">
        <f t="shared" si="29"/>
        <v xml:space="preserve">90MB1BG0-C1BAY0 | 59MB1BGB-MB0A01S |  |  |  |  |  | </v>
      </c>
      <c r="AP90" s="6">
        <f t="shared" si="30"/>
        <v>0</v>
      </c>
      <c r="AQ90" s="4"/>
      <c r="AR90" s="6" t="b">
        <f t="shared" si="31"/>
        <v>1</v>
      </c>
      <c r="AS90" s="6" t="str">
        <f t="shared" si="32"/>
        <v>461E | 90MB1BG0-C1BAY0 | 59MB1BGB-MB0A01S |  |  |  |  |  |  | 13</v>
      </c>
      <c r="AT90" s="63">
        <f>IF(NOT(AR90),IF(TRIM($H90)="","Assembly","Phantom Alt"),VLOOKUP(F90,ZPCS04!B:G,6,0))</f>
        <v>662</v>
      </c>
      <c r="AU90" s="7"/>
      <c r="AV90" s="38">
        <f ca="1">IF(TRIM($W90)="F",OFFSET($A$5,MATCH($AS90,$AS$5:$AS90,0)-1,0),$A90)</f>
        <v>88</v>
      </c>
      <c r="AW90" s="38">
        <f ca="1">IFERROR(OFFSET(ZPCS04!$A$1,MATCH(F90,ZPCS04!B:B,0)-1,0),100)</f>
        <v>2</v>
      </c>
      <c r="AX90" s="7"/>
      <c r="AY90" s="6" t="b">
        <f t="shared" si="33"/>
        <v>1</v>
      </c>
      <c r="AZ90" s="6" t="b">
        <f t="shared" si="34"/>
        <v>1</v>
      </c>
      <c r="BA90" s="4"/>
      <c r="BB90" s="38" t="str">
        <f ca="1">IF(AT90="Phantom Alt",MATCH($AS90,$AS$5:$AS90,0),IF(OR(OFFSET($AF90,0,8-COUNTBLANK($AG90:$AN90))=$F89,$BE90=$BE89),$BB89,""))</f>
        <v/>
      </c>
      <c r="BC90" s="41"/>
      <c r="BD90" s="55" t="str">
        <f t="shared" si="35"/>
        <v>90MB1BG0-C1BAY0 | 10G212215114050</v>
      </c>
      <c r="BE90" s="55" t="str">
        <f t="shared" ca="1" si="36"/>
        <v>90MB1BG0-C1BAY0 | 59MB1BGB-MB0A01S</v>
      </c>
      <c r="BF90" s="57">
        <f ca="1">IFERROR(VLOOKUP($BE90,$BD$5:$BF89,3,0)*$AE90,VLOOKUP($C90,Demanda!$A:$B,2,0)*$AE90)*IF(AT90="Phantom Alt",$BC90,TRUE)</f>
        <v>1500</v>
      </c>
      <c r="BG90" s="57">
        <f t="shared" ca="1" si="37"/>
        <v>0</v>
      </c>
      <c r="BH90" s="57">
        <f>SUMIF(Invoice!A:A,F90,Invoice!B:B)</f>
        <v>0</v>
      </c>
      <c r="BI90" s="57">
        <f t="shared" ca="1" si="38"/>
        <v>1500</v>
      </c>
      <c r="BJ90" s="57">
        <f ca="1">MIN((BI90-SUMIF($AS$5:AS89,AS90,$BJ$5:BJ89)),MAX(0,BH90-SUMIF($F$5:F89,F90,$BJ$5:BJ89)))</f>
        <v>0</v>
      </c>
      <c r="BK90" s="57">
        <f t="shared" ca="1" si="39"/>
        <v>0</v>
      </c>
      <c r="BL90" s="57">
        <f ca="1">MAX(0,SUMIF(Invoice!A:A,F90,Invoice!B:B)-SUMIF(F:F,F90,BJ:BJ))*(COUNTIF(F:F,F90)=COUNTIF($F$5:F90,F90))</f>
        <v>0</v>
      </c>
    </row>
    <row r="91" spans="1:64" hidden="1">
      <c r="A91" s="43">
        <v>91</v>
      </c>
      <c r="B91" s="35" t="s">
        <v>145</v>
      </c>
      <c r="C91" s="35" t="s">
        <v>5706</v>
      </c>
      <c r="D91" s="35">
        <v>2</v>
      </c>
      <c r="E91" s="35">
        <v>150</v>
      </c>
      <c r="F91" s="64" t="s">
        <v>782</v>
      </c>
      <c r="G91" s="73" t="s">
        <v>783</v>
      </c>
      <c r="H91" s="35">
        <v>14</v>
      </c>
      <c r="I91" s="35" t="s">
        <v>54</v>
      </c>
      <c r="J91" s="35">
        <v>100</v>
      </c>
      <c r="K91" s="35" t="s">
        <v>462</v>
      </c>
      <c r="L91" s="35" t="s">
        <v>53</v>
      </c>
      <c r="M91" s="35">
        <v>1</v>
      </c>
      <c r="N91" s="35">
        <v>1</v>
      </c>
      <c r="O91" s="35">
        <v>1</v>
      </c>
      <c r="P91" s="35">
        <v>2</v>
      </c>
      <c r="Q91" s="35">
        <v>1</v>
      </c>
      <c r="R91" s="35" t="s">
        <v>73</v>
      </c>
      <c r="S91" s="35" t="s">
        <v>73</v>
      </c>
      <c r="T91" s="36">
        <v>44901</v>
      </c>
      <c r="U91" s="36">
        <v>2958465</v>
      </c>
      <c r="V91" s="35" t="s">
        <v>5707</v>
      </c>
      <c r="W91" s="35" t="s">
        <v>144</v>
      </c>
      <c r="X91" s="35"/>
      <c r="Y91" s="35" t="s">
        <v>143</v>
      </c>
      <c r="Z91" s="35">
        <v>7594328</v>
      </c>
      <c r="AA91" s="35">
        <v>78</v>
      </c>
      <c r="AB91" s="35">
        <v>39</v>
      </c>
      <c r="AC91" s="35"/>
      <c r="AE91" s="51">
        <f t="shared" si="20"/>
        <v>1</v>
      </c>
      <c r="AG91" s="6" t="str">
        <f t="shared" si="21"/>
        <v>90MB1BG0-C1BAY0</v>
      </c>
      <c r="AH91" s="6" t="str">
        <f t="shared" si="22"/>
        <v>59MB1BGB-MB0A01S</v>
      </c>
      <c r="AI91" s="6" t="str">
        <f t="shared" si="23"/>
        <v/>
      </c>
      <c r="AJ91" s="6" t="str">
        <f t="shared" si="24"/>
        <v/>
      </c>
      <c r="AK91" s="6" t="str">
        <f t="shared" si="25"/>
        <v/>
      </c>
      <c r="AL91" s="6" t="str">
        <f t="shared" si="26"/>
        <v/>
      </c>
      <c r="AM91" s="6" t="str">
        <f t="shared" si="27"/>
        <v/>
      </c>
      <c r="AN91" s="6" t="str">
        <f t="shared" si="28"/>
        <v/>
      </c>
      <c r="AO91" s="6" t="str">
        <f t="shared" si="29"/>
        <v xml:space="preserve">90MB1BG0-C1BAY0 | 59MB1BGB-MB0A01S |  |  |  |  |  | </v>
      </c>
      <c r="AP91" s="6">
        <f t="shared" si="30"/>
        <v>100</v>
      </c>
      <c r="AQ91" s="4"/>
      <c r="AR91" s="6" t="b">
        <f t="shared" si="31"/>
        <v>1</v>
      </c>
      <c r="AS91" s="6" t="str">
        <f t="shared" si="32"/>
        <v>461E | 90MB1BG0-C1BAY0 | 59MB1BGB-MB0A01S |  |  |  |  |  |  | 14</v>
      </c>
      <c r="AT91" s="63">
        <f>IF(NOT(AR91),IF(TRIM($H91)="","Assembly","Phantom Alt"),VLOOKUP(F91,ZPCS04!B:G,6,0))</f>
        <v>958</v>
      </c>
      <c r="AU91" s="7"/>
      <c r="AV91" s="38">
        <f ca="1">IF(TRIM($W91)="F",OFFSET($A$5,MATCH($AS91,$AS$5:$AS91,0)-1,0),$A91)</f>
        <v>91</v>
      </c>
      <c r="AW91" s="38">
        <f ca="1">IFERROR(OFFSET(ZPCS04!$A$1,MATCH(F91,ZPCS04!B:B,0)-1,0),100)</f>
        <v>2</v>
      </c>
      <c r="AX91" s="7"/>
      <c r="AY91" s="6" t="b">
        <f t="shared" si="33"/>
        <v>1</v>
      </c>
      <c r="AZ91" s="6" t="b">
        <f t="shared" si="34"/>
        <v>1</v>
      </c>
      <c r="BA91" s="4"/>
      <c r="BB91" s="38" t="str">
        <f ca="1">IF(AT91="Phantom Alt",MATCH($AS91,$AS$5:$AS91,0),IF(OR(OFFSET($AF91,0,8-COUNTBLANK($AG91:$AN91))=$F90,$BE91=$BE90),$BB90,""))</f>
        <v/>
      </c>
      <c r="BC91" s="41"/>
      <c r="BD91" s="55" t="str">
        <f t="shared" si="35"/>
        <v>90MB1BG0-C1BAY0 | 10G212215214010</v>
      </c>
      <c r="BE91" s="55" t="str">
        <f t="shared" ca="1" si="36"/>
        <v>90MB1BG0-C1BAY0 | 59MB1BGB-MB0A01S</v>
      </c>
      <c r="BF91" s="57">
        <f ca="1">IFERROR(VLOOKUP($BE91,$BD$5:$BF90,3,0)*$AE91,VLOOKUP($C91,Demanda!$A:$B,2,0)*$AE91)*IF(AT91="Phantom Alt",$BC91,TRUE)</f>
        <v>1500</v>
      </c>
      <c r="BG91" s="57">
        <f t="shared" ca="1" si="37"/>
        <v>1500</v>
      </c>
      <c r="BH91" s="57">
        <f>SUMIF(Invoice!A:A,F91,Invoice!B:B)</f>
        <v>0</v>
      </c>
      <c r="BI91" s="57">
        <f t="shared" ca="1" si="38"/>
        <v>1500</v>
      </c>
      <c r="BJ91" s="57">
        <f ca="1">MIN((BI91-SUMIF($AS$5:AS90,AS91,$BJ$5:BJ90)),MAX(0,BH91-SUMIF($F$5:F90,F91,$BJ$5:BJ90)))</f>
        <v>0</v>
      </c>
      <c r="BK91" s="57">
        <f t="shared" ca="1" si="39"/>
        <v>0</v>
      </c>
      <c r="BL91" s="57">
        <f ca="1">MAX(0,SUMIF(Invoice!A:A,F91,Invoice!B:B)-SUMIF(F:F,F91,BJ:BJ))*(COUNTIF(F:F,F91)=COUNTIF($F$5:F91,F91))</f>
        <v>0</v>
      </c>
    </row>
    <row r="92" spans="1:64" hidden="1">
      <c r="A92" s="43">
        <v>92</v>
      </c>
      <c r="B92" s="35" t="s">
        <v>145</v>
      </c>
      <c r="C92" s="35" t="s">
        <v>5706</v>
      </c>
      <c r="D92" s="35">
        <v>2</v>
      </c>
      <c r="E92" s="35">
        <v>150</v>
      </c>
      <c r="F92" s="64" t="s">
        <v>784</v>
      </c>
      <c r="G92" s="73" t="s">
        <v>785</v>
      </c>
      <c r="H92" s="35">
        <v>14</v>
      </c>
      <c r="I92" s="35" t="s">
        <v>55</v>
      </c>
      <c r="J92" s="35">
        <v>0</v>
      </c>
      <c r="K92" s="35" t="s">
        <v>462</v>
      </c>
      <c r="L92" s="35" t="s">
        <v>53</v>
      </c>
      <c r="M92" s="35">
        <v>1</v>
      </c>
      <c r="N92" s="35"/>
      <c r="O92" s="35">
        <v>1</v>
      </c>
      <c r="P92" s="35">
        <v>2</v>
      </c>
      <c r="Q92" s="35">
        <v>2</v>
      </c>
      <c r="R92" s="35" t="s">
        <v>73</v>
      </c>
      <c r="S92" s="35" t="s">
        <v>73</v>
      </c>
      <c r="T92" s="36">
        <v>44901</v>
      </c>
      <c r="U92" s="36">
        <v>2958465</v>
      </c>
      <c r="V92" s="35" t="s">
        <v>5707</v>
      </c>
      <c r="W92" s="35" t="s">
        <v>144</v>
      </c>
      <c r="X92" s="35"/>
      <c r="Y92" s="35" t="s">
        <v>143</v>
      </c>
      <c r="Z92" s="35">
        <v>7594328</v>
      </c>
      <c r="AA92" s="35">
        <v>80</v>
      </c>
      <c r="AB92" s="35">
        <v>40</v>
      </c>
      <c r="AC92" s="35"/>
      <c r="AE92" s="51">
        <f t="shared" si="20"/>
        <v>1</v>
      </c>
      <c r="AG92" s="6" t="str">
        <f t="shared" si="21"/>
        <v>90MB1BG0-C1BAY0</v>
      </c>
      <c r="AH92" s="6" t="str">
        <f t="shared" si="22"/>
        <v>59MB1BGB-MB0A01S</v>
      </c>
      <c r="AI92" s="6" t="str">
        <f t="shared" si="23"/>
        <v/>
      </c>
      <c r="AJ92" s="6" t="str">
        <f t="shared" si="24"/>
        <v/>
      </c>
      <c r="AK92" s="6" t="str">
        <f t="shared" si="25"/>
        <v/>
      </c>
      <c r="AL92" s="6" t="str">
        <f t="shared" si="26"/>
        <v/>
      </c>
      <c r="AM92" s="6" t="str">
        <f t="shared" si="27"/>
        <v/>
      </c>
      <c r="AN92" s="6" t="str">
        <f t="shared" si="28"/>
        <v/>
      </c>
      <c r="AO92" s="6" t="str">
        <f t="shared" si="29"/>
        <v xml:space="preserve">90MB1BG0-C1BAY0 | 59MB1BGB-MB0A01S |  |  |  |  |  | </v>
      </c>
      <c r="AP92" s="6">
        <f t="shared" si="30"/>
        <v>0</v>
      </c>
      <c r="AQ92" s="4"/>
      <c r="AR92" s="6" t="b">
        <f t="shared" si="31"/>
        <v>1</v>
      </c>
      <c r="AS92" s="6" t="str">
        <f t="shared" si="32"/>
        <v>461E | 90MB1BG0-C1BAY0 | 59MB1BGB-MB0A01S |  |  |  |  |  |  | 14</v>
      </c>
      <c r="AT92" s="63">
        <f>IF(NOT(AR92),IF(TRIM($H92)="","Assembly","Phantom Alt"),VLOOKUP(F92,ZPCS04!B:G,6,0))</f>
        <v>958</v>
      </c>
      <c r="AU92" s="7"/>
      <c r="AV92" s="38">
        <f ca="1">IF(TRIM($W92)="F",OFFSET($A$5,MATCH($AS92,$AS$5:$AS92,0)-1,0),$A92)</f>
        <v>91</v>
      </c>
      <c r="AW92" s="38">
        <f ca="1">IFERROR(OFFSET(ZPCS04!$A$1,MATCH(F92,ZPCS04!B:B,0)-1,0),100)</f>
        <v>1.9999999000000002</v>
      </c>
      <c r="AX92" s="7"/>
      <c r="AY92" s="6" t="b">
        <f t="shared" si="33"/>
        <v>1</v>
      </c>
      <c r="AZ92" s="6" t="b">
        <f t="shared" si="34"/>
        <v>1</v>
      </c>
      <c r="BA92" s="4"/>
      <c r="BB92" s="38" t="str">
        <f ca="1">IF(AT92="Phantom Alt",MATCH($AS92,$AS$5:$AS92,0),IF(OR(OFFSET($AF92,0,8-COUNTBLANK($AG92:$AN92))=$F91,$BE92=$BE91),$BB91,""))</f>
        <v/>
      </c>
      <c r="BC92" s="41"/>
      <c r="BD92" s="55" t="str">
        <f t="shared" si="35"/>
        <v>90MB1BG0-C1BAY0 | 10G212215214020</v>
      </c>
      <c r="BE92" s="55" t="str">
        <f t="shared" ca="1" si="36"/>
        <v>90MB1BG0-C1BAY0 | 59MB1BGB-MB0A01S</v>
      </c>
      <c r="BF92" s="57">
        <f ca="1">IFERROR(VLOOKUP($BE92,$BD$5:$BF91,3,0)*$AE92,VLOOKUP($C92,Demanda!$A:$B,2,0)*$AE92)*IF(AT92="Phantom Alt",$BC92,TRUE)</f>
        <v>1500</v>
      </c>
      <c r="BG92" s="57">
        <f t="shared" ca="1" si="37"/>
        <v>0</v>
      </c>
      <c r="BH92" s="57">
        <f>SUMIF(Invoice!A:A,F92,Invoice!B:B)</f>
        <v>10000</v>
      </c>
      <c r="BI92" s="57">
        <f t="shared" ca="1" si="38"/>
        <v>1500</v>
      </c>
      <c r="BJ92" s="57">
        <f ca="1">MIN((BI92-SUMIF($AS$5:AS91,AS92,$BJ$5:BJ91)),MAX(0,BH92-SUMIF($F$5:F91,F92,$BJ$5:BJ91)))</f>
        <v>1500</v>
      </c>
      <c r="BK92" s="57">
        <f t="shared" ca="1" si="39"/>
        <v>0</v>
      </c>
      <c r="BL92" s="57">
        <f ca="1">MAX(0,SUMIF(Invoice!A:A,F92,Invoice!B:B)-SUMIF(F:F,F92,BJ:BJ))*(COUNTIF(F:F,F92)=COUNTIF($F$5:F92,F92))</f>
        <v>8500</v>
      </c>
    </row>
    <row r="93" spans="1:64" hidden="1">
      <c r="A93" s="43">
        <v>94</v>
      </c>
      <c r="B93" s="35" t="s">
        <v>145</v>
      </c>
      <c r="C93" s="35" t="s">
        <v>5706</v>
      </c>
      <c r="D93" s="35">
        <v>2</v>
      </c>
      <c r="E93" s="35">
        <v>150</v>
      </c>
      <c r="F93" s="64" t="s">
        <v>786</v>
      </c>
      <c r="G93" s="73" t="s">
        <v>787</v>
      </c>
      <c r="H93" s="35">
        <v>14</v>
      </c>
      <c r="I93" s="35" t="s">
        <v>55</v>
      </c>
      <c r="J93" s="35">
        <v>0</v>
      </c>
      <c r="K93" s="35" t="s">
        <v>148</v>
      </c>
      <c r="L93" s="35" t="s">
        <v>53</v>
      </c>
      <c r="M93" s="35">
        <v>1</v>
      </c>
      <c r="N93" s="35"/>
      <c r="O93" s="35">
        <v>1</v>
      </c>
      <c r="P93" s="35">
        <v>2</v>
      </c>
      <c r="Q93" s="35">
        <v>3</v>
      </c>
      <c r="R93" s="35" t="s">
        <v>73</v>
      </c>
      <c r="S93" s="35" t="s">
        <v>73</v>
      </c>
      <c r="T93" s="36">
        <v>44901</v>
      </c>
      <c r="U93" s="36">
        <v>2958465</v>
      </c>
      <c r="V93" s="35" t="s">
        <v>5707</v>
      </c>
      <c r="W93" s="35" t="s">
        <v>144</v>
      </c>
      <c r="X93" s="35"/>
      <c r="Y93" s="35" t="s">
        <v>143</v>
      </c>
      <c r="Z93" s="35">
        <v>7594328</v>
      </c>
      <c r="AA93" s="35">
        <v>82</v>
      </c>
      <c r="AB93" s="35">
        <v>41</v>
      </c>
      <c r="AC93" s="35"/>
      <c r="AE93" s="51">
        <f t="shared" si="20"/>
        <v>1</v>
      </c>
      <c r="AG93" s="6" t="str">
        <f t="shared" si="21"/>
        <v>90MB1BG0-C1BAY0</v>
      </c>
      <c r="AH93" s="6" t="str">
        <f t="shared" si="22"/>
        <v>59MB1BGB-MB0A01S</v>
      </c>
      <c r="AI93" s="6" t="str">
        <f t="shared" si="23"/>
        <v/>
      </c>
      <c r="AJ93" s="6" t="str">
        <f t="shared" si="24"/>
        <v/>
      </c>
      <c r="AK93" s="6" t="str">
        <f t="shared" si="25"/>
        <v/>
      </c>
      <c r="AL93" s="6" t="str">
        <f t="shared" si="26"/>
        <v/>
      </c>
      <c r="AM93" s="6" t="str">
        <f t="shared" si="27"/>
        <v/>
      </c>
      <c r="AN93" s="6" t="str">
        <f t="shared" si="28"/>
        <v/>
      </c>
      <c r="AO93" s="6" t="str">
        <f t="shared" si="29"/>
        <v xml:space="preserve">90MB1BG0-C1BAY0 | 59MB1BGB-MB0A01S |  |  |  |  |  | </v>
      </c>
      <c r="AP93" s="6">
        <f t="shared" si="30"/>
        <v>0</v>
      </c>
      <c r="AQ93" s="4"/>
      <c r="AR93" s="6" t="b">
        <f t="shared" si="31"/>
        <v>1</v>
      </c>
      <c r="AS93" s="6" t="str">
        <f t="shared" si="32"/>
        <v>461E | 90MB1BG0-C1BAY0 | 59MB1BGB-MB0A01S |  |  |  |  |  |  | 14</v>
      </c>
      <c r="AT93" s="63">
        <f>IF(NOT(AR93),IF(TRIM($H93)="","Assembly","Phantom Alt"),VLOOKUP(F93,ZPCS04!B:G,6,0))</f>
        <v>958</v>
      </c>
      <c r="AU93" s="7"/>
      <c r="AV93" s="38">
        <f ca="1">IF(TRIM($W93)="F",OFFSET($A$5,MATCH($AS93,$AS$5:$AS93,0)-1,0),$A93)</f>
        <v>91</v>
      </c>
      <c r="AW93" s="38">
        <f ca="1">IFERROR(OFFSET(ZPCS04!$A$1,MATCH(F93,ZPCS04!B:B,0)-1,0),100)</f>
        <v>2</v>
      </c>
      <c r="AX93" s="7"/>
      <c r="AY93" s="6" t="b">
        <f t="shared" si="33"/>
        <v>1</v>
      </c>
      <c r="AZ93" s="6" t="b">
        <f t="shared" si="34"/>
        <v>1</v>
      </c>
      <c r="BA93" s="4"/>
      <c r="BB93" s="38" t="str">
        <f ca="1">IF(AT93="Phantom Alt",MATCH($AS93,$AS$5:$AS93,0),IF(OR(OFFSET($AF93,0,8-COUNTBLANK($AG93:$AN93))=$F92,$BE93=$BE92),$BB92,""))</f>
        <v/>
      </c>
      <c r="BC93" s="41"/>
      <c r="BD93" s="55" t="str">
        <f t="shared" si="35"/>
        <v>90MB1BG0-C1BAY0 | 10G212215214050</v>
      </c>
      <c r="BE93" s="55" t="str">
        <f t="shared" ca="1" si="36"/>
        <v>90MB1BG0-C1BAY0 | 59MB1BGB-MB0A01S</v>
      </c>
      <c r="BF93" s="57">
        <f ca="1">IFERROR(VLOOKUP($BE93,$BD$5:$BF92,3,0)*$AE93,VLOOKUP($C93,Demanda!$A:$B,2,0)*$AE93)*IF(AT93="Phantom Alt",$BC93,TRUE)</f>
        <v>1500</v>
      </c>
      <c r="BG93" s="57">
        <f t="shared" ca="1" si="37"/>
        <v>0</v>
      </c>
      <c r="BH93" s="57">
        <f>SUMIF(Invoice!A:A,F93,Invoice!B:B)</f>
        <v>0</v>
      </c>
      <c r="BI93" s="57">
        <f t="shared" ca="1" si="38"/>
        <v>1500</v>
      </c>
      <c r="BJ93" s="57">
        <f ca="1">MIN((BI93-SUMIF($AS$5:AS92,AS93,$BJ$5:BJ92)),MAX(0,BH93-SUMIF($F$5:F92,F93,$BJ$5:BJ92)))</f>
        <v>0</v>
      </c>
      <c r="BK93" s="57">
        <f t="shared" ca="1" si="39"/>
        <v>0</v>
      </c>
      <c r="BL93" s="57">
        <f ca="1">MAX(0,SUMIF(Invoice!A:A,F93,Invoice!B:B)-SUMIF(F:F,F93,BJ:BJ))*(COUNTIF(F:F,F93)=COUNTIF($F$5:F93,F93))</f>
        <v>0</v>
      </c>
    </row>
    <row r="94" spans="1:64" hidden="1">
      <c r="A94" s="43">
        <v>93</v>
      </c>
      <c r="B94" s="35" t="s">
        <v>145</v>
      </c>
      <c r="C94" s="35" t="s">
        <v>5706</v>
      </c>
      <c r="D94" s="35">
        <v>2</v>
      </c>
      <c r="E94" s="35">
        <v>160</v>
      </c>
      <c r="F94" s="64" t="s">
        <v>788</v>
      </c>
      <c r="G94" s="73" t="s">
        <v>789</v>
      </c>
      <c r="H94" s="35">
        <v>15</v>
      </c>
      <c r="I94" s="35" t="s">
        <v>54</v>
      </c>
      <c r="J94" s="35">
        <v>100</v>
      </c>
      <c r="K94" s="35" t="s">
        <v>462</v>
      </c>
      <c r="L94" s="35" t="s">
        <v>53</v>
      </c>
      <c r="M94" s="35">
        <v>14</v>
      </c>
      <c r="N94" s="35">
        <v>14</v>
      </c>
      <c r="O94" s="35">
        <v>1</v>
      </c>
      <c r="P94" s="35">
        <v>2</v>
      </c>
      <c r="Q94" s="35">
        <v>1</v>
      </c>
      <c r="R94" s="35" t="s">
        <v>122</v>
      </c>
      <c r="S94" s="35" t="s">
        <v>122</v>
      </c>
      <c r="T94" s="36">
        <v>44901</v>
      </c>
      <c r="U94" s="36">
        <v>2958465</v>
      </c>
      <c r="V94" s="35" t="s">
        <v>5707</v>
      </c>
      <c r="W94" s="35" t="s">
        <v>144</v>
      </c>
      <c r="X94" s="35"/>
      <c r="Y94" s="35" t="s">
        <v>143</v>
      </c>
      <c r="Z94" s="35">
        <v>7594328</v>
      </c>
      <c r="AA94" s="35">
        <v>84</v>
      </c>
      <c r="AB94" s="35">
        <v>42</v>
      </c>
      <c r="AC94" s="35"/>
      <c r="AE94" s="51">
        <f t="shared" si="20"/>
        <v>14</v>
      </c>
      <c r="AG94" s="6" t="str">
        <f t="shared" si="21"/>
        <v>90MB1BG0-C1BAY0</v>
      </c>
      <c r="AH94" s="6" t="str">
        <f t="shared" si="22"/>
        <v>59MB1BGB-MB0A01S</v>
      </c>
      <c r="AI94" s="6" t="str">
        <f t="shared" si="23"/>
        <v/>
      </c>
      <c r="AJ94" s="6" t="str">
        <f t="shared" si="24"/>
        <v/>
      </c>
      <c r="AK94" s="6" t="str">
        <f t="shared" si="25"/>
        <v/>
      </c>
      <c r="AL94" s="6" t="str">
        <f t="shared" si="26"/>
        <v/>
      </c>
      <c r="AM94" s="6" t="str">
        <f t="shared" si="27"/>
        <v/>
      </c>
      <c r="AN94" s="6" t="str">
        <f t="shared" si="28"/>
        <v/>
      </c>
      <c r="AO94" s="6" t="str">
        <f t="shared" si="29"/>
        <v xml:space="preserve">90MB1BG0-C1BAY0 | 59MB1BGB-MB0A01S |  |  |  |  |  | </v>
      </c>
      <c r="AP94" s="6">
        <f t="shared" si="30"/>
        <v>100</v>
      </c>
      <c r="AQ94" s="4"/>
      <c r="AR94" s="6" t="b">
        <f t="shared" si="31"/>
        <v>1</v>
      </c>
      <c r="AS94" s="6" t="str">
        <f t="shared" si="32"/>
        <v>461E | 90MB1BG0-C1BAY0 | 59MB1BGB-MB0A01S |  |  |  |  |  |  | 15</v>
      </c>
      <c r="AT94" s="63">
        <f>IF(NOT(AR94),IF(TRIM($H94)="","Assembly","Phantom Alt"),VLOOKUP(F94,ZPCS04!B:G,6,0))</f>
        <v>840</v>
      </c>
      <c r="AU94" s="7"/>
      <c r="AV94" s="38">
        <f ca="1">IF(TRIM($W94)="F",OFFSET($A$5,MATCH($AS94,$AS$5:$AS94,0)-1,0),$A94)</f>
        <v>93</v>
      </c>
      <c r="AW94" s="38">
        <f ca="1">IFERROR(OFFSET(ZPCS04!$A$1,MATCH(F94,ZPCS04!B:B,0)-1,0),100)</f>
        <v>2</v>
      </c>
      <c r="AX94" s="7"/>
      <c r="AY94" s="6" t="b">
        <f t="shared" si="33"/>
        <v>1</v>
      </c>
      <c r="AZ94" s="6" t="b">
        <f t="shared" si="34"/>
        <v>1</v>
      </c>
      <c r="BA94" s="4"/>
      <c r="BB94" s="38" t="str">
        <f ca="1">IF(AT94="Phantom Alt",MATCH($AS94,$AS$5:$AS94,0),IF(OR(OFFSET($AF94,0,8-COUNTBLANK($AG94:$AN94))=$F93,$BE94=$BE93),$BB93,""))</f>
        <v/>
      </c>
      <c r="BC94" s="41"/>
      <c r="BD94" s="55" t="str">
        <f t="shared" si="35"/>
        <v>90MB1BG0-C1BAY0 | 10G212220114010</v>
      </c>
      <c r="BE94" s="55" t="str">
        <f t="shared" ca="1" si="36"/>
        <v>90MB1BG0-C1BAY0 | 59MB1BGB-MB0A01S</v>
      </c>
      <c r="BF94" s="57">
        <f ca="1">IFERROR(VLOOKUP($BE94,$BD$5:$BF93,3,0)*$AE94,VLOOKUP($C94,Demanda!$A:$B,2,0)*$AE94)*IF(AT94="Phantom Alt",$BC94,TRUE)</f>
        <v>21000</v>
      </c>
      <c r="BG94" s="57">
        <f t="shared" ca="1" si="37"/>
        <v>21000</v>
      </c>
      <c r="BH94" s="57">
        <f>SUMIF(Invoice!A:A,F94,Invoice!B:B)</f>
        <v>0</v>
      </c>
      <c r="BI94" s="57">
        <f t="shared" ca="1" si="38"/>
        <v>21000</v>
      </c>
      <c r="BJ94" s="57">
        <f ca="1">MIN((BI94-SUMIF($AS$5:AS93,AS94,$BJ$5:BJ93)),MAX(0,BH94-SUMIF($F$5:F93,F94,$BJ$5:BJ93)))</f>
        <v>0</v>
      </c>
      <c r="BK94" s="57">
        <f t="shared" ca="1" si="39"/>
        <v>0</v>
      </c>
      <c r="BL94" s="57">
        <f ca="1">MAX(0,SUMIF(Invoice!A:A,F94,Invoice!B:B)-SUMIF(F:F,F94,BJ:BJ))*(COUNTIF(F:F,F94)=COUNTIF($F$5:F94,F94))</f>
        <v>0</v>
      </c>
    </row>
    <row r="95" spans="1:64" hidden="1">
      <c r="A95" s="43">
        <v>95</v>
      </c>
      <c r="B95" s="35" t="s">
        <v>145</v>
      </c>
      <c r="C95" s="35" t="s">
        <v>5706</v>
      </c>
      <c r="D95" s="35">
        <v>2</v>
      </c>
      <c r="E95" s="35">
        <v>160</v>
      </c>
      <c r="F95" s="64" t="s">
        <v>791</v>
      </c>
      <c r="G95" s="73" t="s">
        <v>792</v>
      </c>
      <c r="H95" s="35">
        <v>15</v>
      </c>
      <c r="I95" s="35" t="s">
        <v>55</v>
      </c>
      <c r="J95" s="35">
        <v>0</v>
      </c>
      <c r="K95" s="35" t="s">
        <v>462</v>
      </c>
      <c r="L95" s="35" t="s">
        <v>53</v>
      </c>
      <c r="M95" s="35">
        <v>14</v>
      </c>
      <c r="N95" s="35"/>
      <c r="O95" s="35">
        <v>1</v>
      </c>
      <c r="P95" s="35">
        <v>2</v>
      </c>
      <c r="Q95" s="35">
        <v>2</v>
      </c>
      <c r="R95" s="35" t="s">
        <v>122</v>
      </c>
      <c r="S95" s="35" t="s">
        <v>122</v>
      </c>
      <c r="T95" s="36">
        <v>44901</v>
      </c>
      <c r="U95" s="36">
        <v>2958465</v>
      </c>
      <c r="V95" s="35" t="s">
        <v>5707</v>
      </c>
      <c r="W95" s="35" t="s">
        <v>144</v>
      </c>
      <c r="X95" s="35"/>
      <c r="Y95" s="35" t="s">
        <v>143</v>
      </c>
      <c r="Z95" s="35">
        <v>7594328</v>
      </c>
      <c r="AA95" s="35">
        <v>86</v>
      </c>
      <c r="AB95" s="35">
        <v>43</v>
      </c>
      <c r="AC95" s="35"/>
      <c r="AE95" s="51">
        <f t="shared" si="20"/>
        <v>14</v>
      </c>
      <c r="AG95" s="6" t="str">
        <f t="shared" si="21"/>
        <v>90MB1BG0-C1BAY0</v>
      </c>
      <c r="AH95" s="6" t="str">
        <f t="shared" si="22"/>
        <v>59MB1BGB-MB0A01S</v>
      </c>
      <c r="AI95" s="6" t="str">
        <f t="shared" si="23"/>
        <v/>
      </c>
      <c r="AJ95" s="6" t="str">
        <f t="shared" si="24"/>
        <v/>
      </c>
      <c r="AK95" s="6" t="str">
        <f t="shared" si="25"/>
        <v/>
      </c>
      <c r="AL95" s="6" t="str">
        <f t="shared" si="26"/>
        <v/>
      </c>
      <c r="AM95" s="6" t="str">
        <f t="shared" si="27"/>
        <v/>
      </c>
      <c r="AN95" s="6" t="str">
        <f t="shared" si="28"/>
        <v/>
      </c>
      <c r="AO95" s="6" t="str">
        <f t="shared" si="29"/>
        <v xml:space="preserve">90MB1BG0-C1BAY0 | 59MB1BGB-MB0A01S |  |  |  |  |  | </v>
      </c>
      <c r="AP95" s="6">
        <f t="shared" si="30"/>
        <v>0</v>
      </c>
      <c r="AQ95" s="4"/>
      <c r="AR95" s="6" t="b">
        <f t="shared" si="31"/>
        <v>1</v>
      </c>
      <c r="AS95" s="6" t="str">
        <f t="shared" si="32"/>
        <v>461E | 90MB1BG0-C1BAY0 | 59MB1BGB-MB0A01S |  |  |  |  |  |  | 15</v>
      </c>
      <c r="AT95" s="63">
        <f>IF(NOT(AR95),IF(TRIM($H95)="","Assembly","Phantom Alt"),VLOOKUP(F95,ZPCS04!B:G,6,0))</f>
        <v>840</v>
      </c>
      <c r="AU95" s="7"/>
      <c r="AV95" s="38">
        <f ca="1">IF(TRIM($W95)="F",OFFSET($A$5,MATCH($AS95,$AS$5:$AS95,0)-1,0),$A95)</f>
        <v>93</v>
      </c>
      <c r="AW95" s="38">
        <f ca="1">IFERROR(OFFSET(ZPCS04!$A$1,MATCH(F95,ZPCS04!B:B,0)-1,0),100)</f>
        <v>1.9999997</v>
      </c>
      <c r="AX95" s="7"/>
      <c r="AY95" s="6" t="b">
        <f t="shared" si="33"/>
        <v>1</v>
      </c>
      <c r="AZ95" s="6" t="b">
        <f t="shared" si="34"/>
        <v>1</v>
      </c>
      <c r="BA95" s="4"/>
      <c r="BB95" s="38" t="str">
        <f ca="1">IF(AT95="Phantom Alt",MATCH($AS95,$AS$5:$AS95,0),IF(OR(OFFSET($AF95,0,8-COUNTBLANK($AG95:$AN95))=$F94,$BE95=$BE94),$BB94,""))</f>
        <v/>
      </c>
      <c r="BC95" s="41"/>
      <c r="BD95" s="55" t="str">
        <f t="shared" si="35"/>
        <v>90MB1BG0-C1BAY0 | 10G212220114020</v>
      </c>
      <c r="BE95" s="55" t="str">
        <f t="shared" ca="1" si="36"/>
        <v>90MB1BG0-C1BAY0 | 59MB1BGB-MB0A01S</v>
      </c>
      <c r="BF95" s="57">
        <f ca="1">IFERROR(VLOOKUP($BE95,$BD$5:$BF94,3,0)*$AE95,VLOOKUP($C95,Demanda!$A:$B,2,0)*$AE95)*IF(AT95="Phantom Alt",$BC95,TRUE)</f>
        <v>21000</v>
      </c>
      <c r="BG95" s="57">
        <f t="shared" ca="1" si="37"/>
        <v>0</v>
      </c>
      <c r="BH95" s="57">
        <f>SUMIF(Invoice!A:A,F95,Invoice!B:B)</f>
        <v>30000</v>
      </c>
      <c r="BI95" s="57">
        <f t="shared" ca="1" si="38"/>
        <v>21000</v>
      </c>
      <c r="BJ95" s="57">
        <f ca="1">MIN((BI95-SUMIF($AS$5:AS94,AS95,$BJ$5:BJ94)),MAX(0,BH95-SUMIF($F$5:F94,F95,$BJ$5:BJ94)))</f>
        <v>21000</v>
      </c>
      <c r="BK95" s="57">
        <f t="shared" ca="1" si="39"/>
        <v>0</v>
      </c>
      <c r="BL95" s="57">
        <f ca="1">MAX(0,SUMIF(Invoice!A:A,F95,Invoice!B:B)-SUMIF(F:F,F95,BJ:BJ))*(COUNTIF(F:F,F95)=COUNTIF($F$5:F95,F95))</f>
        <v>9000</v>
      </c>
    </row>
    <row r="96" spans="1:64" hidden="1">
      <c r="A96" s="43">
        <v>96</v>
      </c>
      <c r="B96" s="35" t="s">
        <v>145</v>
      </c>
      <c r="C96" s="35" t="s">
        <v>5706</v>
      </c>
      <c r="D96" s="35">
        <v>2</v>
      </c>
      <c r="E96" s="35">
        <v>160</v>
      </c>
      <c r="F96" s="64" t="s">
        <v>793</v>
      </c>
      <c r="G96" s="73" t="s">
        <v>794</v>
      </c>
      <c r="H96" s="35">
        <v>15</v>
      </c>
      <c r="I96" s="35" t="s">
        <v>55</v>
      </c>
      <c r="J96" s="35">
        <v>0</v>
      </c>
      <c r="K96" s="35" t="s">
        <v>148</v>
      </c>
      <c r="L96" s="35" t="s">
        <v>53</v>
      </c>
      <c r="M96" s="35">
        <v>14</v>
      </c>
      <c r="N96" s="35"/>
      <c r="O96" s="35">
        <v>1</v>
      </c>
      <c r="P96" s="35">
        <v>2</v>
      </c>
      <c r="Q96" s="35">
        <v>3</v>
      </c>
      <c r="R96" s="35" t="s">
        <v>73</v>
      </c>
      <c r="S96" s="35" t="s">
        <v>73</v>
      </c>
      <c r="T96" s="36">
        <v>44901</v>
      </c>
      <c r="U96" s="36">
        <v>2958465</v>
      </c>
      <c r="V96" s="35" t="s">
        <v>5707</v>
      </c>
      <c r="W96" s="35" t="s">
        <v>144</v>
      </c>
      <c r="X96" s="35"/>
      <c r="Y96" s="35" t="s">
        <v>143</v>
      </c>
      <c r="Z96" s="35">
        <v>7594328</v>
      </c>
      <c r="AA96" s="35">
        <v>88</v>
      </c>
      <c r="AB96" s="35">
        <v>44</v>
      </c>
      <c r="AC96" s="35"/>
      <c r="AE96" s="51">
        <f t="shared" si="20"/>
        <v>14</v>
      </c>
      <c r="AG96" s="6" t="str">
        <f t="shared" si="21"/>
        <v>90MB1BG0-C1BAY0</v>
      </c>
      <c r="AH96" s="6" t="str">
        <f t="shared" si="22"/>
        <v>59MB1BGB-MB0A01S</v>
      </c>
      <c r="AI96" s="6" t="str">
        <f t="shared" si="23"/>
        <v/>
      </c>
      <c r="AJ96" s="6" t="str">
        <f t="shared" si="24"/>
        <v/>
      </c>
      <c r="AK96" s="6" t="str">
        <f t="shared" si="25"/>
        <v/>
      </c>
      <c r="AL96" s="6" t="str">
        <f t="shared" si="26"/>
        <v/>
      </c>
      <c r="AM96" s="6" t="str">
        <f t="shared" si="27"/>
        <v/>
      </c>
      <c r="AN96" s="6" t="str">
        <f t="shared" si="28"/>
        <v/>
      </c>
      <c r="AO96" s="6" t="str">
        <f t="shared" si="29"/>
        <v xml:space="preserve">90MB1BG0-C1BAY0 | 59MB1BGB-MB0A01S |  |  |  |  |  | </v>
      </c>
      <c r="AP96" s="6">
        <f t="shared" si="30"/>
        <v>0</v>
      </c>
      <c r="AQ96" s="4"/>
      <c r="AR96" s="6" t="b">
        <f t="shared" si="31"/>
        <v>1</v>
      </c>
      <c r="AS96" s="6" t="str">
        <f t="shared" si="32"/>
        <v>461E | 90MB1BG0-C1BAY0 | 59MB1BGB-MB0A01S |  |  |  |  |  |  | 15</v>
      </c>
      <c r="AT96" s="63">
        <f>IF(NOT(AR96),IF(TRIM($H96)="","Assembly","Phantom Alt"),VLOOKUP(F96,ZPCS04!B:G,6,0))</f>
        <v>840</v>
      </c>
      <c r="AU96" s="7"/>
      <c r="AV96" s="38">
        <f ca="1">IF(TRIM($W96)="F",OFFSET($A$5,MATCH($AS96,$AS$5:$AS96,0)-1,0),$A96)</f>
        <v>93</v>
      </c>
      <c r="AW96" s="38">
        <f ca="1">IFERROR(OFFSET(ZPCS04!$A$1,MATCH(F96,ZPCS04!B:B,0)-1,0),100)</f>
        <v>2</v>
      </c>
      <c r="AX96" s="7"/>
      <c r="AY96" s="6" t="b">
        <f t="shared" si="33"/>
        <v>1</v>
      </c>
      <c r="AZ96" s="6" t="b">
        <f t="shared" si="34"/>
        <v>1</v>
      </c>
      <c r="BA96" s="4"/>
      <c r="BB96" s="38" t="str">
        <f ca="1">IF(AT96="Phantom Alt",MATCH($AS96,$AS$5:$AS96,0),IF(OR(OFFSET($AF96,0,8-COUNTBLANK($AG96:$AN96))=$F95,$BE96=$BE95),$BB95,""))</f>
        <v/>
      </c>
      <c r="BC96" s="41"/>
      <c r="BD96" s="55" t="str">
        <f t="shared" si="35"/>
        <v>90MB1BG0-C1BAY0 | 10G212220114050</v>
      </c>
      <c r="BE96" s="55" t="str">
        <f t="shared" ca="1" si="36"/>
        <v>90MB1BG0-C1BAY0 | 59MB1BGB-MB0A01S</v>
      </c>
      <c r="BF96" s="57">
        <f ca="1">IFERROR(VLOOKUP($BE96,$BD$5:$BF95,3,0)*$AE96,VLOOKUP($C96,Demanda!$A:$B,2,0)*$AE96)*IF(AT96="Phantom Alt",$BC96,TRUE)</f>
        <v>21000</v>
      </c>
      <c r="BG96" s="57">
        <f t="shared" ca="1" si="37"/>
        <v>0</v>
      </c>
      <c r="BH96" s="57">
        <f>SUMIF(Invoice!A:A,F96,Invoice!B:B)</f>
        <v>0</v>
      </c>
      <c r="BI96" s="57">
        <f t="shared" ca="1" si="38"/>
        <v>21000</v>
      </c>
      <c r="BJ96" s="57">
        <f ca="1">MIN((BI96-SUMIF($AS$5:AS95,AS96,$BJ$5:BJ95)),MAX(0,BH96-SUMIF($F$5:F95,F96,$BJ$5:BJ95)))</f>
        <v>0</v>
      </c>
      <c r="BK96" s="57">
        <f t="shared" ca="1" si="39"/>
        <v>0</v>
      </c>
      <c r="BL96" s="57">
        <f ca="1">MAX(0,SUMIF(Invoice!A:A,F96,Invoice!B:B)-SUMIF(F:F,F96,BJ:BJ))*(COUNTIF(F:F,F96)=COUNTIF($F$5:F96,F96))</f>
        <v>0</v>
      </c>
    </row>
    <row r="97" spans="1:64" hidden="1">
      <c r="A97" s="43">
        <v>97</v>
      </c>
      <c r="B97" s="35" t="s">
        <v>145</v>
      </c>
      <c r="C97" s="35" t="s">
        <v>5706</v>
      </c>
      <c r="D97" s="35">
        <v>2</v>
      </c>
      <c r="E97" s="35">
        <v>170</v>
      </c>
      <c r="F97" s="64" t="s">
        <v>795</v>
      </c>
      <c r="G97" s="73" t="s">
        <v>796</v>
      </c>
      <c r="H97" s="35">
        <v>16</v>
      </c>
      <c r="I97" s="35" t="s">
        <v>54</v>
      </c>
      <c r="J97" s="35">
        <v>100</v>
      </c>
      <c r="K97" s="35" t="s">
        <v>462</v>
      </c>
      <c r="L97" s="35" t="s">
        <v>53</v>
      </c>
      <c r="M97" s="35">
        <v>2</v>
      </c>
      <c r="N97" s="35">
        <v>2</v>
      </c>
      <c r="O97" s="35">
        <v>1</v>
      </c>
      <c r="P97" s="35">
        <v>2</v>
      </c>
      <c r="Q97" s="35">
        <v>1</v>
      </c>
      <c r="R97" s="35" t="s">
        <v>122</v>
      </c>
      <c r="S97" s="35" t="s">
        <v>122</v>
      </c>
      <c r="T97" s="36">
        <v>44901</v>
      </c>
      <c r="U97" s="36">
        <v>2958465</v>
      </c>
      <c r="V97" s="35" t="s">
        <v>5707</v>
      </c>
      <c r="W97" s="35" t="s">
        <v>144</v>
      </c>
      <c r="X97" s="35"/>
      <c r="Y97" s="35" t="s">
        <v>143</v>
      </c>
      <c r="Z97" s="35">
        <v>7594328</v>
      </c>
      <c r="AA97" s="35">
        <v>90</v>
      </c>
      <c r="AB97" s="35">
        <v>45</v>
      </c>
      <c r="AC97" s="35"/>
      <c r="AE97" s="51">
        <f t="shared" si="20"/>
        <v>2</v>
      </c>
      <c r="AG97" s="6" t="str">
        <f t="shared" si="21"/>
        <v>90MB1BG0-C1BAY0</v>
      </c>
      <c r="AH97" s="6" t="str">
        <f t="shared" si="22"/>
        <v>59MB1BGB-MB0A01S</v>
      </c>
      <c r="AI97" s="6" t="str">
        <f t="shared" si="23"/>
        <v/>
      </c>
      <c r="AJ97" s="6" t="str">
        <f t="shared" si="24"/>
        <v/>
      </c>
      <c r="AK97" s="6" t="str">
        <f t="shared" si="25"/>
        <v/>
      </c>
      <c r="AL97" s="6" t="str">
        <f t="shared" si="26"/>
        <v/>
      </c>
      <c r="AM97" s="6" t="str">
        <f t="shared" si="27"/>
        <v/>
      </c>
      <c r="AN97" s="6" t="str">
        <f t="shared" si="28"/>
        <v/>
      </c>
      <c r="AO97" s="6" t="str">
        <f t="shared" si="29"/>
        <v xml:space="preserve">90MB1BG0-C1BAY0 | 59MB1BGB-MB0A01S |  |  |  |  |  | </v>
      </c>
      <c r="AP97" s="6">
        <f t="shared" si="30"/>
        <v>100</v>
      </c>
      <c r="AQ97" s="4"/>
      <c r="AR97" s="6" t="b">
        <f t="shared" si="31"/>
        <v>1</v>
      </c>
      <c r="AS97" s="6" t="str">
        <f t="shared" si="32"/>
        <v>461E | 90MB1BG0-C1BAY0 | 59MB1BGB-MB0A01S |  |  |  |  |  |  | 16</v>
      </c>
      <c r="AT97" s="63">
        <f>IF(NOT(AR97),IF(TRIM($H97)="","Assembly","Phantom Alt"),VLOOKUP(F97,ZPCS04!B:G,6,0))</f>
        <v>664</v>
      </c>
      <c r="AU97" s="7"/>
      <c r="AV97" s="38">
        <f ca="1">IF(TRIM($W97)="F",OFFSET($A$5,MATCH($AS97,$AS$5:$AS97,0)-1,0),$A97)</f>
        <v>97</v>
      </c>
      <c r="AW97" s="38">
        <f ca="1">IFERROR(OFFSET(ZPCS04!$A$1,MATCH(F97,ZPCS04!B:B,0)-1,0),100)</f>
        <v>2</v>
      </c>
      <c r="AX97" s="7"/>
      <c r="AY97" s="6" t="b">
        <f t="shared" si="33"/>
        <v>1</v>
      </c>
      <c r="AZ97" s="6" t="b">
        <f t="shared" si="34"/>
        <v>1</v>
      </c>
      <c r="BA97" s="4"/>
      <c r="BB97" s="38" t="str">
        <f ca="1">IF(AT97="Phantom Alt",MATCH($AS97,$AS$5:$AS97,0),IF(OR(OFFSET($AF97,0,8-COUNTBLANK($AG97:$AN97))=$F96,$BE97=$BE96),$BB96,""))</f>
        <v/>
      </c>
      <c r="BC97" s="41"/>
      <c r="BD97" s="55" t="str">
        <f t="shared" si="35"/>
        <v>90MB1BG0-C1BAY0 | 10G212220214010</v>
      </c>
      <c r="BE97" s="55" t="str">
        <f t="shared" ca="1" si="36"/>
        <v>90MB1BG0-C1BAY0 | 59MB1BGB-MB0A01S</v>
      </c>
      <c r="BF97" s="57">
        <f ca="1">IFERROR(VLOOKUP($BE97,$BD$5:$BF96,3,0)*$AE97,VLOOKUP($C97,Demanda!$A:$B,2,0)*$AE97)*IF(AT97="Phantom Alt",$BC97,TRUE)</f>
        <v>3000</v>
      </c>
      <c r="BG97" s="57">
        <f t="shared" ca="1" si="37"/>
        <v>3000</v>
      </c>
      <c r="BH97" s="57">
        <f>SUMIF(Invoice!A:A,F97,Invoice!B:B)</f>
        <v>0</v>
      </c>
      <c r="BI97" s="57">
        <f t="shared" ca="1" si="38"/>
        <v>3000</v>
      </c>
      <c r="BJ97" s="57">
        <f ca="1">MIN((BI97-SUMIF($AS$5:AS96,AS97,$BJ$5:BJ96)),MAX(0,BH97-SUMIF($F$5:F96,F97,$BJ$5:BJ96)))</f>
        <v>0</v>
      </c>
      <c r="BK97" s="57">
        <f t="shared" ca="1" si="39"/>
        <v>0</v>
      </c>
      <c r="BL97" s="57">
        <f ca="1">MAX(0,SUMIF(Invoice!A:A,F97,Invoice!B:B)-SUMIF(F:F,F97,BJ:BJ))*(COUNTIF(F:F,F97)=COUNTIF($F$5:F97,F97))</f>
        <v>0</v>
      </c>
    </row>
    <row r="98" spans="1:64" hidden="1">
      <c r="A98" s="43">
        <v>99</v>
      </c>
      <c r="B98" s="35" t="s">
        <v>145</v>
      </c>
      <c r="C98" s="35" t="s">
        <v>5706</v>
      </c>
      <c r="D98" s="35">
        <v>2</v>
      </c>
      <c r="E98" s="35">
        <v>170</v>
      </c>
      <c r="F98" s="64" t="s">
        <v>798</v>
      </c>
      <c r="G98" s="73" t="s">
        <v>799</v>
      </c>
      <c r="H98" s="35">
        <v>16</v>
      </c>
      <c r="I98" s="35" t="s">
        <v>55</v>
      </c>
      <c r="J98" s="35">
        <v>0</v>
      </c>
      <c r="K98" s="35" t="s">
        <v>462</v>
      </c>
      <c r="L98" s="35" t="s">
        <v>53</v>
      </c>
      <c r="M98" s="35">
        <v>2</v>
      </c>
      <c r="N98" s="35"/>
      <c r="O98" s="35">
        <v>1</v>
      </c>
      <c r="P98" s="35">
        <v>2</v>
      </c>
      <c r="Q98" s="35">
        <v>2</v>
      </c>
      <c r="R98" s="35" t="s">
        <v>122</v>
      </c>
      <c r="S98" s="35" t="s">
        <v>122</v>
      </c>
      <c r="T98" s="36">
        <v>44901</v>
      </c>
      <c r="U98" s="36">
        <v>2958465</v>
      </c>
      <c r="V98" s="35" t="s">
        <v>5707</v>
      </c>
      <c r="W98" s="35" t="s">
        <v>144</v>
      </c>
      <c r="X98" s="35"/>
      <c r="Y98" s="35" t="s">
        <v>143</v>
      </c>
      <c r="Z98" s="35">
        <v>7594328</v>
      </c>
      <c r="AA98" s="35">
        <v>92</v>
      </c>
      <c r="AB98" s="35">
        <v>46</v>
      </c>
      <c r="AC98" s="35"/>
      <c r="AE98" s="51">
        <f t="shared" si="20"/>
        <v>2</v>
      </c>
      <c r="AG98" s="6" t="str">
        <f t="shared" si="21"/>
        <v>90MB1BG0-C1BAY0</v>
      </c>
      <c r="AH98" s="6" t="str">
        <f t="shared" si="22"/>
        <v>59MB1BGB-MB0A01S</v>
      </c>
      <c r="AI98" s="6" t="str">
        <f t="shared" si="23"/>
        <v/>
      </c>
      <c r="AJ98" s="6" t="str">
        <f t="shared" si="24"/>
        <v/>
      </c>
      <c r="AK98" s="6" t="str">
        <f t="shared" si="25"/>
        <v/>
      </c>
      <c r="AL98" s="6" t="str">
        <f t="shared" si="26"/>
        <v/>
      </c>
      <c r="AM98" s="6" t="str">
        <f t="shared" si="27"/>
        <v/>
      </c>
      <c r="AN98" s="6" t="str">
        <f t="shared" si="28"/>
        <v/>
      </c>
      <c r="AO98" s="6" t="str">
        <f t="shared" si="29"/>
        <v xml:space="preserve">90MB1BG0-C1BAY0 | 59MB1BGB-MB0A01S |  |  |  |  |  | </v>
      </c>
      <c r="AP98" s="6">
        <f t="shared" si="30"/>
        <v>0</v>
      </c>
      <c r="AQ98" s="4"/>
      <c r="AR98" s="6" t="b">
        <f t="shared" si="31"/>
        <v>1</v>
      </c>
      <c r="AS98" s="6" t="str">
        <f t="shared" si="32"/>
        <v>461E | 90MB1BG0-C1BAY0 | 59MB1BGB-MB0A01S |  |  |  |  |  |  | 16</v>
      </c>
      <c r="AT98" s="63">
        <f>IF(NOT(AR98),IF(TRIM($H98)="","Assembly","Phantom Alt"),VLOOKUP(F98,ZPCS04!B:G,6,0))</f>
        <v>664</v>
      </c>
      <c r="AU98" s="7"/>
      <c r="AV98" s="38">
        <f ca="1">IF(TRIM($W98)="F",OFFSET($A$5,MATCH($AS98,$AS$5:$AS98,0)-1,0),$A98)</f>
        <v>97</v>
      </c>
      <c r="AW98" s="38">
        <f ca="1">IFERROR(OFFSET(ZPCS04!$A$1,MATCH(F98,ZPCS04!B:B,0)-1,0),100)</f>
        <v>1.9999999000000002</v>
      </c>
      <c r="AX98" s="7"/>
      <c r="AY98" s="6" t="b">
        <f t="shared" si="33"/>
        <v>1</v>
      </c>
      <c r="AZ98" s="6" t="b">
        <f t="shared" si="34"/>
        <v>1</v>
      </c>
      <c r="BA98" s="4"/>
      <c r="BB98" s="38" t="str">
        <f ca="1">IF(AT98="Phantom Alt",MATCH($AS98,$AS$5:$AS98,0),IF(OR(OFFSET($AF98,0,8-COUNTBLANK($AG98:$AN98))=$F97,$BE98=$BE97),$BB97,""))</f>
        <v/>
      </c>
      <c r="BC98" s="41"/>
      <c r="BD98" s="55" t="str">
        <f t="shared" si="35"/>
        <v>90MB1BG0-C1BAY0 | 10G212220214020</v>
      </c>
      <c r="BE98" s="55" t="str">
        <f t="shared" ca="1" si="36"/>
        <v>90MB1BG0-C1BAY0 | 59MB1BGB-MB0A01S</v>
      </c>
      <c r="BF98" s="57">
        <f ca="1">IFERROR(VLOOKUP($BE98,$BD$5:$BF97,3,0)*$AE98,VLOOKUP($C98,Demanda!$A:$B,2,0)*$AE98)*IF(AT98="Phantom Alt",$BC98,TRUE)</f>
        <v>3000</v>
      </c>
      <c r="BG98" s="57">
        <f t="shared" ca="1" si="37"/>
        <v>0</v>
      </c>
      <c r="BH98" s="57">
        <f>SUMIF(Invoice!A:A,F98,Invoice!B:B)</f>
        <v>10000</v>
      </c>
      <c r="BI98" s="57">
        <f t="shared" ca="1" si="38"/>
        <v>3000</v>
      </c>
      <c r="BJ98" s="57">
        <f ca="1">MIN((BI98-SUMIF($AS$5:AS97,AS98,$BJ$5:BJ97)),MAX(0,BH98-SUMIF($F$5:F97,F98,$BJ$5:BJ97)))</f>
        <v>3000</v>
      </c>
      <c r="BK98" s="57">
        <f t="shared" ca="1" si="39"/>
        <v>0</v>
      </c>
      <c r="BL98" s="57">
        <f ca="1">MAX(0,SUMIF(Invoice!A:A,F98,Invoice!B:B)-SUMIF(F:F,F98,BJ:BJ))*(COUNTIF(F:F,F98)=COUNTIF($F$5:F98,F98))</f>
        <v>7000</v>
      </c>
    </row>
    <row r="99" spans="1:64" hidden="1">
      <c r="A99" s="43">
        <v>98</v>
      </c>
      <c r="B99" s="35" t="s">
        <v>145</v>
      </c>
      <c r="C99" s="35" t="s">
        <v>5706</v>
      </c>
      <c r="D99" s="35">
        <v>2</v>
      </c>
      <c r="E99" s="35">
        <v>170</v>
      </c>
      <c r="F99" s="64" t="s">
        <v>800</v>
      </c>
      <c r="G99" s="73" t="s">
        <v>801</v>
      </c>
      <c r="H99" s="35">
        <v>16</v>
      </c>
      <c r="I99" s="35" t="s">
        <v>55</v>
      </c>
      <c r="J99" s="35">
        <v>0</v>
      </c>
      <c r="K99" s="35" t="s">
        <v>148</v>
      </c>
      <c r="L99" s="35" t="s">
        <v>53</v>
      </c>
      <c r="M99" s="35">
        <v>2</v>
      </c>
      <c r="N99" s="35"/>
      <c r="O99" s="35">
        <v>1</v>
      </c>
      <c r="P99" s="35">
        <v>2</v>
      </c>
      <c r="Q99" s="35">
        <v>3</v>
      </c>
      <c r="R99" s="35" t="s">
        <v>73</v>
      </c>
      <c r="S99" s="35" t="s">
        <v>73</v>
      </c>
      <c r="T99" s="36">
        <v>44901</v>
      </c>
      <c r="U99" s="36">
        <v>2958465</v>
      </c>
      <c r="V99" s="35" t="s">
        <v>5707</v>
      </c>
      <c r="W99" s="35" t="s">
        <v>144</v>
      </c>
      <c r="X99" s="35"/>
      <c r="Y99" s="35" t="s">
        <v>143</v>
      </c>
      <c r="Z99" s="35">
        <v>7594328</v>
      </c>
      <c r="AA99" s="35">
        <v>94</v>
      </c>
      <c r="AB99" s="35">
        <v>47</v>
      </c>
      <c r="AC99" s="35"/>
      <c r="AE99" s="51">
        <f t="shared" si="20"/>
        <v>2</v>
      </c>
      <c r="AG99" s="6" t="str">
        <f t="shared" si="21"/>
        <v>90MB1BG0-C1BAY0</v>
      </c>
      <c r="AH99" s="6" t="str">
        <f t="shared" si="22"/>
        <v>59MB1BGB-MB0A01S</v>
      </c>
      <c r="AI99" s="6" t="str">
        <f t="shared" si="23"/>
        <v/>
      </c>
      <c r="AJ99" s="6" t="str">
        <f t="shared" si="24"/>
        <v/>
      </c>
      <c r="AK99" s="6" t="str">
        <f t="shared" si="25"/>
        <v/>
      </c>
      <c r="AL99" s="6" t="str">
        <f t="shared" si="26"/>
        <v/>
      </c>
      <c r="AM99" s="6" t="str">
        <f t="shared" si="27"/>
        <v/>
      </c>
      <c r="AN99" s="6" t="str">
        <f t="shared" si="28"/>
        <v/>
      </c>
      <c r="AO99" s="6" t="str">
        <f t="shared" si="29"/>
        <v xml:space="preserve">90MB1BG0-C1BAY0 | 59MB1BGB-MB0A01S |  |  |  |  |  | </v>
      </c>
      <c r="AP99" s="6">
        <f t="shared" si="30"/>
        <v>0</v>
      </c>
      <c r="AQ99" s="4"/>
      <c r="AR99" s="6" t="b">
        <f t="shared" si="31"/>
        <v>1</v>
      </c>
      <c r="AS99" s="6" t="str">
        <f t="shared" si="32"/>
        <v>461E | 90MB1BG0-C1BAY0 | 59MB1BGB-MB0A01S |  |  |  |  |  |  | 16</v>
      </c>
      <c r="AT99" s="63">
        <f>IF(NOT(AR99),IF(TRIM($H99)="","Assembly","Phantom Alt"),VLOOKUP(F99,ZPCS04!B:G,6,0))</f>
        <v>664</v>
      </c>
      <c r="AU99" s="7"/>
      <c r="AV99" s="38">
        <f ca="1">IF(TRIM($W99)="F",OFFSET($A$5,MATCH($AS99,$AS$5:$AS99,0)-1,0),$A99)</f>
        <v>97</v>
      </c>
      <c r="AW99" s="38">
        <f ca="1">IFERROR(OFFSET(ZPCS04!$A$1,MATCH(F99,ZPCS04!B:B,0)-1,0),100)</f>
        <v>2</v>
      </c>
      <c r="AX99" s="7"/>
      <c r="AY99" s="6" t="b">
        <f t="shared" si="33"/>
        <v>1</v>
      </c>
      <c r="AZ99" s="6" t="b">
        <f t="shared" si="34"/>
        <v>1</v>
      </c>
      <c r="BA99" s="4"/>
      <c r="BB99" s="38" t="str">
        <f ca="1">IF(AT99="Phantom Alt",MATCH($AS99,$AS$5:$AS99,0),IF(OR(OFFSET($AF99,0,8-COUNTBLANK($AG99:$AN99))=$F98,$BE99=$BE98),$BB98,""))</f>
        <v/>
      </c>
      <c r="BC99" s="41"/>
      <c r="BD99" s="55" t="str">
        <f t="shared" si="35"/>
        <v>90MB1BG0-C1BAY0 | 10G212220214050</v>
      </c>
      <c r="BE99" s="55" t="str">
        <f t="shared" ca="1" si="36"/>
        <v>90MB1BG0-C1BAY0 | 59MB1BGB-MB0A01S</v>
      </c>
      <c r="BF99" s="57">
        <f ca="1">IFERROR(VLOOKUP($BE99,$BD$5:$BF98,3,0)*$AE99,VLOOKUP($C99,Demanda!$A:$B,2,0)*$AE99)*IF(AT99="Phantom Alt",$BC99,TRUE)</f>
        <v>3000</v>
      </c>
      <c r="BG99" s="57">
        <f t="shared" ca="1" si="37"/>
        <v>0</v>
      </c>
      <c r="BH99" s="57">
        <f>SUMIF(Invoice!A:A,F99,Invoice!B:B)</f>
        <v>0</v>
      </c>
      <c r="BI99" s="57">
        <f t="shared" ca="1" si="38"/>
        <v>3000</v>
      </c>
      <c r="BJ99" s="57">
        <f ca="1">MIN((BI99-SUMIF($AS$5:AS98,AS99,$BJ$5:BJ98)),MAX(0,BH99-SUMIF($F$5:F98,F99,$BJ$5:BJ98)))</f>
        <v>0</v>
      </c>
      <c r="BK99" s="57">
        <f t="shared" ca="1" si="39"/>
        <v>0</v>
      </c>
      <c r="BL99" s="57">
        <f ca="1">MAX(0,SUMIF(Invoice!A:A,F99,Invoice!B:B)-SUMIF(F:F,F99,BJ:BJ))*(COUNTIF(F:F,F99)=COUNTIF($F$5:F99,F99))</f>
        <v>0</v>
      </c>
    </row>
    <row r="100" spans="1:64" hidden="1">
      <c r="A100" s="43">
        <v>100</v>
      </c>
      <c r="B100" s="35" t="s">
        <v>145</v>
      </c>
      <c r="C100" s="35" t="s">
        <v>5706</v>
      </c>
      <c r="D100" s="35">
        <v>2</v>
      </c>
      <c r="E100" s="35">
        <v>180</v>
      </c>
      <c r="F100" s="64" t="s">
        <v>802</v>
      </c>
      <c r="G100" s="73" t="s">
        <v>803</v>
      </c>
      <c r="H100" s="35">
        <v>17</v>
      </c>
      <c r="I100" s="35" t="s">
        <v>54</v>
      </c>
      <c r="J100" s="35">
        <v>100</v>
      </c>
      <c r="K100" s="35" t="s">
        <v>462</v>
      </c>
      <c r="L100" s="35" t="s">
        <v>53</v>
      </c>
      <c r="M100" s="35">
        <v>8</v>
      </c>
      <c r="N100" s="35">
        <v>8</v>
      </c>
      <c r="O100" s="35">
        <v>1</v>
      </c>
      <c r="P100" s="35">
        <v>2</v>
      </c>
      <c r="Q100" s="35">
        <v>1</v>
      </c>
      <c r="R100" s="35" t="s">
        <v>122</v>
      </c>
      <c r="S100" s="35" t="s">
        <v>122</v>
      </c>
      <c r="T100" s="36">
        <v>44901</v>
      </c>
      <c r="U100" s="36">
        <v>2958465</v>
      </c>
      <c r="V100" s="35" t="s">
        <v>5707</v>
      </c>
      <c r="W100" s="35" t="s">
        <v>144</v>
      </c>
      <c r="X100" s="35"/>
      <c r="Y100" s="35" t="s">
        <v>143</v>
      </c>
      <c r="Z100" s="35">
        <v>7594328</v>
      </c>
      <c r="AA100" s="35">
        <v>96</v>
      </c>
      <c r="AB100" s="35">
        <v>48</v>
      </c>
      <c r="AC100" s="35"/>
      <c r="AE100" s="51">
        <f t="shared" si="20"/>
        <v>8</v>
      </c>
      <c r="AG100" s="6" t="str">
        <f t="shared" si="21"/>
        <v>90MB1BG0-C1BAY0</v>
      </c>
      <c r="AH100" s="6" t="str">
        <f t="shared" si="22"/>
        <v>59MB1BGB-MB0A01S</v>
      </c>
      <c r="AI100" s="6" t="str">
        <f t="shared" si="23"/>
        <v/>
      </c>
      <c r="AJ100" s="6" t="str">
        <f t="shared" si="24"/>
        <v/>
      </c>
      <c r="AK100" s="6" t="str">
        <f t="shared" si="25"/>
        <v/>
      </c>
      <c r="AL100" s="6" t="str">
        <f t="shared" si="26"/>
        <v/>
      </c>
      <c r="AM100" s="6" t="str">
        <f t="shared" si="27"/>
        <v/>
      </c>
      <c r="AN100" s="6" t="str">
        <f t="shared" si="28"/>
        <v/>
      </c>
      <c r="AO100" s="6" t="str">
        <f t="shared" si="29"/>
        <v xml:space="preserve">90MB1BG0-C1BAY0 | 59MB1BGB-MB0A01S |  |  |  |  |  | </v>
      </c>
      <c r="AP100" s="6">
        <f t="shared" si="30"/>
        <v>100</v>
      </c>
      <c r="AQ100" s="4"/>
      <c r="AR100" s="6" t="b">
        <f t="shared" si="31"/>
        <v>1</v>
      </c>
      <c r="AS100" s="6" t="str">
        <f t="shared" si="32"/>
        <v>461E | 90MB1BG0-C1BAY0 | 59MB1BGB-MB0A01S |  |  |  |  |  |  | 17</v>
      </c>
      <c r="AT100" s="63">
        <f>IF(NOT(AR100),IF(TRIM($H100)="","Assembly","Phantom Alt"),VLOOKUP(F100,ZPCS04!B:G,6,0))</f>
        <v>959</v>
      </c>
      <c r="AU100" s="7"/>
      <c r="AV100" s="38">
        <f ca="1">IF(TRIM($W100)="F",OFFSET($A$5,MATCH($AS100,$AS$5:$AS100,0)-1,0),$A100)</f>
        <v>100</v>
      </c>
      <c r="AW100" s="38">
        <f ca="1">IFERROR(OFFSET(ZPCS04!$A$1,MATCH(F100,ZPCS04!B:B,0)-1,0),100)</f>
        <v>2</v>
      </c>
      <c r="AX100" s="7"/>
      <c r="AY100" s="6" t="b">
        <f t="shared" si="33"/>
        <v>1</v>
      </c>
      <c r="AZ100" s="6" t="b">
        <f t="shared" si="34"/>
        <v>1</v>
      </c>
      <c r="BA100" s="4"/>
      <c r="BB100" s="38" t="str">
        <f ca="1">IF(AT100="Phantom Alt",MATCH($AS100,$AS$5:$AS100,0),IF(OR(OFFSET($AF100,0,8-COUNTBLANK($AG100:$AN100))=$F99,$BE100=$BE99),$BB99,""))</f>
        <v/>
      </c>
      <c r="BC100" s="41"/>
      <c r="BD100" s="55" t="str">
        <f t="shared" si="35"/>
        <v>90MB1BG0-C1BAY0 | 10G212220314010</v>
      </c>
      <c r="BE100" s="55" t="str">
        <f t="shared" ca="1" si="36"/>
        <v>90MB1BG0-C1BAY0 | 59MB1BGB-MB0A01S</v>
      </c>
      <c r="BF100" s="57">
        <f ca="1">IFERROR(VLOOKUP($BE100,$BD$5:$BF99,3,0)*$AE100,VLOOKUP($C100,Demanda!$A:$B,2,0)*$AE100)*IF(AT100="Phantom Alt",$BC100,TRUE)</f>
        <v>12000</v>
      </c>
      <c r="BG100" s="57">
        <f t="shared" ca="1" si="37"/>
        <v>12000</v>
      </c>
      <c r="BH100" s="57">
        <f>SUMIF(Invoice!A:A,F100,Invoice!B:B)</f>
        <v>0</v>
      </c>
      <c r="BI100" s="57">
        <f t="shared" ca="1" si="38"/>
        <v>12000</v>
      </c>
      <c r="BJ100" s="57">
        <f ca="1">MIN((BI100-SUMIF($AS$5:AS99,AS100,$BJ$5:BJ99)),MAX(0,BH100-SUMIF($F$5:F99,F100,$BJ$5:BJ99)))</f>
        <v>0</v>
      </c>
      <c r="BK100" s="57">
        <f t="shared" ca="1" si="39"/>
        <v>0</v>
      </c>
      <c r="BL100" s="57">
        <f ca="1">MAX(0,SUMIF(Invoice!A:A,F100,Invoice!B:B)-SUMIF(F:F,F100,BJ:BJ))*(COUNTIF(F:F,F100)=COUNTIF($F$5:F100,F100))</f>
        <v>0</v>
      </c>
    </row>
    <row r="101" spans="1:64" hidden="1">
      <c r="A101" s="43">
        <v>101</v>
      </c>
      <c r="B101" s="35" t="s">
        <v>145</v>
      </c>
      <c r="C101" s="35" t="s">
        <v>5706</v>
      </c>
      <c r="D101" s="35">
        <v>2</v>
      </c>
      <c r="E101" s="35">
        <v>180</v>
      </c>
      <c r="F101" s="64" t="s">
        <v>805</v>
      </c>
      <c r="G101" s="73" t="s">
        <v>806</v>
      </c>
      <c r="H101" s="35">
        <v>17</v>
      </c>
      <c r="I101" s="35" t="s">
        <v>55</v>
      </c>
      <c r="J101" s="35">
        <v>0</v>
      </c>
      <c r="K101" s="35" t="s">
        <v>462</v>
      </c>
      <c r="L101" s="35" t="s">
        <v>53</v>
      </c>
      <c r="M101" s="35">
        <v>8</v>
      </c>
      <c r="N101" s="35"/>
      <c r="O101" s="35">
        <v>1</v>
      </c>
      <c r="P101" s="35">
        <v>2</v>
      </c>
      <c r="Q101" s="35">
        <v>2</v>
      </c>
      <c r="R101" s="35" t="s">
        <v>122</v>
      </c>
      <c r="S101" s="35" t="s">
        <v>122</v>
      </c>
      <c r="T101" s="36">
        <v>44901</v>
      </c>
      <c r="U101" s="36">
        <v>2958465</v>
      </c>
      <c r="V101" s="35" t="s">
        <v>5707</v>
      </c>
      <c r="W101" s="35" t="s">
        <v>144</v>
      </c>
      <c r="X101" s="35"/>
      <c r="Y101" s="35" t="s">
        <v>143</v>
      </c>
      <c r="Z101" s="35">
        <v>7594328</v>
      </c>
      <c r="AA101" s="35">
        <v>98</v>
      </c>
      <c r="AB101" s="35">
        <v>49</v>
      </c>
      <c r="AC101" s="35"/>
      <c r="AE101" s="51">
        <f t="shared" si="20"/>
        <v>8</v>
      </c>
      <c r="AG101" s="6" t="str">
        <f t="shared" si="21"/>
        <v>90MB1BG0-C1BAY0</v>
      </c>
      <c r="AH101" s="6" t="str">
        <f t="shared" si="22"/>
        <v>59MB1BGB-MB0A01S</v>
      </c>
      <c r="AI101" s="6" t="str">
        <f t="shared" si="23"/>
        <v/>
      </c>
      <c r="AJ101" s="6" t="str">
        <f t="shared" si="24"/>
        <v/>
      </c>
      <c r="AK101" s="6" t="str">
        <f t="shared" si="25"/>
        <v/>
      </c>
      <c r="AL101" s="6" t="str">
        <f t="shared" si="26"/>
        <v/>
      </c>
      <c r="AM101" s="6" t="str">
        <f t="shared" si="27"/>
        <v/>
      </c>
      <c r="AN101" s="6" t="str">
        <f t="shared" si="28"/>
        <v/>
      </c>
      <c r="AO101" s="6" t="str">
        <f t="shared" si="29"/>
        <v xml:space="preserve">90MB1BG0-C1BAY0 | 59MB1BGB-MB0A01S |  |  |  |  |  | </v>
      </c>
      <c r="AP101" s="6">
        <f t="shared" si="30"/>
        <v>0</v>
      </c>
      <c r="AQ101" s="4"/>
      <c r="AR101" s="6" t="b">
        <f t="shared" si="31"/>
        <v>1</v>
      </c>
      <c r="AS101" s="6" t="str">
        <f t="shared" si="32"/>
        <v>461E | 90MB1BG0-C1BAY0 | 59MB1BGB-MB0A01S |  |  |  |  |  |  | 17</v>
      </c>
      <c r="AT101" s="63">
        <f>IF(NOT(AR101),IF(TRIM($H101)="","Assembly","Phantom Alt"),VLOOKUP(F101,ZPCS04!B:G,6,0))</f>
        <v>959</v>
      </c>
      <c r="AU101" s="7"/>
      <c r="AV101" s="38">
        <f ca="1">IF(TRIM($W101)="F",OFFSET($A$5,MATCH($AS101,$AS$5:$AS101,0)-1,0),$A101)</f>
        <v>100</v>
      </c>
      <c r="AW101" s="38">
        <f ca="1">IFERROR(OFFSET(ZPCS04!$A$1,MATCH(F101,ZPCS04!B:B,0)-1,0),100)</f>
        <v>1.9999997999999999</v>
      </c>
      <c r="AX101" s="7"/>
      <c r="AY101" s="6" t="b">
        <f t="shared" si="33"/>
        <v>1</v>
      </c>
      <c r="AZ101" s="6" t="b">
        <f t="shared" si="34"/>
        <v>1</v>
      </c>
      <c r="BA101" s="4"/>
      <c r="BB101" s="38" t="str">
        <f ca="1">IF(AT101="Phantom Alt",MATCH($AS101,$AS$5:$AS101,0),IF(OR(OFFSET($AF101,0,8-COUNTBLANK($AG101:$AN101))=$F100,$BE101=$BE100),$BB100,""))</f>
        <v/>
      </c>
      <c r="BC101" s="41"/>
      <c r="BD101" s="55" t="str">
        <f t="shared" si="35"/>
        <v>90MB1BG0-C1BAY0 | 10G212220314020</v>
      </c>
      <c r="BE101" s="55" t="str">
        <f t="shared" ca="1" si="36"/>
        <v>90MB1BG0-C1BAY0 | 59MB1BGB-MB0A01S</v>
      </c>
      <c r="BF101" s="57">
        <f ca="1">IFERROR(VLOOKUP($BE101,$BD$5:$BF100,3,0)*$AE101,VLOOKUP($C101,Demanda!$A:$B,2,0)*$AE101)*IF(AT101="Phantom Alt",$BC101,TRUE)</f>
        <v>12000</v>
      </c>
      <c r="BG101" s="57">
        <f t="shared" ca="1" si="37"/>
        <v>0</v>
      </c>
      <c r="BH101" s="57">
        <f>SUMIF(Invoice!A:A,F101,Invoice!B:B)</f>
        <v>20000</v>
      </c>
      <c r="BI101" s="57">
        <f t="shared" ca="1" si="38"/>
        <v>12000</v>
      </c>
      <c r="BJ101" s="57">
        <f ca="1">MIN((BI101-SUMIF($AS$5:AS100,AS101,$BJ$5:BJ100)),MAX(0,BH101-SUMIF($F$5:F100,F101,$BJ$5:BJ100)))</f>
        <v>12000</v>
      </c>
      <c r="BK101" s="57">
        <f t="shared" ca="1" si="39"/>
        <v>0</v>
      </c>
      <c r="BL101" s="57">
        <f ca="1">MAX(0,SUMIF(Invoice!A:A,F101,Invoice!B:B)-SUMIF(F:F,F101,BJ:BJ))*(COUNTIF(F:F,F101)=COUNTIF($F$5:F101,F101))</f>
        <v>8000</v>
      </c>
    </row>
    <row r="102" spans="1:64" hidden="1">
      <c r="A102" s="43">
        <v>102</v>
      </c>
      <c r="B102" s="35" t="s">
        <v>145</v>
      </c>
      <c r="C102" s="35" t="s">
        <v>5706</v>
      </c>
      <c r="D102" s="35">
        <v>2</v>
      </c>
      <c r="E102" s="35">
        <v>180</v>
      </c>
      <c r="F102" s="64" t="s">
        <v>807</v>
      </c>
      <c r="G102" s="73" t="s">
        <v>808</v>
      </c>
      <c r="H102" s="35">
        <v>17</v>
      </c>
      <c r="I102" s="35" t="s">
        <v>55</v>
      </c>
      <c r="J102" s="35">
        <v>0</v>
      </c>
      <c r="K102" s="35" t="s">
        <v>148</v>
      </c>
      <c r="L102" s="35" t="s">
        <v>53</v>
      </c>
      <c r="M102" s="35">
        <v>8</v>
      </c>
      <c r="N102" s="35"/>
      <c r="O102" s="35">
        <v>1</v>
      </c>
      <c r="P102" s="35">
        <v>2</v>
      </c>
      <c r="Q102" s="35">
        <v>3</v>
      </c>
      <c r="R102" s="35" t="s">
        <v>73</v>
      </c>
      <c r="S102" s="35" t="s">
        <v>73</v>
      </c>
      <c r="T102" s="36">
        <v>44901</v>
      </c>
      <c r="U102" s="36">
        <v>2958465</v>
      </c>
      <c r="V102" s="35" t="s">
        <v>5707</v>
      </c>
      <c r="W102" s="35" t="s">
        <v>144</v>
      </c>
      <c r="X102" s="35"/>
      <c r="Y102" s="35" t="s">
        <v>143</v>
      </c>
      <c r="Z102" s="35">
        <v>7594328</v>
      </c>
      <c r="AA102" s="35">
        <v>100</v>
      </c>
      <c r="AB102" s="35">
        <v>50</v>
      </c>
      <c r="AC102" s="35"/>
      <c r="AE102" s="51">
        <f t="shared" si="20"/>
        <v>8</v>
      </c>
      <c r="AG102" s="6" t="str">
        <f t="shared" si="21"/>
        <v>90MB1BG0-C1BAY0</v>
      </c>
      <c r="AH102" s="6" t="str">
        <f t="shared" si="22"/>
        <v>59MB1BGB-MB0A01S</v>
      </c>
      <c r="AI102" s="6" t="str">
        <f t="shared" si="23"/>
        <v/>
      </c>
      <c r="AJ102" s="6" t="str">
        <f t="shared" si="24"/>
        <v/>
      </c>
      <c r="AK102" s="6" t="str">
        <f t="shared" si="25"/>
        <v/>
      </c>
      <c r="AL102" s="6" t="str">
        <f t="shared" si="26"/>
        <v/>
      </c>
      <c r="AM102" s="6" t="str">
        <f t="shared" si="27"/>
        <v/>
      </c>
      <c r="AN102" s="6" t="str">
        <f t="shared" si="28"/>
        <v/>
      </c>
      <c r="AO102" s="6" t="str">
        <f t="shared" si="29"/>
        <v xml:space="preserve">90MB1BG0-C1BAY0 | 59MB1BGB-MB0A01S |  |  |  |  |  | </v>
      </c>
      <c r="AP102" s="6">
        <f t="shared" si="30"/>
        <v>0</v>
      </c>
      <c r="AQ102" s="4"/>
      <c r="AR102" s="6" t="b">
        <f t="shared" si="31"/>
        <v>1</v>
      </c>
      <c r="AS102" s="6" t="str">
        <f t="shared" si="32"/>
        <v>461E | 90MB1BG0-C1BAY0 | 59MB1BGB-MB0A01S |  |  |  |  |  |  | 17</v>
      </c>
      <c r="AT102" s="63">
        <f>IF(NOT(AR102),IF(TRIM($H102)="","Assembly","Phantom Alt"),VLOOKUP(F102,ZPCS04!B:G,6,0))</f>
        <v>959</v>
      </c>
      <c r="AU102" s="7"/>
      <c r="AV102" s="38">
        <f ca="1">IF(TRIM($W102)="F",OFFSET($A$5,MATCH($AS102,$AS$5:$AS102,0)-1,0),$A102)</f>
        <v>100</v>
      </c>
      <c r="AW102" s="38">
        <f ca="1">IFERROR(OFFSET(ZPCS04!$A$1,MATCH(F102,ZPCS04!B:B,0)-1,0),100)</f>
        <v>2</v>
      </c>
      <c r="AX102" s="7"/>
      <c r="AY102" s="6" t="b">
        <f t="shared" si="33"/>
        <v>1</v>
      </c>
      <c r="AZ102" s="6" t="b">
        <f t="shared" si="34"/>
        <v>1</v>
      </c>
      <c r="BA102" s="4"/>
      <c r="BB102" s="38" t="str">
        <f ca="1">IF(AT102="Phantom Alt",MATCH($AS102,$AS$5:$AS102,0),IF(OR(OFFSET($AF102,0,8-COUNTBLANK($AG102:$AN102))=$F101,$BE102=$BE101),$BB101,""))</f>
        <v/>
      </c>
      <c r="BC102" s="41"/>
      <c r="BD102" s="55" t="str">
        <f t="shared" si="35"/>
        <v>90MB1BG0-C1BAY0 | 10G212220314050</v>
      </c>
      <c r="BE102" s="55" t="str">
        <f t="shared" ca="1" si="36"/>
        <v>90MB1BG0-C1BAY0 | 59MB1BGB-MB0A01S</v>
      </c>
      <c r="BF102" s="57">
        <f ca="1">IFERROR(VLOOKUP($BE102,$BD$5:$BF101,3,0)*$AE102,VLOOKUP($C102,Demanda!$A:$B,2,0)*$AE102)*IF(AT102="Phantom Alt",$BC102,TRUE)</f>
        <v>12000</v>
      </c>
      <c r="BG102" s="57">
        <f t="shared" ca="1" si="37"/>
        <v>0</v>
      </c>
      <c r="BH102" s="57">
        <f>SUMIF(Invoice!A:A,F102,Invoice!B:B)</f>
        <v>0</v>
      </c>
      <c r="BI102" s="57">
        <f t="shared" ca="1" si="38"/>
        <v>12000</v>
      </c>
      <c r="BJ102" s="57">
        <f ca="1">MIN((BI102-SUMIF($AS$5:AS101,AS102,$BJ$5:BJ101)),MAX(0,BH102-SUMIF($F$5:F101,F102,$BJ$5:BJ101)))</f>
        <v>0</v>
      </c>
      <c r="BK102" s="57">
        <f t="shared" ca="1" si="39"/>
        <v>0</v>
      </c>
      <c r="BL102" s="57">
        <f ca="1">MAX(0,SUMIF(Invoice!A:A,F102,Invoice!B:B)-SUMIF(F:F,F102,BJ:BJ))*(COUNTIF(F:F,F102)=COUNTIF($F$5:F102,F102))</f>
        <v>0</v>
      </c>
    </row>
    <row r="103" spans="1:64" hidden="1">
      <c r="A103" s="43">
        <v>103</v>
      </c>
      <c r="B103" s="35" t="s">
        <v>145</v>
      </c>
      <c r="C103" s="35" t="s">
        <v>5706</v>
      </c>
      <c r="D103" s="35">
        <v>2</v>
      </c>
      <c r="E103" s="35">
        <v>190</v>
      </c>
      <c r="F103" s="64" t="s">
        <v>809</v>
      </c>
      <c r="G103" s="73" t="s">
        <v>810</v>
      </c>
      <c r="H103" s="35">
        <v>18</v>
      </c>
      <c r="I103" s="35" t="s">
        <v>55</v>
      </c>
      <c r="J103" s="35">
        <v>0</v>
      </c>
      <c r="K103" s="35" t="s">
        <v>148</v>
      </c>
      <c r="L103" s="35" t="s">
        <v>53</v>
      </c>
      <c r="M103" s="35">
        <v>1</v>
      </c>
      <c r="N103" s="35"/>
      <c r="O103" s="35">
        <v>1</v>
      </c>
      <c r="P103" s="35">
        <v>2</v>
      </c>
      <c r="Q103" s="35">
        <v>2</v>
      </c>
      <c r="R103" s="35" t="s">
        <v>73</v>
      </c>
      <c r="S103" s="35" t="s">
        <v>73</v>
      </c>
      <c r="T103" s="36">
        <v>44901</v>
      </c>
      <c r="U103" s="36">
        <v>2958465</v>
      </c>
      <c r="V103" s="35" t="s">
        <v>5707</v>
      </c>
      <c r="W103" s="35" t="s">
        <v>144</v>
      </c>
      <c r="X103" s="35"/>
      <c r="Y103" s="35" t="s">
        <v>143</v>
      </c>
      <c r="Z103" s="35">
        <v>7594328</v>
      </c>
      <c r="AA103" s="35">
        <v>104</v>
      </c>
      <c r="AB103" s="35">
        <v>52</v>
      </c>
      <c r="AC103" s="35"/>
      <c r="AE103" s="51">
        <f t="shared" si="20"/>
        <v>1</v>
      </c>
      <c r="AG103" s="6" t="str">
        <f t="shared" si="21"/>
        <v>90MB1BG0-C1BAY0</v>
      </c>
      <c r="AH103" s="6" t="str">
        <f t="shared" si="22"/>
        <v>59MB1BGB-MB0A01S</v>
      </c>
      <c r="AI103" s="6" t="str">
        <f t="shared" si="23"/>
        <v/>
      </c>
      <c r="AJ103" s="6" t="str">
        <f t="shared" si="24"/>
        <v/>
      </c>
      <c r="AK103" s="6" t="str">
        <f t="shared" si="25"/>
        <v/>
      </c>
      <c r="AL103" s="6" t="str">
        <f t="shared" si="26"/>
        <v/>
      </c>
      <c r="AM103" s="6" t="str">
        <f t="shared" si="27"/>
        <v/>
      </c>
      <c r="AN103" s="6" t="str">
        <f t="shared" si="28"/>
        <v/>
      </c>
      <c r="AO103" s="6" t="str">
        <f t="shared" si="29"/>
        <v xml:space="preserve">90MB1BG0-C1BAY0 | 59MB1BGB-MB0A01S |  |  |  |  |  | </v>
      </c>
      <c r="AP103" s="6">
        <f t="shared" si="30"/>
        <v>0</v>
      </c>
      <c r="AQ103" s="4"/>
      <c r="AR103" s="6" t="b">
        <f t="shared" si="31"/>
        <v>1</v>
      </c>
      <c r="AS103" s="6" t="str">
        <f t="shared" si="32"/>
        <v>461E | 90MB1BG0-C1BAY0 | 59MB1BGB-MB0A01S |  |  |  |  |  |  | 18</v>
      </c>
      <c r="AT103" s="63">
        <f>IF(NOT(AR103),IF(TRIM($H103)="","Assembly","Phantom Alt"),VLOOKUP(F103,ZPCS04!B:G,6,0))</f>
        <v>1076</v>
      </c>
      <c r="AU103" s="7"/>
      <c r="AV103" s="38">
        <f ca="1">IF(TRIM($W103)="F",OFFSET($A$5,MATCH($AS103,$AS$5:$AS103,0)-1,0),$A103)</f>
        <v>103</v>
      </c>
      <c r="AW103" s="38">
        <f ca="1">IFERROR(OFFSET(ZPCS04!$A$1,MATCH(F103,ZPCS04!B:B,0)-1,0),100)</f>
        <v>2</v>
      </c>
      <c r="AX103" s="7"/>
      <c r="AY103" s="6" t="b">
        <f t="shared" si="33"/>
        <v>1</v>
      </c>
      <c r="AZ103" s="6" t="b">
        <f t="shared" si="34"/>
        <v>1</v>
      </c>
      <c r="BA103" s="4"/>
      <c r="BB103" s="38" t="str">
        <f ca="1">IF(AT103="Phantom Alt",MATCH($AS103,$AS$5:$AS103,0),IF(OR(OFFSET($AF103,0,8-COUNTBLANK($AG103:$AN103))=$F102,$BE103=$BE102),$BB102,""))</f>
        <v/>
      </c>
      <c r="BC103" s="41"/>
      <c r="BD103" s="55" t="str">
        <f t="shared" si="35"/>
        <v>90MB1BG0-C1BAY0 | 10G212226114010</v>
      </c>
      <c r="BE103" s="55" t="str">
        <f t="shared" ca="1" si="36"/>
        <v>90MB1BG0-C1BAY0 | 59MB1BGB-MB0A01S</v>
      </c>
      <c r="BF103" s="57">
        <f ca="1">IFERROR(VLOOKUP($BE103,$BD$5:$BF102,3,0)*$AE103,VLOOKUP($C103,Demanda!$A:$B,2,0)*$AE103)*IF(AT103="Phantom Alt",$BC103,TRUE)</f>
        <v>1500</v>
      </c>
      <c r="BG103" s="57">
        <f t="shared" ca="1" si="37"/>
        <v>0</v>
      </c>
      <c r="BH103" s="57">
        <f>SUMIF(Invoice!A:A,F103,Invoice!B:B)</f>
        <v>0</v>
      </c>
      <c r="BI103" s="57">
        <f t="shared" ca="1" si="38"/>
        <v>1500</v>
      </c>
      <c r="BJ103" s="57">
        <f ca="1">MIN((BI103-SUMIF($AS$5:AS102,AS103,$BJ$5:BJ102)),MAX(0,BH103-SUMIF($F$5:F102,F103,$BJ$5:BJ102)))</f>
        <v>0</v>
      </c>
      <c r="BK103" s="57">
        <f t="shared" ca="1" si="39"/>
        <v>0</v>
      </c>
      <c r="BL103" s="57">
        <f ca="1">MAX(0,SUMIF(Invoice!A:A,F103,Invoice!B:B)-SUMIF(F:F,F103,BJ:BJ))*(COUNTIF(F:F,F103)=COUNTIF($F$5:F103,F103))</f>
        <v>0</v>
      </c>
    </row>
    <row r="104" spans="1:64" hidden="1">
      <c r="A104" s="43">
        <v>104</v>
      </c>
      <c r="B104" s="35" t="s">
        <v>145</v>
      </c>
      <c r="C104" s="35" t="s">
        <v>5706</v>
      </c>
      <c r="D104" s="35">
        <v>2</v>
      </c>
      <c r="E104" s="35">
        <v>190</v>
      </c>
      <c r="F104" s="64" t="s">
        <v>812</v>
      </c>
      <c r="G104" s="73" t="s">
        <v>813</v>
      </c>
      <c r="H104" s="35">
        <v>18</v>
      </c>
      <c r="I104" s="35" t="s">
        <v>55</v>
      </c>
      <c r="J104" s="35">
        <v>0</v>
      </c>
      <c r="K104" s="35" t="s">
        <v>148</v>
      </c>
      <c r="L104" s="35" t="s">
        <v>53</v>
      </c>
      <c r="M104" s="35">
        <v>1</v>
      </c>
      <c r="N104" s="35"/>
      <c r="O104" s="35">
        <v>1</v>
      </c>
      <c r="P104" s="35">
        <v>2</v>
      </c>
      <c r="Q104" s="35">
        <v>3</v>
      </c>
      <c r="R104" s="35" t="s">
        <v>73</v>
      </c>
      <c r="S104" s="35" t="s">
        <v>73</v>
      </c>
      <c r="T104" s="36">
        <v>44901</v>
      </c>
      <c r="U104" s="36">
        <v>2958465</v>
      </c>
      <c r="V104" s="35" t="s">
        <v>5707</v>
      </c>
      <c r="W104" s="35" t="s">
        <v>144</v>
      </c>
      <c r="X104" s="35"/>
      <c r="Y104" s="35" t="s">
        <v>143</v>
      </c>
      <c r="Z104" s="35">
        <v>7594328</v>
      </c>
      <c r="AA104" s="35">
        <v>106</v>
      </c>
      <c r="AB104" s="35">
        <v>53</v>
      </c>
      <c r="AC104" s="35"/>
      <c r="AE104" s="51">
        <f t="shared" si="20"/>
        <v>1</v>
      </c>
      <c r="AG104" s="6" t="str">
        <f t="shared" si="21"/>
        <v>90MB1BG0-C1BAY0</v>
      </c>
      <c r="AH104" s="6" t="str">
        <f t="shared" si="22"/>
        <v>59MB1BGB-MB0A01S</v>
      </c>
      <c r="AI104" s="6" t="str">
        <f t="shared" si="23"/>
        <v/>
      </c>
      <c r="AJ104" s="6" t="str">
        <f t="shared" si="24"/>
        <v/>
      </c>
      <c r="AK104" s="6" t="str">
        <f t="shared" si="25"/>
        <v/>
      </c>
      <c r="AL104" s="6" t="str">
        <f t="shared" si="26"/>
        <v/>
      </c>
      <c r="AM104" s="6" t="str">
        <f t="shared" si="27"/>
        <v/>
      </c>
      <c r="AN104" s="6" t="str">
        <f t="shared" si="28"/>
        <v/>
      </c>
      <c r="AO104" s="6" t="str">
        <f t="shared" si="29"/>
        <v xml:space="preserve">90MB1BG0-C1BAY0 | 59MB1BGB-MB0A01S |  |  |  |  |  | </v>
      </c>
      <c r="AP104" s="6">
        <f t="shared" si="30"/>
        <v>0</v>
      </c>
      <c r="AQ104" s="4"/>
      <c r="AR104" s="6" t="b">
        <f t="shared" si="31"/>
        <v>1</v>
      </c>
      <c r="AS104" s="6" t="str">
        <f t="shared" si="32"/>
        <v>461E | 90MB1BG0-C1BAY0 | 59MB1BGB-MB0A01S |  |  |  |  |  |  | 18</v>
      </c>
      <c r="AT104" s="63">
        <f>IF(NOT(AR104),IF(TRIM($H104)="","Assembly","Phantom Alt"),VLOOKUP(F104,ZPCS04!B:G,6,0))</f>
        <v>1076</v>
      </c>
      <c r="AU104" s="7"/>
      <c r="AV104" s="38">
        <f ca="1">IF(TRIM($W104)="F",OFFSET($A$5,MATCH($AS104,$AS$5:$AS104,0)-1,0),$A104)</f>
        <v>103</v>
      </c>
      <c r="AW104" s="38">
        <f ca="1">IFERROR(OFFSET(ZPCS04!$A$1,MATCH(F104,ZPCS04!B:B,0)-1,0),100)</f>
        <v>1.9999999000000002</v>
      </c>
      <c r="AX104" s="7"/>
      <c r="AY104" s="6" t="b">
        <f t="shared" si="33"/>
        <v>1</v>
      </c>
      <c r="AZ104" s="6" t="b">
        <f t="shared" si="34"/>
        <v>1</v>
      </c>
      <c r="BA104" s="4"/>
      <c r="BB104" s="38" t="str">
        <f ca="1">IF(AT104="Phantom Alt",MATCH($AS104,$AS$5:$AS104,0),IF(OR(OFFSET($AF104,0,8-COUNTBLANK($AG104:$AN104))=$F103,$BE104=$BE103),$BB103,""))</f>
        <v/>
      </c>
      <c r="BC104" s="41"/>
      <c r="BD104" s="55" t="str">
        <f t="shared" si="35"/>
        <v>90MB1BG0-C1BAY0 | 10G212226114020</v>
      </c>
      <c r="BE104" s="55" t="str">
        <f t="shared" ca="1" si="36"/>
        <v>90MB1BG0-C1BAY0 | 59MB1BGB-MB0A01S</v>
      </c>
      <c r="BF104" s="57">
        <f ca="1">IFERROR(VLOOKUP($BE104,$BD$5:$BF103,3,0)*$AE104,VLOOKUP($C104,Demanda!$A:$B,2,0)*$AE104)*IF(AT104="Phantom Alt",$BC104,TRUE)</f>
        <v>1500</v>
      </c>
      <c r="BG104" s="57">
        <f t="shared" ca="1" si="37"/>
        <v>0</v>
      </c>
      <c r="BH104" s="57">
        <f>SUMIF(Invoice!A:A,F104,Invoice!B:B)</f>
        <v>10000</v>
      </c>
      <c r="BI104" s="57">
        <f t="shared" ca="1" si="38"/>
        <v>1500</v>
      </c>
      <c r="BJ104" s="57">
        <f ca="1">MIN((BI104-SUMIF($AS$5:AS103,AS104,$BJ$5:BJ103)),MAX(0,BH104-SUMIF($F$5:F103,F104,$BJ$5:BJ103)))</f>
        <v>1500</v>
      </c>
      <c r="BK104" s="57">
        <f t="shared" ca="1" si="39"/>
        <v>0</v>
      </c>
      <c r="BL104" s="57">
        <f ca="1">MAX(0,SUMIF(Invoice!A:A,F104,Invoice!B:B)-SUMIF(F:F,F104,BJ:BJ))*(COUNTIF(F:F,F104)=COUNTIF($F$5:F104,F104))</f>
        <v>8500</v>
      </c>
    </row>
    <row r="105" spans="1:64" hidden="1">
      <c r="A105" s="43">
        <v>105</v>
      </c>
      <c r="B105" s="35" t="s">
        <v>145</v>
      </c>
      <c r="C105" s="35" t="s">
        <v>5706</v>
      </c>
      <c r="D105" s="35">
        <v>2</v>
      </c>
      <c r="E105" s="35">
        <v>190</v>
      </c>
      <c r="F105" s="64" t="s">
        <v>814</v>
      </c>
      <c r="G105" s="73" t="s">
        <v>815</v>
      </c>
      <c r="H105" s="35">
        <v>18</v>
      </c>
      <c r="I105" s="35" t="s">
        <v>54</v>
      </c>
      <c r="J105" s="35">
        <v>100</v>
      </c>
      <c r="K105" s="35" t="s">
        <v>148</v>
      </c>
      <c r="L105" s="35" t="s">
        <v>53</v>
      </c>
      <c r="M105" s="35">
        <v>1</v>
      </c>
      <c r="N105" s="35">
        <v>1</v>
      </c>
      <c r="O105" s="35">
        <v>1</v>
      </c>
      <c r="P105" s="35">
        <v>2</v>
      </c>
      <c r="Q105" s="35">
        <v>1</v>
      </c>
      <c r="R105" s="35" t="s">
        <v>73</v>
      </c>
      <c r="S105" s="35" t="s">
        <v>73</v>
      </c>
      <c r="T105" s="36">
        <v>44901</v>
      </c>
      <c r="U105" s="36">
        <v>2958465</v>
      </c>
      <c r="V105" s="35" t="s">
        <v>5707</v>
      </c>
      <c r="W105" s="35" t="s">
        <v>144</v>
      </c>
      <c r="X105" s="35"/>
      <c r="Y105" s="35" t="s">
        <v>143</v>
      </c>
      <c r="Z105" s="35">
        <v>7594328</v>
      </c>
      <c r="AA105" s="35">
        <v>102</v>
      </c>
      <c r="AB105" s="35">
        <v>51</v>
      </c>
      <c r="AC105" s="35"/>
      <c r="AE105" s="51">
        <f t="shared" si="20"/>
        <v>1</v>
      </c>
      <c r="AG105" s="6" t="str">
        <f t="shared" si="21"/>
        <v>90MB1BG0-C1BAY0</v>
      </c>
      <c r="AH105" s="6" t="str">
        <f t="shared" si="22"/>
        <v>59MB1BGB-MB0A01S</v>
      </c>
      <c r="AI105" s="6" t="str">
        <f t="shared" si="23"/>
        <v/>
      </c>
      <c r="AJ105" s="6" t="str">
        <f t="shared" si="24"/>
        <v/>
      </c>
      <c r="AK105" s="6" t="str">
        <f t="shared" si="25"/>
        <v/>
      </c>
      <c r="AL105" s="6" t="str">
        <f t="shared" si="26"/>
        <v/>
      </c>
      <c r="AM105" s="6" t="str">
        <f t="shared" si="27"/>
        <v/>
      </c>
      <c r="AN105" s="6" t="str">
        <f t="shared" si="28"/>
        <v/>
      </c>
      <c r="AO105" s="6" t="str">
        <f t="shared" si="29"/>
        <v xml:space="preserve">90MB1BG0-C1BAY0 | 59MB1BGB-MB0A01S |  |  |  |  |  | </v>
      </c>
      <c r="AP105" s="6">
        <f t="shared" si="30"/>
        <v>100</v>
      </c>
      <c r="AQ105" s="4"/>
      <c r="AR105" s="6" t="b">
        <f t="shared" si="31"/>
        <v>1</v>
      </c>
      <c r="AS105" s="6" t="str">
        <f t="shared" si="32"/>
        <v>461E | 90MB1BG0-C1BAY0 | 59MB1BGB-MB0A01S |  |  |  |  |  |  | 18</v>
      </c>
      <c r="AT105" s="63">
        <f>IF(NOT(AR105),IF(TRIM($H105)="","Assembly","Phantom Alt"),VLOOKUP(F105,ZPCS04!B:G,6,0))</f>
        <v>1076</v>
      </c>
      <c r="AU105" s="7"/>
      <c r="AV105" s="38">
        <f ca="1">IF(TRIM($W105)="F",OFFSET($A$5,MATCH($AS105,$AS$5:$AS105,0)-1,0),$A105)</f>
        <v>103</v>
      </c>
      <c r="AW105" s="38">
        <f ca="1">IFERROR(OFFSET(ZPCS04!$A$1,MATCH(F105,ZPCS04!B:B,0)-1,0),100)</f>
        <v>2</v>
      </c>
      <c r="AX105" s="7"/>
      <c r="AY105" s="6" t="b">
        <f t="shared" si="33"/>
        <v>1</v>
      </c>
      <c r="AZ105" s="6" t="b">
        <f t="shared" si="34"/>
        <v>1</v>
      </c>
      <c r="BA105" s="4"/>
      <c r="BB105" s="38" t="str">
        <f ca="1">IF(AT105="Phantom Alt",MATCH($AS105,$AS$5:$AS105,0),IF(OR(OFFSET($AF105,0,8-COUNTBLANK($AG105:$AN105))=$F104,$BE105=$BE104),$BB104,""))</f>
        <v/>
      </c>
      <c r="BC105" s="41"/>
      <c r="BD105" s="55" t="str">
        <f t="shared" si="35"/>
        <v>90MB1BG0-C1BAY0 | 10G212226114050</v>
      </c>
      <c r="BE105" s="55" t="str">
        <f t="shared" ca="1" si="36"/>
        <v>90MB1BG0-C1BAY0 | 59MB1BGB-MB0A01S</v>
      </c>
      <c r="BF105" s="57">
        <f ca="1">IFERROR(VLOOKUP($BE105,$BD$5:$BF104,3,0)*$AE105,VLOOKUP($C105,Demanda!$A:$B,2,0)*$AE105)*IF(AT105="Phantom Alt",$BC105,TRUE)</f>
        <v>1500</v>
      </c>
      <c r="BG105" s="57">
        <f t="shared" ca="1" si="37"/>
        <v>1500</v>
      </c>
      <c r="BH105" s="57">
        <f>SUMIF(Invoice!A:A,F105,Invoice!B:B)</f>
        <v>0</v>
      </c>
      <c r="BI105" s="57">
        <f t="shared" ca="1" si="38"/>
        <v>1500</v>
      </c>
      <c r="BJ105" s="57">
        <f ca="1">MIN((BI105-SUMIF($AS$5:AS104,AS105,$BJ$5:BJ104)),MAX(0,BH105-SUMIF($F$5:F104,F105,$BJ$5:BJ104)))</f>
        <v>0</v>
      </c>
      <c r="BK105" s="57">
        <f t="shared" ca="1" si="39"/>
        <v>0</v>
      </c>
      <c r="BL105" s="57">
        <f ca="1">MAX(0,SUMIF(Invoice!A:A,F105,Invoice!B:B)-SUMIF(F:F,F105,BJ:BJ))*(COUNTIF(F:F,F105)=COUNTIF($F$5:F105,F105))</f>
        <v>0</v>
      </c>
    </row>
    <row r="106" spans="1:64" hidden="1">
      <c r="A106" s="43">
        <v>106</v>
      </c>
      <c r="B106" s="35" t="s">
        <v>145</v>
      </c>
      <c r="C106" s="35" t="s">
        <v>5706</v>
      </c>
      <c r="D106" s="35">
        <v>2</v>
      </c>
      <c r="E106" s="35">
        <v>200</v>
      </c>
      <c r="F106" s="64" t="s">
        <v>816</v>
      </c>
      <c r="G106" s="73" t="s">
        <v>817</v>
      </c>
      <c r="H106" s="35">
        <v>19</v>
      </c>
      <c r="I106" s="35" t="s">
        <v>54</v>
      </c>
      <c r="J106" s="35">
        <v>100</v>
      </c>
      <c r="K106" s="35" t="s">
        <v>462</v>
      </c>
      <c r="L106" s="35" t="s">
        <v>53</v>
      </c>
      <c r="M106" s="35">
        <v>7</v>
      </c>
      <c r="N106" s="35">
        <v>7</v>
      </c>
      <c r="O106" s="35">
        <v>1</v>
      </c>
      <c r="P106" s="35">
        <v>2</v>
      </c>
      <c r="Q106" s="35">
        <v>1</v>
      </c>
      <c r="R106" s="35" t="s">
        <v>122</v>
      </c>
      <c r="S106" s="35" t="s">
        <v>122</v>
      </c>
      <c r="T106" s="36">
        <v>44901</v>
      </c>
      <c r="U106" s="36">
        <v>2958465</v>
      </c>
      <c r="V106" s="35" t="s">
        <v>5707</v>
      </c>
      <c r="W106" s="35" t="s">
        <v>144</v>
      </c>
      <c r="X106" s="35"/>
      <c r="Y106" s="35" t="s">
        <v>143</v>
      </c>
      <c r="Z106" s="35">
        <v>7594328</v>
      </c>
      <c r="AA106" s="35">
        <v>108</v>
      </c>
      <c r="AB106" s="35">
        <v>54</v>
      </c>
      <c r="AC106" s="35"/>
      <c r="AE106" s="51">
        <f t="shared" si="20"/>
        <v>7</v>
      </c>
      <c r="AG106" s="6" t="str">
        <f t="shared" si="21"/>
        <v>90MB1BG0-C1BAY0</v>
      </c>
      <c r="AH106" s="6" t="str">
        <f t="shared" si="22"/>
        <v>59MB1BGB-MB0A01S</v>
      </c>
      <c r="AI106" s="6" t="str">
        <f t="shared" si="23"/>
        <v/>
      </c>
      <c r="AJ106" s="6" t="str">
        <f t="shared" si="24"/>
        <v/>
      </c>
      <c r="AK106" s="6" t="str">
        <f t="shared" si="25"/>
        <v/>
      </c>
      <c r="AL106" s="6" t="str">
        <f t="shared" si="26"/>
        <v/>
      </c>
      <c r="AM106" s="6" t="str">
        <f t="shared" si="27"/>
        <v/>
      </c>
      <c r="AN106" s="6" t="str">
        <f t="shared" si="28"/>
        <v/>
      </c>
      <c r="AO106" s="6" t="str">
        <f t="shared" si="29"/>
        <v xml:space="preserve">90MB1BG0-C1BAY0 | 59MB1BGB-MB0A01S |  |  |  |  |  | </v>
      </c>
      <c r="AP106" s="6">
        <f t="shared" si="30"/>
        <v>100</v>
      </c>
      <c r="AQ106" s="4"/>
      <c r="AR106" s="6" t="b">
        <f t="shared" si="31"/>
        <v>1</v>
      </c>
      <c r="AS106" s="6" t="str">
        <f t="shared" si="32"/>
        <v>461E | 90MB1BG0-C1BAY0 | 59MB1BGB-MB0A01S |  |  |  |  |  |  | 19</v>
      </c>
      <c r="AT106" s="63">
        <f>IF(NOT(AR106),IF(TRIM($H106)="","Assembly","Phantom Alt"),VLOOKUP(F106,ZPCS04!B:G,6,0))</f>
        <v>665</v>
      </c>
      <c r="AU106" s="7"/>
      <c r="AV106" s="38">
        <f ca="1">IF(TRIM($W106)="F",OFFSET($A$5,MATCH($AS106,$AS$5:$AS106,0)-1,0),$A106)</f>
        <v>106</v>
      </c>
      <c r="AW106" s="38">
        <f ca="1">IFERROR(OFFSET(ZPCS04!$A$1,MATCH(F106,ZPCS04!B:B,0)-1,0),100)</f>
        <v>2</v>
      </c>
      <c r="AX106" s="7"/>
      <c r="AY106" s="6" t="b">
        <f t="shared" si="33"/>
        <v>1</v>
      </c>
      <c r="AZ106" s="6" t="b">
        <f t="shared" si="34"/>
        <v>1</v>
      </c>
      <c r="BA106" s="4"/>
      <c r="BB106" s="38" t="str">
        <f ca="1">IF(AT106="Phantom Alt",MATCH($AS106,$AS$5:$AS106,0),IF(OR(OFFSET($AF106,0,8-COUNTBLANK($AG106:$AN106))=$F105,$BE106=$BE105),$BB105,""))</f>
        <v/>
      </c>
      <c r="BC106" s="41"/>
      <c r="BD106" s="55" t="str">
        <f t="shared" si="35"/>
        <v>90MB1BG0-C1BAY0 | 10G21222R014010</v>
      </c>
      <c r="BE106" s="55" t="str">
        <f t="shared" ca="1" si="36"/>
        <v>90MB1BG0-C1BAY0 | 59MB1BGB-MB0A01S</v>
      </c>
      <c r="BF106" s="57">
        <f ca="1">IFERROR(VLOOKUP($BE106,$BD$5:$BF105,3,0)*$AE106,VLOOKUP($C106,Demanda!$A:$B,2,0)*$AE106)*IF(AT106="Phantom Alt",$BC106,TRUE)</f>
        <v>10500</v>
      </c>
      <c r="BG106" s="57">
        <f t="shared" ca="1" si="37"/>
        <v>10500</v>
      </c>
      <c r="BH106" s="57">
        <f>SUMIF(Invoice!A:A,F106,Invoice!B:B)</f>
        <v>0</v>
      </c>
      <c r="BI106" s="57">
        <f t="shared" ca="1" si="38"/>
        <v>10500</v>
      </c>
      <c r="BJ106" s="57">
        <f ca="1">MIN((BI106-SUMIF($AS$5:AS105,AS106,$BJ$5:BJ105)),MAX(0,BH106-SUMIF($F$5:F105,F106,$BJ$5:BJ105)))</f>
        <v>0</v>
      </c>
      <c r="BK106" s="57">
        <f t="shared" ca="1" si="39"/>
        <v>0</v>
      </c>
      <c r="BL106" s="57">
        <f ca="1">MAX(0,SUMIF(Invoice!A:A,F106,Invoice!B:B)-SUMIF(F:F,F106,BJ:BJ))*(COUNTIF(F:F,F106)=COUNTIF($F$5:F106,F106))</f>
        <v>0</v>
      </c>
    </row>
    <row r="107" spans="1:64" hidden="1">
      <c r="A107" s="43">
        <v>107</v>
      </c>
      <c r="B107" s="35" t="s">
        <v>145</v>
      </c>
      <c r="C107" s="35" t="s">
        <v>5706</v>
      </c>
      <c r="D107" s="35">
        <v>2</v>
      </c>
      <c r="E107" s="35">
        <v>200</v>
      </c>
      <c r="F107" s="64" t="s">
        <v>819</v>
      </c>
      <c r="G107" s="73" t="s">
        <v>820</v>
      </c>
      <c r="H107" s="35">
        <v>19</v>
      </c>
      <c r="I107" s="35" t="s">
        <v>55</v>
      </c>
      <c r="J107" s="35">
        <v>0</v>
      </c>
      <c r="K107" s="35" t="s">
        <v>462</v>
      </c>
      <c r="L107" s="35" t="s">
        <v>53</v>
      </c>
      <c r="M107" s="35">
        <v>7</v>
      </c>
      <c r="N107" s="35"/>
      <c r="O107" s="35">
        <v>1</v>
      </c>
      <c r="P107" s="35">
        <v>2</v>
      </c>
      <c r="Q107" s="35">
        <v>2</v>
      </c>
      <c r="R107" s="35" t="s">
        <v>122</v>
      </c>
      <c r="S107" s="35" t="s">
        <v>122</v>
      </c>
      <c r="T107" s="36">
        <v>44901</v>
      </c>
      <c r="U107" s="36">
        <v>2958465</v>
      </c>
      <c r="V107" s="35" t="s">
        <v>5707</v>
      </c>
      <c r="W107" s="35" t="s">
        <v>144</v>
      </c>
      <c r="X107" s="35"/>
      <c r="Y107" s="35" t="s">
        <v>143</v>
      </c>
      <c r="Z107" s="35">
        <v>7594328</v>
      </c>
      <c r="AA107" s="35">
        <v>110</v>
      </c>
      <c r="AB107" s="35">
        <v>55</v>
      </c>
      <c r="AC107" s="35"/>
      <c r="AE107" s="51">
        <f t="shared" si="20"/>
        <v>7</v>
      </c>
      <c r="AG107" s="6" t="str">
        <f t="shared" si="21"/>
        <v>90MB1BG0-C1BAY0</v>
      </c>
      <c r="AH107" s="6" t="str">
        <f t="shared" si="22"/>
        <v>59MB1BGB-MB0A01S</v>
      </c>
      <c r="AI107" s="6" t="str">
        <f t="shared" si="23"/>
        <v/>
      </c>
      <c r="AJ107" s="6" t="str">
        <f t="shared" si="24"/>
        <v/>
      </c>
      <c r="AK107" s="6" t="str">
        <f t="shared" si="25"/>
        <v/>
      </c>
      <c r="AL107" s="6" t="str">
        <f t="shared" si="26"/>
        <v/>
      </c>
      <c r="AM107" s="6" t="str">
        <f t="shared" si="27"/>
        <v/>
      </c>
      <c r="AN107" s="6" t="str">
        <f t="shared" si="28"/>
        <v/>
      </c>
      <c r="AO107" s="6" t="str">
        <f t="shared" si="29"/>
        <v xml:space="preserve">90MB1BG0-C1BAY0 | 59MB1BGB-MB0A01S |  |  |  |  |  | </v>
      </c>
      <c r="AP107" s="6">
        <f t="shared" si="30"/>
        <v>0</v>
      </c>
      <c r="AQ107" s="4"/>
      <c r="AR107" s="6" t="b">
        <f t="shared" si="31"/>
        <v>1</v>
      </c>
      <c r="AS107" s="6" t="str">
        <f t="shared" si="32"/>
        <v>461E | 90MB1BG0-C1BAY0 | 59MB1BGB-MB0A01S |  |  |  |  |  |  | 19</v>
      </c>
      <c r="AT107" s="63">
        <f>IF(NOT(AR107),IF(TRIM($H107)="","Assembly","Phantom Alt"),VLOOKUP(F107,ZPCS04!B:G,6,0))</f>
        <v>665</v>
      </c>
      <c r="AU107" s="7"/>
      <c r="AV107" s="38">
        <f ca="1">IF(TRIM($W107)="F",OFFSET($A$5,MATCH($AS107,$AS$5:$AS107,0)-1,0),$A107)</f>
        <v>106</v>
      </c>
      <c r="AW107" s="38">
        <f ca="1">IFERROR(OFFSET(ZPCS04!$A$1,MATCH(F107,ZPCS04!B:B,0)-1,0),100)</f>
        <v>1.9999997999999999</v>
      </c>
      <c r="AX107" s="7"/>
      <c r="AY107" s="6" t="b">
        <f t="shared" si="33"/>
        <v>1</v>
      </c>
      <c r="AZ107" s="6" t="b">
        <f t="shared" si="34"/>
        <v>1</v>
      </c>
      <c r="BA107" s="4"/>
      <c r="BB107" s="38" t="str">
        <f ca="1">IF(AT107="Phantom Alt",MATCH($AS107,$AS$5:$AS107,0),IF(OR(OFFSET($AF107,0,8-COUNTBLANK($AG107:$AN107))=$F106,$BE107=$BE106),$BB106,""))</f>
        <v/>
      </c>
      <c r="BC107" s="41"/>
      <c r="BD107" s="55" t="str">
        <f t="shared" si="35"/>
        <v>90MB1BG0-C1BAY0 | 10G21222R014020</v>
      </c>
      <c r="BE107" s="55" t="str">
        <f t="shared" ca="1" si="36"/>
        <v>90MB1BG0-C1BAY0 | 59MB1BGB-MB0A01S</v>
      </c>
      <c r="BF107" s="57">
        <f ca="1">IFERROR(VLOOKUP($BE107,$BD$5:$BF106,3,0)*$AE107,VLOOKUP($C107,Demanda!$A:$B,2,0)*$AE107)*IF(AT107="Phantom Alt",$BC107,TRUE)</f>
        <v>10500</v>
      </c>
      <c r="BG107" s="57">
        <f t="shared" ca="1" si="37"/>
        <v>0</v>
      </c>
      <c r="BH107" s="57">
        <f>SUMIF(Invoice!A:A,F107,Invoice!B:B)</f>
        <v>20000</v>
      </c>
      <c r="BI107" s="57">
        <f t="shared" ca="1" si="38"/>
        <v>10500</v>
      </c>
      <c r="BJ107" s="57">
        <f ca="1">MIN((BI107-SUMIF($AS$5:AS106,AS107,$BJ$5:BJ106)),MAX(0,BH107-SUMIF($F$5:F106,F107,$BJ$5:BJ106)))</f>
        <v>10500</v>
      </c>
      <c r="BK107" s="57">
        <f t="shared" ca="1" si="39"/>
        <v>0</v>
      </c>
      <c r="BL107" s="57">
        <f ca="1">MAX(0,SUMIF(Invoice!A:A,F107,Invoice!B:B)-SUMIF(F:F,F107,BJ:BJ))*(COUNTIF(F:F,F107)=COUNTIF($F$5:F107,F107))</f>
        <v>9500</v>
      </c>
    </row>
    <row r="108" spans="1:64" hidden="1">
      <c r="A108" s="43">
        <v>108</v>
      </c>
      <c r="B108" s="35" t="s">
        <v>145</v>
      </c>
      <c r="C108" s="35" t="s">
        <v>5706</v>
      </c>
      <c r="D108" s="35">
        <v>2</v>
      </c>
      <c r="E108" s="35">
        <v>200</v>
      </c>
      <c r="F108" s="64" t="s">
        <v>821</v>
      </c>
      <c r="G108" s="73" t="s">
        <v>822</v>
      </c>
      <c r="H108" s="35">
        <v>19</v>
      </c>
      <c r="I108" s="35" t="s">
        <v>55</v>
      </c>
      <c r="J108" s="35">
        <v>0</v>
      </c>
      <c r="K108" s="35" t="s">
        <v>148</v>
      </c>
      <c r="L108" s="35" t="s">
        <v>53</v>
      </c>
      <c r="M108" s="35">
        <v>7</v>
      </c>
      <c r="N108" s="35"/>
      <c r="O108" s="35">
        <v>1</v>
      </c>
      <c r="P108" s="35">
        <v>2</v>
      </c>
      <c r="Q108" s="35">
        <v>3</v>
      </c>
      <c r="R108" s="35" t="s">
        <v>73</v>
      </c>
      <c r="S108" s="35" t="s">
        <v>73</v>
      </c>
      <c r="T108" s="36">
        <v>44901</v>
      </c>
      <c r="U108" s="36">
        <v>2958465</v>
      </c>
      <c r="V108" s="35" t="s">
        <v>5707</v>
      </c>
      <c r="W108" s="35" t="s">
        <v>144</v>
      </c>
      <c r="X108" s="35"/>
      <c r="Y108" s="35" t="s">
        <v>143</v>
      </c>
      <c r="Z108" s="35">
        <v>7594328</v>
      </c>
      <c r="AA108" s="35">
        <v>112</v>
      </c>
      <c r="AB108" s="35">
        <v>56</v>
      </c>
      <c r="AC108" s="35"/>
      <c r="AE108" s="51">
        <f t="shared" si="20"/>
        <v>7</v>
      </c>
      <c r="AG108" s="6" t="str">
        <f t="shared" si="21"/>
        <v>90MB1BG0-C1BAY0</v>
      </c>
      <c r="AH108" s="6" t="str">
        <f t="shared" si="22"/>
        <v>59MB1BGB-MB0A01S</v>
      </c>
      <c r="AI108" s="6" t="str">
        <f t="shared" si="23"/>
        <v/>
      </c>
      <c r="AJ108" s="6" t="str">
        <f t="shared" si="24"/>
        <v/>
      </c>
      <c r="AK108" s="6" t="str">
        <f t="shared" si="25"/>
        <v/>
      </c>
      <c r="AL108" s="6" t="str">
        <f t="shared" si="26"/>
        <v/>
      </c>
      <c r="AM108" s="6" t="str">
        <f t="shared" si="27"/>
        <v/>
      </c>
      <c r="AN108" s="6" t="str">
        <f t="shared" si="28"/>
        <v/>
      </c>
      <c r="AO108" s="6" t="str">
        <f t="shared" si="29"/>
        <v xml:space="preserve">90MB1BG0-C1BAY0 | 59MB1BGB-MB0A01S |  |  |  |  |  | </v>
      </c>
      <c r="AP108" s="6">
        <f t="shared" si="30"/>
        <v>0</v>
      </c>
      <c r="AQ108" s="4"/>
      <c r="AR108" s="6" t="b">
        <f t="shared" si="31"/>
        <v>1</v>
      </c>
      <c r="AS108" s="6" t="str">
        <f t="shared" si="32"/>
        <v>461E | 90MB1BG0-C1BAY0 | 59MB1BGB-MB0A01S |  |  |  |  |  |  | 19</v>
      </c>
      <c r="AT108" s="63">
        <f>IF(NOT(AR108),IF(TRIM($H108)="","Assembly","Phantom Alt"),VLOOKUP(F108,ZPCS04!B:G,6,0))</f>
        <v>665</v>
      </c>
      <c r="AU108" s="7"/>
      <c r="AV108" s="38">
        <f ca="1">IF(TRIM($W108)="F",OFFSET($A$5,MATCH($AS108,$AS$5:$AS108,0)-1,0),$A108)</f>
        <v>106</v>
      </c>
      <c r="AW108" s="38">
        <f ca="1">IFERROR(OFFSET(ZPCS04!$A$1,MATCH(F108,ZPCS04!B:B,0)-1,0),100)</f>
        <v>2</v>
      </c>
      <c r="AX108" s="7"/>
      <c r="AY108" s="6" t="b">
        <f t="shared" si="33"/>
        <v>1</v>
      </c>
      <c r="AZ108" s="6" t="b">
        <f t="shared" si="34"/>
        <v>1</v>
      </c>
      <c r="BA108" s="4"/>
      <c r="BB108" s="38" t="str">
        <f ca="1">IF(AT108="Phantom Alt",MATCH($AS108,$AS$5:$AS108,0),IF(OR(OFFSET($AF108,0,8-COUNTBLANK($AG108:$AN108))=$F107,$BE108=$BE107),$BB107,""))</f>
        <v/>
      </c>
      <c r="BC108" s="41"/>
      <c r="BD108" s="55" t="str">
        <f t="shared" si="35"/>
        <v>90MB1BG0-C1BAY0 | 10G21222R014050</v>
      </c>
      <c r="BE108" s="55" t="str">
        <f t="shared" ca="1" si="36"/>
        <v>90MB1BG0-C1BAY0 | 59MB1BGB-MB0A01S</v>
      </c>
      <c r="BF108" s="57">
        <f ca="1">IFERROR(VLOOKUP($BE108,$BD$5:$BF107,3,0)*$AE108,VLOOKUP($C108,Demanda!$A:$B,2,0)*$AE108)*IF(AT108="Phantom Alt",$BC108,TRUE)</f>
        <v>10500</v>
      </c>
      <c r="BG108" s="57">
        <f t="shared" ca="1" si="37"/>
        <v>0</v>
      </c>
      <c r="BH108" s="57">
        <f>SUMIF(Invoice!A:A,F108,Invoice!B:B)</f>
        <v>0</v>
      </c>
      <c r="BI108" s="57">
        <f t="shared" ca="1" si="38"/>
        <v>10500</v>
      </c>
      <c r="BJ108" s="57">
        <f ca="1">MIN((BI108-SUMIF($AS$5:AS107,AS108,$BJ$5:BJ107)),MAX(0,BH108-SUMIF($F$5:F107,F108,$BJ$5:BJ107)))</f>
        <v>0</v>
      </c>
      <c r="BK108" s="57">
        <f t="shared" ca="1" si="39"/>
        <v>0</v>
      </c>
      <c r="BL108" s="57">
        <f ca="1">MAX(0,SUMIF(Invoice!A:A,F108,Invoice!B:B)-SUMIF(F:F,F108,BJ:BJ))*(COUNTIF(F:F,F108)=COUNTIF($F$5:F108,F108))</f>
        <v>0</v>
      </c>
    </row>
    <row r="109" spans="1:64" hidden="1">
      <c r="A109" s="43">
        <v>109</v>
      </c>
      <c r="B109" s="35" t="s">
        <v>145</v>
      </c>
      <c r="C109" s="35" t="s">
        <v>5706</v>
      </c>
      <c r="D109" s="35">
        <v>2</v>
      </c>
      <c r="E109" s="35">
        <v>210</v>
      </c>
      <c r="F109" s="64" t="s">
        <v>823</v>
      </c>
      <c r="G109" s="73" t="s">
        <v>824</v>
      </c>
      <c r="H109" s="35">
        <v>20</v>
      </c>
      <c r="I109" s="35" t="s">
        <v>54</v>
      </c>
      <c r="J109" s="35">
        <v>100</v>
      </c>
      <c r="K109" s="35" t="s">
        <v>462</v>
      </c>
      <c r="L109" s="35" t="s">
        <v>53</v>
      </c>
      <c r="M109" s="35">
        <v>3</v>
      </c>
      <c r="N109" s="35">
        <v>3</v>
      </c>
      <c r="O109" s="35">
        <v>1</v>
      </c>
      <c r="P109" s="35">
        <v>2</v>
      </c>
      <c r="Q109" s="35">
        <v>1</v>
      </c>
      <c r="R109" s="35" t="s">
        <v>73</v>
      </c>
      <c r="S109" s="35" t="s">
        <v>73</v>
      </c>
      <c r="T109" s="36">
        <v>44901</v>
      </c>
      <c r="U109" s="36">
        <v>2958465</v>
      </c>
      <c r="V109" s="35" t="s">
        <v>5707</v>
      </c>
      <c r="W109" s="35" t="s">
        <v>144</v>
      </c>
      <c r="X109" s="35"/>
      <c r="Y109" s="35" t="s">
        <v>143</v>
      </c>
      <c r="Z109" s="35">
        <v>7594328</v>
      </c>
      <c r="AA109" s="35">
        <v>114</v>
      </c>
      <c r="AB109" s="35">
        <v>57</v>
      </c>
      <c r="AC109" s="35"/>
      <c r="AE109" s="51">
        <f t="shared" si="20"/>
        <v>3</v>
      </c>
      <c r="AG109" s="6" t="str">
        <f t="shared" si="21"/>
        <v>90MB1BG0-C1BAY0</v>
      </c>
      <c r="AH109" s="6" t="str">
        <f t="shared" si="22"/>
        <v>59MB1BGB-MB0A01S</v>
      </c>
      <c r="AI109" s="6" t="str">
        <f t="shared" si="23"/>
        <v/>
      </c>
      <c r="AJ109" s="6" t="str">
        <f t="shared" si="24"/>
        <v/>
      </c>
      <c r="AK109" s="6" t="str">
        <f t="shared" si="25"/>
        <v/>
      </c>
      <c r="AL109" s="6" t="str">
        <f t="shared" si="26"/>
        <v/>
      </c>
      <c r="AM109" s="6" t="str">
        <f t="shared" si="27"/>
        <v/>
      </c>
      <c r="AN109" s="6" t="str">
        <f t="shared" si="28"/>
        <v/>
      </c>
      <c r="AO109" s="6" t="str">
        <f t="shared" si="29"/>
        <v xml:space="preserve">90MB1BG0-C1BAY0 | 59MB1BGB-MB0A01S |  |  |  |  |  | </v>
      </c>
      <c r="AP109" s="6">
        <f t="shared" si="30"/>
        <v>100</v>
      </c>
      <c r="AQ109" s="4"/>
      <c r="AR109" s="6" t="b">
        <f t="shared" si="31"/>
        <v>1</v>
      </c>
      <c r="AS109" s="6" t="str">
        <f t="shared" si="32"/>
        <v>461E | 90MB1BG0-C1BAY0 | 59MB1BGB-MB0A01S |  |  |  |  |  |  | 20</v>
      </c>
      <c r="AT109" s="63">
        <f>IF(NOT(AR109),IF(TRIM($H109)="","Assembly","Phantom Alt"),VLOOKUP(F109,ZPCS04!B:G,6,0))</f>
        <v>960</v>
      </c>
      <c r="AU109" s="7"/>
      <c r="AV109" s="38">
        <f ca="1">IF(TRIM($W109)="F",OFFSET($A$5,MATCH($AS109,$AS$5:$AS109,0)-1,0),$A109)</f>
        <v>109</v>
      </c>
      <c r="AW109" s="38">
        <f ca="1">IFERROR(OFFSET(ZPCS04!$A$1,MATCH(F109,ZPCS04!B:B,0)-1,0),100)</f>
        <v>2</v>
      </c>
      <c r="AX109" s="7"/>
      <c r="AY109" s="6" t="b">
        <f t="shared" si="33"/>
        <v>1</v>
      </c>
      <c r="AZ109" s="6" t="b">
        <f t="shared" si="34"/>
        <v>1</v>
      </c>
      <c r="BA109" s="4"/>
      <c r="BB109" s="38" t="str">
        <f ca="1">IF(AT109="Phantom Alt",MATCH($AS109,$AS$5:$AS109,0),IF(OR(OFFSET($AF109,0,8-COUNTBLANK($AG109:$AN109))=$F108,$BE109=$BE108),$BB108,""))</f>
        <v/>
      </c>
      <c r="BC109" s="41"/>
      <c r="BD109" s="55" t="str">
        <f t="shared" si="35"/>
        <v>90MB1BG0-C1BAY0 | 10G212232114010</v>
      </c>
      <c r="BE109" s="55" t="str">
        <f t="shared" ca="1" si="36"/>
        <v>90MB1BG0-C1BAY0 | 59MB1BGB-MB0A01S</v>
      </c>
      <c r="BF109" s="57">
        <f ca="1">IFERROR(VLOOKUP($BE109,$BD$5:$BF108,3,0)*$AE109,VLOOKUP($C109,Demanda!$A:$B,2,0)*$AE109)*IF(AT109="Phantom Alt",$BC109,TRUE)</f>
        <v>4500</v>
      </c>
      <c r="BG109" s="57">
        <f t="shared" ca="1" si="37"/>
        <v>4500</v>
      </c>
      <c r="BH109" s="57">
        <f>SUMIF(Invoice!A:A,F109,Invoice!B:B)</f>
        <v>0</v>
      </c>
      <c r="BI109" s="57">
        <f t="shared" ca="1" si="38"/>
        <v>4500</v>
      </c>
      <c r="BJ109" s="57">
        <f ca="1">MIN((BI109-SUMIF($AS$5:AS108,AS109,$BJ$5:BJ108)),MAX(0,BH109-SUMIF($F$5:F108,F109,$BJ$5:BJ108)))</f>
        <v>0</v>
      </c>
      <c r="BK109" s="57">
        <f t="shared" ca="1" si="39"/>
        <v>0</v>
      </c>
      <c r="BL109" s="57">
        <f ca="1">MAX(0,SUMIF(Invoice!A:A,F109,Invoice!B:B)-SUMIF(F:F,F109,BJ:BJ))*(COUNTIF(F:F,F109)=COUNTIF($F$5:F109,F109))</f>
        <v>0</v>
      </c>
    </row>
    <row r="110" spans="1:64" hidden="1">
      <c r="A110" s="43">
        <v>110</v>
      </c>
      <c r="B110" s="35" t="s">
        <v>145</v>
      </c>
      <c r="C110" s="35" t="s">
        <v>5706</v>
      </c>
      <c r="D110" s="35">
        <v>2</v>
      </c>
      <c r="E110" s="35">
        <v>210</v>
      </c>
      <c r="F110" s="64" t="s">
        <v>826</v>
      </c>
      <c r="G110" s="73" t="s">
        <v>827</v>
      </c>
      <c r="H110" s="35">
        <v>20</v>
      </c>
      <c r="I110" s="35" t="s">
        <v>55</v>
      </c>
      <c r="J110" s="35">
        <v>0</v>
      </c>
      <c r="K110" s="35" t="s">
        <v>462</v>
      </c>
      <c r="L110" s="35" t="s">
        <v>53</v>
      </c>
      <c r="M110" s="35">
        <v>3</v>
      </c>
      <c r="N110" s="35"/>
      <c r="O110" s="35">
        <v>1</v>
      </c>
      <c r="P110" s="35">
        <v>2</v>
      </c>
      <c r="Q110" s="35">
        <v>2</v>
      </c>
      <c r="R110" s="35" t="s">
        <v>73</v>
      </c>
      <c r="S110" s="35" t="s">
        <v>73</v>
      </c>
      <c r="T110" s="36">
        <v>44901</v>
      </c>
      <c r="U110" s="36">
        <v>2958465</v>
      </c>
      <c r="V110" s="35" t="s">
        <v>5707</v>
      </c>
      <c r="W110" s="35" t="s">
        <v>144</v>
      </c>
      <c r="X110" s="35"/>
      <c r="Y110" s="35" t="s">
        <v>143</v>
      </c>
      <c r="Z110" s="35">
        <v>7594328</v>
      </c>
      <c r="AA110" s="35">
        <v>116</v>
      </c>
      <c r="AB110" s="35">
        <v>58</v>
      </c>
      <c r="AC110" s="35"/>
      <c r="AE110" s="51">
        <f t="shared" si="20"/>
        <v>3</v>
      </c>
      <c r="AG110" s="6" t="str">
        <f t="shared" si="21"/>
        <v>90MB1BG0-C1BAY0</v>
      </c>
      <c r="AH110" s="6" t="str">
        <f t="shared" si="22"/>
        <v>59MB1BGB-MB0A01S</v>
      </c>
      <c r="AI110" s="6" t="str">
        <f t="shared" si="23"/>
        <v/>
      </c>
      <c r="AJ110" s="6" t="str">
        <f t="shared" si="24"/>
        <v/>
      </c>
      <c r="AK110" s="6" t="str">
        <f t="shared" si="25"/>
        <v/>
      </c>
      <c r="AL110" s="6" t="str">
        <f t="shared" si="26"/>
        <v/>
      </c>
      <c r="AM110" s="6" t="str">
        <f t="shared" si="27"/>
        <v/>
      </c>
      <c r="AN110" s="6" t="str">
        <f t="shared" si="28"/>
        <v/>
      </c>
      <c r="AO110" s="6" t="str">
        <f t="shared" si="29"/>
        <v xml:space="preserve">90MB1BG0-C1BAY0 | 59MB1BGB-MB0A01S |  |  |  |  |  | </v>
      </c>
      <c r="AP110" s="6">
        <f t="shared" si="30"/>
        <v>0</v>
      </c>
      <c r="AQ110" s="4"/>
      <c r="AR110" s="6" t="b">
        <f t="shared" si="31"/>
        <v>1</v>
      </c>
      <c r="AS110" s="6" t="str">
        <f t="shared" si="32"/>
        <v>461E | 90MB1BG0-C1BAY0 | 59MB1BGB-MB0A01S |  |  |  |  |  |  | 20</v>
      </c>
      <c r="AT110" s="63">
        <f>IF(NOT(AR110),IF(TRIM($H110)="","Assembly","Phantom Alt"),VLOOKUP(F110,ZPCS04!B:G,6,0))</f>
        <v>960</v>
      </c>
      <c r="AU110" s="7"/>
      <c r="AV110" s="38">
        <f ca="1">IF(TRIM($W110)="F",OFFSET($A$5,MATCH($AS110,$AS$5:$AS110,0)-1,0),$A110)</f>
        <v>109</v>
      </c>
      <c r="AW110" s="38">
        <f ca="1">IFERROR(OFFSET(ZPCS04!$A$1,MATCH(F110,ZPCS04!B:B,0)-1,0),100)</f>
        <v>1.9999999000000002</v>
      </c>
      <c r="AX110" s="7"/>
      <c r="AY110" s="6" t="b">
        <f t="shared" si="33"/>
        <v>1</v>
      </c>
      <c r="AZ110" s="6" t="b">
        <f t="shared" si="34"/>
        <v>1</v>
      </c>
      <c r="BA110" s="4"/>
      <c r="BB110" s="38" t="str">
        <f ca="1">IF(AT110="Phantom Alt",MATCH($AS110,$AS$5:$AS110,0),IF(OR(OFFSET($AF110,0,8-COUNTBLANK($AG110:$AN110))=$F109,$BE110=$BE109),$BB109,""))</f>
        <v/>
      </c>
      <c r="BC110" s="41"/>
      <c r="BD110" s="55" t="str">
        <f t="shared" si="35"/>
        <v>90MB1BG0-C1BAY0 | 10G212232114020</v>
      </c>
      <c r="BE110" s="55" t="str">
        <f t="shared" ca="1" si="36"/>
        <v>90MB1BG0-C1BAY0 | 59MB1BGB-MB0A01S</v>
      </c>
      <c r="BF110" s="57">
        <f ca="1">IFERROR(VLOOKUP($BE110,$BD$5:$BF109,3,0)*$AE110,VLOOKUP($C110,Demanda!$A:$B,2,0)*$AE110)*IF(AT110="Phantom Alt",$BC110,TRUE)</f>
        <v>4500</v>
      </c>
      <c r="BG110" s="57">
        <f t="shared" ca="1" si="37"/>
        <v>0</v>
      </c>
      <c r="BH110" s="57">
        <f>SUMIF(Invoice!A:A,F110,Invoice!B:B)</f>
        <v>10000</v>
      </c>
      <c r="BI110" s="57">
        <f t="shared" ca="1" si="38"/>
        <v>4500</v>
      </c>
      <c r="BJ110" s="57">
        <f ca="1">MIN((BI110-SUMIF($AS$5:AS109,AS110,$BJ$5:BJ109)),MAX(0,BH110-SUMIF($F$5:F109,F110,$BJ$5:BJ109)))</f>
        <v>4500</v>
      </c>
      <c r="BK110" s="57">
        <f t="shared" ca="1" si="39"/>
        <v>0</v>
      </c>
      <c r="BL110" s="57">
        <f ca="1">MAX(0,SUMIF(Invoice!A:A,F110,Invoice!B:B)-SUMIF(F:F,F110,BJ:BJ))*(COUNTIF(F:F,F110)=COUNTIF($F$5:F110,F110))</f>
        <v>5500</v>
      </c>
    </row>
    <row r="111" spans="1:64" hidden="1">
      <c r="A111" s="43">
        <v>111</v>
      </c>
      <c r="B111" s="35" t="s">
        <v>145</v>
      </c>
      <c r="C111" s="35" t="s">
        <v>5706</v>
      </c>
      <c r="D111" s="35">
        <v>2</v>
      </c>
      <c r="E111" s="35">
        <v>220</v>
      </c>
      <c r="F111" s="64" t="s">
        <v>828</v>
      </c>
      <c r="G111" s="73" t="s">
        <v>829</v>
      </c>
      <c r="H111" s="35">
        <v>21</v>
      </c>
      <c r="I111" s="35" t="s">
        <v>55</v>
      </c>
      <c r="J111" s="35">
        <v>0</v>
      </c>
      <c r="K111" s="35" t="s">
        <v>462</v>
      </c>
      <c r="L111" s="35" t="s">
        <v>53</v>
      </c>
      <c r="M111" s="35">
        <v>1</v>
      </c>
      <c r="N111" s="35"/>
      <c r="O111" s="35">
        <v>1</v>
      </c>
      <c r="P111" s="35">
        <v>2</v>
      </c>
      <c r="Q111" s="35">
        <v>2</v>
      </c>
      <c r="R111" s="35" t="s">
        <v>73</v>
      </c>
      <c r="S111" s="35" t="s">
        <v>73</v>
      </c>
      <c r="T111" s="36">
        <v>44901</v>
      </c>
      <c r="U111" s="36">
        <v>2958465</v>
      </c>
      <c r="V111" s="35" t="s">
        <v>5707</v>
      </c>
      <c r="W111" s="35" t="s">
        <v>144</v>
      </c>
      <c r="X111" s="35"/>
      <c r="Y111" s="35" t="s">
        <v>143</v>
      </c>
      <c r="Z111" s="35">
        <v>7594328</v>
      </c>
      <c r="AA111" s="35">
        <v>120</v>
      </c>
      <c r="AB111" s="35">
        <v>60</v>
      </c>
      <c r="AC111" s="35"/>
      <c r="AE111" s="51">
        <f t="shared" si="20"/>
        <v>1</v>
      </c>
      <c r="AG111" s="6" t="str">
        <f t="shared" si="21"/>
        <v>90MB1BG0-C1BAY0</v>
      </c>
      <c r="AH111" s="6" t="str">
        <f t="shared" si="22"/>
        <v>59MB1BGB-MB0A01S</v>
      </c>
      <c r="AI111" s="6" t="str">
        <f t="shared" si="23"/>
        <v/>
      </c>
      <c r="AJ111" s="6" t="str">
        <f t="shared" si="24"/>
        <v/>
      </c>
      <c r="AK111" s="6" t="str">
        <f t="shared" si="25"/>
        <v/>
      </c>
      <c r="AL111" s="6" t="str">
        <f t="shared" si="26"/>
        <v/>
      </c>
      <c r="AM111" s="6" t="str">
        <f t="shared" si="27"/>
        <v/>
      </c>
      <c r="AN111" s="6" t="str">
        <f t="shared" si="28"/>
        <v/>
      </c>
      <c r="AO111" s="6" t="str">
        <f t="shared" si="29"/>
        <v xml:space="preserve">90MB1BG0-C1BAY0 | 59MB1BGB-MB0A01S |  |  |  |  |  | </v>
      </c>
      <c r="AP111" s="6">
        <f t="shared" si="30"/>
        <v>0</v>
      </c>
      <c r="AQ111" s="4"/>
      <c r="AR111" s="6" t="b">
        <f t="shared" si="31"/>
        <v>1</v>
      </c>
      <c r="AS111" s="6" t="str">
        <f t="shared" si="32"/>
        <v>461E | 90MB1BG0-C1BAY0 | 59MB1BGB-MB0A01S |  |  |  |  |  |  | 21</v>
      </c>
      <c r="AT111" s="63">
        <f>IF(NOT(AR111),IF(TRIM($H111)="","Assembly","Phantom Alt"),VLOOKUP(F111,ZPCS04!B:G,6,0))</f>
        <v>1264</v>
      </c>
      <c r="AU111" s="7"/>
      <c r="AV111" s="38">
        <f ca="1">IF(TRIM($W111)="F",OFFSET($A$5,MATCH($AS111,$AS$5:$AS111,0)-1,0),$A111)</f>
        <v>111</v>
      </c>
      <c r="AW111" s="38">
        <f ca="1">IFERROR(OFFSET(ZPCS04!$A$1,MATCH(F111,ZPCS04!B:B,0)-1,0),100)</f>
        <v>1.9999999000000002</v>
      </c>
      <c r="AX111" s="7"/>
      <c r="AY111" s="6" t="b">
        <f t="shared" si="33"/>
        <v>1</v>
      </c>
      <c r="AZ111" s="6" t="b">
        <f t="shared" si="34"/>
        <v>1</v>
      </c>
      <c r="BA111" s="4"/>
      <c r="BB111" s="38" t="str">
        <f ca="1">IF(AT111="Phantom Alt",MATCH($AS111,$AS$5:$AS111,0),IF(OR(OFFSET($AF111,0,8-COUNTBLANK($AG111:$AN111))=$F110,$BE111=$BE110),$BB110,""))</f>
        <v/>
      </c>
      <c r="BC111" s="41"/>
      <c r="BD111" s="55" t="str">
        <f t="shared" si="35"/>
        <v>90MB1BG0-C1BAY0 | 10G212232214010</v>
      </c>
      <c r="BE111" s="55" t="str">
        <f t="shared" ca="1" si="36"/>
        <v>90MB1BG0-C1BAY0 | 59MB1BGB-MB0A01S</v>
      </c>
      <c r="BF111" s="57">
        <f ca="1">IFERROR(VLOOKUP($BE111,$BD$5:$BF110,3,0)*$AE111,VLOOKUP($C111,Demanda!$A:$B,2,0)*$AE111)*IF(AT111="Phantom Alt",$BC111,TRUE)</f>
        <v>1500</v>
      </c>
      <c r="BG111" s="57">
        <f t="shared" ca="1" si="37"/>
        <v>0</v>
      </c>
      <c r="BH111" s="57">
        <f>SUMIF(Invoice!A:A,F111,Invoice!B:B)</f>
        <v>10000</v>
      </c>
      <c r="BI111" s="57">
        <f t="shared" ca="1" si="38"/>
        <v>1500</v>
      </c>
      <c r="BJ111" s="57">
        <f ca="1">MIN((BI111-SUMIF($AS$5:AS110,AS111,$BJ$5:BJ110)),MAX(0,BH111-SUMIF($F$5:F110,F111,$BJ$5:BJ110)))</f>
        <v>1500</v>
      </c>
      <c r="BK111" s="57">
        <f t="shared" ca="1" si="39"/>
        <v>0</v>
      </c>
      <c r="BL111" s="57">
        <f ca="1">MAX(0,SUMIF(Invoice!A:A,F111,Invoice!B:B)-SUMIF(F:F,F111,BJ:BJ))*(COUNTIF(F:F,F111)=COUNTIF($F$5:F111,F111))</f>
        <v>8500</v>
      </c>
    </row>
    <row r="112" spans="1:64" hidden="1">
      <c r="A112" s="43">
        <v>114</v>
      </c>
      <c r="B112" s="35" t="s">
        <v>145</v>
      </c>
      <c r="C112" s="35" t="s">
        <v>5706</v>
      </c>
      <c r="D112" s="35">
        <v>2</v>
      </c>
      <c r="E112" s="35">
        <v>220</v>
      </c>
      <c r="F112" s="64" t="s">
        <v>831</v>
      </c>
      <c r="G112" s="73" t="s">
        <v>832</v>
      </c>
      <c r="H112" s="35">
        <v>21</v>
      </c>
      <c r="I112" s="35" t="s">
        <v>54</v>
      </c>
      <c r="J112" s="35">
        <v>100</v>
      </c>
      <c r="K112" s="35" t="s">
        <v>462</v>
      </c>
      <c r="L112" s="35" t="s">
        <v>53</v>
      </c>
      <c r="M112" s="35">
        <v>1</v>
      </c>
      <c r="N112" s="35">
        <v>1</v>
      </c>
      <c r="O112" s="35">
        <v>1</v>
      </c>
      <c r="P112" s="35">
        <v>2</v>
      </c>
      <c r="Q112" s="35">
        <v>1</v>
      </c>
      <c r="R112" s="35" t="s">
        <v>73</v>
      </c>
      <c r="S112" s="35" t="s">
        <v>73</v>
      </c>
      <c r="T112" s="36">
        <v>44901</v>
      </c>
      <c r="U112" s="36">
        <v>2958465</v>
      </c>
      <c r="V112" s="35" t="s">
        <v>5707</v>
      </c>
      <c r="W112" s="35" t="s">
        <v>144</v>
      </c>
      <c r="X112" s="35"/>
      <c r="Y112" s="35" t="s">
        <v>143</v>
      </c>
      <c r="Z112" s="35">
        <v>7594328</v>
      </c>
      <c r="AA112" s="35">
        <v>118</v>
      </c>
      <c r="AB112" s="35">
        <v>59</v>
      </c>
      <c r="AC112" s="35"/>
      <c r="AE112" s="51">
        <f t="shared" si="20"/>
        <v>1</v>
      </c>
      <c r="AG112" s="6" t="str">
        <f t="shared" si="21"/>
        <v>90MB1BG0-C1BAY0</v>
      </c>
      <c r="AH112" s="6" t="str">
        <f t="shared" si="22"/>
        <v>59MB1BGB-MB0A01S</v>
      </c>
      <c r="AI112" s="6" t="str">
        <f t="shared" si="23"/>
        <v/>
      </c>
      <c r="AJ112" s="6" t="str">
        <f t="shared" si="24"/>
        <v/>
      </c>
      <c r="AK112" s="6" t="str">
        <f t="shared" si="25"/>
        <v/>
      </c>
      <c r="AL112" s="6" t="str">
        <f t="shared" si="26"/>
        <v/>
      </c>
      <c r="AM112" s="6" t="str">
        <f t="shared" si="27"/>
        <v/>
      </c>
      <c r="AN112" s="6" t="str">
        <f t="shared" si="28"/>
        <v/>
      </c>
      <c r="AO112" s="6" t="str">
        <f t="shared" si="29"/>
        <v xml:space="preserve">90MB1BG0-C1BAY0 | 59MB1BGB-MB0A01S |  |  |  |  |  | </v>
      </c>
      <c r="AP112" s="6">
        <f t="shared" si="30"/>
        <v>100</v>
      </c>
      <c r="AQ112" s="4"/>
      <c r="AR112" s="6" t="b">
        <f t="shared" si="31"/>
        <v>1</v>
      </c>
      <c r="AS112" s="6" t="str">
        <f t="shared" si="32"/>
        <v>461E | 90MB1BG0-C1BAY0 | 59MB1BGB-MB0A01S |  |  |  |  |  |  | 21</v>
      </c>
      <c r="AT112" s="63">
        <f>IF(NOT(AR112),IF(TRIM($H112)="","Assembly","Phantom Alt"),VLOOKUP(F112,ZPCS04!B:G,6,0))</f>
        <v>1264</v>
      </c>
      <c r="AU112" s="7"/>
      <c r="AV112" s="38">
        <f ca="1">IF(TRIM($W112)="F",OFFSET($A$5,MATCH($AS112,$AS$5:$AS112,0)-1,0),$A112)</f>
        <v>111</v>
      </c>
      <c r="AW112" s="38">
        <f ca="1">IFERROR(OFFSET(ZPCS04!$A$1,MATCH(F112,ZPCS04!B:B,0)-1,0),100)</f>
        <v>2</v>
      </c>
      <c r="AX112" s="7"/>
      <c r="AY112" s="6" t="b">
        <f t="shared" si="33"/>
        <v>1</v>
      </c>
      <c r="AZ112" s="6" t="b">
        <f t="shared" si="34"/>
        <v>1</v>
      </c>
      <c r="BA112" s="4"/>
      <c r="BB112" s="38" t="str">
        <f ca="1">IF(AT112="Phantom Alt",MATCH($AS112,$AS$5:$AS112,0),IF(OR(OFFSET($AF112,0,8-COUNTBLANK($AG112:$AN112))=$F111,$BE112=$BE111),$BB111,""))</f>
        <v/>
      </c>
      <c r="BC112" s="41"/>
      <c r="BD112" s="55" t="str">
        <f t="shared" si="35"/>
        <v>90MB1BG0-C1BAY0 | 10G212232214020</v>
      </c>
      <c r="BE112" s="55" t="str">
        <f t="shared" ca="1" si="36"/>
        <v>90MB1BG0-C1BAY0 | 59MB1BGB-MB0A01S</v>
      </c>
      <c r="BF112" s="57">
        <f ca="1">IFERROR(VLOOKUP($BE112,$BD$5:$BF111,3,0)*$AE112,VLOOKUP($C112,Demanda!$A:$B,2,0)*$AE112)*IF(AT112="Phantom Alt",$BC112,TRUE)</f>
        <v>1500</v>
      </c>
      <c r="BG112" s="57">
        <f t="shared" ca="1" si="37"/>
        <v>1500</v>
      </c>
      <c r="BH112" s="57">
        <f>SUMIF(Invoice!A:A,F112,Invoice!B:B)</f>
        <v>0</v>
      </c>
      <c r="BI112" s="57">
        <f t="shared" ca="1" si="38"/>
        <v>1500</v>
      </c>
      <c r="BJ112" s="57">
        <f ca="1">MIN((BI112-SUMIF($AS$5:AS111,AS112,$BJ$5:BJ111)),MAX(0,BH112-SUMIF($F$5:F111,F112,$BJ$5:BJ111)))</f>
        <v>0</v>
      </c>
      <c r="BK112" s="57">
        <f t="shared" ca="1" si="39"/>
        <v>0</v>
      </c>
      <c r="BL112" s="57">
        <f ca="1">MAX(0,SUMIF(Invoice!A:A,F112,Invoice!B:B)-SUMIF(F:F,F112,BJ:BJ))*(COUNTIF(F:F,F112)=COUNTIF($F$5:F112,F112))</f>
        <v>0</v>
      </c>
    </row>
    <row r="113" spans="1:64" hidden="1">
      <c r="A113" s="43">
        <v>112</v>
      </c>
      <c r="B113" s="35" t="s">
        <v>145</v>
      </c>
      <c r="C113" s="35" t="s">
        <v>5706</v>
      </c>
      <c r="D113" s="35">
        <v>2</v>
      </c>
      <c r="E113" s="35">
        <v>220</v>
      </c>
      <c r="F113" s="64" t="s">
        <v>833</v>
      </c>
      <c r="G113" s="73" t="s">
        <v>834</v>
      </c>
      <c r="H113" s="35">
        <v>21</v>
      </c>
      <c r="I113" s="35" t="s">
        <v>55</v>
      </c>
      <c r="J113" s="35">
        <v>0</v>
      </c>
      <c r="K113" s="35" t="s">
        <v>148</v>
      </c>
      <c r="L113" s="35" t="s">
        <v>53</v>
      </c>
      <c r="M113" s="35">
        <v>1</v>
      </c>
      <c r="N113" s="35"/>
      <c r="O113" s="35">
        <v>1</v>
      </c>
      <c r="P113" s="35">
        <v>2</v>
      </c>
      <c r="Q113" s="35">
        <v>3</v>
      </c>
      <c r="R113" s="35" t="s">
        <v>73</v>
      </c>
      <c r="S113" s="35" t="s">
        <v>73</v>
      </c>
      <c r="T113" s="36">
        <v>44901</v>
      </c>
      <c r="U113" s="36">
        <v>2958465</v>
      </c>
      <c r="V113" s="35" t="s">
        <v>5707</v>
      </c>
      <c r="W113" s="35" t="s">
        <v>144</v>
      </c>
      <c r="X113" s="35"/>
      <c r="Y113" s="35" t="s">
        <v>143</v>
      </c>
      <c r="Z113" s="35">
        <v>7594328</v>
      </c>
      <c r="AA113" s="35">
        <v>122</v>
      </c>
      <c r="AB113" s="35">
        <v>61</v>
      </c>
      <c r="AC113" s="35"/>
      <c r="AE113" s="51">
        <f t="shared" si="20"/>
        <v>1</v>
      </c>
      <c r="AG113" s="6" t="str">
        <f t="shared" si="21"/>
        <v>90MB1BG0-C1BAY0</v>
      </c>
      <c r="AH113" s="6" t="str">
        <f t="shared" si="22"/>
        <v>59MB1BGB-MB0A01S</v>
      </c>
      <c r="AI113" s="6" t="str">
        <f t="shared" si="23"/>
        <v/>
      </c>
      <c r="AJ113" s="6" t="str">
        <f t="shared" si="24"/>
        <v/>
      </c>
      <c r="AK113" s="6" t="str">
        <f t="shared" si="25"/>
        <v/>
      </c>
      <c r="AL113" s="6" t="str">
        <f t="shared" si="26"/>
        <v/>
      </c>
      <c r="AM113" s="6" t="str">
        <f t="shared" si="27"/>
        <v/>
      </c>
      <c r="AN113" s="6" t="str">
        <f t="shared" si="28"/>
        <v/>
      </c>
      <c r="AO113" s="6" t="str">
        <f t="shared" si="29"/>
        <v xml:space="preserve">90MB1BG0-C1BAY0 | 59MB1BGB-MB0A01S |  |  |  |  |  | </v>
      </c>
      <c r="AP113" s="6">
        <f t="shared" si="30"/>
        <v>0</v>
      </c>
      <c r="AQ113" s="4"/>
      <c r="AR113" s="6" t="b">
        <f t="shared" si="31"/>
        <v>1</v>
      </c>
      <c r="AS113" s="6" t="str">
        <f t="shared" si="32"/>
        <v>461E | 90MB1BG0-C1BAY0 | 59MB1BGB-MB0A01S |  |  |  |  |  |  | 21</v>
      </c>
      <c r="AT113" s="63">
        <f>IF(NOT(AR113),IF(TRIM($H113)="","Assembly","Phantom Alt"),VLOOKUP(F113,ZPCS04!B:G,6,0))</f>
        <v>1264</v>
      </c>
      <c r="AU113" s="7"/>
      <c r="AV113" s="38">
        <f ca="1">IF(TRIM($W113)="F",OFFSET($A$5,MATCH($AS113,$AS$5:$AS113,0)-1,0),$A113)</f>
        <v>111</v>
      </c>
      <c r="AW113" s="38">
        <f ca="1">IFERROR(OFFSET(ZPCS04!$A$1,MATCH(F113,ZPCS04!B:B,0)-1,0),100)</f>
        <v>2</v>
      </c>
      <c r="AX113" s="7"/>
      <c r="AY113" s="6" t="b">
        <f t="shared" si="33"/>
        <v>1</v>
      </c>
      <c r="AZ113" s="6" t="b">
        <f t="shared" si="34"/>
        <v>1</v>
      </c>
      <c r="BA113" s="4"/>
      <c r="BB113" s="38" t="str">
        <f ca="1">IF(AT113="Phantom Alt",MATCH($AS113,$AS$5:$AS113,0),IF(OR(OFFSET($AF113,0,8-COUNTBLANK($AG113:$AN113))=$F112,$BE113=$BE112),$BB112,""))</f>
        <v/>
      </c>
      <c r="BC113" s="41"/>
      <c r="BD113" s="55" t="str">
        <f t="shared" si="35"/>
        <v>90MB1BG0-C1BAY0 | 10G212232214050</v>
      </c>
      <c r="BE113" s="55" t="str">
        <f t="shared" ca="1" si="36"/>
        <v>90MB1BG0-C1BAY0 | 59MB1BGB-MB0A01S</v>
      </c>
      <c r="BF113" s="57">
        <f ca="1">IFERROR(VLOOKUP($BE113,$BD$5:$BF112,3,0)*$AE113,VLOOKUP($C113,Demanda!$A:$B,2,0)*$AE113)*IF(AT113="Phantom Alt",$BC113,TRUE)</f>
        <v>1500</v>
      </c>
      <c r="BG113" s="57">
        <f t="shared" ca="1" si="37"/>
        <v>0</v>
      </c>
      <c r="BH113" s="57">
        <f>SUMIF(Invoice!A:A,F113,Invoice!B:B)</f>
        <v>0</v>
      </c>
      <c r="BI113" s="57">
        <f t="shared" ca="1" si="38"/>
        <v>1500</v>
      </c>
      <c r="BJ113" s="57">
        <f ca="1">MIN((BI113-SUMIF($AS$5:AS112,AS113,$BJ$5:BJ112)),MAX(0,BH113-SUMIF($F$5:F112,F113,$BJ$5:BJ112)))</f>
        <v>0</v>
      </c>
      <c r="BK113" s="57">
        <f t="shared" ca="1" si="39"/>
        <v>0</v>
      </c>
      <c r="BL113" s="57">
        <f ca="1">MAX(0,SUMIF(Invoice!A:A,F113,Invoice!B:B)-SUMIF(F:F,F113,BJ:BJ))*(COUNTIF(F:F,F113)=COUNTIF($F$5:F113,F113))</f>
        <v>0</v>
      </c>
    </row>
    <row r="114" spans="1:64" hidden="1">
      <c r="A114" s="43">
        <v>113</v>
      </c>
      <c r="B114" s="35" t="s">
        <v>145</v>
      </c>
      <c r="C114" s="35" t="s">
        <v>5706</v>
      </c>
      <c r="D114" s="35">
        <v>2</v>
      </c>
      <c r="E114" s="35">
        <v>230</v>
      </c>
      <c r="F114" s="64" t="s">
        <v>835</v>
      </c>
      <c r="G114" s="73" t="s">
        <v>836</v>
      </c>
      <c r="H114" s="35">
        <v>22</v>
      </c>
      <c r="I114" s="35" t="s">
        <v>55</v>
      </c>
      <c r="J114" s="35">
        <v>0</v>
      </c>
      <c r="K114" s="35" t="s">
        <v>462</v>
      </c>
      <c r="L114" s="35" t="s">
        <v>53</v>
      </c>
      <c r="M114" s="35">
        <v>2</v>
      </c>
      <c r="N114" s="35"/>
      <c r="O114" s="35">
        <v>1</v>
      </c>
      <c r="P114" s="35">
        <v>2</v>
      </c>
      <c r="Q114" s="35">
        <v>2</v>
      </c>
      <c r="R114" s="35" t="s">
        <v>122</v>
      </c>
      <c r="S114" s="35" t="s">
        <v>122</v>
      </c>
      <c r="T114" s="36">
        <v>44901</v>
      </c>
      <c r="U114" s="36">
        <v>2958465</v>
      </c>
      <c r="V114" s="35" t="s">
        <v>5707</v>
      </c>
      <c r="W114" s="35" t="s">
        <v>144</v>
      </c>
      <c r="X114" s="35"/>
      <c r="Y114" s="35" t="s">
        <v>143</v>
      </c>
      <c r="Z114" s="35">
        <v>7594328</v>
      </c>
      <c r="AA114" s="35">
        <v>126</v>
      </c>
      <c r="AB114" s="35">
        <v>63</v>
      </c>
      <c r="AC114" s="35"/>
      <c r="AE114" s="51">
        <f t="shared" si="20"/>
        <v>2</v>
      </c>
      <c r="AG114" s="6" t="str">
        <f t="shared" si="21"/>
        <v>90MB1BG0-C1BAY0</v>
      </c>
      <c r="AH114" s="6" t="str">
        <f t="shared" si="22"/>
        <v>59MB1BGB-MB0A01S</v>
      </c>
      <c r="AI114" s="6" t="str">
        <f t="shared" si="23"/>
        <v/>
      </c>
      <c r="AJ114" s="6" t="str">
        <f t="shared" si="24"/>
        <v/>
      </c>
      <c r="AK114" s="6" t="str">
        <f t="shared" si="25"/>
        <v/>
      </c>
      <c r="AL114" s="6" t="str">
        <f t="shared" si="26"/>
        <v/>
      </c>
      <c r="AM114" s="6" t="str">
        <f t="shared" si="27"/>
        <v/>
      </c>
      <c r="AN114" s="6" t="str">
        <f t="shared" si="28"/>
        <v/>
      </c>
      <c r="AO114" s="6" t="str">
        <f t="shared" si="29"/>
        <v xml:space="preserve">90MB1BG0-C1BAY0 | 59MB1BGB-MB0A01S |  |  |  |  |  | </v>
      </c>
      <c r="AP114" s="6">
        <f t="shared" si="30"/>
        <v>0</v>
      </c>
      <c r="AQ114" s="4"/>
      <c r="AR114" s="6" t="b">
        <f t="shared" si="31"/>
        <v>1</v>
      </c>
      <c r="AS114" s="6" t="str">
        <f t="shared" si="32"/>
        <v>461E | 90MB1BG0-C1BAY0 | 59MB1BGB-MB0A01S |  |  |  |  |  |  | 22</v>
      </c>
      <c r="AT114" s="63">
        <f>IF(NOT(AR114),IF(TRIM($H114)="","Assembly","Phantom Alt"),VLOOKUP(F114,ZPCS04!B:G,6,0))</f>
        <v>668</v>
      </c>
      <c r="AU114" s="7"/>
      <c r="AV114" s="38">
        <f ca="1">IF(TRIM($W114)="F",OFFSET($A$5,MATCH($AS114,$AS$5:$AS114,0)-1,0),$A114)</f>
        <v>113</v>
      </c>
      <c r="AW114" s="38">
        <f ca="1">IFERROR(OFFSET(ZPCS04!$A$1,MATCH(F114,ZPCS04!B:B,0)-1,0),100)</f>
        <v>2</v>
      </c>
      <c r="AX114" s="7"/>
      <c r="AY114" s="6" t="b">
        <f t="shared" si="33"/>
        <v>1</v>
      </c>
      <c r="AZ114" s="6" t="b">
        <f t="shared" si="34"/>
        <v>1</v>
      </c>
      <c r="BA114" s="4"/>
      <c r="BB114" s="38" t="str">
        <f ca="1">IF(AT114="Phantom Alt",MATCH($AS114,$AS$5:$AS114,0),IF(OR(OFFSET($AF114,0,8-COUNTBLANK($AG114:$AN114))=$F113,$BE114=$BE113),$BB113,""))</f>
        <v/>
      </c>
      <c r="BC114" s="41"/>
      <c r="BD114" s="55" t="str">
        <f t="shared" si="35"/>
        <v>90MB1BG0-C1BAY0 | 10G212249114010</v>
      </c>
      <c r="BE114" s="55" t="str">
        <f t="shared" ca="1" si="36"/>
        <v>90MB1BG0-C1BAY0 | 59MB1BGB-MB0A01S</v>
      </c>
      <c r="BF114" s="57">
        <f ca="1">IFERROR(VLOOKUP($BE114,$BD$5:$BF113,3,0)*$AE114,VLOOKUP($C114,Demanda!$A:$B,2,0)*$AE114)*IF(AT114="Phantom Alt",$BC114,TRUE)</f>
        <v>3000</v>
      </c>
      <c r="BG114" s="57">
        <f t="shared" ca="1" si="37"/>
        <v>0</v>
      </c>
      <c r="BH114" s="57">
        <f>SUMIF(Invoice!A:A,F114,Invoice!B:B)</f>
        <v>0</v>
      </c>
      <c r="BI114" s="57">
        <f t="shared" ca="1" si="38"/>
        <v>3000</v>
      </c>
      <c r="BJ114" s="57">
        <f ca="1">MIN((BI114-SUMIF($AS$5:AS113,AS114,$BJ$5:BJ113)),MAX(0,BH114-SUMIF($F$5:F113,F114,$BJ$5:BJ113)))</f>
        <v>0</v>
      </c>
      <c r="BK114" s="57">
        <f t="shared" ca="1" si="39"/>
        <v>0</v>
      </c>
      <c r="BL114" s="57">
        <f ca="1">MAX(0,SUMIF(Invoice!A:A,F114,Invoice!B:B)-SUMIF(F:F,F114,BJ:BJ))*(COUNTIF(F:F,F114)=COUNTIF($F$5:F114,F114))</f>
        <v>0</v>
      </c>
    </row>
    <row r="115" spans="1:64" hidden="1">
      <c r="A115" s="43">
        <v>115</v>
      </c>
      <c r="B115" s="35" t="s">
        <v>145</v>
      </c>
      <c r="C115" s="35" t="s">
        <v>5706</v>
      </c>
      <c r="D115" s="35">
        <v>2</v>
      </c>
      <c r="E115" s="35">
        <v>230</v>
      </c>
      <c r="F115" s="64" t="s">
        <v>838</v>
      </c>
      <c r="G115" s="73" t="s">
        <v>839</v>
      </c>
      <c r="H115" s="35">
        <v>22</v>
      </c>
      <c r="I115" s="35" t="s">
        <v>54</v>
      </c>
      <c r="J115" s="35">
        <v>100</v>
      </c>
      <c r="K115" s="35" t="s">
        <v>462</v>
      </c>
      <c r="L115" s="35" t="s">
        <v>53</v>
      </c>
      <c r="M115" s="35">
        <v>2</v>
      </c>
      <c r="N115" s="35">
        <v>2</v>
      </c>
      <c r="O115" s="35">
        <v>1</v>
      </c>
      <c r="P115" s="35">
        <v>2</v>
      </c>
      <c r="Q115" s="35">
        <v>1</v>
      </c>
      <c r="R115" s="35" t="s">
        <v>122</v>
      </c>
      <c r="S115" s="35" t="s">
        <v>122</v>
      </c>
      <c r="T115" s="36">
        <v>44901</v>
      </c>
      <c r="U115" s="36">
        <v>2958465</v>
      </c>
      <c r="V115" s="35" t="s">
        <v>5707</v>
      </c>
      <c r="W115" s="35" t="s">
        <v>144</v>
      </c>
      <c r="X115" s="35"/>
      <c r="Y115" s="35" t="s">
        <v>143</v>
      </c>
      <c r="Z115" s="35">
        <v>7594328</v>
      </c>
      <c r="AA115" s="35">
        <v>124</v>
      </c>
      <c r="AB115" s="35">
        <v>62</v>
      </c>
      <c r="AC115" s="35"/>
      <c r="AE115" s="51">
        <f t="shared" si="20"/>
        <v>2</v>
      </c>
      <c r="AG115" s="6" t="str">
        <f t="shared" si="21"/>
        <v>90MB1BG0-C1BAY0</v>
      </c>
      <c r="AH115" s="6" t="str">
        <f t="shared" si="22"/>
        <v>59MB1BGB-MB0A01S</v>
      </c>
      <c r="AI115" s="6" t="str">
        <f t="shared" si="23"/>
        <v/>
      </c>
      <c r="AJ115" s="6" t="str">
        <f t="shared" si="24"/>
        <v/>
      </c>
      <c r="AK115" s="6" t="str">
        <f t="shared" si="25"/>
        <v/>
      </c>
      <c r="AL115" s="6" t="str">
        <f t="shared" si="26"/>
        <v/>
      </c>
      <c r="AM115" s="6" t="str">
        <f t="shared" si="27"/>
        <v/>
      </c>
      <c r="AN115" s="6" t="str">
        <f t="shared" si="28"/>
        <v/>
      </c>
      <c r="AO115" s="6" t="str">
        <f t="shared" si="29"/>
        <v xml:space="preserve">90MB1BG0-C1BAY0 | 59MB1BGB-MB0A01S |  |  |  |  |  | </v>
      </c>
      <c r="AP115" s="6">
        <f t="shared" si="30"/>
        <v>100</v>
      </c>
      <c r="AQ115" s="4"/>
      <c r="AR115" s="6" t="b">
        <f t="shared" si="31"/>
        <v>1</v>
      </c>
      <c r="AS115" s="6" t="str">
        <f t="shared" si="32"/>
        <v>461E | 90MB1BG0-C1BAY0 | 59MB1BGB-MB0A01S |  |  |  |  |  |  | 22</v>
      </c>
      <c r="AT115" s="63">
        <f>IF(NOT(AR115),IF(TRIM($H115)="","Assembly","Phantom Alt"),VLOOKUP(F115,ZPCS04!B:G,6,0))</f>
        <v>668</v>
      </c>
      <c r="AU115" s="7"/>
      <c r="AV115" s="38">
        <f ca="1">IF(TRIM($W115)="F",OFFSET($A$5,MATCH($AS115,$AS$5:$AS115,0)-1,0),$A115)</f>
        <v>113</v>
      </c>
      <c r="AW115" s="38">
        <f ca="1">IFERROR(OFFSET(ZPCS04!$A$1,MATCH(F115,ZPCS04!B:B,0)-1,0),100)</f>
        <v>2</v>
      </c>
      <c r="AX115" s="7"/>
      <c r="AY115" s="6" t="b">
        <f t="shared" si="33"/>
        <v>1</v>
      </c>
      <c r="AZ115" s="6" t="b">
        <f t="shared" si="34"/>
        <v>1</v>
      </c>
      <c r="BA115" s="4"/>
      <c r="BB115" s="38" t="str">
        <f ca="1">IF(AT115="Phantom Alt",MATCH($AS115,$AS$5:$AS115,0),IF(OR(OFFSET($AF115,0,8-COUNTBLANK($AG115:$AN115))=$F114,$BE115=$BE114),$BB114,""))</f>
        <v/>
      </c>
      <c r="BC115" s="41"/>
      <c r="BD115" s="55" t="str">
        <f t="shared" si="35"/>
        <v>90MB1BG0-C1BAY0 | 10G212249114020</v>
      </c>
      <c r="BE115" s="55" t="str">
        <f t="shared" ca="1" si="36"/>
        <v>90MB1BG0-C1BAY0 | 59MB1BGB-MB0A01S</v>
      </c>
      <c r="BF115" s="57">
        <f ca="1">IFERROR(VLOOKUP($BE115,$BD$5:$BF114,3,0)*$AE115,VLOOKUP($C115,Demanda!$A:$B,2,0)*$AE115)*IF(AT115="Phantom Alt",$BC115,TRUE)</f>
        <v>3000</v>
      </c>
      <c r="BG115" s="57">
        <f t="shared" ca="1" si="37"/>
        <v>3000</v>
      </c>
      <c r="BH115" s="57">
        <f>SUMIF(Invoice!A:A,F115,Invoice!B:B)</f>
        <v>0</v>
      </c>
      <c r="BI115" s="57">
        <f t="shared" ca="1" si="38"/>
        <v>3000</v>
      </c>
      <c r="BJ115" s="57">
        <f ca="1">MIN((BI115-SUMIF($AS$5:AS114,AS115,$BJ$5:BJ114)),MAX(0,BH115-SUMIF($F$5:F114,F115,$BJ$5:BJ114)))</f>
        <v>0</v>
      </c>
      <c r="BK115" s="57">
        <f t="shared" ca="1" si="39"/>
        <v>0</v>
      </c>
      <c r="BL115" s="57">
        <f ca="1">MAX(0,SUMIF(Invoice!A:A,F115,Invoice!B:B)-SUMIF(F:F,F115,BJ:BJ))*(COUNTIF(F:F,F115)=COUNTIF($F$5:F115,F115))</f>
        <v>0</v>
      </c>
    </row>
    <row r="116" spans="1:64" hidden="1">
      <c r="A116" s="43">
        <v>116</v>
      </c>
      <c r="B116" s="35" t="s">
        <v>145</v>
      </c>
      <c r="C116" s="35" t="s">
        <v>5706</v>
      </c>
      <c r="D116" s="35">
        <v>2</v>
      </c>
      <c r="E116" s="35">
        <v>230</v>
      </c>
      <c r="F116" s="64" t="s">
        <v>840</v>
      </c>
      <c r="G116" s="73" t="s">
        <v>841</v>
      </c>
      <c r="H116" s="35">
        <v>22</v>
      </c>
      <c r="I116" s="35" t="s">
        <v>55</v>
      </c>
      <c r="J116" s="35">
        <v>0</v>
      </c>
      <c r="K116" s="35" t="s">
        <v>148</v>
      </c>
      <c r="L116" s="35" t="s">
        <v>53</v>
      </c>
      <c r="M116" s="35">
        <v>2</v>
      </c>
      <c r="N116" s="35"/>
      <c r="O116" s="35">
        <v>1</v>
      </c>
      <c r="P116" s="35">
        <v>2</v>
      </c>
      <c r="Q116" s="35">
        <v>3</v>
      </c>
      <c r="R116" s="35" t="s">
        <v>73</v>
      </c>
      <c r="S116" s="35" t="s">
        <v>73</v>
      </c>
      <c r="T116" s="36">
        <v>44901</v>
      </c>
      <c r="U116" s="36">
        <v>2958465</v>
      </c>
      <c r="V116" s="35" t="s">
        <v>5707</v>
      </c>
      <c r="W116" s="35" t="s">
        <v>144</v>
      </c>
      <c r="X116" s="35"/>
      <c r="Y116" s="35" t="s">
        <v>143</v>
      </c>
      <c r="Z116" s="35">
        <v>7594328</v>
      </c>
      <c r="AA116" s="35">
        <v>128</v>
      </c>
      <c r="AB116" s="35">
        <v>64</v>
      </c>
      <c r="AC116" s="35"/>
      <c r="AE116" s="51">
        <f t="shared" si="20"/>
        <v>2</v>
      </c>
      <c r="AG116" s="6" t="str">
        <f t="shared" si="21"/>
        <v>90MB1BG0-C1BAY0</v>
      </c>
      <c r="AH116" s="6" t="str">
        <f t="shared" si="22"/>
        <v>59MB1BGB-MB0A01S</v>
      </c>
      <c r="AI116" s="6" t="str">
        <f t="shared" si="23"/>
        <v/>
      </c>
      <c r="AJ116" s="6" t="str">
        <f t="shared" si="24"/>
        <v/>
      </c>
      <c r="AK116" s="6" t="str">
        <f t="shared" si="25"/>
        <v/>
      </c>
      <c r="AL116" s="6" t="str">
        <f t="shared" si="26"/>
        <v/>
      </c>
      <c r="AM116" s="6" t="str">
        <f t="shared" si="27"/>
        <v/>
      </c>
      <c r="AN116" s="6" t="str">
        <f t="shared" si="28"/>
        <v/>
      </c>
      <c r="AO116" s="6" t="str">
        <f t="shared" si="29"/>
        <v xml:space="preserve">90MB1BG0-C1BAY0 | 59MB1BGB-MB0A01S |  |  |  |  |  | </v>
      </c>
      <c r="AP116" s="6">
        <f t="shared" si="30"/>
        <v>0</v>
      </c>
      <c r="AQ116" s="4"/>
      <c r="AR116" s="6" t="b">
        <f t="shared" si="31"/>
        <v>1</v>
      </c>
      <c r="AS116" s="6" t="str">
        <f t="shared" si="32"/>
        <v>461E | 90MB1BG0-C1BAY0 | 59MB1BGB-MB0A01S |  |  |  |  |  |  | 22</v>
      </c>
      <c r="AT116" s="63">
        <f>IF(NOT(AR116),IF(TRIM($H116)="","Assembly","Phantom Alt"),VLOOKUP(F116,ZPCS04!B:G,6,0))</f>
        <v>668</v>
      </c>
      <c r="AU116" s="7"/>
      <c r="AV116" s="38">
        <f ca="1">IF(TRIM($W116)="F",OFFSET($A$5,MATCH($AS116,$AS$5:$AS116,0)-1,0),$A116)</f>
        <v>113</v>
      </c>
      <c r="AW116" s="38">
        <f ca="1">IFERROR(OFFSET(ZPCS04!$A$1,MATCH(F116,ZPCS04!B:B,0)-1,0),100)</f>
        <v>1.9999999000000002</v>
      </c>
      <c r="AX116" s="7"/>
      <c r="AY116" s="6" t="b">
        <f t="shared" si="33"/>
        <v>1</v>
      </c>
      <c r="AZ116" s="6" t="b">
        <f t="shared" si="34"/>
        <v>1</v>
      </c>
      <c r="BA116" s="4"/>
      <c r="BB116" s="38" t="str">
        <f ca="1">IF(AT116="Phantom Alt",MATCH($AS116,$AS$5:$AS116,0),IF(OR(OFFSET($AF116,0,8-COUNTBLANK($AG116:$AN116))=$F115,$BE116=$BE115),$BB115,""))</f>
        <v/>
      </c>
      <c r="BC116" s="41"/>
      <c r="BD116" s="55" t="str">
        <f t="shared" si="35"/>
        <v>90MB1BG0-C1BAY0 | 10G212249114050</v>
      </c>
      <c r="BE116" s="55" t="str">
        <f t="shared" ca="1" si="36"/>
        <v>90MB1BG0-C1BAY0 | 59MB1BGB-MB0A01S</v>
      </c>
      <c r="BF116" s="57">
        <f ca="1">IFERROR(VLOOKUP($BE116,$BD$5:$BF115,3,0)*$AE116,VLOOKUP($C116,Demanda!$A:$B,2,0)*$AE116)*IF(AT116="Phantom Alt",$BC116,TRUE)</f>
        <v>3000</v>
      </c>
      <c r="BG116" s="57">
        <f t="shared" ca="1" si="37"/>
        <v>0</v>
      </c>
      <c r="BH116" s="57">
        <f>SUMIF(Invoice!A:A,F116,Invoice!B:B)</f>
        <v>10000</v>
      </c>
      <c r="BI116" s="57">
        <f t="shared" ca="1" si="38"/>
        <v>3000</v>
      </c>
      <c r="BJ116" s="57">
        <f ca="1">MIN((BI116-SUMIF($AS$5:AS115,AS116,$BJ$5:BJ115)),MAX(0,BH116-SUMIF($F$5:F115,F116,$BJ$5:BJ115)))</f>
        <v>3000</v>
      </c>
      <c r="BK116" s="57">
        <f t="shared" ca="1" si="39"/>
        <v>0</v>
      </c>
      <c r="BL116" s="57">
        <f ca="1">MAX(0,SUMIF(Invoice!A:A,F116,Invoice!B:B)-SUMIF(F:F,F116,BJ:BJ))*(COUNTIF(F:F,F116)=COUNTIF($F$5:F116,F116))</f>
        <v>7000</v>
      </c>
    </row>
    <row r="117" spans="1:64" hidden="1">
      <c r="A117" s="43">
        <v>117</v>
      </c>
      <c r="B117" s="35" t="s">
        <v>145</v>
      </c>
      <c r="C117" s="35" t="s">
        <v>5706</v>
      </c>
      <c r="D117" s="35">
        <v>2</v>
      </c>
      <c r="E117" s="35">
        <v>240</v>
      </c>
      <c r="F117" s="64" t="s">
        <v>312</v>
      </c>
      <c r="G117" s="73" t="s">
        <v>313</v>
      </c>
      <c r="H117" s="35"/>
      <c r="I117" s="35" t="s">
        <v>54</v>
      </c>
      <c r="J117" s="35">
        <v>0</v>
      </c>
      <c r="K117" s="35" t="s">
        <v>148</v>
      </c>
      <c r="L117" s="35" t="s">
        <v>53</v>
      </c>
      <c r="M117" s="35">
        <v>1</v>
      </c>
      <c r="N117" s="35">
        <v>1</v>
      </c>
      <c r="O117" s="35">
        <v>1</v>
      </c>
      <c r="P117" s="35"/>
      <c r="Q117" s="35"/>
      <c r="R117" s="35" t="s">
        <v>73</v>
      </c>
      <c r="S117" s="35" t="s">
        <v>73</v>
      </c>
      <c r="T117" s="36">
        <v>44901</v>
      </c>
      <c r="U117" s="36">
        <v>2958465</v>
      </c>
      <c r="V117" s="35" t="s">
        <v>5707</v>
      </c>
      <c r="W117" s="35" t="s">
        <v>144</v>
      </c>
      <c r="X117" s="35"/>
      <c r="Y117" s="35" t="s">
        <v>143</v>
      </c>
      <c r="Z117" s="35">
        <v>7594328</v>
      </c>
      <c r="AA117" s="35">
        <v>130</v>
      </c>
      <c r="AB117" s="35">
        <v>65</v>
      </c>
      <c r="AC117" s="35"/>
      <c r="AE117" s="51">
        <f t="shared" si="20"/>
        <v>1</v>
      </c>
      <c r="AG117" s="6" t="str">
        <f t="shared" si="21"/>
        <v>90MB1BG0-C1BAY0</v>
      </c>
      <c r="AH117" s="6" t="str">
        <f t="shared" si="22"/>
        <v>59MB1BGB-MB0A01S</v>
      </c>
      <c r="AI117" s="6" t="str">
        <f t="shared" si="23"/>
        <v/>
      </c>
      <c r="AJ117" s="6" t="str">
        <f t="shared" si="24"/>
        <v/>
      </c>
      <c r="AK117" s="6" t="str">
        <f t="shared" si="25"/>
        <v/>
      </c>
      <c r="AL117" s="6" t="str">
        <f t="shared" si="26"/>
        <v/>
      </c>
      <c r="AM117" s="6" t="str">
        <f t="shared" si="27"/>
        <v/>
      </c>
      <c r="AN117" s="6" t="str">
        <f t="shared" si="28"/>
        <v/>
      </c>
      <c r="AO117" s="6" t="str">
        <f t="shared" si="29"/>
        <v xml:space="preserve">90MB1BG0-C1BAY0 | 59MB1BGB-MB0A01S |  |  |  |  |  | </v>
      </c>
      <c r="AP117" s="6">
        <f t="shared" si="30"/>
        <v>100</v>
      </c>
      <c r="AQ117" s="4"/>
      <c r="AR117" s="6" t="b">
        <f t="shared" si="31"/>
        <v>1</v>
      </c>
      <c r="AS117" s="6" t="str">
        <f t="shared" si="32"/>
        <v>461E | 90MB1BG0-C1BAY0 | 59MB1BGB-MB0A01S |  |  |  |  |  |  | uniq117</v>
      </c>
      <c r="AT117" s="63">
        <f>IF(NOT(AR117),IF(TRIM($H117)="","Assembly","Phantom Alt"),VLOOKUP(F117,ZPCS04!B:G,6,0))</f>
        <v>30</v>
      </c>
      <c r="AU117" s="7"/>
      <c r="AV117" s="38">
        <f ca="1">IF(TRIM($W117)="F",OFFSET($A$5,MATCH($AS117,$AS$5:$AS117,0)-1,0),$A117)</f>
        <v>117</v>
      </c>
      <c r="AW117" s="38">
        <f ca="1">IFERROR(OFFSET(ZPCS04!$A$1,MATCH(F117,ZPCS04!B:B,0)-1,0),100)</f>
        <v>1.9999999850000001</v>
      </c>
      <c r="AX117" s="7"/>
      <c r="AY117" s="6" t="b">
        <f t="shared" si="33"/>
        <v>1</v>
      </c>
      <c r="AZ117" s="6" t="b">
        <f t="shared" si="34"/>
        <v>1</v>
      </c>
      <c r="BA117" s="4"/>
      <c r="BB117" s="38" t="str">
        <f ca="1">IF(AT117="Phantom Alt",MATCH($AS117,$AS$5:$AS117,0),IF(OR(OFFSET($AF117,0,8-COUNTBLANK($AG117:$AN117))=$F116,$BE117=$BE116),$BB116,""))</f>
        <v/>
      </c>
      <c r="BC117" s="41"/>
      <c r="BD117" s="55" t="str">
        <f t="shared" si="35"/>
        <v>90MB1BG0-C1BAY0 | 06018-03040100</v>
      </c>
      <c r="BE117" s="55" t="str">
        <f t="shared" ca="1" si="36"/>
        <v>90MB1BG0-C1BAY0 | 59MB1BGB-MB0A01S</v>
      </c>
      <c r="BF117" s="57">
        <f ca="1">IFERROR(VLOOKUP($BE117,$BD$5:$BF116,3,0)*$AE117,VLOOKUP($C117,Demanda!$A:$B,2,0)*$AE117)*IF(AT117="Phantom Alt",$BC117,TRUE)</f>
        <v>1500</v>
      </c>
      <c r="BG117" s="57">
        <f t="shared" ca="1" si="37"/>
        <v>1500</v>
      </c>
      <c r="BH117" s="57">
        <f>SUMIF(Invoice!A:A,F117,Invoice!B:B)</f>
        <v>1500</v>
      </c>
      <c r="BI117" s="57">
        <f t="shared" ca="1" si="38"/>
        <v>1500</v>
      </c>
      <c r="BJ117" s="57">
        <f ca="1">MIN((BI117-SUMIF($AS$5:AS116,AS117,$BJ$5:BJ116)),MAX(0,BH117-SUMIF($F$5:F116,F117,$BJ$5:BJ116)))</f>
        <v>1500</v>
      </c>
      <c r="BK117" s="57">
        <f t="shared" ca="1" si="39"/>
        <v>0</v>
      </c>
      <c r="BL117" s="57">
        <f ca="1">MAX(0,SUMIF(Invoice!A:A,F117,Invoice!B:B)-SUMIF(F:F,F117,BJ:BJ))*(COUNTIF(F:F,F117)=COUNTIF($F$5:F117,F117))</f>
        <v>0</v>
      </c>
    </row>
    <row r="118" spans="1:64" hidden="1">
      <c r="A118" s="43">
        <v>121</v>
      </c>
      <c r="B118" s="35" t="s">
        <v>145</v>
      </c>
      <c r="C118" s="35" t="s">
        <v>5706</v>
      </c>
      <c r="D118" s="35">
        <v>2</v>
      </c>
      <c r="E118" s="35">
        <v>250</v>
      </c>
      <c r="F118" s="64" t="s">
        <v>842</v>
      </c>
      <c r="G118" s="73" t="s">
        <v>843</v>
      </c>
      <c r="H118" s="35">
        <v>24</v>
      </c>
      <c r="I118" s="35" t="s">
        <v>55</v>
      </c>
      <c r="J118" s="35">
        <v>0</v>
      </c>
      <c r="K118" s="35" t="s">
        <v>148</v>
      </c>
      <c r="L118" s="35" t="s">
        <v>53</v>
      </c>
      <c r="M118" s="35">
        <v>2</v>
      </c>
      <c r="N118" s="35"/>
      <c r="O118" s="35">
        <v>1</v>
      </c>
      <c r="P118" s="35">
        <v>2</v>
      </c>
      <c r="Q118" s="35">
        <v>2</v>
      </c>
      <c r="R118" s="35" t="s">
        <v>73</v>
      </c>
      <c r="S118" s="35" t="s">
        <v>73</v>
      </c>
      <c r="T118" s="36">
        <v>44901</v>
      </c>
      <c r="U118" s="36">
        <v>2958465</v>
      </c>
      <c r="V118" s="35" t="s">
        <v>5707</v>
      </c>
      <c r="W118" s="35" t="s">
        <v>144</v>
      </c>
      <c r="X118" s="35"/>
      <c r="Y118" s="35" t="s">
        <v>143</v>
      </c>
      <c r="Z118" s="35">
        <v>7594328</v>
      </c>
      <c r="AA118" s="35">
        <v>134</v>
      </c>
      <c r="AB118" s="35">
        <v>67</v>
      </c>
      <c r="AC118" s="35"/>
      <c r="AE118" s="51">
        <f t="shared" si="20"/>
        <v>2</v>
      </c>
      <c r="AG118" s="6" t="str">
        <f t="shared" si="21"/>
        <v>90MB1BG0-C1BAY0</v>
      </c>
      <c r="AH118" s="6" t="str">
        <f t="shared" si="22"/>
        <v>59MB1BGB-MB0A01S</v>
      </c>
      <c r="AI118" s="6" t="str">
        <f t="shared" si="23"/>
        <v/>
      </c>
      <c r="AJ118" s="6" t="str">
        <f t="shared" si="24"/>
        <v/>
      </c>
      <c r="AK118" s="6" t="str">
        <f t="shared" si="25"/>
        <v/>
      </c>
      <c r="AL118" s="6" t="str">
        <f t="shared" si="26"/>
        <v/>
      </c>
      <c r="AM118" s="6" t="str">
        <f t="shared" si="27"/>
        <v/>
      </c>
      <c r="AN118" s="6" t="str">
        <f t="shared" si="28"/>
        <v/>
      </c>
      <c r="AO118" s="6" t="str">
        <f t="shared" si="29"/>
        <v xml:space="preserve">90MB1BG0-C1BAY0 | 59MB1BGB-MB0A01S |  |  |  |  |  | </v>
      </c>
      <c r="AP118" s="6">
        <f t="shared" si="30"/>
        <v>0</v>
      </c>
      <c r="AQ118" s="4"/>
      <c r="AR118" s="6" t="b">
        <f t="shared" si="31"/>
        <v>1</v>
      </c>
      <c r="AS118" s="6" t="str">
        <f t="shared" si="32"/>
        <v>461E | 90MB1BG0-C1BAY0 | 59MB1BGB-MB0A01S |  |  |  |  |  |  | 24</v>
      </c>
      <c r="AT118" s="63">
        <f>IF(NOT(AR118),IF(TRIM($H118)="","Assembly","Phantom Alt"),VLOOKUP(F118,ZPCS04!B:G,6,0))</f>
        <v>670</v>
      </c>
      <c r="AU118" s="7"/>
      <c r="AV118" s="38">
        <f ca="1">IF(TRIM($W118)="F",OFFSET($A$5,MATCH($AS118,$AS$5:$AS118,0)-1,0),$A118)</f>
        <v>121</v>
      </c>
      <c r="AW118" s="38">
        <f ca="1">IFERROR(OFFSET(ZPCS04!$A$1,MATCH(F118,ZPCS04!B:B,0)-1,0),100)</f>
        <v>1.9999999000000002</v>
      </c>
      <c r="AX118" s="7"/>
      <c r="AY118" s="6" t="b">
        <f t="shared" si="33"/>
        <v>1</v>
      </c>
      <c r="AZ118" s="6" t="b">
        <f t="shared" si="34"/>
        <v>1</v>
      </c>
      <c r="BA118" s="4"/>
      <c r="BB118" s="38" t="str">
        <f ca="1">IF(AT118="Phantom Alt",MATCH($AS118,$AS$5:$AS118,0),IF(OR(OFFSET($AF118,0,8-COUNTBLANK($AG118:$AN118))=$F117,$BE118=$BE117),$BB117,""))</f>
        <v/>
      </c>
      <c r="BC118" s="41"/>
      <c r="BD118" s="55" t="str">
        <f t="shared" si="35"/>
        <v>90MB1BG0-C1BAY0 | 10G212255014010</v>
      </c>
      <c r="BE118" s="55" t="str">
        <f t="shared" ca="1" si="36"/>
        <v>90MB1BG0-C1BAY0 | 59MB1BGB-MB0A01S</v>
      </c>
      <c r="BF118" s="57">
        <f ca="1">IFERROR(VLOOKUP($BE118,$BD$5:$BF117,3,0)*$AE118,VLOOKUP($C118,Demanda!$A:$B,2,0)*$AE118)*IF(AT118="Phantom Alt",$BC118,TRUE)</f>
        <v>3000</v>
      </c>
      <c r="BG118" s="57">
        <f t="shared" ca="1" si="37"/>
        <v>0</v>
      </c>
      <c r="BH118" s="57">
        <f>SUMIF(Invoice!A:A,F118,Invoice!B:B)</f>
        <v>10000</v>
      </c>
      <c r="BI118" s="57">
        <f t="shared" ca="1" si="38"/>
        <v>3000</v>
      </c>
      <c r="BJ118" s="57">
        <f ca="1">MIN((BI118-SUMIF($AS$5:AS117,AS118,$BJ$5:BJ117)),MAX(0,BH118-SUMIF($F$5:F117,F118,$BJ$5:BJ117)))</f>
        <v>3000</v>
      </c>
      <c r="BK118" s="57">
        <f t="shared" ca="1" si="39"/>
        <v>0</v>
      </c>
      <c r="BL118" s="57">
        <f ca="1">MAX(0,SUMIF(Invoice!A:A,F118,Invoice!B:B)-SUMIF(F:F,F118,BJ:BJ))*(COUNTIF(F:F,F118)=COUNTIF($F$5:F118,F118))</f>
        <v>7000</v>
      </c>
    </row>
    <row r="119" spans="1:64" hidden="1">
      <c r="A119" s="43">
        <v>118</v>
      </c>
      <c r="B119" s="35" t="s">
        <v>145</v>
      </c>
      <c r="C119" s="35" t="s">
        <v>5706</v>
      </c>
      <c r="D119" s="35">
        <v>2</v>
      </c>
      <c r="E119" s="35">
        <v>250</v>
      </c>
      <c r="F119" s="64" t="s">
        <v>845</v>
      </c>
      <c r="G119" s="73" t="s">
        <v>846</v>
      </c>
      <c r="H119" s="35">
        <v>24</v>
      </c>
      <c r="I119" s="35" t="s">
        <v>55</v>
      </c>
      <c r="J119" s="35">
        <v>0</v>
      </c>
      <c r="K119" s="35" t="s">
        <v>148</v>
      </c>
      <c r="L119" s="35" t="s">
        <v>53</v>
      </c>
      <c r="M119" s="35">
        <v>2</v>
      </c>
      <c r="N119" s="35"/>
      <c r="O119" s="35">
        <v>1</v>
      </c>
      <c r="P119" s="35">
        <v>2</v>
      </c>
      <c r="Q119" s="35">
        <v>3</v>
      </c>
      <c r="R119" s="35" t="s">
        <v>73</v>
      </c>
      <c r="S119" s="35" t="s">
        <v>73</v>
      </c>
      <c r="T119" s="36">
        <v>44901</v>
      </c>
      <c r="U119" s="36">
        <v>2958465</v>
      </c>
      <c r="V119" s="35" t="s">
        <v>5707</v>
      </c>
      <c r="W119" s="35" t="s">
        <v>144</v>
      </c>
      <c r="X119" s="35"/>
      <c r="Y119" s="35" t="s">
        <v>143</v>
      </c>
      <c r="Z119" s="35">
        <v>7594328</v>
      </c>
      <c r="AA119" s="35">
        <v>136</v>
      </c>
      <c r="AB119" s="35">
        <v>68</v>
      </c>
      <c r="AC119" s="35"/>
      <c r="AE119" s="51">
        <f t="shared" si="20"/>
        <v>2</v>
      </c>
      <c r="AG119" s="6" t="str">
        <f t="shared" si="21"/>
        <v>90MB1BG0-C1BAY0</v>
      </c>
      <c r="AH119" s="6" t="str">
        <f t="shared" si="22"/>
        <v>59MB1BGB-MB0A01S</v>
      </c>
      <c r="AI119" s="6" t="str">
        <f t="shared" si="23"/>
        <v/>
      </c>
      <c r="AJ119" s="6" t="str">
        <f t="shared" si="24"/>
        <v/>
      </c>
      <c r="AK119" s="6" t="str">
        <f t="shared" si="25"/>
        <v/>
      </c>
      <c r="AL119" s="6" t="str">
        <f t="shared" si="26"/>
        <v/>
      </c>
      <c r="AM119" s="6" t="str">
        <f t="shared" si="27"/>
        <v/>
      </c>
      <c r="AN119" s="6" t="str">
        <f t="shared" si="28"/>
        <v/>
      </c>
      <c r="AO119" s="6" t="str">
        <f t="shared" si="29"/>
        <v xml:space="preserve">90MB1BG0-C1BAY0 | 59MB1BGB-MB0A01S |  |  |  |  |  | </v>
      </c>
      <c r="AP119" s="6">
        <f t="shared" si="30"/>
        <v>0</v>
      </c>
      <c r="AQ119" s="4"/>
      <c r="AR119" s="6" t="b">
        <f t="shared" si="31"/>
        <v>1</v>
      </c>
      <c r="AS119" s="6" t="str">
        <f t="shared" si="32"/>
        <v>461E | 90MB1BG0-C1BAY0 | 59MB1BGB-MB0A01S |  |  |  |  |  |  | 24</v>
      </c>
      <c r="AT119" s="63">
        <f>IF(NOT(AR119),IF(TRIM($H119)="","Assembly","Phantom Alt"),VLOOKUP(F119,ZPCS04!B:G,6,0))</f>
        <v>670</v>
      </c>
      <c r="AU119" s="7"/>
      <c r="AV119" s="38">
        <f ca="1">IF(TRIM($W119)="F",OFFSET($A$5,MATCH($AS119,$AS$5:$AS119,0)-1,0),$A119)</f>
        <v>121</v>
      </c>
      <c r="AW119" s="38">
        <f ca="1">IFERROR(OFFSET(ZPCS04!$A$1,MATCH(F119,ZPCS04!B:B,0)-1,0),100)</f>
        <v>2</v>
      </c>
      <c r="AX119" s="7"/>
      <c r="AY119" s="6" t="b">
        <f t="shared" si="33"/>
        <v>1</v>
      </c>
      <c r="AZ119" s="6" t="b">
        <f t="shared" si="34"/>
        <v>1</v>
      </c>
      <c r="BA119" s="4"/>
      <c r="BB119" s="38" t="str">
        <f ca="1">IF(AT119="Phantom Alt",MATCH($AS119,$AS$5:$AS119,0),IF(OR(OFFSET($AF119,0,8-COUNTBLANK($AG119:$AN119))=$F118,$BE119=$BE118),$BB118,""))</f>
        <v/>
      </c>
      <c r="BC119" s="41"/>
      <c r="BD119" s="55" t="str">
        <f t="shared" si="35"/>
        <v>90MB1BG0-C1BAY0 | 10G212255014020</v>
      </c>
      <c r="BE119" s="55" t="str">
        <f t="shared" ca="1" si="36"/>
        <v>90MB1BG0-C1BAY0 | 59MB1BGB-MB0A01S</v>
      </c>
      <c r="BF119" s="57">
        <f ca="1">IFERROR(VLOOKUP($BE119,$BD$5:$BF118,3,0)*$AE119,VLOOKUP($C119,Demanda!$A:$B,2,0)*$AE119)*IF(AT119="Phantom Alt",$BC119,TRUE)</f>
        <v>3000</v>
      </c>
      <c r="BG119" s="57">
        <f t="shared" ca="1" si="37"/>
        <v>0</v>
      </c>
      <c r="BH119" s="57">
        <f>SUMIF(Invoice!A:A,F119,Invoice!B:B)</f>
        <v>0</v>
      </c>
      <c r="BI119" s="57">
        <f t="shared" ca="1" si="38"/>
        <v>3000</v>
      </c>
      <c r="BJ119" s="57">
        <f ca="1">MIN((BI119-SUMIF($AS$5:AS118,AS119,$BJ$5:BJ118)),MAX(0,BH119-SUMIF($F$5:F118,F119,$BJ$5:BJ118)))</f>
        <v>0</v>
      </c>
      <c r="BK119" s="57">
        <f t="shared" ca="1" si="39"/>
        <v>0</v>
      </c>
      <c r="BL119" s="57">
        <f ca="1">MAX(0,SUMIF(Invoice!A:A,F119,Invoice!B:B)-SUMIF(F:F,F119,BJ:BJ))*(COUNTIF(F:F,F119)=COUNTIF($F$5:F119,F119))</f>
        <v>0</v>
      </c>
    </row>
    <row r="120" spans="1:64" hidden="1">
      <c r="A120" s="43">
        <v>119</v>
      </c>
      <c r="B120" s="35" t="s">
        <v>145</v>
      </c>
      <c r="C120" s="35" t="s">
        <v>5706</v>
      </c>
      <c r="D120" s="35">
        <v>2</v>
      </c>
      <c r="E120" s="35">
        <v>250</v>
      </c>
      <c r="F120" s="64" t="s">
        <v>847</v>
      </c>
      <c r="G120" s="73" t="s">
        <v>848</v>
      </c>
      <c r="H120" s="35">
        <v>24</v>
      </c>
      <c r="I120" s="35" t="s">
        <v>54</v>
      </c>
      <c r="J120" s="35">
        <v>100</v>
      </c>
      <c r="K120" s="35" t="s">
        <v>148</v>
      </c>
      <c r="L120" s="35" t="s">
        <v>53</v>
      </c>
      <c r="M120" s="35">
        <v>2</v>
      </c>
      <c r="N120" s="35">
        <v>2</v>
      </c>
      <c r="O120" s="35">
        <v>1</v>
      </c>
      <c r="P120" s="35">
        <v>2</v>
      </c>
      <c r="Q120" s="35">
        <v>1</v>
      </c>
      <c r="R120" s="35" t="s">
        <v>73</v>
      </c>
      <c r="S120" s="35" t="s">
        <v>73</v>
      </c>
      <c r="T120" s="36">
        <v>44901</v>
      </c>
      <c r="U120" s="36">
        <v>2958465</v>
      </c>
      <c r="V120" s="35" t="s">
        <v>5707</v>
      </c>
      <c r="W120" s="35" t="s">
        <v>144</v>
      </c>
      <c r="X120" s="35"/>
      <c r="Y120" s="35" t="s">
        <v>143</v>
      </c>
      <c r="Z120" s="35">
        <v>7594328</v>
      </c>
      <c r="AA120" s="35">
        <v>132</v>
      </c>
      <c r="AB120" s="35">
        <v>66</v>
      </c>
      <c r="AC120" s="35"/>
      <c r="AE120" s="51">
        <f t="shared" si="20"/>
        <v>2</v>
      </c>
      <c r="AG120" s="6" t="str">
        <f t="shared" si="21"/>
        <v>90MB1BG0-C1BAY0</v>
      </c>
      <c r="AH120" s="6" t="str">
        <f t="shared" si="22"/>
        <v>59MB1BGB-MB0A01S</v>
      </c>
      <c r="AI120" s="6" t="str">
        <f t="shared" si="23"/>
        <v/>
      </c>
      <c r="AJ120" s="6" t="str">
        <f t="shared" si="24"/>
        <v/>
      </c>
      <c r="AK120" s="6" t="str">
        <f t="shared" si="25"/>
        <v/>
      </c>
      <c r="AL120" s="6" t="str">
        <f t="shared" si="26"/>
        <v/>
      </c>
      <c r="AM120" s="6" t="str">
        <f t="shared" si="27"/>
        <v/>
      </c>
      <c r="AN120" s="6" t="str">
        <f t="shared" si="28"/>
        <v/>
      </c>
      <c r="AO120" s="6" t="str">
        <f t="shared" si="29"/>
        <v xml:space="preserve">90MB1BG0-C1BAY0 | 59MB1BGB-MB0A01S |  |  |  |  |  | </v>
      </c>
      <c r="AP120" s="6">
        <f t="shared" si="30"/>
        <v>100</v>
      </c>
      <c r="AQ120" s="4"/>
      <c r="AR120" s="6" t="b">
        <f t="shared" si="31"/>
        <v>1</v>
      </c>
      <c r="AS120" s="6" t="str">
        <f t="shared" si="32"/>
        <v>461E | 90MB1BG0-C1BAY0 | 59MB1BGB-MB0A01S |  |  |  |  |  |  | 24</v>
      </c>
      <c r="AT120" s="63">
        <f>IF(NOT(AR120),IF(TRIM($H120)="","Assembly","Phantom Alt"),VLOOKUP(F120,ZPCS04!B:G,6,0))</f>
        <v>670</v>
      </c>
      <c r="AU120" s="7"/>
      <c r="AV120" s="38">
        <f ca="1">IF(TRIM($W120)="F",OFFSET($A$5,MATCH($AS120,$AS$5:$AS120,0)-1,0),$A120)</f>
        <v>121</v>
      </c>
      <c r="AW120" s="38">
        <f ca="1">IFERROR(OFFSET(ZPCS04!$A$1,MATCH(F120,ZPCS04!B:B,0)-1,0),100)</f>
        <v>2</v>
      </c>
      <c r="AX120" s="7"/>
      <c r="AY120" s="6" t="b">
        <f t="shared" si="33"/>
        <v>1</v>
      </c>
      <c r="AZ120" s="6" t="b">
        <f t="shared" si="34"/>
        <v>1</v>
      </c>
      <c r="BA120" s="4"/>
      <c r="BB120" s="38" t="str">
        <f ca="1">IF(AT120="Phantom Alt",MATCH($AS120,$AS$5:$AS120,0),IF(OR(OFFSET($AF120,0,8-COUNTBLANK($AG120:$AN120))=$F119,$BE120=$BE119),$BB119,""))</f>
        <v/>
      </c>
      <c r="BC120" s="41"/>
      <c r="BD120" s="55" t="str">
        <f t="shared" si="35"/>
        <v>90MB1BG0-C1BAY0 | 10G212255014050</v>
      </c>
      <c r="BE120" s="55" t="str">
        <f t="shared" ca="1" si="36"/>
        <v>90MB1BG0-C1BAY0 | 59MB1BGB-MB0A01S</v>
      </c>
      <c r="BF120" s="57">
        <f ca="1">IFERROR(VLOOKUP($BE120,$BD$5:$BF119,3,0)*$AE120,VLOOKUP($C120,Demanda!$A:$B,2,0)*$AE120)*IF(AT120="Phantom Alt",$BC120,TRUE)</f>
        <v>3000</v>
      </c>
      <c r="BG120" s="57">
        <f t="shared" ca="1" si="37"/>
        <v>3000</v>
      </c>
      <c r="BH120" s="57">
        <f>SUMIF(Invoice!A:A,F120,Invoice!B:B)</f>
        <v>0</v>
      </c>
      <c r="BI120" s="57">
        <f t="shared" ca="1" si="38"/>
        <v>3000</v>
      </c>
      <c r="BJ120" s="57">
        <f ca="1">MIN((BI120-SUMIF($AS$5:AS119,AS120,$BJ$5:BJ119)),MAX(0,BH120-SUMIF($F$5:F119,F120,$BJ$5:BJ119)))</f>
        <v>0</v>
      </c>
      <c r="BK120" s="57">
        <f t="shared" ca="1" si="39"/>
        <v>0</v>
      </c>
      <c r="BL120" s="57">
        <f ca="1">MAX(0,SUMIF(Invoice!A:A,F120,Invoice!B:B)-SUMIF(F:F,F120,BJ:BJ))*(COUNTIF(F:F,F120)=COUNTIF($F$5:F120,F120))</f>
        <v>0</v>
      </c>
    </row>
    <row r="121" spans="1:64" hidden="1">
      <c r="A121" s="43">
        <v>120</v>
      </c>
      <c r="B121" s="35" t="s">
        <v>145</v>
      </c>
      <c r="C121" s="35" t="s">
        <v>5706</v>
      </c>
      <c r="D121" s="35">
        <v>2</v>
      </c>
      <c r="E121" s="35">
        <v>260</v>
      </c>
      <c r="F121" s="64" t="s">
        <v>3797</v>
      </c>
      <c r="G121" s="73" t="s">
        <v>3798</v>
      </c>
      <c r="H121" s="35">
        <v>25</v>
      </c>
      <c r="I121" s="35" t="s">
        <v>54</v>
      </c>
      <c r="J121" s="35">
        <v>100</v>
      </c>
      <c r="K121" s="35" t="s">
        <v>462</v>
      </c>
      <c r="L121" s="35" t="s">
        <v>53</v>
      </c>
      <c r="M121" s="35">
        <v>2</v>
      </c>
      <c r="N121" s="35">
        <v>2</v>
      </c>
      <c r="O121" s="35">
        <v>1</v>
      </c>
      <c r="P121" s="35">
        <v>2</v>
      </c>
      <c r="Q121" s="35">
        <v>1</v>
      </c>
      <c r="R121" s="35" t="s">
        <v>73</v>
      </c>
      <c r="S121" s="35" t="s">
        <v>73</v>
      </c>
      <c r="T121" s="36">
        <v>44901</v>
      </c>
      <c r="U121" s="36">
        <v>2958465</v>
      </c>
      <c r="V121" s="35" t="s">
        <v>5707</v>
      </c>
      <c r="W121" s="35" t="s">
        <v>144</v>
      </c>
      <c r="X121" s="35"/>
      <c r="Y121" s="35" t="s">
        <v>143</v>
      </c>
      <c r="Z121" s="35">
        <v>7594328</v>
      </c>
      <c r="AA121" s="35">
        <v>138</v>
      </c>
      <c r="AB121" s="35">
        <v>69</v>
      </c>
      <c r="AC121" s="35"/>
      <c r="AE121" s="51">
        <f t="shared" si="20"/>
        <v>2</v>
      </c>
      <c r="AG121" s="6" t="str">
        <f t="shared" si="21"/>
        <v>90MB1BG0-C1BAY0</v>
      </c>
      <c r="AH121" s="6" t="str">
        <f t="shared" si="22"/>
        <v>59MB1BGB-MB0A01S</v>
      </c>
      <c r="AI121" s="6" t="str">
        <f t="shared" si="23"/>
        <v/>
      </c>
      <c r="AJ121" s="6" t="str">
        <f t="shared" si="24"/>
        <v/>
      </c>
      <c r="AK121" s="6" t="str">
        <f t="shared" si="25"/>
        <v/>
      </c>
      <c r="AL121" s="6" t="str">
        <f t="shared" si="26"/>
        <v/>
      </c>
      <c r="AM121" s="6" t="str">
        <f t="shared" si="27"/>
        <v/>
      </c>
      <c r="AN121" s="6" t="str">
        <f t="shared" si="28"/>
        <v/>
      </c>
      <c r="AO121" s="6" t="str">
        <f t="shared" si="29"/>
        <v xml:space="preserve">90MB1BG0-C1BAY0 | 59MB1BGB-MB0A01S |  |  |  |  |  | </v>
      </c>
      <c r="AP121" s="6">
        <f t="shared" si="30"/>
        <v>100</v>
      </c>
      <c r="AQ121" s="4"/>
      <c r="AR121" s="6" t="b">
        <f t="shared" si="31"/>
        <v>1</v>
      </c>
      <c r="AS121" s="6" t="str">
        <f t="shared" si="32"/>
        <v>461E | 90MB1BG0-C1BAY0 | 59MB1BGB-MB0A01S |  |  |  |  |  |  | 25</v>
      </c>
      <c r="AT121" s="63">
        <f>IF(NOT(AR121),IF(TRIM($H121)="","Assembly","Phantom Alt"),VLOOKUP(F121,ZPCS04!B:G,6,0))</f>
        <v>843</v>
      </c>
      <c r="AU121" s="7"/>
      <c r="AV121" s="38">
        <f ca="1">IF(TRIM($W121)="F",OFFSET($A$5,MATCH($AS121,$AS$5:$AS121,0)-1,0),$A121)</f>
        <v>120</v>
      </c>
      <c r="AW121" s="38">
        <f ca="1">IFERROR(OFFSET(ZPCS04!$A$1,MATCH(F121,ZPCS04!B:B,0)-1,0),100)</f>
        <v>1.9999999000000002</v>
      </c>
      <c r="AX121" s="7"/>
      <c r="AY121" s="6" t="b">
        <f t="shared" si="33"/>
        <v>1</v>
      </c>
      <c r="AZ121" s="6" t="b">
        <f t="shared" si="34"/>
        <v>1</v>
      </c>
      <c r="BA121" s="4"/>
      <c r="BB121" s="38" t="str">
        <f ca="1">IF(AT121="Phantom Alt",MATCH($AS121,$AS$5:$AS121,0),IF(OR(OFFSET($AF121,0,8-COUNTBLANK($AG121:$AN121))=$F120,$BE121=$BE120),$BB120,""))</f>
        <v/>
      </c>
      <c r="BC121" s="41"/>
      <c r="BD121" s="55" t="str">
        <f t="shared" si="35"/>
        <v>90MB1BG0-C1BAY0 | 10G212255114010</v>
      </c>
      <c r="BE121" s="55" t="str">
        <f t="shared" ca="1" si="36"/>
        <v>90MB1BG0-C1BAY0 | 59MB1BGB-MB0A01S</v>
      </c>
      <c r="BF121" s="57">
        <f ca="1">IFERROR(VLOOKUP($BE121,$BD$5:$BF120,3,0)*$AE121,VLOOKUP($C121,Demanda!$A:$B,2,0)*$AE121)*IF(AT121="Phantom Alt",$BC121,TRUE)</f>
        <v>3000</v>
      </c>
      <c r="BG121" s="57">
        <f t="shared" ca="1" si="37"/>
        <v>3000</v>
      </c>
      <c r="BH121" s="57">
        <f>SUMIF(Invoice!A:A,F121,Invoice!B:B)</f>
        <v>10000</v>
      </c>
      <c r="BI121" s="57">
        <f t="shared" ca="1" si="38"/>
        <v>3000</v>
      </c>
      <c r="BJ121" s="57">
        <f ca="1">MIN((BI121-SUMIF($AS$5:AS120,AS121,$BJ$5:BJ120)),MAX(0,BH121-SUMIF($F$5:F120,F121,$BJ$5:BJ120)))</f>
        <v>3000</v>
      </c>
      <c r="BK121" s="57">
        <f t="shared" ca="1" si="39"/>
        <v>0</v>
      </c>
      <c r="BL121" s="57">
        <f ca="1">MAX(0,SUMIF(Invoice!A:A,F121,Invoice!B:B)-SUMIF(F:F,F121,BJ:BJ))*(COUNTIF(F:F,F121)=COUNTIF($F$5:F121,F121))</f>
        <v>7000</v>
      </c>
    </row>
    <row r="122" spans="1:64" hidden="1">
      <c r="A122" s="43">
        <v>122</v>
      </c>
      <c r="B122" s="35" t="s">
        <v>145</v>
      </c>
      <c r="C122" s="35" t="s">
        <v>5706</v>
      </c>
      <c r="D122" s="35">
        <v>2</v>
      </c>
      <c r="E122" s="35">
        <v>260</v>
      </c>
      <c r="F122" s="64" t="s">
        <v>3799</v>
      </c>
      <c r="G122" s="73" t="s">
        <v>3800</v>
      </c>
      <c r="H122" s="35">
        <v>25</v>
      </c>
      <c r="I122" s="35" t="s">
        <v>55</v>
      </c>
      <c r="J122" s="35">
        <v>0</v>
      </c>
      <c r="K122" s="35" t="s">
        <v>462</v>
      </c>
      <c r="L122" s="35" t="s">
        <v>53</v>
      </c>
      <c r="M122" s="35">
        <v>2</v>
      </c>
      <c r="N122" s="35"/>
      <c r="O122" s="35">
        <v>1</v>
      </c>
      <c r="P122" s="35">
        <v>2</v>
      </c>
      <c r="Q122" s="35">
        <v>2</v>
      </c>
      <c r="R122" s="35" t="s">
        <v>73</v>
      </c>
      <c r="S122" s="35" t="s">
        <v>73</v>
      </c>
      <c r="T122" s="36">
        <v>44901</v>
      </c>
      <c r="U122" s="36">
        <v>2958465</v>
      </c>
      <c r="V122" s="35" t="s">
        <v>5707</v>
      </c>
      <c r="W122" s="35" t="s">
        <v>144</v>
      </c>
      <c r="X122" s="35"/>
      <c r="Y122" s="35" t="s">
        <v>143</v>
      </c>
      <c r="Z122" s="35">
        <v>7594328</v>
      </c>
      <c r="AA122" s="35">
        <v>140</v>
      </c>
      <c r="AB122" s="35">
        <v>70</v>
      </c>
      <c r="AC122" s="35"/>
      <c r="AE122" s="51">
        <f t="shared" si="20"/>
        <v>2</v>
      </c>
      <c r="AG122" s="6" t="str">
        <f t="shared" si="21"/>
        <v>90MB1BG0-C1BAY0</v>
      </c>
      <c r="AH122" s="6" t="str">
        <f t="shared" si="22"/>
        <v>59MB1BGB-MB0A01S</v>
      </c>
      <c r="AI122" s="6" t="str">
        <f t="shared" si="23"/>
        <v/>
      </c>
      <c r="AJ122" s="6" t="str">
        <f t="shared" si="24"/>
        <v/>
      </c>
      <c r="AK122" s="6" t="str">
        <f t="shared" si="25"/>
        <v/>
      </c>
      <c r="AL122" s="6" t="str">
        <f t="shared" si="26"/>
        <v/>
      </c>
      <c r="AM122" s="6" t="str">
        <f t="shared" si="27"/>
        <v/>
      </c>
      <c r="AN122" s="6" t="str">
        <f t="shared" si="28"/>
        <v/>
      </c>
      <c r="AO122" s="6" t="str">
        <f t="shared" si="29"/>
        <v xml:space="preserve">90MB1BG0-C1BAY0 | 59MB1BGB-MB0A01S |  |  |  |  |  | </v>
      </c>
      <c r="AP122" s="6">
        <f t="shared" si="30"/>
        <v>0</v>
      </c>
      <c r="AQ122" s="4"/>
      <c r="AR122" s="6" t="b">
        <f t="shared" si="31"/>
        <v>1</v>
      </c>
      <c r="AS122" s="6" t="str">
        <f t="shared" si="32"/>
        <v>461E | 90MB1BG0-C1BAY0 | 59MB1BGB-MB0A01S |  |  |  |  |  |  | 25</v>
      </c>
      <c r="AT122" s="63">
        <f>IF(NOT(AR122),IF(TRIM($H122)="","Assembly","Phantom Alt"),VLOOKUP(F122,ZPCS04!B:G,6,0))</f>
        <v>843</v>
      </c>
      <c r="AU122" s="7"/>
      <c r="AV122" s="38">
        <f ca="1">IF(TRIM($W122)="F",OFFSET($A$5,MATCH($AS122,$AS$5:$AS122,0)-1,0),$A122)</f>
        <v>120</v>
      </c>
      <c r="AW122" s="38">
        <f ca="1">IFERROR(OFFSET(ZPCS04!$A$1,MATCH(F122,ZPCS04!B:B,0)-1,0),100)</f>
        <v>2</v>
      </c>
      <c r="AX122" s="7"/>
      <c r="AY122" s="6" t="b">
        <f t="shared" si="33"/>
        <v>1</v>
      </c>
      <c r="AZ122" s="6" t="b">
        <f t="shared" si="34"/>
        <v>1</v>
      </c>
      <c r="BA122" s="4"/>
      <c r="BB122" s="38" t="str">
        <f ca="1">IF(AT122="Phantom Alt",MATCH($AS122,$AS$5:$AS122,0),IF(OR(OFFSET($AF122,0,8-COUNTBLANK($AG122:$AN122))=$F121,$BE122=$BE121),$BB121,""))</f>
        <v/>
      </c>
      <c r="BC122" s="41"/>
      <c r="BD122" s="55" t="str">
        <f t="shared" si="35"/>
        <v>90MB1BG0-C1BAY0 | 10G212255114020</v>
      </c>
      <c r="BE122" s="55" t="str">
        <f t="shared" ca="1" si="36"/>
        <v>90MB1BG0-C1BAY0 | 59MB1BGB-MB0A01S</v>
      </c>
      <c r="BF122" s="57">
        <f ca="1">IFERROR(VLOOKUP($BE122,$BD$5:$BF121,3,0)*$AE122,VLOOKUP($C122,Demanda!$A:$B,2,0)*$AE122)*IF(AT122="Phantom Alt",$BC122,TRUE)</f>
        <v>3000</v>
      </c>
      <c r="BG122" s="57">
        <f t="shared" ca="1" si="37"/>
        <v>0</v>
      </c>
      <c r="BH122" s="57">
        <f>SUMIF(Invoice!A:A,F122,Invoice!B:B)</f>
        <v>0</v>
      </c>
      <c r="BI122" s="57">
        <f t="shared" ca="1" si="38"/>
        <v>3000</v>
      </c>
      <c r="BJ122" s="57">
        <f ca="1">MIN((BI122-SUMIF($AS$5:AS121,AS122,$BJ$5:BJ121)),MAX(0,BH122-SUMIF($F$5:F121,F122,$BJ$5:BJ121)))</f>
        <v>0</v>
      </c>
      <c r="BK122" s="57">
        <f t="shared" ca="1" si="39"/>
        <v>0</v>
      </c>
      <c r="BL122" s="57">
        <f ca="1">MAX(0,SUMIF(Invoice!A:A,F122,Invoice!B:B)-SUMIF(F:F,F122,BJ:BJ))*(COUNTIF(F:F,F122)=COUNTIF($F$5:F122,F122))</f>
        <v>0</v>
      </c>
    </row>
    <row r="123" spans="1:64" hidden="1">
      <c r="A123" s="43">
        <v>123</v>
      </c>
      <c r="B123" s="35" t="s">
        <v>145</v>
      </c>
      <c r="C123" s="35" t="s">
        <v>5706</v>
      </c>
      <c r="D123" s="35">
        <v>2</v>
      </c>
      <c r="E123" s="35">
        <v>260</v>
      </c>
      <c r="F123" s="64" t="s">
        <v>3803</v>
      </c>
      <c r="G123" s="73" t="s">
        <v>3804</v>
      </c>
      <c r="H123" s="35">
        <v>25</v>
      </c>
      <c r="I123" s="35" t="s">
        <v>55</v>
      </c>
      <c r="J123" s="35">
        <v>0</v>
      </c>
      <c r="K123" s="35" t="s">
        <v>148</v>
      </c>
      <c r="L123" s="35" t="s">
        <v>53</v>
      </c>
      <c r="M123" s="35">
        <v>2</v>
      </c>
      <c r="N123" s="35"/>
      <c r="O123" s="35">
        <v>1</v>
      </c>
      <c r="P123" s="35">
        <v>2</v>
      </c>
      <c r="Q123" s="35">
        <v>3</v>
      </c>
      <c r="R123" s="35" t="s">
        <v>73</v>
      </c>
      <c r="S123" s="35" t="s">
        <v>73</v>
      </c>
      <c r="T123" s="36">
        <v>44901</v>
      </c>
      <c r="U123" s="36">
        <v>2958465</v>
      </c>
      <c r="V123" s="35" t="s">
        <v>5707</v>
      </c>
      <c r="W123" s="35" t="s">
        <v>144</v>
      </c>
      <c r="X123" s="35"/>
      <c r="Y123" s="35" t="s">
        <v>143</v>
      </c>
      <c r="Z123" s="35">
        <v>7594328</v>
      </c>
      <c r="AA123" s="35">
        <v>142</v>
      </c>
      <c r="AB123" s="35">
        <v>71</v>
      </c>
      <c r="AC123" s="35"/>
      <c r="AE123" s="51">
        <f t="shared" si="20"/>
        <v>2</v>
      </c>
      <c r="AG123" s="6" t="str">
        <f t="shared" si="21"/>
        <v>90MB1BG0-C1BAY0</v>
      </c>
      <c r="AH123" s="6" t="str">
        <f t="shared" si="22"/>
        <v>59MB1BGB-MB0A01S</v>
      </c>
      <c r="AI123" s="6" t="str">
        <f t="shared" si="23"/>
        <v/>
      </c>
      <c r="AJ123" s="6" t="str">
        <f t="shared" si="24"/>
        <v/>
      </c>
      <c r="AK123" s="6" t="str">
        <f t="shared" si="25"/>
        <v/>
      </c>
      <c r="AL123" s="6" t="str">
        <f t="shared" si="26"/>
        <v/>
      </c>
      <c r="AM123" s="6" t="str">
        <f t="shared" si="27"/>
        <v/>
      </c>
      <c r="AN123" s="6" t="str">
        <f t="shared" si="28"/>
        <v/>
      </c>
      <c r="AO123" s="6" t="str">
        <f t="shared" si="29"/>
        <v xml:space="preserve">90MB1BG0-C1BAY0 | 59MB1BGB-MB0A01S |  |  |  |  |  | </v>
      </c>
      <c r="AP123" s="6">
        <f t="shared" si="30"/>
        <v>0</v>
      </c>
      <c r="AQ123" s="4"/>
      <c r="AR123" s="6" t="b">
        <f t="shared" si="31"/>
        <v>1</v>
      </c>
      <c r="AS123" s="6" t="str">
        <f t="shared" si="32"/>
        <v>461E | 90MB1BG0-C1BAY0 | 59MB1BGB-MB0A01S |  |  |  |  |  |  | 25</v>
      </c>
      <c r="AT123" s="63">
        <f>IF(NOT(AR123),IF(TRIM($H123)="","Assembly","Phantom Alt"),VLOOKUP(F123,ZPCS04!B:G,6,0))</f>
        <v>843</v>
      </c>
      <c r="AU123" s="7"/>
      <c r="AV123" s="38">
        <f ca="1">IF(TRIM($W123)="F",OFFSET($A$5,MATCH($AS123,$AS$5:$AS123,0)-1,0),$A123)</f>
        <v>120</v>
      </c>
      <c r="AW123" s="38">
        <f ca="1">IFERROR(OFFSET(ZPCS04!$A$1,MATCH(F123,ZPCS04!B:B,0)-1,0),100)</f>
        <v>2</v>
      </c>
      <c r="AX123" s="7"/>
      <c r="AY123" s="6" t="b">
        <f t="shared" si="33"/>
        <v>1</v>
      </c>
      <c r="AZ123" s="6" t="b">
        <f t="shared" si="34"/>
        <v>1</v>
      </c>
      <c r="BA123" s="4"/>
      <c r="BB123" s="38" t="str">
        <f ca="1">IF(AT123="Phantom Alt",MATCH($AS123,$AS$5:$AS123,0),IF(OR(OFFSET($AF123,0,8-COUNTBLANK($AG123:$AN123))=$F122,$BE123=$BE122),$BB122,""))</f>
        <v/>
      </c>
      <c r="BC123" s="41"/>
      <c r="BD123" s="55" t="str">
        <f t="shared" si="35"/>
        <v>90MB1BG0-C1BAY0 | 10G212255114050</v>
      </c>
      <c r="BE123" s="55" t="str">
        <f t="shared" ca="1" si="36"/>
        <v>90MB1BG0-C1BAY0 | 59MB1BGB-MB0A01S</v>
      </c>
      <c r="BF123" s="57">
        <f ca="1">IFERROR(VLOOKUP($BE123,$BD$5:$BF122,3,0)*$AE123,VLOOKUP($C123,Demanda!$A:$B,2,0)*$AE123)*IF(AT123="Phantom Alt",$BC123,TRUE)</f>
        <v>3000</v>
      </c>
      <c r="BG123" s="57">
        <f t="shared" ca="1" si="37"/>
        <v>0</v>
      </c>
      <c r="BH123" s="57">
        <f>SUMIF(Invoice!A:A,F123,Invoice!B:B)</f>
        <v>0</v>
      </c>
      <c r="BI123" s="57">
        <f t="shared" ca="1" si="38"/>
        <v>3000</v>
      </c>
      <c r="BJ123" s="57">
        <f ca="1">MIN((BI123-SUMIF($AS$5:AS122,AS123,$BJ$5:BJ122)),MAX(0,BH123-SUMIF($F$5:F122,F123,$BJ$5:BJ122)))</f>
        <v>0</v>
      </c>
      <c r="BK123" s="57">
        <f t="shared" ca="1" si="39"/>
        <v>0</v>
      </c>
      <c r="BL123" s="57">
        <f ca="1">MAX(0,SUMIF(Invoice!A:A,F123,Invoice!B:B)-SUMIF(F:F,F123,BJ:BJ))*(COUNTIF(F:F,F123)=COUNTIF($F$5:F123,F123))</f>
        <v>0</v>
      </c>
    </row>
    <row r="124" spans="1:64" hidden="1">
      <c r="A124" s="43">
        <v>128</v>
      </c>
      <c r="B124" s="35" t="s">
        <v>145</v>
      </c>
      <c r="C124" s="35" t="s">
        <v>5706</v>
      </c>
      <c r="D124" s="35">
        <v>2</v>
      </c>
      <c r="E124" s="35">
        <v>270</v>
      </c>
      <c r="F124" s="64" t="s">
        <v>849</v>
      </c>
      <c r="G124" s="73" t="s">
        <v>850</v>
      </c>
      <c r="H124" s="35">
        <v>26</v>
      </c>
      <c r="I124" s="35" t="s">
        <v>54</v>
      </c>
      <c r="J124" s="35">
        <v>100</v>
      </c>
      <c r="K124" s="35" t="s">
        <v>462</v>
      </c>
      <c r="L124" s="35" t="s">
        <v>53</v>
      </c>
      <c r="M124" s="35">
        <v>1</v>
      </c>
      <c r="N124" s="35">
        <v>1</v>
      </c>
      <c r="O124" s="35">
        <v>1</v>
      </c>
      <c r="P124" s="35">
        <v>2</v>
      </c>
      <c r="Q124" s="35">
        <v>1</v>
      </c>
      <c r="R124" s="35" t="s">
        <v>73</v>
      </c>
      <c r="S124" s="35" t="s">
        <v>73</v>
      </c>
      <c r="T124" s="36">
        <v>44901</v>
      </c>
      <c r="U124" s="36">
        <v>2958465</v>
      </c>
      <c r="V124" s="35" t="s">
        <v>5707</v>
      </c>
      <c r="W124" s="35" t="s">
        <v>144</v>
      </c>
      <c r="X124" s="35"/>
      <c r="Y124" s="35" t="s">
        <v>143</v>
      </c>
      <c r="Z124" s="35">
        <v>7594328</v>
      </c>
      <c r="AA124" s="35">
        <v>144</v>
      </c>
      <c r="AB124" s="35">
        <v>72</v>
      </c>
      <c r="AC124" s="35"/>
      <c r="AE124" s="51">
        <f t="shared" si="20"/>
        <v>1</v>
      </c>
      <c r="AG124" s="6" t="str">
        <f t="shared" si="21"/>
        <v>90MB1BG0-C1BAY0</v>
      </c>
      <c r="AH124" s="6" t="str">
        <f t="shared" si="22"/>
        <v>59MB1BGB-MB0A01S</v>
      </c>
      <c r="AI124" s="6" t="str">
        <f t="shared" si="23"/>
        <v/>
      </c>
      <c r="AJ124" s="6" t="str">
        <f t="shared" si="24"/>
        <v/>
      </c>
      <c r="AK124" s="6" t="str">
        <f t="shared" si="25"/>
        <v/>
      </c>
      <c r="AL124" s="6" t="str">
        <f t="shared" si="26"/>
        <v/>
      </c>
      <c r="AM124" s="6" t="str">
        <f t="shared" si="27"/>
        <v/>
      </c>
      <c r="AN124" s="6" t="str">
        <f t="shared" si="28"/>
        <v/>
      </c>
      <c r="AO124" s="6" t="str">
        <f t="shared" si="29"/>
        <v xml:space="preserve">90MB1BG0-C1BAY0 | 59MB1BGB-MB0A01S |  |  |  |  |  | </v>
      </c>
      <c r="AP124" s="6">
        <f t="shared" si="30"/>
        <v>100</v>
      </c>
      <c r="AQ124" s="4"/>
      <c r="AR124" s="6" t="b">
        <f t="shared" si="31"/>
        <v>1</v>
      </c>
      <c r="AS124" s="6" t="str">
        <f t="shared" si="32"/>
        <v>461E | 90MB1BG0-C1BAY0 | 59MB1BGB-MB0A01S |  |  |  |  |  |  | 26</v>
      </c>
      <c r="AT124" s="63">
        <f>IF(NOT(AR124),IF(TRIM($H124)="","Assembly","Phantom Alt"),VLOOKUP(F124,ZPCS04!B:G,6,0))</f>
        <v>671</v>
      </c>
      <c r="AU124" s="7"/>
      <c r="AV124" s="38">
        <f ca="1">IF(TRIM($W124)="F",OFFSET($A$5,MATCH($AS124,$AS$5:$AS124,0)-1,0),$A124)</f>
        <v>128</v>
      </c>
      <c r="AW124" s="38">
        <f ca="1">IFERROR(OFFSET(ZPCS04!$A$1,MATCH(F124,ZPCS04!B:B,0)-1,0),100)</f>
        <v>2</v>
      </c>
      <c r="AX124" s="7"/>
      <c r="AY124" s="6" t="b">
        <f t="shared" si="33"/>
        <v>1</v>
      </c>
      <c r="AZ124" s="6" t="b">
        <f t="shared" si="34"/>
        <v>1</v>
      </c>
      <c r="BA124" s="4"/>
      <c r="BB124" s="38" t="str">
        <f ca="1">IF(AT124="Phantom Alt",MATCH($AS124,$AS$5:$AS124,0),IF(OR(OFFSET($AF124,0,8-COUNTBLANK($AG124:$AN124))=$F123,$BE124=$BE123),$BB123,""))</f>
        <v/>
      </c>
      <c r="BC124" s="41"/>
      <c r="BD124" s="55" t="str">
        <f t="shared" si="35"/>
        <v>90MB1BG0-C1BAY0 | 10G212255214010</v>
      </c>
      <c r="BE124" s="55" t="str">
        <f t="shared" ca="1" si="36"/>
        <v>90MB1BG0-C1BAY0 | 59MB1BGB-MB0A01S</v>
      </c>
      <c r="BF124" s="57">
        <f ca="1">IFERROR(VLOOKUP($BE124,$BD$5:$BF123,3,0)*$AE124,VLOOKUP($C124,Demanda!$A:$B,2,0)*$AE124)*IF(AT124="Phantom Alt",$BC124,TRUE)</f>
        <v>1500</v>
      </c>
      <c r="BG124" s="57">
        <f t="shared" ca="1" si="37"/>
        <v>1500</v>
      </c>
      <c r="BH124" s="57">
        <f>SUMIF(Invoice!A:A,F124,Invoice!B:B)</f>
        <v>0</v>
      </c>
      <c r="BI124" s="57">
        <f t="shared" ca="1" si="38"/>
        <v>1500</v>
      </c>
      <c r="BJ124" s="57">
        <f ca="1">MIN((BI124-SUMIF($AS$5:AS123,AS124,$BJ$5:BJ123)),MAX(0,BH124-SUMIF($F$5:F123,F124,$BJ$5:BJ123)))</f>
        <v>0</v>
      </c>
      <c r="BK124" s="57">
        <f t="shared" ca="1" si="39"/>
        <v>0</v>
      </c>
      <c r="BL124" s="57">
        <f ca="1">MAX(0,SUMIF(Invoice!A:A,F124,Invoice!B:B)-SUMIF(F:F,F124,BJ:BJ))*(COUNTIF(F:F,F124)=COUNTIF($F$5:F124,F124))</f>
        <v>0</v>
      </c>
    </row>
    <row r="125" spans="1:64" hidden="1">
      <c r="A125" s="43">
        <v>124</v>
      </c>
      <c r="B125" s="35" t="s">
        <v>145</v>
      </c>
      <c r="C125" s="35" t="s">
        <v>5706</v>
      </c>
      <c r="D125" s="35">
        <v>2</v>
      </c>
      <c r="E125" s="35">
        <v>270</v>
      </c>
      <c r="F125" s="64" t="s">
        <v>852</v>
      </c>
      <c r="G125" s="73" t="s">
        <v>853</v>
      </c>
      <c r="H125" s="35">
        <v>26</v>
      </c>
      <c r="I125" s="35" t="s">
        <v>55</v>
      </c>
      <c r="J125" s="35">
        <v>0</v>
      </c>
      <c r="K125" s="35" t="s">
        <v>148</v>
      </c>
      <c r="L125" s="35" t="s">
        <v>53</v>
      </c>
      <c r="M125" s="35">
        <v>1</v>
      </c>
      <c r="N125" s="35"/>
      <c r="O125" s="35">
        <v>1</v>
      </c>
      <c r="P125" s="35">
        <v>2</v>
      </c>
      <c r="Q125" s="35">
        <v>2</v>
      </c>
      <c r="R125" s="35" t="s">
        <v>73</v>
      </c>
      <c r="S125" s="35" t="s">
        <v>73</v>
      </c>
      <c r="T125" s="36">
        <v>44901</v>
      </c>
      <c r="U125" s="36">
        <v>2958465</v>
      </c>
      <c r="V125" s="35" t="s">
        <v>5707</v>
      </c>
      <c r="W125" s="35" t="s">
        <v>144</v>
      </c>
      <c r="X125" s="35"/>
      <c r="Y125" s="35" t="s">
        <v>143</v>
      </c>
      <c r="Z125" s="35">
        <v>7594328</v>
      </c>
      <c r="AA125" s="35">
        <v>146</v>
      </c>
      <c r="AB125" s="35">
        <v>73</v>
      </c>
      <c r="AC125" s="35"/>
      <c r="AE125" s="51">
        <f t="shared" si="20"/>
        <v>1</v>
      </c>
      <c r="AG125" s="6" t="str">
        <f t="shared" si="21"/>
        <v>90MB1BG0-C1BAY0</v>
      </c>
      <c r="AH125" s="6" t="str">
        <f t="shared" si="22"/>
        <v>59MB1BGB-MB0A01S</v>
      </c>
      <c r="AI125" s="6" t="str">
        <f t="shared" si="23"/>
        <v/>
      </c>
      <c r="AJ125" s="6" t="str">
        <f t="shared" si="24"/>
        <v/>
      </c>
      <c r="AK125" s="6" t="str">
        <f t="shared" si="25"/>
        <v/>
      </c>
      <c r="AL125" s="6" t="str">
        <f t="shared" si="26"/>
        <v/>
      </c>
      <c r="AM125" s="6" t="str">
        <f t="shared" si="27"/>
        <v/>
      </c>
      <c r="AN125" s="6" t="str">
        <f t="shared" si="28"/>
        <v/>
      </c>
      <c r="AO125" s="6" t="str">
        <f t="shared" si="29"/>
        <v xml:space="preserve">90MB1BG0-C1BAY0 | 59MB1BGB-MB0A01S |  |  |  |  |  | </v>
      </c>
      <c r="AP125" s="6">
        <f t="shared" si="30"/>
        <v>0</v>
      </c>
      <c r="AQ125" s="4"/>
      <c r="AR125" s="6" t="b">
        <f t="shared" si="31"/>
        <v>1</v>
      </c>
      <c r="AS125" s="6" t="str">
        <f t="shared" si="32"/>
        <v>461E | 90MB1BG0-C1BAY0 | 59MB1BGB-MB0A01S |  |  |  |  |  |  | 26</v>
      </c>
      <c r="AT125" s="63">
        <f>IF(NOT(AR125),IF(TRIM($H125)="","Assembly","Phantom Alt"),VLOOKUP(F125,ZPCS04!B:G,6,0))</f>
        <v>671</v>
      </c>
      <c r="AU125" s="7"/>
      <c r="AV125" s="38">
        <f ca="1">IF(TRIM($W125)="F",OFFSET($A$5,MATCH($AS125,$AS$5:$AS125,0)-1,0),$A125)</f>
        <v>128</v>
      </c>
      <c r="AW125" s="38">
        <f ca="1">IFERROR(OFFSET(ZPCS04!$A$1,MATCH(F125,ZPCS04!B:B,0)-1,0),100)</f>
        <v>2</v>
      </c>
      <c r="AX125" s="7"/>
      <c r="AY125" s="6" t="b">
        <f t="shared" si="33"/>
        <v>1</v>
      </c>
      <c r="AZ125" s="6" t="b">
        <f t="shared" si="34"/>
        <v>1</v>
      </c>
      <c r="BA125" s="4"/>
      <c r="BB125" s="38" t="str">
        <f ca="1">IF(AT125="Phantom Alt",MATCH($AS125,$AS$5:$AS125,0),IF(OR(OFFSET($AF125,0,8-COUNTBLANK($AG125:$AN125))=$F124,$BE125=$BE124),$BB124,""))</f>
        <v/>
      </c>
      <c r="BC125" s="41"/>
      <c r="BD125" s="55" t="str">
        <f t="shared" si="35"/>
        <v>90MB1BG0-C1BAY0 | 10G212255214020</v>
      </c>
      <c r="BE125" s="55" t="str">
        <f t="shared" ca="1" si="36"/>
        <v>90MB1BG0-C1BAY0 | 59MB1BGB-MB0A01S</v>
      </c>
      <c r="BF125" s="57">
        <f ca="1">IFERROR(VLOOKUP($BE125,$BD$5:$BF124,3,0)*$AE125,VLOOKUP($C125,Demanda!$A:$B,2,0)*$AE125)*IF(AT125="Phantom Alt",$BC125,TRUE)</f>
        <v>1500</v>
      </c>
      <c r="BG125" s="57">
        <f t="shared" ca="1" si="37"/>
        <v>0</v>
      </c>
      <c r="BH125" s="57">
        <f>SUMIF(Invoice!A:A,F125,Invoice!B:B)</f>
        <v>0</v>
      </c>
      <c r="BI125" s="57">
        <f t="shared" ca="1" si="38"/>
        <v>1500</v>
      </c>
      <c r="BJ125" s="57">
        <f ca="1">MIN((BI125-SUMIF($AS$5:AS124,AS125,$BJ$5:BJ124)),MAX(0,BH125-SUMIF($F$5:F124,F125,$BJ$5:BJ124)))</f>
        <v>0</v>
      </c>
      <c r="BK125" s="57">
        <f t="shared" ca="1" si="39"/>
        <v>0</v>
      </c>
      <c r="BL125" s="57">
        <f ca="1">MAX(0,SUMIF(Invoice!A:A,F125,Invoice!B:B)-SUMIF(F:F,F125,BJ:BJ))*(COUNTIF(F:F,F125)=COUNTIF($F$5:F125,F125))</f>
        <v>0</v>
      </c>
    </row>
    <row r="126" spans="1:64" hidden="1">
      <c r="A126" s="43">
        <v>125</v>
      </c>
      <c r="B126" s="35" t="s">
        <v>145</v>
      </c>
      <c r="C126" s="35" t="s">
        <v>5706</v>
      </c>
      <c r="D126" s="35">
        <v>2</v>
      </c>
      <c r="E126" s="35">
        <v>270</v>
      </c>
      <c r="F126" s="64" t="s">
        <v>854</v>
      </c>
      <c r="G126" s="73" t="s">
        <v>855</v>
      </c>
      <c r="H126" s="35">
        <v>26</v>
      </c>
      <c r="I126" s="35" t="s">
        <v>55</v>
      </c>
      <c r="J126" s="35">
        <v>0</v>
      </c>
      <c r="K126" s="35" t="s">
        <v>148</v>
      </c>
      <c r="L126" s="35" t="s">
        <v>53</v>
      </c>
      <c r="M126" s="35">
        <v>1</v>
      </c>
      <c r="N126" s="35"/>
      <c r="O126" s="35">
        <v>1</v>
      </c>
      <c r="P126" s="35">
        <v>2</v>
      </c>
      <c r="Q126" s="35">
        <v>3</v>
      </c>
      <c r="R126" s="35" t="s">
        <v>73</v>
      </c>
      <c r="S126" s="35" t="s">
        <v>73</v>
      </c>
      <c r="T126" s="36">
        <v>44901</v>
      </c>
      <c r="U126" s="36">
        <v>2958465</v>
      </c>
      <c r="V126" s="35" t="s">
        <v>5707</v>
      </c>
      <c r="W126" s="35" t="s">
        <v>144</v>
      </c>
      <c r="X126" s="35"/>
      <c r="Y126" s="35" t="s">
        <v>143</v>
      </c>
      <c r="Z126" s="35">
        <v>7594328</v>
      </c>
      <c r="AA126" s="35">
        <v>148</v>
      </c>
      <c r="AB126" s="35">
        <v>74</v>
      </c>
      <c r="AC126" s="35"/>
      <c r="AE126" s="51">
        <f t="shared" si="20"/>
        <v>1</v>
      </c>
      <c r="AG126" s="6" t="str">
        <f t="shared" si="21"/>
        <v>90MB1BG0-C1BAY0</v>
      </c>
      <c r="AH126" s="6" t="str">
        <f t="shared" si="22"/>
        <v>59MB1BGB-MB0A01S</v>
      </c>
      <c r="AI126" s="6" t="str">
        <f t="shared" si="23"/>
        <v/>
      </c>
      <c r="AJ126" s="6" t="str">
        <f t="shared" si="24"/>
        <v/>
      </c>
      <c r="AK126" s="6" t="str">
        <f t="shared" si="25"/>
        <v/>
      </c>
      <c r="AL126" s="6" t="str">
        <f t="shared" si="26"/>
        <v/>
      </c>
      <c r="AM126" s="6" t="str">
        <f t="shared" si="27"/>
        <v/>
      </c>
      <c r="AN126" s="6" t="str">
        <f t="shared" si="28"/>
        <v/>
      </c>
      <c r="AO126" s="6" t="str">
        <f t="shared" si="29"/>
        <v xml:space="preserve">90MB1BG0-C1BAY0 | 59MB1BGB-MB0A01S |  |  |  |  |  | </v>
      </c>
      <c r="AP126" s="6">
        <f t="shared" si="30"/>
        <v>0</v>
      </c>
      <c r="AQ126" s="4"/>
      <c r="AR126" s="6" t="b">
        <f t="shared" si="31"/>
        <v>1</v>
      </c>
      <c r="AS126" s="6" t="str">
        <f t="shared" si="32"/>
        <v>461E | 90MB1BG0-C1BAY0 | 59MB1BGB-MB0A01S |  |  |  |  |  |  | 26</v>
      </c>
      <c r="AT126" s="63">
        <f>IF(NOT(AR126),IF(TRIM($H126)="","Assembly","Phantom Alt"),VLOOKUP(F126,ZPCS04!B:G,6,0))</f>
        <v>671</v>
      </c>
      <c r="AU126" s="7"/>
      <c r="AV126" s="38">
        <f ca="1">IF(TRIM($W126)="F",OFFSET($A$5,MATCH($AS126,$AS$5:$AS126,0)-1,0),$A126)</f>
        <v>128</v>
      </c>
      <c r="AW126" s="38">
        <f ca="1">IFERROR(OFFSET(ZPCS04!$A$1,MATCH(F126,ZPCS04!B:B,0)-1,0),100)</f>
        <v>1.9999999000000002</v>
      </c>
      <c r="AX126" s="7"/>
      <c r="AY126" s="6" t="b">
        <f t="shared" si="33"/>
        <v>1</v>
      </c>
      <c r="AZ126" s="6" t="b">
        <f t="shared" si="34"/>
        <v>1</v>
      </c>
      <c r="BA126" s="4"/>
      <c r="BB126" s="38" t="str">
        <f ca="1">IF(AT126="Phantom Alt",MATCH($AS126,$AS$5:$AS126,0),IF(OR(OFFSET($AF126,0,8-COUNTBLANK($AG126:$AN126))=$F125,$BE126=$BE125),$BB125,""))</f>
        <v/>
      </c>
      <c r="BC126" s="41"/>
      <c r="BD126" s="55" t="str">
        <f t="shared" si="35"/>
        <v>90MB1BG0-C1BAY0 | 10G212255214050</v>
      </c>
      <c r="BE126" s="55" t="str">
        <f t="shared" ca="1" si="36"/>
        <v>90MB1BG0-C1BAY0 | 59MB1BGB-MB0A01S</v>
      </c>
      <c r="BF126" s="57">
        <f ca="1">IFERROR(VLOOKUP($BE126,$BD$5:$BF125,3,0)*$AE126,VLOOKUP($C126,Demanda!$A:$B,2,0)*$AE126)*IF(AT126="Phantom Alt",$BC126,TRUE)</f>
        <v>1500</v>
      </c>
      <c r="BG126" s="57">
        <f t="shared" ca="1" si="37"/>
        <v>0</v>
      </c>
      <c r="BH126" s="57">
        <f>SUMIF(Invoice!A:A,F126,Invoice!B:B)</f>
        <v>10000</v>
      </c>
      <c r="BI126" s="57">
        <f t="shared" ca="1" si="38"/>
        <v>1500</v>
      </c>
      <c r="BJ126" s="57">
        <f ca="1">MIN((BI126-SUMIF($AS$5:AS125,AS126,$BJ$5:BJ125)),MAX(0,BH126-SUMIF($F$5:F125,F126,$BJ$5:BJ125)))</f>
        <v>1500</v>
      </c>
      <c r="BK126" s="57">
        <f t="shared" ca="1" si="39"/>
        <v>0</v>
      </c>
      <c r="BL126" s="57">
        <f ca="1">MAX(0,SUMIF(Invoice!A:A,F126,Invoice!B:B)-SUMIF(F:F,F126,BJ:BJ))*(COUNTIF(F:F,F126)=COUNTIF($F$5:F126,F126))</f>
        <v>8500</v>
      </c>
    </row>
    <row r="127" spans="1:64" hidden="1">
      <c r="A127" s="43">
        <v>126</v>
      </c>
      <c r="B127" s="35" t="s">
        <v>145</v>
      </c>
      <c r="C127" s="35" t="s">
        <v>5706</v>
      </c>
      <c r="D127" s="35">
        <v>2</v>
      </c>
      <c r="E127" s="35">
        <v>280</v>
      </c>
      <c r="F127" s="64" t="s">
        <v>856</v>
      </c>
      <c r="G127" s="73" t="s">
        <v>857</v>
      </c>
      <c r="H127" s="35">
        <v>27</v>
      </c>
      <c r="I127" s="35" t="s">
        <v>54</v>
      </c>
      <c r="J127" s="35">
        <v>100</v>
      </c>
      <c r="K127" s="35" t="s">
        <v>462</v>
      </c>
      <c r="L127" s="35" t="s">
        <v>53</v>
      </c>
      <c r="M127" s="35">
        <v>16</v>
      </c>
      <c r="N127" s="35">
        <v>16</v>
      </c>
      <c r="O127" s="35">
        <v>1</v>
      </c>
      <c r="P127" s="35">
        <v>2</v>
      </c>
      <c r="Q127" s="35">
        <v>1</v>
      </c>
      <c r="R127" s="35" t="s">
        <v>73</v>
      </c>
      <c r="S127" s="35" t="s">
        <v>73</v>
      </c>
      <c r="T127" s="36">
        <v>44901</v>
      </c>
      <c r="U127" s="36">
        <v>2958465</v>
      </c>
      <c r="V127" s="35" t="s">
        <v>5707</v>
      </c>
      <c r="W127" s="35" t="s">
        <v>144</v>
      </c>
      <c r="X127" s="35"/>
      <c r="Y127" s="35" t="s">
        <v>143</v>
      </c>
      <c r="Z127" s="35">
        <v>7594328</v>
      </c>
      <c r="AA127" s="35">
        <v>150</v>
      </c>
      <c r="AB127" s="35">
        <v>75</v>
      </c>
      <c r="AC127" s="35"/>
      <c r="AE127" s="51">
        <f t="shared" si="20"/>
        <v>16</v>
      </c>
      <c r="AG127" s="6" t="str">
        <f t="shared" si="21"/>
        <v>90MB1BG0-C1BAY0</v>
      </c>
      <c r="AH127" s="6" t="str">
        <f t="shared" si="22"/>
        <v>59MB1BGB-MB0A01S</v>
      </c>
      <c r="AI127" s="6" t="str">
        <f t="shared" si="23"/>
        <v/>
      </c>
      <c r="AJ127" s="6" t="str">
        <f t="shared" si="24"/>
        <v/>
      </c>
      <c r="AK127" s="6" t="str">
        <f t="shared" si="25"/>
        <v/>
      </c>
      <c r="AL127" s="6" t="str">
        <f t="shared" si="26"/>
        <v/>
      </c>
      <c r="AM127" s="6" t="str">
        <f t="shared" si="27"/>
        <v/>
      </c>
      <c r="AN127" s="6" t="str">
        <f t="shared" si="28"/>
        <v/>
      </c>
      <c r="AO127" s="6" t="str">
        <f t="shared" si="29"/>
        <v xml:space="preserve">90MB1BG0-C1BAY0 | 59MB1BGB-MB0A01S |  |  |  |  |  | </v>
      </c>
      <c r="AP127" s="6">
        <f t="shared" si="30"/>
        <v>100</v>
      </c>
      <c r="AQ127" s="4"/>
      <c r="AR127" s="6" t="b">
        <f t="shared" si="31"/>
        <v>1</v>
      </c>
      <c r="AS127" s="6" t="str">
        <f t="shared" si="32"/>
        <v>461E | 90MB1BG0-C1BAY0 | 59MB1BGB-MB0A01S |  |  |  |  |  |  | 27</v>
      </c>
      <c r="AT127" s="63">
        <f>IF(NOT(AR127),IF(TRIM($H127)="","Assembly","Phantom Alt"),VLOOKUP(F127,ZPCS04!B:G,6,0))</f>
        <v>672</v>
      </c>
      <c r="AU127" s="7"/>
      <c r="AV127" s="38">
        <f ca="1">IF(TRIM($W127)="F",OFFSET($A$5,MATCH($AS127,$AS$5:$AS127,0)-1,0),$A127)</f>
        <v>126</v>
      </c>
      <c r="AW127" s="38">
        <f ca="1">IFERROR(OFFSET(ZPCS04!$A$1,MATCH(F127,ZPCS04!B:B,0)-1,0),100)</f>
        <v>2</v>
      </c>
      <c r="AX127" s="7"/>
      <c r="AY127" s="6" t="b">
        <f t="shared" si="33"/>
        <v>1</v>
      </c>
      <c r="AZ127" s="6" t="b">
        <f t="shared" si="34"/>
        <v>1</v>
      </c>
      <c r="BA127" s="4"/>
      <c r="BB127" s="38" t="str">
        <f ca="1">IF(AT127="Phantom Alt",MATCH($AS127,$AS$5:$AS127,0),IF(OR(OFFSET($AF127,0,8-COUNTBLANK($AG127:$AN127))=$F126,$BE127=$BE126),$BB126,""))</f>
        <v/>
      </c>
      <c r="BC127" s="41"/>
      <c r="BD127" s="55" t="str">
        <f t="shared" si="35"/>
        <v>90MB1BG0-C1BAY0 | 10G212270114010</v>
      </c>
      <c r="BE127" s="55" t="str">
        <f t="shared" ca="1" si="36"/>
        <v>90MB1BG0-C1BAY0 | 59MB1BGB-MB0A01S</v>
      </c>
      <c r="BF127" s="57">
        <f ca="1">IFERROR(VLOOKUP($BE127,$BD$5:$BF126,3,0)*$AE127,VLOOKUP($C127,Demanda!$A:$B,2,0)*$AE127)*IF(AT127="Phantom Alt",$BC127,TRUE)</f>
        <v>24000</v>
      </c>
      <c r="BG127" s="57">
        <f t="shared" ca="1" si="37"/>
        <v>24000</v>
      </c>
      <c r="BH127" s="57">
        <f>SUMIF(Invoice!A:A,F127,Invoice!B:B)</f>
        <v>0</v>
      </c>
      <c r="BI127" s="57">
        <f t="shared" ca="1" si="38"/>
        <v>24000</v>
      </c>
      <c r="BJ127" s="57">
        <f ca="1">MIN((BI127-SUMIF($AS$5:AS126,AS127,$BJ$5:BJ126)),MAX(0,BH127-SUMIF($F$5:F126,F127,$BJ$5:BJ126)))</f>
        <v>0</v>
      </c>
      <c r="BK127" s="57">
        <f t="shared" ca="1" si="39"/>
        <v>0</v>
      </c>
      <c r="BL127" s="57">
        <f ca="1">MAX(0,SUMIF(Invoice!A:A,F127,Invoice!B:B)-SUMIF(F:F,F127,BJ:BJ))*(COUNTIF(F:F,F127)=COUNTIF($F$5:F127,F127))</f>
        <v>0</v>
      </c>
    </row>
    <row r="128" spans="1:64" hidden="1">
      <c r="A128" s="43">
        <v>127</v>
      </c>
      <c r="B128" s="35" t="s">
        <v>145</v>
      </c>
      <c r="C128" s="35" t="s">
        <v>5706</v>
      </c>
      <c r="D128" s="35">
        <v>2</v>
      </c>
      <c r="E128" s="35">
        <v>280</v>
      </c>
      <c r="F128" s="64" t="s">
        <v>859</v>
      </c>
      <c r="G128" s="73" t="s">
        <v>860</v>
      </c>
      <c r="H128" s="35">
        <v>27</v>
      </c>
      <c r="I128" s="35" t="s">
        <v>55</v>
      </c>
      <c r="J128" s="35">
        <v>0</v>
      </c>
      <c r="K128" s="35" t="s">
        <v>148</v>
      </c>
      <c r="L128" s="35" t="s">
        <v>53</v>
      </c>
      <c r="M128" s="35">
        <v>16</v>
      </c>
      <c r="N128" s="35"/>
      <c r="O128" s="35">
        <v>1</v>
      </c>
      <c r="P128" s="35">
        <v>2</v>
      </c>
      <c r="Q128" s="35">
        <v>2</v>
      </c>
      <c r="R128" s="35" t="s">
        <v>73</v>
      </c>
      <c r="S128" s="35" t="s">
        <v>73</v>
      </c>
      <c r="T128" s="36">
        <v>44901</v>
      </c>
      <c r="U128" s="36">
        <v>2958465</v>
      </c>
      <c r="V128" s="35" t="s">
        <v>5707</v>
      </c>
      <c r="W128" s="35" t="s">
        <v>144</v>
      </c>
      <c r="X128" s="35"/>
      <c r="Y128" s="35" t="s">
        <v>143</v>
      </c>
      <c r="Z128" s="35">
        <v>7594328</v>
      </c>
      <c r="AA128" s="35">
        <v>152</v>
      </c>
      <c r="AB128" s="35">
        <v>76</v>
      </c>
      <c r="AC128" s="35"/>
      <c r="AE128" s="51">
        <f t="shared" si="20"/>
        <v>16</v>
      </c>
      <c r="AG128" s="6" t="str">
        <f t="shared" si="21"/>
        <v>90MB1BG0-C1BAY0</v>
      </c>
      <c r="AH128" s="6" t="str">
        <f t="shared" si="22"/>
        <v>59MB1BGB-MB0A01S</v>
      </c>
      <c r="AI128" s="6" t="str">
        <f t="shared" si="23"/>
        <v/>
      </c>
      <c r="AJ128" s="6" t="str">
        <f t="shared" si="24"/>
        <v/>
      </c>
      <c r="AK128" s="6" t="str">
        <f t="shared" si="25"/>
        <v/>
      </c>
      <c r="AL128" s="6" t="str">
        <f t="shared" si="26"/>
        <v/>
      </c>
      <c r="AM128" s="6" t="str">
        <f t="shared" si="27"/>
        <v/>
      </c>
      <c r="AN128" s="6" t="str">
        <f t="shared" si="28"/>
        <v/>
      </c>
      <c r="AO128" s="6" t="str">
        <f t="shared" si="29"/>
        <v xml:space="preserve">90MB1BG0-C1BAY0 | 59MB1BGB-MB0A01S |  |  |  |  |  | </v>
      </c>
      <c r="AP128" s="6">
        <f t="shared" si="30"/>
        <v>0</v>
      </c>
      <c r="AQ128" s="4"/>
      <c r="AR128" s="6" t="b">
        <f t="shared" si="31"/>
        <v>1</v>
      </c>
      <c r="AS128" s="6" t="str">
        <f t="shared" si="32"/>
        <v>461E | 90MB1BG0-C1BAY0 | 59MB1BGB-MB0A01S |  |  |  |  |  |  | 27</v>
      </c>
      <c r="AT128" s="63">
        <f>IF(NOT(AR128),IF(TRIM($H128)="","Assembly","Phantom Alt"),VLOOKUP(F128,ZPCS04!B:G,6,0))</f>
        <v>672</v>
      </c>
      <c r="AU128" s="7"/>
      <c r="AV128" s="38">
        <f ca="1">IF(TRIM($W128)="F",OFFSET($A$5,MATCH($AS128,$AS$5:$AS128,0)-1,0),$A128)</f>
        <v>126</v>
      </c>
      <c r="AW128" s="38">
        <f ca="1">IFERROR(OFFSET(ZPCS04!$A$1,MATCH(F128,ZPCS04!B:B,0)-1,0),100)</f>
        <v>1.9999997</v>
      </c>
      <c r="AX128" s="7"/>
      <c r="AY128" s="6" t="b">
        <f t="shared" si="33"/>
        <v>1</v>
      </c>
      <c r="AZ128" s="6" t="b">
        <f t="shared" si="34"/>
        <v>1</v>
      </c>
      <c r="BA128" s="4"/>
      <c r="BB128" s="38" t="str">
        <f ca="1">IF(AT128="Phantom Alt",MATCH($AS128,$AS$5:$AS128,0),IF(OR(OFFSET($AF128,0,8-COUNTBLANK($AG128:$AN128))=$F127,$BE128=$BE127),$BB127,""))</f>
        <v/>
      </c>
      <c r="BC128" s="41"/>
      <c r="BD128" s="55" t="str">
        <f t="shared" si="35"/>
        <v>90MB1BG0-C1BAY0 | 10G212270114020</v>
      </c>
      <c r="BE128" s="55" t="str">
        <f t="shared" ca="1" si="36"/>
        <v>90MB1BG0-C1BAY0 | 59MB1BGB-MB0A01S</v>
      </c>
      <c r="BF128" s="57">
        <f ca="1">IFERROR(VLOOKUP($BE128,$BD$5:$BF127,3,0)*$AE128,VLOOKUP($C128,Demanda!$A:$B,2,0)*$AE128)*IF(AT128="Phantom Alt",$BC128,TRUE)</f>
        <v>24000</v>
      </c>
      <c r="BG128" s="57">
        <f t="shared" ca="1" si="37"/>
        <v>0</v>
      </c>
      <c r="BH128" s="57">
        <f>SUMIF(Invoice!A:A,F128,Invoice!B:B)</f>
        <v>30000</v>
      </c>
      <c r="BI128" s="57">
        <f t="shared" ca="1" si="38"/>
        <v>24000</v>
      </c>
      <c r="BJ128" s="57">
        <f ca="1">MIN((BI128-SUMIF($AS$5:AS127,AS128,$BJ$5:BJ127)),MAX(0,BH128-SUMIF($F$5:F127,F128,$BJ$5:BJ127)))</f>
        <v>24000</v>
      </c>
      <c r="BK128" s="57">
        <f t="shared" ca="1" si="39"/>
        <v>0</v>
      </c>
      <c r="BL128" s="57">
        <f ca="1">MAX(0,SUMIF(Invoice!A:A,F128,Invoice!B:B)-SUMIF(F:F,F128,BJ:BJ))*(COUNTIF(F:F,F128)=COUNTIF($F$5:F128,F128))</f>
        <v>6000</v>
      </c>
    </row>
    <row r="129" spans="1:64" hidden="1">
      <c r="A129" s="43">
        <v>129</v>
      </c>
      <c r="B129" s="35" t="s">
        <v>145</v>
      </c>
      <c r="C129" s="35" t="s">
        <v>5706</v>
      </c>
      <c r="D129" s="35">
        <v>2</v>
      </c>
      <c r="E129" s="35">
        <v>280</v>
      </c>
      <c r="F129" s="64" t="s">
        <v>861</v>
      </c>
      <c r="G129" s="73" t="s">
        <v>862</v>
      </c>
      <c r="H129" s="35">
        <v>27</v>
      </c>
      <c r="I129" s="35" t="s">
        <v>55</v>
      </c>
      <c r="J129" s="35">
        <v>0</v>
      </c>
      <c r="K129" s="35" t="s">
        <v>148</v>
      </c>
      <c r="L129" s="35" t="s">
        <v>53</v>
      </c>
      <c r="M129" s="35">
        <v>16</v>
      </c>
      <c r="N129" s="35"/>
      <c r="O129" s="35">
        <v>1</v>
      </c>
      <c r="P129" s="35">
        <v>2</v>
      </c>
      <c r="Q129" s="35">
        <v>3</v>
      </c>
      <c r="R129" s="35" t="s">
        <v>73</v>
      </c>
      <c r="S129" s="35" t="s">
        <v>73</v>
      </c>
      <c r="T129" s="36">
        <v>44901</v>
      </c>
      <c r="U129" s="36">
        <v>2958465</v>
      </c>
      <c r="V129" s="35" t="s">
        <v>5707</v>
      </c>
      <c r="W129" s="35" t="s">
        <v>144</v>
      </c>
      <c r="X129" s="35"/>
      <c r="Y129" s="35" t="s">
        <v>143</v>
      </c>
      <c r="Z129" s="35">
        <v>7594328</v>
      </c>
      <c r="AA129" s="35">
        <v>154</v>
      </c>
      <c r="AB129" s="35">
        <v>77</v>
      </c>
      <c r="AC129" s="35"/>
      <c r="AE129" s="51">
        <f t="shared" si="20"/>
        <v>16</v>
      </c>
      <c r="AG129" s="6" t="str">
        <f t="shared" si="21"/>
        <v>90MB1BG0-C1BAY0</v>
      </c>
      <c r="AH129" s="6" t="str">
        <f t="shared" si="22"/>
        <v>59MB1BGB-MB0A01S</v>
      </c>
      <c r="AI129" s="6" t="str">
        <f t="shared" si="23"/>
        <v/>
      </c>
      <c r="AJ129" s="6" t="str">
        <f t="shared" si="24"/>
        <v/>
      </c>
      <c r="AK129" s="6" t="str">
        <f t="shared" si="25"/>
        <v/>
      </c>
      <c r="AL129" s="6" t="str">
        <f t="shared" si="26"/>
        <v/>
      </c>
      <c r="AM129" s="6" t="str">
        <f t="shared" si="27"/>
        <v/>
      </c>
      <c r="AN129" s="6" t="str">
        <f t="shared" si="28"/>
        <v/>
      </c>
      <c r="AO129" s="6" t="str">
        <f t="shared" si="29"/>
        <v xml:space="preserve">90MB1BG0-C1BAY0 | 59MB1BGB-MB0A01S |  |  |  |  |  | </v>
      </c>
      <c r="AP129" s="6">
        <f t="shared" si="30"/>
        <v>0</v>
      </c>
      <c r="AQ129" s="4"/>
      <c r="AR129" s="6" t="b">
        <f t="shared" si="31"/>
        <v>1</v>
      </c>
      <c r="AS129" s="6" t="str">
        <f t="shared" si="32"/>
        <v>461E | 90MB1BG0-C1BAY0 | 59MB1BGB-MB0A01S |  |  |  |  |  |  | 27</v>
      </c>
      <c r="AT129" s="63">
        <f>IF(NOT(AR129),IF(TRIM($H129)="","Assembly","Phantom Alt"),VLOOKUP(F129,ZPCS04!B:G,6,0))</f>
        <v>672</v>
      </c>
      <c r="AU129" s="7"/>
      <c r="AV129" s="38">
        <f ca="1">IF(TRIM($W129)="F",OFFSET($A$5,MATCH($AS129,$AS$5:$AS129,0)-1,0),$A129)</f>
        <v>126</v>
      </c>
      <c r="AW129" s="38">
        <f ca="1">IFERROR(OFFSET(ZPCS04!$A$1,MATCH(F129,ZPCS04!B:B,0)-1,0),100)</f>
        <v>2</v>
      </c>
      <c r="AX129" s="7"/>
      <c r="AY129" s="6" t="b">
        <f t="shared" si="33"/>
        <v>1</v>
      </c>
      <c r="AZ129" s="6" t="b">
        <f t="shared" si="34"/>
        <v>1</v>
      </c>
      <c r="BA129" s="4"/>
      <c r="BB129" s="38" t="str">
        <f ca="1">IF(AT129="Phantom Alt",MATCH($AS129,$AS$5:$AS129,0),IF(OR(OFFSET($AF129,0,8-COUNTBLANK($AG129:$AN129))=$F128,$BE129=$BE128),$BB128,""))</f>
        <v/>
      </c>
      <c r="BC129" s="41"/>
      <c r="BD129" s="55" t="str">
        <f t="shared" si="35"/>
        <v>90MB1BG0-C1BAY0 | 10G212270114050</v>
      </c>
      <c r="BE129" s="55" t="str">
        <f t="shared" ca="1" si="36"/>
        <v>90MB1BG0-C1BAY0 | 59MB1BGB-MB0A01S</v>
      </c>
      <c r="BF129" s="57">
        <f ca="1">IFERROR(VLOOKUP($BE129,$BD$5:$BF128,3,0)*$AE129,VLOOKUP($C129,Demanda!$A:$B,2,0)*$AE129)*IF(AT129="Phantom Alt",$BC129,TRUE)</f>
        <v>24000</v>
      </c>
      <c r="BG129" s="57">
        <f t="shared" ca="1" si="37"/>
        <v>0</v>
      </c>
      <c r="BH129" s="57">
        <f>SUMIF(Invoice!A:A,F129,Invoice!B:B)</f>
        <v>0</v>
      </c>
      <c r="BI129" s="57">
        <f t="shared" ca="1" si="38"/>
        <v>24000</v>
      </c>
      <c r="BJ129" s="57">
        <f ca="1">MIN((BI129-SUMIF($AS$5:AS128,AS129,$BJ$5:BJ128)),MAX(0,BH129-SUMIF($F$5:F128,F129,$BJ$5:BJ128)))</f>
        <v>0</v>
      </c>
      <c r="BK129" s="57">
        <f t="shared" ca="1" si="39"/>
        <v>0</v>
      </c>
      <c r="BL129" s="57">
        <f ca="1">MAX(0,SUMIF(Invoice!A:A,F129,Invoice!B:B)-SUMIF(F:F,F129,BJ:BJ))*(COUNTIF(F:F,F129)=COUNTIF($F$5:F129,F129))</f>
        <v>0</v>
      </c>
    </row>
    <row r="130" spans="1:64" hidden="1">
      <c r="A130" s="43">
        <v>130</v>
      </c>
      <c r="B130" s="35" t="s">
        <v>145</v>
      </c>
      <c r="C130" s="35" t="s">
        <v>5706</v>
      </c>
      <c r="D130" s="35">
        <v>2</v>
      </c>
      <c r="E130" s="35">
        <v>290</v>
      </c>
      <c r="F130" s="64" t="s">
        <v>5627</v>
      </c>
      <c r="G130" s="73" t="s">
        <v>5628</v>
      </c>
      <c r="H130" s="35">
        <v>28</v>
      </c>
      <c r="I130" s="35" t="s">
        <v>54</v>
      </c>
      <c r="J130" s="35">
        <v>100</v>
      </c>
      <c r="K130" s="35" t="s">
        <v>462</v>
      </c>
      <c r="L130" s="35" t="s">
        <v>53</v>
      </c>
      <c r="M130" s="35">
        <v>4</v>
      </c>
      <c r="N130" s="35">
        <v>4</v>
      </c>
      <c r="O130" s="35">
        <v>1</v>
      </c>
      <c r="P130" s="35">
        <v>2</v>
      </c>
      <c r="Q130" s="35">
        <v>1</v>
      </c>
      <c r="R130" s="35" t="s">
        <v>73</v>
      </c>
      <c r="S130" s="35" t="s">
        <v>73</v>
      </c>
      <c r="T130" s="36">
        <v>44901</v>
      </c>
      <c r="U130" s="36">
        <v>2958465</v>
      </c>
      <c r="V130" s="35" t="s">
        <v>5707</v>
      </c>
      <c r="W130" s="35" t="s">
        <v>144</v>
      </c>
      <c r="X130" s="35"/>
      <c r="Y130" s="35" t="s">
        <v>143</v>
      </c>
      <c r="Z130" s="35">
        <v>7594328</v>
      </c>
      <c r="AA130" s="35">
        <v>156</v>
      </c>
      <c r="AB130" s="35">
        <v>78</v>
      </c>
      <c r="AC130" s="35"/>
      <c r="AE130" s="51">
        <f t="shared" si="20"/>
        <v>4</v>
      </c>
      <c r="AG130" s="6" t="str">
        <f t="shared" si="21"/>
        <v>90MB1BG0-C1BAY0</v>
      </c>
      <c r="AH130" s="6" t="str">
        <f t="shared" si="22"/>
        <v>59MB1BGB-MB0A01S</v>
      </c>
      <c r="AI130" s="6" t="str">
        <f t="shared" si="23"/>
        <v/>
      </c>
      <c r="AJ130" s="6" t="str">
        <f t="shared" si="24"/>
        <v/>
      </c>
      <c r="AK130" s="6" t="str">
        <f t="shared" si="25"/>
        <v/>
      </c>
      <c r="AL130" s="6" t="str">
        <f t="shared" si="26"/>
        <v/>
      </c>
      <c r="AM130" s="6" t="str">
        <f t="shared" si="27"/>
        <v/>
      </c>
      <c r="AN130" s="6" t="str">
        <f t="shared" si="28"/>
        <v/>
      </c>
      <c r="AO130" s="6" t="str">
        <f t="shared" si="29"/>
        <v xml:space="preserve">90MB1BG0-C1BAY0 | 59MB1BGB-MB0A01S |  |  |  |  |  | </v>
      </c>
      <c r="AP130" s="6">
        <f t="shared" si="30"/>
        <v>100</v>
      </c>
      <c r="AQ130" s="4"/>
      <c r="AR130" s="6" t="b">
        <f t="shared" si="31"/>
        <v>1</v>
      </c>
      <c r="AS130" s="6" t="str">
        <f t="shared" si="32"/>
        <v>461E | 90MB1BG0-C1BAY0 | 59MB1BGB-MB0A01S |  |  |  |  |  |  | 28</v>
      </c>
      <c r="AT130" s="63">
        <f>IF(NOT(AR130),IF(TRIM($H130)="","Assembly","Phantom Alt"),VLOOKUP(F130,ZPCS04!B:G,6,0))</f>
        <v>1304</v>
      </c>
      <c r="AU130" s="7"/>
      <c r="AV130" s="38">
        <f ca="1">IF(TRIM($W130)="F",OFFSET($A$5,MATCH($AS130,$AS$5:$AS130,0)-1,0),$A130)</f>
        <v>130</v>
      </c>
      <c r="AW130" s="38">
        <f ca="1">IFERROR(OFFSET(ZPCS04!$A$1,MATCH(F130,ZPCS04!B:B,0)-1,0),100)</f>
        <v>1.9999999000000002</v>
      </c>
      <c r="AX130" s="7"/>
      <c r="AY130" s="6" t="b">
        <f t="shared" si="33"/>
        <v>1</v>
      </c>
      <c r="AZ130" s="6" t="b">
        <f t="shared" si="34"/>
        <v>1</v>
      </c>
      <c r="BA130" s="4"/>
      <c r="BB130" s="38" t="str">
        <f ca="1">IF(AT130="Phantom Alt",MATCH($AS130,$AS$5:$AS130,0),IF(OR(OFFSET($AF130,0,8-COUNTBLANK($AG130:$AN130))=$F129,$BE130=$BE129),$BB129,""))</f>
        <v/>
      </c>
      <c r="BC130" s="41"/>
      <c r="BD130" s="55" t="str">
        <f t="shared" si="35"/>
        <v>90MB1BG0-C1BAY0 | 10G212274114010</v>
      </c>
      <c r="BE130" s="55" t="str">
        <f t="shared" ca="1" si="36"/>
        <v>90MB1BG0-C1BAY0 | 59MB1BGB-MB0A01S</v>
      </c>
      <c r="BF130" s="57">
        <f ca="1">IFERROR(VLOOKUP($BE130,$BD$5:$BF129,3,0)*$AE130,VLOOKUP($C130,Demanda!$A:$B,2,0)*$AE130)*IF(AT130="Phantom Alt",$BC130,TRUE)</f>
        <v>6000</v>
      </c>
      <c r="BG130" s="57">
        <f t="shared" ca="1" si="37"/>
        <v>6000</v>
      </c>
      <c r="BH130" s="57">
        <f>SUMIF(Invoice!A:A,F130,Invoice!B:B)</f>
        <v>10000</v>
      </c>
      <c r="BI130" s="57">
        <f t="shared" ca="1" si="38"/>
        <v>6000</v>
      </c>
      <c r="BJ130" s="57">
        <f ca="1">MIN((BI130-SUMIF($AS$5:AS129,AS130,$BJ$5:BJ129)),MAX(0,BH130-SUMIF($F$5:F129,F130,$BJ$5:BJ129)))</f>
        <v>6000</v>
      </c>
      <c r="BK130" s="57">
        <f t="shared" ca="1" si="39"/>
        <v>0</v>
      </c>
      <c r="BL130" s="57">
        <f ca="1">MAX(0,SUMIF(Invoice!A:A,F130,Invoice!B:B)-SUMIF(F:F,F130,BJ:BJ))*(COUNTIF(F:F,F130)=COUNTIF($F$5:F130,F130))</f>
        <v>4000</v>
      </c>
    </row>
    <row r="131" spans="1:64" hidden="1">
      <c r="A131" s="43">
        <v>131</v>
      </c>
      <c r="B131" s="35" t="s">
        <v>145</v>
      </c>
      <c r="C131" s="35" t="s">
        <v>5706</v>
      </c>
      <c r="D131" s="35">
        <v>2</v>
      </c>
      <c r="E131" s="35">
        <v>290</v>
      </c>
      <c r="F131" s="64" t="s">
        <v>5629</v>
      </c>
      <c r="G131" s="73" t="s">
        <v>5630</v>
      </c>
      <c r="H131" s="35">
        <v>28</v>
      </c>
      <c r="I131" s="35" t="s">
        <v>55</v>
      </c>
      <c r="J131" s="35">
        <v>0</v>
      </c>
      <c r="K131" s="35" t="s">
        <v>462</v>
      </c>
      <c r="L131" s="35" t="s">
        <v>53</v>
      </c>
      <c r="M131" s="35">
        <v>4</v>
      </c>
      <c r="N131" s="35"/>
      <c r="O131" s="35">
        <v>1</v>
      </c>
      <c r="P131" s="35">
        <v>2</v>
      </c>
      <c r="Q131" s="35">
        <v>2</v>
      </c>
      <c r="R131" s="35" t="s">
        <v>73</v>
      </c>
      <c r="S131" s="35" t="s">
        <v>73</v>
      </c>
      <c r="T131" s="36">
        <v>44901</v>
      </c>
      <c r="U131" s="36">
        <v>2958465</v>
      </c>
      <c r="V131" s="35" t="s">
        <v>5707</v>
      </c>
      <c r="W131" s="35" t="s">
        <v>144</v>
      </c>
      <c r="X131" s="35"/>
      <c r="Y131" s="35" t="s">
        <v>143</v>
      </c>
      <c r="Z131" s="35">
        <v>7594328</v>
      </c>
      <c r="AA131" s="35">
        <v>158</v>
      </c>
      <c r="AB131" s="35">
        <v>79</v>
      </c>
      <c r="AC131" s="35"/>
      <c r="AE131" s="51">
        <f t="shared" si="20"/>
        <v>4</v>
      </c>
      <c r="AG131" s="6" t="str">
        <f t="shared" si="21"/>
        <v>90MB1BG0-C1BAY0</v>
      </c>
      <c r="AH131" s="6" t="str">
        <f t="shared" si="22"/>
        <v>59MB1BGB-MB0A01S</v>
      </c>
      <c r="AI131" s="6" t="str">
        <f t="shared" si="23"/>
        <v/>
      </c>
      <c r="AJ131" s="6" t="str">
        <f t="shared" si="24"/>
        <v/>
      </c>
      <c r="AK131" s="6" t="str">
        <f t="shared" si="25"/>
        <v/>
      </c>
      <c r="AL131" s="6" t="str">
        <f t="shared" si="26"/>
        <v/>
      </c>
      <c r="AM131" s="6" t="str">
        <f t="shared" si="27"/>
        <v/>
      </c>
      <c r="AN131" s="6" t="str">
        <f t="shared" si="28"/>
        <v/>
      </c>
      <c r="AO131" s="6" t="str">
        <f t="shared" si="29"/>
        <v xml:space="preserve">90MB1BG0-C1BAY0 | 59MB1BGB-MB0A01S |  |  |  |  |  | </v>
      </c>
      <c r="AP131" s="6">
        <f t="shared" si="30"/>
        <v>0</v>
      </c>
      <c r="AQ131" s="4"/>
      <c r="AR131" s="6" t="b">
        <f t="shared" si="31"/>
        <v>1</v>
      </c>
      <c r="AS131" s="6" t="str">
        <f t="shared" si="32"/>
        <v>461E | 90MB1BG0-C1BAY0 | 59MB1BGB-MB0A01S |  |  |  |  |  |  | 28</v>
      </c>
      <c r="AT131" s="63">
        <f>IF(NOT(AR131),IF(TRIM($H131)="","Assembly","Phantom Alt"),VLOOKUP(F131,ZPCS04!B:G,6,0))</f>
        <v>1304</v>
      </c>
      <c r="AU131" s="7"/>
      <c r="AV131" s="38">
        <f ca="1">IF(TRIM($W131)="F",OFFSET($A$5,MATCH($AS131,$AS$5:$AS131,0)-1,0),$A131)</f>
        <v>130</v>
      </c>
      <c r="AW131" s="38">
        <f ca="1">IFERROR(OFFSET(ZPCS04!$A$1,MATCH(F131,ZPCS04!B:B,0)-1,0),100)</f>
        <v>2</v>
      </c>
      <c r="AX131" s="7"/>
      <c r="AY131" s="6" t="b">
        <f t="shared" si="33"/>
        <v>1</v>
      </c>
      <c r="AZ131" s="6" t="b">
        <f t="shared" si="34"/>
        <v>1</v>
      </c>
      <c r="BA131" s="4"/>
      <c r="BB131" s="38" t="str">
        <f ca="1">IF(AT131="Phantom Alt",MATCH($AS131,$AS$5:$AS131,0),IF(OR(OFFSET($AF131,0,8-COUNTBLANK($AG131:$AN131))=$F130,$BE131=$BE130),$BB130,""))</f>
        <v/>
      </c>
      <c r="BC131" s="41"/>
      <c r="BD131" s="55" t="str">
        <f t="shared" si="35"/>
        <v>90MB1BG0-C1BAY0 | 10G212274114020</v>
      </c>
      <c r="BE131" s="55" t="str">
        <f t="shared" ca="1" si="36"/>
        <v>90MB1BG0-C1BAY0 | 59MB1BGB-MB0A01S</v>
      </c>
      <c r="BF131" s="57">
        <f ca="1">IFERROR(VLOOKUP($BE131,$BD$5:$BF130,3,0)*$AE131,VLOOKUP($C131,Demanda!$A:$B,2,0)*$AE131)*IF(AT131="Phantom Alt",$BC131,TRUE)</f>
        <v>6000</v>
      </c>
      <c r="BG131" s="57">
        <f t="shared" ca="1" si="37"/>
        <v>0</v>
      </c>
      <c r="BH131" s="57">
        <f>SUMIF(Invoice!A:A,F131,Invoice!B:B)</f>
        <v>0</v>
      </c>
      <c r="BI131" s="57">
        <f t="shared" ca="1" si="38"/>
        <v>6000</v>
      </c>
      <c r="BJ131" s="57">
        <f ca="1">MIN((BI131-SUMIF($AS$5:AS130,AS131,$BJ$5:BJ130)),MAX(0,BH131-SUMIF($F$5:F130,F131,$BJ$5:BJ130)))</f>
        <v>0</v>
      </c>
      <c r="BK131" s="57">
        <f t="shared" ca="1" si="39"/>
        <v>0</v>
      </c>
      <c r="BL131" s="57">
        <f ca="1">MAX(0,SUMIF(Invoice!A:A,F131,Invoice!B:B)-SUMIF(F:F,F131,BJ:BJ))*(COUNTIF(F:F,F131)=COUNTIF($F$5:F131,F131))</f>
        <v>0</v>
      </c>
    </row>
    <row r="132" spans="1:64" hidden="1">
      <c r="A132" s="43">
        <v>132</v>
      </c>
      <c r="B132" s="35" t="s">
        <v>145</v>
      </c>
      <c r="C132" s="35" t="s">
        <v>5706</v>
      </c>
      <c r="D132" s="35">
        <v>2</v>
      </c>
      <c r="E132" s="35">
        <v>290</v>
      </c>
      <c r="F132" s="64" t="s">
        <v>5631</v>
      </c>
      <c r="G132" s="73" t="s">
        <v>5632</v>
      </c>
      <c r="H132" s="35">
        <v>28</v>
      </c>
      <c r="I132" s="35" t="s">
        <v>55</v>
      </c>
      <c r="J132" s="35">
        <v>0</v>
      </c>
      <c r="K132" s="35" t="s">
        <v>148</v>
      </c>
      <c r="L132" s="35" t="s">
        <v>53</v>
      </c>
      <c r="M132" s="35">
        <v>4</v>
      </c>
      <c r="N132" s="35"/>
      <c r="O132" s="35">
        <v>1</v>
      </c>
      <c r="P132" s="35">
        <v>2</v>
      </c>
      <c r="Q132" s="35">
        <v>3</v>
      </c>
      <c r="R132" s="35" t="s">
        <v>73</v>
      </c>
      <c r="S132" s="35" t="s">
        <v>73</v>
      </c>
      <c r="T132" s="36">
        <v>44901</v>
      </c>
      <c r="U132" s="36">
        <v>2958465</v>
      </c>
      <c r="V132" s="35" t="s">
        <v>5707</v>
      </c>
      <c r="W132" s="35" t="s">
        <v>144</v>
      </c>
      <c r="X132" s="35"/>
      <c r="Y132" s="35" t="s">
        <v>143</v>
      </c>
      <c r="Z132" s="35">
        <v>7594328</v>
      </c>
      <c r="AA132" s="35">
        <v>160</v>
      </c>
      <c r="AB132" s="35">
        <v>80</v>
      </c>
      <c r="AC132" s="35"/>
      <c r="AE132" s="51">
        <f t="shared" si="20"/>
        <v>4</v>
      </c>
      <c r="AG132" s="6" t="str">
        <f t="shared" si="21"/>
        <v>90MB1BG0-C1BAY0</v>
      </c>
      <c r="AH132" s="6" t="str">
        <f t="shared" si="22"/>
        <v>59MB1BGB-MB0A01S</v>
      </c>
      <c r="AI132" s="6" t="str">
        <f t="shared" si="23"/>
        <v/>
      </c>
      <c r="AJ132" s="6" t="str">
        <f t="shared" si="24"/>
        <v/>
      </c>
      <c r="AK132" s="6" t="str">
        <f t="shared" si="25"/>
        <v/>
      </c>
      <c r="AL132" s="6" t="str">
        <f t="shared" si="26"/>
        <v/>
      </c>
      <c r="AM132" s="6" t="str">
        <f t="shared" si="27"/>
        <v/>
      </c>
      <c r="AN132" s="6" t="str">
        <f t="shared" si="28"/>
        <v/>
      </c>
      <c r="AO132" s="6" t="str">
        <f t="shared" si="29"/>
        <v xml:space="preserve">90MB1BG0-C1BAY0 | 59MB1BGB-MB0A01S |  |  |  |  |  | </v>
      </c>
      <c r="AP132" s="6">
        <f t="shared" si="30"/>
        <v>0</v>
      </c>
      <c r="AQ132" s="4"/>
      <c r="AR132" s="6" t="b">
        <f t="shared" si="31"/>
        <v>1</v>
      </c>
      <c r="AS132" s="6" t="str">
        <f t="shared" si="32"/>
        <v>461E | 90MB1BG0-C1BAY0 | 59MB1BGB-MB0A01S |  |  |  |  |  |  | 28</v>
      </c>
      <c r="AT132" s="63">
        <f>IF(NOT(AR132),IF(TRIM($H132)="","Assembly","Phantom Alt"),VLOOKUP(F132,ZPCS04!B:G,6,0))</f>
        <v>1304</v>
      </c>
      <c r="AU132" s="7"/>
      <c r="AV132" s="38">
        <f ca="1">IF(TRIM($W132)="F",OFFSET($A$5,MATCH($AS132,$AS$5:$AS132,0)-1,0),$A132)</f>
        <v>130</v>
      </c>
      <c r="AW132" s="38">
        <f ca="1">IFERROR(OFFSET(ZPCS04!$A$1,MATCH(F132,ZPCS04!B:B,0)-1,0),100)</f>
        <v>2</v>
      </c>
      <c r="AX132" s="7"/>
      <c r="AY132" s="6" t="b">
        <f t="shared" si="33"/>
        <v>1</v>
      </c>
      <c r="AZ132" s="6" t="b">
        <f t="shared" si="34"/>
        <v>1</v>
      </c>
      <c r="BA132" s="4"/>
      <c r="BB132" s="38" t="str">
        <f ca="1">IF(AT132="Phantom Alt",MATCH($AS132,$AS$5:$AS132,0),IF(OR(OFFSET($AF132,0,8-COUNTBLANK($AG132:$AN132))=$F131,$BE132=$BE131),$BB131,""))</f>
        <v/>
      </c>
      <c r="BC132" s="41"/>
      <c r="BD132" s="55" t="str">
        <f t="shared" si="35"/>
        <v>90MB1BG0-C1BAY0 | 10G212274114050</v>
      </c>
      <c r="BE132" s="55" t="str">
        <f t="shared" ca="1" si="36"/>
        <v>90MB1BG0-C1BAY0 | 59MB1BGB-MB0A01S</v>
      </c>
      <c r="BF132" s="57">
        <f ca="1">IFERROR(VLOOKUP($BE132,$BD$5:$BF131,3,0)*$AE132,VLOOKUP($C132,Demanda!$A:$B,2,0)*$AE132)*IF(AT132="Phantom Alt",$BC132,TRUE)</f>
        <v>6000</v>
      </c>
      <c r="BG132" s="57">
        <f t="shared" ca="1" si="37"/>
        <v>0</v>
      </c>
      <c r="BH132" s="57">
        <f>SUMIF(Invoice!A:A,F132,Invoice!B:B)</f>
        <v>0</v>
      </c>
      <c r="BI132" s="57">
        <f t="shared" ca="1" si="38"/>
        <v>6000</v>
      </c>
      <c r="BJ132" s="57">
        <f ca="1">MIN((BI132-SUMIF($AS$5:AS131,AS132,$BJ$5:BJ131)),MAX(0,BH132-SUMIF($F$5:F131,F132,$BJ$5:BJ131)))</f>
        <v>0</v>
      </c>
      <c r="BK132" s="57">
        <f t="shared" ca="1" si="39"/>
        <v>0</v>
      </c>
      <c r="BL132" s="57">
        <f ca="1">MAX(0,SUMIF(Invoice!A:A,F132,Invoice!B:B)-SUMIF(F:F,F132,BJ:BJ))*(COUNTIF(F:F,F132)=COUNTIF($F$5:F132,F132))</f>
        <v>0</v>
      </c>
    </row>
    <row r="133" spans="1:64" hidden="1">
      <c r="A133" s="43">
        <v>133</v>
      </c>
      <c r="B133" s="35" t="s">
        <v>145</v>
      </c>
      <c r="C133" s="35" t="s">
        <v>5706</v>
      </c>
      <c r="D133" s="35">
        <v>2</v>
      </c>
      <c r="E133" s="35">
        <v>300</v>
      </c>
      <c r="F133" s="64" t="s">
        <v>5633</v>
      </c>
      <c r="G133" s="73" t="s">
        <v>5634</v>
      </c>
      <c r="H133" s="35">
        <v>29</v>
      </c>
      <c r="I133" s="35" t="s">
        <v>55</v>
      </c>
      <c r="J133" s="35">
        <v>0</v>
      </c>
      <c r="K133" s="35" t="s">
        <v>462</v>
      </c>
      <c r="L133" s="35" t="s">
        <v>53</v>
      </c>
      <c r="M133" s="35">
        <v>2</v>
      </c>
      <c r="N133" s="35"/>
      <c r="O133" s="35">
        <v>1</v>
      </c>
      <c r="P133" s="35">
        <v>2</v>
      </c>
      <c r="Q133" s="35">
        <v>2</v>
      </c>
      <c r="R133" s="35" t="s">
        <v>122</v>
      </c>
      <c r="S133" s="35" t="s">
        <v>122</v>
      </c>
      <c r="T133" s="36">
        <v>44901</v>
      </c>
      <c r="U133" s="36">
        <v>2958465</v>
      </c>
      <c r="V133" s="35" t="s">
        <v>5707</v>
      </c>
      <c r="W133" s="35" t="s">
        <v>144</v>
      </c>
      <c r="X133" s="35"/>
      <c r="Y133" s="35" t="s">
        <v>143</v>
      </c>
      <c r="Z133" s="35">
        <v>7594328</v>
      </c>
      <c r="AA133" s="35">
        <v>164</v>
      </c>
      <c r="AB133" s="35">
        <v>82</v>
      </c>
      <c r="AC133" s="35"/>
      <c r="AE133" s="51">
        <f t="shared" si="20"/>
        <v>2</v>
      </c>
      <c r="AG133" s="6" t="str">
        <f t="shared" si="21"/>
        <v>90MB1BG0-C1BAY0</v>
      </c>
      <c r="AH133" s="6" t="str">
        <f t="shared" si="22"/>
        <v>59MB1BGB-MB0A01S</v>
      </c>
      <c r="AI133" s="6" t="str">
        <f t="shared" si="23"/>
        <v/>
      </c>
      <c r="AJ133" s="6" t="str">
        <f t="shared" si="24"/>
        <v/>
      </c>
      <c r="AK133" s="6" t="str">
        <f t="shared" si="25"/>
        <v/>
      </c>
      <c r="AL133" s="6" t="str">
        <f t="shared" si="26"/>
        <v/>
      </c>
      <c r="AM133" s="6" t="str">
        <f t="shared" si="27"/>
        <v/>
      </c>
      <c r="AN133" s="6" t="str">
        <f t="shared" si="28"/>
        <v/>
      </c>
      <c r="AO133" s="6" t="str">
        <f t="shared" si="29"/>
        <v xml:space="preserve">90MB1BG0-C1BAY0 | 59MB1BGB-MB0A01S |  |  |  |  |  | </v>
      </c>
      <c r="AP133" s="6">
        <f t="shared" si="30"/>
        <v>0</v>
      </c>
      <c r="AQ133" s="4"/>
      <c r="AR133" s="6" t="b">
        <f t="shared" si="31"/>
        <v>1</v>
      </c>
      <c r="AS133" s="6" t="str">
        <f t="shared" si="32"/>
        <v>461E | 90MB1BG0-C1BAY0 | 59MB1BGB-MB0A01S |  |  |  |  |  |  | 29</v>
      </c>
      <c r="AT133" s="63">
        <f>IF(NOT(AR133),IF(TRIM($H133)="","Assembly","Phantom Alt"),VLOOKUP(F133,ZPCS04!B:G,6,0))</f>
        <v>1305</v>
      </c>
      <c r="AU133" s="7"/>
      <c r="AV133" s="38">
        <f ca="1">IF(TRIM($W133)="F",OFFSET($A$5,MATCH($AS133,$AS$5:$AS133,0)-1,0),$A133)</f>
        <v>133</v>
      </c>
      <c r="AW133" s="38">
        <f ca="1">IFERROR(OFFSET(ZPCS04!$A$1,MATCH(F133,ZPCS04!B:B,0)-1,0),100)</f>
        <v>1.9999999000000002</v>
      </c>
      <c r="AX133" s="7"/>
      <c r="AY133" s="6" t="b">
        <f t="shared" si="33"/>
        <v>1</v>
      </c>
      <c r="AZ133" s="6" t="b">
        <f t="shared" si="34"/>
        <v>1</v>
      </c>
      <c r="BA133" s="4"/>
      <c r="BB133" s="38" t="str">
        <f ca="1">IF(AT133="Phantom Alt",MATCH($AS133,$AS$5:$AS133,0),IF(OR(OFFSET($AF133,0,8-COUNTBLANK($AG133:$AN133))=$F132,$BE133=$BE132),$BB132,""))</f>
        <v/>
      </c>
      <c r="BC133" s="41"/>
      <c r="BD133" s="55" t="str">
        <f t="shared" si="35"/>
        <v>90MB1BG0-C1BAY0 | 10G212274214010</v>
      </c>
      <c r="BE133" s="55" t="str">
        <f t="shared" ca="1" si="36"/>
        <v>90MB1BG0-C1BAY0 | 59MB1BGB-MB0A01S</v>
      </c>
      <c r="BF133" s="57">
        <f ca="1">IFERROR(VLOOKUP($BE133,$BD$5:$BF132,3,0)*$AE133,VLOOKUP($C133,Demanda!$A:$B,2,0)*$AE133)*IF(AT133="Phantom Alt",$BC133,TRUE)</f>
        <v>3000</v>
      </c>
      <c r="BG133" s="57">
        <f t="shared" ca="1" si="37"/>
        <v>0</v>
      </c>
      <c r="BH133" s="57">
        <f>SUMIF(Invoice!A:A,F133,Invoice!B:B)</f>
        <v>10000</v>
      </c>
      <c r="BI133" s="57">
        <f t="shared" ca="1" si="38"/>
        <v>3000</v>
      </c>
      <c r="BJ133" s="57">
        <f ca="1">MIN((BI133-SUMIF($AS$5:AS132,AS133,$BJ$5:BJ132)),MAX(0,BH133-SUMIF($F$5:F132,F133,$BJ$5:BJ132)))</f>
        <v>3000</v>
      </c>
      <c r="BK133" s="57">
        <f t="shared" ca="1" si="39"/>
        <v>0</v>
      </c>
      <c r="BL133" s="57">
        <f ca="1">MAX(0,SUMIF(Invoice!A:A,F133,Invoice!B:B)-SUMIF(F:F,F133,BJ:BJ))*(COUNTIF(F:F,F133)=COUNTIF($F$5:F133,F133))</f>
        <v>7000</v>
      </c>
    </row>
    <row r="134" spans="1:64" hidden="1">
      <c r="A134" s="43">
        <v>134</v>
      </c>
      <c r="B134" s="35" t="s">
        <v>145</v>
      </c>
      <c r="C134" s="35" t="s">
        <v>5706</v>
      </c>
      <c r="D134" s="35">
        <v>2</v>
      </c>
      <c r="E134" s="35">
        <v>300</v>
      </c>
      <c r="F134" s="64" t="s">
        <v>5635</v>
      </c>
      <c r="G134" s="73" t="s">
        <v>5636</v>
      </c>
      <c r="H134" s="35">
        <v>29</v>
      </c>
      <c r="I134" s="35" t="s">
        <v>54</v>
      </c>
      <c r="J134" s="35">
        <v>100</v>
      </c>
      <c r="K134" s="35" t="s">
        <v>462</v>
      </c>
      <c r="L134" s="35" t="s">
        <v>53</v>
      </c>
      <c r="M134" s="35">
        <v>2</v>
      </c>
      <c r="N134" s="35">
        <v>2</v>
      </c>
      <c r="O134" s="35">
        <v>1</v>
      </c>
      <c r="P134" s="35">
        <v>2</v>
      </c>
      <c r="Q134" s="35">
        <v>1</v>
      </c>
      <c r="R134" s="35" t="s">
        <v>122</v>
      </c>
      <c r="S134" s="35" t="s">
        <v>122</v>
      </c>
      <c r="T134" s="36">
        <v>44901</v>
      </c>
      <c r="U134" s="36">
        <v>2958465</v>
      </c>
      <c r="V134" s="35" t="s">
        <v>5707</v>
      </c>
      <c r="W134" s="35" t="s">
        <v>144</v>
      </c>
      <c r="X134" s="35"/>
      <c r="Y134" s="35" t="s">
        <v>143</v>
      </c>
      <c r="Z134" s="35">
        <v>7594328</v>
      </c>
      <c r="AA134" s="35">
        <v>162</v>
      </c>
      <c r="AB134" s="35">
        <v>81</v>
      </c>
      <c r="AC134" s="35"/>
      <c r="AE134" s="51">
        <f t="shared" ref="AE134:AE197" si="40">M134/O134</f>
        <v>2</v>
      </c>
      <c r="AG134" s="6" t="str">
        <f t="shared" ref="AG134:AG197" si="41">C134</f>
        <v>90MB1BG0-C1BAY0</v>
      </c>
      <c r="AH134" s="6" t="str">
        <f t="shared" ref="AH134:AH197" si="42">IF($D134&lt;=AH$4,"",IF(AND($D133=AH$4,$D134&gt;AH$4),$F133,AH133))</f>
        <v>59MB1BGB-MB0A01S</v>
      </c>
      <c r="AI134" s="6" t="str">
        <f t="shared" ref="AI134:AI197" si="43">IF($D134&lt;=AI$4,"",IF(AND($D133=AI$4,$D134&gt;AI$4),$F133,AI133))</f>
        <v/>
      </c>
      <c r="AJ134" s="6" t="str">
        <f t="shared" ref="AJ134:AJ197" si="44">IF($D134&lt;=AJ$4,"",IF(AND($D133=AJ$4,$D134&gt;AJ$4),$F133,AJ133))</f>
        <v/>
      </c>
      <c r="AK134" s="6" t="str">
        <f t="shared" ref="AK134:AK197" si="45">IF($D134&lt;=AK$4,"",IF(AND($D133=AK$4,$D134&gt;AK$4),$F133,AK133))</f>
        <v/>
      </c>
      <c r="AL134" s="6" t="str">
        <f t="shared" ref="AL134:AL197" si="46">IF($D134&lt;=AL$4,"",IF(AND($D133=AL$4,$D134&gt;AL$4),$F133,AL133))</f>
        <v/>
      </c>
      <c r="AM134" s="6" t="str">
        <f t="shared" ref="AM134:AM197" si="47">IF($D134&lt;=AM$4,"",IF(AND($D133=AM$4,$D134&gt;AM$4),$F133,AM133))</f>
        <v/>
      </c>
      <c r="AN134" s="6" t="str">
        <f t="shared" ref="AN134:AN197" si="48">IF($D134&lt;=AN$4,"",IF(AND($D133=AN$4,$D134&gt;AN$4),$F133,AN133))</f>
        <v/>
      </c>
      <c r="AO134" s="6" t="str">
        <f t="shared" ref="AO134:AO197" si="49">CONCATENATE(AG134," | ",AH134," | ",AI134," | ",AJ134," | ",AK134," | ",AL134," | ",AM134," | ",AN134)</f>
        <v xml:space="preserve">90MB1BG0-C1BAY0 | 59MB1BGB-MB0A01S |  |  |  |  |  | </v>
      </c>
      <c r="AP134" s="6">
        <f t="shared" ref="AP134:AP197" si="50">IF(TRIM(H134)="",100,J134)</f>
        <v>100</v>
      </c>
      <c r="AQ134" s="4"/>
      <c r="AR134" s="6" t="b">
        <f t="shared" ref="AR134:AR197" si="51">NOT(TRIM(W134)&lt;&gt;"F")</f>
        <v>1</v>
      </c>
      <c r="AS134" s="6" t="str">
        <f t="shared" ref="AS134:AS197" si="52">$B134&amp;" | "&amp;$AO134&amp;" | "&amp;IF(TRIM(H134)="","uniq"&amp;ROW(),TRIM(H134))</f>
        <v>461E | 90MB1BG0-C1BAY0 | 59MB1BGB-MB0A01S |  |  |  |  |  |  | 29</v>
      </c>
      <c r="AT134" s="63">
        <f>IF(NOT(AR134),IF(TRIM($H134)="","Assembly","Phantom Alt"),VLOOKUP(F134,ZPCS04!B:G,6,0))</f>
        <v>1305</v>
      </c>
      <c r="AU134" s="7"/>
      <c r="AV134" s="38">
        <f ca="1">IF(TRIM($W134)="F",OFFSET($A$5,MATCH($AS134,$AS$5:$AS134,0)-1,0),$A134)</f>
        <v>133</v>
      </c>
      <c r="AW134" s="38">
        <f ca="1">IFERROR(OFFSET(ZPCS04!$A$1,MATCH(F134,ZPCS04!B:B,0)-1,0),100)</f>
        <v>2</v>
      </c>
      <c r="AX134" s="7"/>
      <c r="AY134" s="6" t="b">
        <f t="shared" ref="AY134:AY197" si="53">SUMIF(AS:AS,AS134,AP:AP)=100</f>
        <v>1</v>
      </c>
      <c r="AZ134" s="6" t="b">
        <f t="shared" ref="AZ134:AZ197" si="54">SUMIF(AS:AS,AS134,AE:AE)/COUNTIF(AS:AS,AS134)=AE134</f>
        <v>1</v>
      </c>
      <c r="BA134" s="4"/>
      <c r="BB134" s="38" t="str">
        <f ca="1">IF(AT134="Phantom Alt",MATCH($AS134,$AS$5:$AS134,0),IF(OR(OFFSET($AF134,0,8-COUNTBLANK($AG134:$AN134))=$F133,$BE134=$BE133),$BB133,""))</f>
        <v/>
      </c>
      <c r="BC134" s="41"/>
      <c r="BD134" s="55" t="str">
        <f t="shared" ref="BD134:BD197" si="55">C134&amp;" | "&amp;F134</f>
        <v>90MB1BG0-C1BAY0 | 10G212274214020</v>
      </c>
      <c r="BE134" s="55" t="str">
        <f t="shared" ref="BE134:BE197" ca="1" si="56">C134&amp;" | "&amp;OFFSET($AF134,0,8-COUNTBLANK($AG134:$AN134))</f>
        <v>90MB1BG0-C1BAY0 | 59MB1BGB-MB0A01S</v>
      </c>
      <c r="BF134" s="57">
        <f ca="1">IFERROR(VLOOKUP($BE134,$BD$5:$BF133,3,0)*$AE134,VLOOKUP($C134,Demanda!$A:$B,2,0)*$AE134)*IF(AT134="Phantom Alt",$BC134,TRUE)</f>
        <v>3000</v>
      </c>
      <c r="BG134" s="57">
        <f t="shared" ref="BG134:BG197" ca="1" si="57">BF134*(AP134/100)</f>
        <v>3000</v>
      </c>
      <c r="BH134" s="57">
        <f>SUMIF(Invoice!A:A,F134,Invoice!B:B)</f>
        <v>0</v>
      </c>
      <c r="BI134" s="57">
        <f t="shared" ref="BI134:BI197" ca="1" si="58">SUMIF(AS:AS,AS134,BG:BG)</f>
        <v>3000</v>
      </c>
      <c r="BJ134" s="57">
        <f ca="1">MIN((BI134-SUMIF($AS$5:AS133,AS134,$BJ$5:BJ133)),MAX(0,BH134-SUMIF($F$5:F133,F134,$BJ$5:BJ133)))</f>
        <v>0</v>
      </c>
      <c r="BK134" s="57">
        <f t="shared" ref="BK134:BK197" ca="1" si="59">(-SUMIF(AS:AS,AS134,BG:BG)+SUMIF(AS:AS,AS134,BJ:BJ))*(AP134=100)*AR134</f>
        <v>0</v>
      </c>
      <c r="BL134" s="57">
        <f ca="1">MAX(0,SUMIF(Invoice!A:A,F134,Invoice!B:B)-SUMIF(F:F,F134,BJ:BJ))*(COUNTIF(F:F,F134)=COUNTIF($F$5:F134,F134))</f>
        <v>0</v>
      </c>
    </row>
    <row r="135" spans="1:64" hidden="1">
      <c r="A135" s="43">
        <v>135</v>
      </c>
      <c r="B135" s="35" t="s">
        <v>145</v>
      </c>
      <c r="C135" s="35" t="s">
        <v>5706</v>
      </c>
      <c r="D135" s="35">
        <v>2</v>
      </c>
      <c r="E135" s="35">
        <v>300</v>
      </c>
      <c r="F135" s="64" t="s">
        <v>5637</v>
      </c>
      <c r="G135" s="73" t="s">
        <v>5638</v>
      </c>
      <c r="H135" s="35">
        <v>29</v>
      </c>
      <c r="I135" s="35" t="s">
        <v>55</v>
      </c>
      <c r="J135" s="35">
        <v>0</v>
      </c>
      <c r="K135" s="35" t="s">
        <v>148</v>
      </c>
      <c r="L135" s="35" t="s">
        <v>53</v>
      </c>
      <c r="M135" s="35">
        <v>2</v>
      </c>
      <c r="N135" s="35"/>
      <c r="O135" s="35">
        <v>1</v>
      </c>
      <c r="P135" s="35">
        <v>2</v>
      </c>
      <c r="Q135" s="35">
        <v>3</v>
      </c>
      <c r="R135" s="35" t="s">
        <v>73</v>
      </c>
      <c r="S135" s="35" t="s">
        <v>73</v>
      </c>
      <c r="T135" s="36">
        <v>44901</v>
      </c>
      <c r="U135" s="36">
        <v>2958465</v>
      </c>
      <c r="V135" s="35" t="s">
        <v>5707</v>
      </c>
      <c r="W135" s="35" t="s">
        <v>144</v>
      </c>
      <c r="X135" s="35"/>
      <c r="Y135" s="35" t="s">
        <v>143</v>
      </c>
      <c r="Z135" s="35">
        <v>7594328</v>
      </c>
      <c r="AA135" s="35">
        <v>166</v>
      </c>
      <c r="AB135" s="35">
        <v>83</v>
      </c>
      <c r="AC135" s="35"/>
      <c r="AE135" s="51">
        <f t="shared" si="40"/>
        <v>2</v>
      </c>
      <c r="AG135" s="6" t="str">
        <f t="shared" si="41"/>
        <v>90MB1BG0-C1BAY0</v>
      </c>
      <c r="AH135" s="6" t="str">
        <f t="shared" si="42"/>
        <v>59MB1BGB-MB0A01S</v>
      </c>
      <c r="AI135" s="6" t="str">
        <f t="shared" si="43"/>
        <v/>
      </c>
      <c r="AJ135" s="6" t="str">
        <f t="shared" si="44"/>
        <v/>
      </c>
      <c r="AK135" s="6" t="str">
        <f t="shared" si="45"/>
        <v/>
      </c>
      <c r="AL135" s="6" t="str">
        <f t="shared" si="46"/>
        <v/>
      </c>
      <c r="AM135" s="6" t="str">
        <f t="shared" si="47"/>
        <v/>
      </c>
      <c r="AN135" s="6" t="str">
        <f t="shared" si="48"/>
        <v/>
      </c>
      <c r="AO135" s="6" t="str">
        <f t="shared" si="49"/>
        <v xml:space="preserve">90MB1BG0-C1BAY0 | 59MB1BGB-MB0A01S |  |  |  |  |  | </v>
      </c>
      <c r="AP135" s="6">
        <f t="shared" si="50"/>
        <v>0</v>
      </c>
      <c r="AQ135" s="4"/>
      <c r="AR135" s="6" t="b">
        <f t="shared" si="51"/>
        <v>1</v>
      </c>
      <c r="AS135" s="6" t="str">
        <f t="shared" si="52"/>
        <v>461E | 90MB1BG0-C1BAY0 | 59MB1BGB-MB0A01S |  |  |  |  |  |  | 29</v>
      </c>
      <c r="AT135" s="63">
        <f>IF(NOT(AR135),IF(TRIM($H135)="","Assembly","Phantom Alt"),VLOOKUP(F135,ZPCS04!B:G,6,0))</f>
        <v>1305</v>
      </c>
      <c r="AU135" s="7"/>
      <c r="AV135" s="38">
        <f ca="1">IF(TRIM($W135)="F",OFFSET($A$5,MATCH($AS135,$AS$5:$AS135,0)-1,0),$A135)</f>
        <v>133</v>
      </c>
      <c r="AW135" s="38">
        <f ca="1">IFERROR(OFFSET(ZPCS04!$A$1,MATCH(F135,ZPCS04!B:B,0)-1,0),100)</f>
        <v>2</v>
      </c>
      <c r="AX135" s="7"/>
      <c r="AY135" s="6" t="b">
        <f t="shared" si="53"/>
        <v>1</v>
      </c>
      <c r="AZ135" s="6" t="b">
        <f t="shared" si="54"/>
        <v>1</v>
      </c>
      <c r="BA135" s="4"/>
      <c r="BB135" s="38" t="str">
        <f ca="1">IF(AT135="Phantom Alt",MATCH($AS135,$AS$5:$AS135,0),IF(OR(OFFSET($AF135,0,8-COUNTBLANK($AG135:$AN135))=$F134,$BE135=$BE134),$BB134,""))</f>
        <v/>
      </c>
      <c r="BC135" s="41"/>
      <c r="BD135" s="55" t="str">
        <f t="shared" si="55"/>
        <v>90MB1BG0-C1BAY0 | 10G212274214050</v>
      </c>
      <c r="BE135" s="55" t="str">
        <f t="shared" ca="1" si="56"/>
        <v>90MB1BG0-C1BAY0 | 59MB1BGB-MB0A01S</v>
      </c>
      <c r="BF135" s="57">
        <f ca="1">IFERROR(VLOOKUP($BE135,$BD$5:$BF134,3,0)*$AE135,VLOOKUP($C135,Demanda!$A:$B,2,0)*$AE135)*IF(AT135="Phantom Alt",$BC135,TRUE)</f>
        <v>3000</v>
      </c>
      <c r="BG135" s="57">
        <f t="shared" ca="1" si="57"/>
        <v>0</v>
      </c>
      <c r="BH135" s="57">
        <f>SUMIF(Invoice!A:A,F135,Invoice!B:B)</f>
        <v>0</v>
      </c>
      <c r="BI135" s="57">
        <f t="shared" ca="1" si="58"/>
        <v>3000</v>
      </c>
      <c r="BJ135" s="57">
        <f ca="1">MIN((BI135-SUMIF($AS$5:AS134,AS135,$BJ$5:BJ134)),MAX(0,BH135-SUMIF($F$5:F134,F135,$BJ$5:BJ134)))</f>
        <v>0</v>
      </c>
      <c r="BK135" s="57">
        <f t="shared" ca="1" si="59"/>
        <v>0</v>
      </c>
      <c r="BL135" s="57">
        <f ca="1">MAX(0,SUMIF(Invoice!A:A,F135,Invoice!B:B)-SUMIF(F:F,F135,BJ:BJ))*(COUNTIF(F:F,F135)=COUNTIF($F$5:F135,F135))</f>
        <v>0</v>
      </c>
    </row>
    <row r="136" spans="1:64" hidden="1">
      <c r="A136" s="43">
        <v>137</v>
      </c>
      <c r="B136" s="35" t="s">
        <v>145</v>
      </c>
      <c r="C136" s="35" t="s">
        <v>5706</v>
      </c>
      <c r="D136" s="35">
        <v>2</v>
      </c>
      <c r="E136" s="35">
        <v>310</v>
      </c>
      <c r="F136" s="64" t="s">
        <v>870</v>
      </c>
      <c r="G136" s="73" t="s">
        <v>871</v>
      </c>
      <c r="H136" s="35">
        <v>30</v>
      </c>
      <c r="I136" s="35" t="s">
        <v>54</v>
      </c>
      <c r="J136" s="35">
        <v>100</v>
      </c>
      <c r="K136" s="35" t="s">
        <v>148</v>
      </c>
      <c r="L136" s="35" t="s">
        <v>53</v>
      </c>
      <c r="M136" s="35">
        <v>3</v>
      </c>
      <c r="N136" s="35">
        <v>3</v>
      </c>
      <c r="O136" s="35">
        <v>1</v>
      </c>
      <c r="P136" s="35">
        <v>2</v>
      </c>
      <c r="Q136" s="35">
        <v>1</v>
      </c>
      <c r="R136" s="35" t="s">
        <v>73</v>
      </c>
      <c r="S136" s="35" t="s">
        <v>73</v>
      </c>
      <c r="T136" s="36">
        <v>44901</v>
      </c>
      <c r="U136" s="36">
        <v>2958465</v>
      </c>
      <c r="V136" s="35" t="s">
        <v>5707</v>
      </c>
      <c r="W136" s="35" t="s">
        <v>144</v>
      </c>
      <c r="X136" s="35"/>
      <c r="Y136" s="35" t="s">
        <v>143</v>
      </c>
      <c r="Z136" s="35">
        <v>7594328</v>
      </c>
      <c r="AA136" s="35">
        <v>168</v>
      </c>
      <c r="AB136" s="35">
        <v>84</v>
      </c>
      <c r="AC136" s="35"/>
      <c r="AE136" s="51">
        <f t="shared" si="40"/>
        <v>3</v>
      </c>
      <c r="AG136" s="6" t="str">
        <f t="shared" si="41"/>
        <v>90MB1BG0-C1BAY0</v>
      </c>
      <c r="AH136" s="6" t="str">
        <f t="shared" si="42"/>
        <v>59MB1BGB-MB0A01S</v>
      </c>
      <c r="AI136" s="6" t="str">
        <f t="shared" si="43"/>
        <v/>
      </c>
      <c r="AJ136" s="6" t="str">
        <f t="shared" si="44"/>
        <v/>
      </c>
      <c r="AK136" s="6" t="str">
        <f t="shared" si="45"/>
        <v/>
      </c>
      <c r="AL136" s="6" t="str">
        <f t="shared" si="46"/>
        <v/>
      </c>
      <c r="AM136" s="6" t="str">
        <f t="shared" si="47"/>
        <v/>
      </c>
      <c r="AN136" s="6" t="str">
        <f t="shared" si="48"/>
        <v/>
      </c>
      <c r="AO136" s="6" t="str">
        <f t="shared" si="49"/>
        <v xml:space="preserve">90MB1BG0-C1BAY0 | 59MB1BGB-MB0A01S |  |  |  |  |  | </v>
      </c>
      <c r="AP136" s="6">
        <f t="shared" si="50"/>
        <v>100</v>
      </c>
      <c r="AQ136" s="4"/>
      <c r="AR136" s="6" t="b">
        <f t="shared" si="51"/>
        <v>1</v>
      </c>
      <c r="AS136" s="6" t="str">
        <f t="shared" si="52"/>
        <v>461E | 90MB1BG0-C1BAY0 | 59MB1BGB-MB0A01S |  |  |  |  |  |  | 30</v>
      </c>
      <c r="AT136" s="63">
        <f>IF(NOT(AR136),IF(TRIM($H136)="","Assembly","Phantom Alt"),VLOOKUP(F136,ZPCS04!B:G,6,0))</f>
        <v>673</v>
      </c>
      <c r="AU136" s="7"/>
      <c r="AV136" s="38">
        <f ca="1">IF(TRIM($W136)="F",OFFSET($A$5,MATCH($AS136,$AS$5:$AS136,0)-1,0),$A136)</f>
        <v>137</v>
      </c>
      <c r="AW136" s="38">
        <f ca="1">IFERROR(OFFSET(ZPCS04!$A$1,MATCH(F136,ZPCS04!B:B,0)-1,0),100)</f>
        <v>1.9999999000000002</v>
      </c>
      <c r="AX136" s="7"/>
      <c r="AY136" s="6" t="b">
        <f t="shared" si="53"/>
        <v>1</v>
      </c>
      <c r="AZ136" s="6" t="b">
        <f t="shared" si="54"/>
        <v>1</v>
      </c>
      <c r="BA136" s="4"/>
      <c r="BB136" s="38" t="str">
        <f ca="1">IF(AT136="Phantom Alt",MATCH($AS136,$AS$5:$AS136,0),IF(OR(OFFSET($AF136,0,8-COUNTBLANK($AG136:$AN136))=$F135,$BE136=$BE135),$BB135,""))</f>
        <v/>
      </c>
      <c r="BC136" s="41"/>
      <c r="BD136" s="55" t="str">
        <f t="shared" si="55"/>
        <v>90MB1BG0-C1BAY0 | 10G212294114010</v>
      </c>
      <c r="BE136" s="55" t="str">
        <f t="shared" ca="1" si="56"/>
        <v>90MB1BG0-C1BAY0 | 59MB1BGB-MB0A01S</v>
      </c>
      <c r="BF136" s="57">
        <f ca="1">IFERROR(VLOOKUP($BE136,$BD$5:$BF135,3,0)*$AE136,VLOOKUP($C136,Demanda!$A:$B,2,0)*$AE136)*IF(AT136="Phantom Alt",$BC136,TRUE)</f>
        <v>4500</v>
      </c>
      <c r="BG136" s="57">
        <f t="shared" ca="1" si="57"/>
        <v>4500</v>
      </c>
      <c r="BH136" s="57">
        <f>SUMIF(Invoice!A:A,F136,Invoice!B:B)</f>
        <v>10000</v>
      </c>
      <c r="BI136" s="57">
        <f t="shared" ca="1" si="58"/>
        <v>4500</v>
      </c>
      <c r="BJ136" s="57">
        <f ca="1">MIN((BI136-SUMIF($AS$5:AS135,AS136,$BJ$5:BJ135)),MAX(0,BH136-SUMIF($F$5:F135,F136,$BJ$5:BJ135)))</f>
        <v>4500</v>
      </c>
      <c r="BK136" s="57">
        <f t="shared" ca="1" si="59"/>
        <v>0</v>
      </c>
      <c r="BL136" s="57">
        <f ca="1">MAX(0,SUMIF(Invoice!A:A,F136,Invoice!B:B)-SUMIF(F:F,F136,BJ:BJ))*(COUNTIF(F:F,F136)=COUNTIF($F$5:F136,F136))</f>
        <v>5500</v>
      </c>
    </row>
    <row r="137" spans="1:64" hidden="1">
      <c r="A137" s="43">
        <v>136</v>
      </c>
      <c r="B137" s="35" t="s">
        <v>145</v>
      </c>
      <c r="C137" s="35" t="s">
        <v>5706</v>
      </c>
      <c r="D137" s="35">
        <v>2</v>
      </c>
      <c r="E137" s="35">
        <v>310</v>
      </c>
      <c r="F137" s="64" t="s">
        <v>873</v>
      </c>
      <c r="G137" s="73" t="s">
        <v>874</v>
      </c>
      <c r="H137" s="35">
        <v>30</v>
      </c>
      <c r="I137" s="35" t="s">
        <v>55</v>
      </c>
      <c r="J137" s="35">
        <v>0</v>
      </c>
      <c r="K137" s="35" t="s">
        <v>148</v>
      </c>
      <c r="L137" s="35" t="s">
        <v>53</v>
      </c>
      <c r="M137" s="35">
        <v>3</v>
      </c>
      <c r="N137" s="35"/>
      <c r="O137" s="35">
        <v>1</v>
      </c>
      <c r="P137" s="35">
        <v>2</v>
      </c>
      <c r="Q137" s="35">
        <v>2</v>
      </c>
      <c r="R137" s="35" t="s">
        <v>73</v>
      </c>
      <c r="S137" s="35" t="s">
        <v>73</v>
      </c>
      <c r="T137" s="36">
        <v>44901</v>
      </c>
      <c r="U137" s="36">
        <v>2958465</v>
      </c>
      <c r="V137" s="35" t="s">
        <v>5707</v>
      </c>
      <c r="W137" s="35" t="s">
        <v>144</v>
      </c>
      <c r="X137" s="35"/>
      <c r="Y137" s="35" t="s">
        <v>143</v>
      </c>
      <c r="Z137" s="35">
        <v>7594328</v>
      </c>
      <c r="AA137" s="35">
        <v>170</v>
      </c>
      <c r="AB137" s="35">
        <v>85</v>
      </c>
      <c r="AC137" s="35"/>
      <c r="AE137" s="51">
        <f t="shared" si="40"/>
        <v>3</v>
      </c>
      <c r="AG137" s="6" t="str">
        <f t="shared" si="41"/>
        <v>90MB1BG0-C1BAY0</v>
      </c>
      <c r="AH137" s="6" t="str">
        <f t="shared" si="42"/>
        <v>59MB1BGB-MB0A01S</v>
      </c>
      <c r="AI137" s="6" t="str">
        <f t="shared" si="43"/>
        <v/>
      </c>
      <c r="AJ137" s="6" t="str">
        <f t="shared" si="44"/>
        <v/>
      </c>
      <c r="AK137" s="6" t="str">
        <f t="shared" si="45"/>
        <v/>
      </c>
      <c r="AL137" s="6" t="str">
        <f t="shared" si="46"/>
        <v/>
      </c>
      <c r="AM137" s="6" t="str">
        <f t="shared" si="47"/>
        <v/>
      </c>
      <c r="AN137" s="6" t="str">
        <f t="shared" si="48"/>
        <v/>
      </c>
      <c r="AO137" s="6" t="str">
        <f t="shared" si="49"/>
        <v xml:space="preserve">90MB1BG0-C1BAY0 | 59MB1BGB-MB0A01S |  |  |  |  |  | </v>
      </c>
      <c r="AP137" s="6">
        <f t="shared" si="50"/>
        <v>0</v>
      </c>
      <c r="AQ137" s="4"/>
      <c r="AR137" s="6" t="b">
        <f t="shared" si="51"/>
        <v>1</v>
      </c>
      <c r="AS137" s="6" t="str">
        <f t="shared" si="52"/>
        <v>461E | 90MB1BG0-C1BAY0 | 59MB1BGB-MB0A01S |  |  |  |  |  |  | 30</v>
      </c>
      <c r="AT137" s="63">
        <f>IF(NOT(AR137),IF(TRIM($H137)="","Assembly","Phantom Alt"),VLOOKUP(F137,ZPCS04!B:G,6,0))</f>
        <v>673</v>
      </c>
      <c r="AU137" s="7"/>
      <c r="AV137" s="38">
        <f ca="1">IF(TRIM($W137)="F",OFFSET($A$5,MATCH($AS137,$AS$5:$AS137,0)-1,0),$A137)</f>
        <v>137</v>
      </c>
      <c r="AW137" s="38">
        <f ca="1">IFERROR(OFFSET(ZPCS04!$A$1,MATCH(F137,ZPCS04!B:B,0)-1,0),100)</f>
        <v>2</v>
      </c>
      <c r="AX137" s="7"/>
      <c r="AY137" s="6" t="b">
        <f t="shared" si="53"/>
        <v>1</v>
      </c>
      <c r="AZ137" s="6" t="b">
        <f t="shared" si="54"/>
        <v>1</v>
      </c>
      <c r="BA137" s="4"/>
      <c r="BB137" s="38" t="str">
        <f ca="1">IF(AT137="Phantom Alt",MATCH($AS137,$AS$5:$AS137,0),IF(OR(OFFSET($AF137,0,8-COUNTBLANK($AG137:$AN137))=$F136,$BE137=$BE136),$BB136,""))</f>
        <v/>
      </c>
      <c r="BC137" s="41"/>
      <c r="BD137" s="55" t="str">
        <f t="shared" si="55"/>
        <v>90MB1BG0-C1BAY0 | 10G212294114020</v>
      </c>
      <c r="BE137" s="55" t="str">
        <f t="shared" ca="1" si="56"/>
        <v>90MB1BG0-C1BAY0 | 59MB1BGB-MB0A01S</v>
      </c>
      <c r="BF137" s="57">
        <f ca="1">IFERROR(VLOOKUP($BE137,$BD$5:$BF136,3,0)*$AE137,VLOOKUP($C137,Demanda!$A:$B,2,0)*$AE137)*IF(AT137="Phantom Alt",$BC137,TRUE)</f>
        <v>4500</v>
      </c>
      <c r="BG137" s="57">
        <f t="shared" ca="1" si="57"/>
        <v>0</v>
      </c>
      <c r="BH137" s="57">
        <f>SUMIF(Invoice!A:A,F137,Invoice!B:B)</f>
        <v>0</v>
      </c>
      <c r="BI137" s="57">
        <f t="shared" ca="1" si="58"/>
        <v>4500</v>
      </c>
      <c r="BJ137" s="57">
        <f ca="1">MIN((BI137-SUMIF($AS$5:AS136,AS137,$BJ$5:BJ136)),MAX(0,BH137-SUMIF($F$5:F136,F137,$BJ$5:BJ136)))</f>
        <v>0</v>
      </c>
      <c r="BK137" s="57">
        <f t="shared" ca="1" si="59"/>
        <v>0</v>
      </c>
      <c r="BL137" s="57">
        <f ca="1">MAX(0,SUMIF(Invoice!A:A,F137,Invoice!B:B)-SUMIF(F:F,F137,BJ:BJ))*(COUNTIF(F:F,F137)=COUNTIF($F$5:F137,F137))</f>
        <v>0</v>
      </c>
    </row>
    <row r="138" spans="1:64" hidden="1">
      <c r="A138" s="43">
        <v>138</v>
      </c>
      <c r="B138" s="35" t="s">
        <v>145</v>
      </c>
      <c r="C138" s="35" t="s">
        <v>5706</v>
      </c>
      <c r="D138" s="35">
        <v>2</v>
      </c>
      <c r="E138" s="35">
        <v>310</v>
      </c>
      <c r="F138" s="64" t="s">
        <v>875</v>
      </c>
      <c r="G138" s="73" t="s">
        <v>876</v>
      </c>
      <c r="H138" s="35">
        <v>30</v>
      </c>
      <c r="I138" s="35" t="s">
        <v>55</v>
      </c>
      <c r="J138" s="35">
        <v>0</v>
      </c>
      <c r="K138" s="35" t="s">
        <v>148</v>
      </c>
      <c r="L138" s="35" t="s">
        <v>53</v>
      </c>
      <c r="M138" s="35">
        <v>3</v>
      </c>
      <c r="N138" s="35"/>
      <c r="O138" s="35">
        <v>1</v>
      </c>
      <c r="P138" s="35">
        <v>2</v>
      </c>
      <c r="Q138" s="35">
        <v>3</v>
      </c>
      <c r="R138" s="35" t="s">
        <v>73</v>
      </c>
      <c r="S138" s="35" t="s">
        <v>73</v>
      </c>
      <c r="T138" s="36">
        <v>44901</v>
      </c>
      <c r="U138" s="36">
        <v>2958465</v>
      </c>
      <c r="V138" s="35" t="s">
        <v>5707</v>
      </c>
      <c r="W138" s="35" t="s">
        <v>144</v>
      </c>
      <c r="X138" s="35"/>
      <c r="Y138" s="35" t="s">
        <v>143</v>
      </c>
      <c r="Z138" s="35">
        <v>7594328</v>
      </c>
      <c r="AA138" s="35">
        <v>172</v>
      </c>
      <c r="AB138" s="35">
        <v>86</v>
      </c>
      <c r="AC138" s="35"/>
      <c r="AE138" s="51">
        <f t="shared" si="40"/>
        <v>3</v>
      </c>
      <c r="AG138" s="6" t="str">
        <f t="shared" si="41"/>
        <v>90MB1BG0-C1BAY0</v>
      </c>
      <c r="AH138" s="6" t="str">
        <f t="shared" si="42"/>
        <v>59MB1BGB-MB0A01S</v>
      </c>
      <c r="AI138" s="6" t="str">
        <f t="shared" si="43"/>
        <v/>
      </c>
      <c r="AJ138" s="6" t="str">
        <f t="shared" si="44"/>
        <v/>
      </c>
      <c r="AK138" s="6" t="str">
        <f t="shared" si="45"/>
        <v/>
      </c>
      <c r="AL138" s="6" t="str">
        <f t="shared" si="46"/>
        <v/>
      </c>
      <c r="AM138" s="6" t="str">
        <f t="shared" si="47"/>
        <v/>
      </c>
      <c r="AN138" s="6" t="str">
        <f t="shared" si="48"/>
        <v/>
      </c>
      <c r="AO138" s="6" t="str">
        <f t="shared" si="49"/>
        <v xml:space="preserve">90MB1BG0-C1BAY0 | 59MB1BGB-MB0A01S |  |  |  |  |  | </v>
      </c>
      <c r="AP138" s="6">
        <f t="shared" si="50"/>
        <v>0</v>
      </c>
      <c r="AQ138" s="4"/>
      <c r="AR138" s="6" t="b">
        <f t="shared" si="51"/>
        <v>1</v>
      </c>
      <c r="AS138" s="6" t="str">
        <f t="shared" si="52"/>
        <v>461E | 90MB1BG0-C1BAY0 | 59MB1BGB-MB0A01S |  |  |  |  |  |  | 30</v>
      </c>
      <c r="AT138" s="63">
        <f>IF(NOT(AR138),IF(TRIM($H138)="","Assembly","Phantom Alt"),VLOOKUP(F138,ZPCS04!B:G,6,0))</f>
        <v>673</v>
      </c>
      <c r="AU138" s="7"/>
      <c r="AV138" s="38">
        <f ca="1">IF(TRIM($W138)="F",OFFSET($A$5,MATCH($AS138,$AS$5:$AS138,0)-1,0),$A138)</f>
        <v>137</v>
      </c>
      <c r="AW138" s="38">
        <f ca="1">IFERROR(OFFSET(ZPCS04!$A$1,MATCH(F138,ZPCS04!B:B,0)-1,0),100)</f>
        <v>2</v>
      </c>
      <c r="AX138" s="7"/>
      <c r="AY138" s="6" t="b">
        <f t="shared" si="53"/>
        <v>1</v>
      </c>
      <c r="AZ138" s="6" t="b">
        <f t="shared" si="54"/>
        <v>1</v>
      </c>
      <c r="BA138" s="4"/>
      <c r="BB138" s="38" t="str">
        <f ca="1">IF(AT138="Phantom Alt",MATCH($AS138,$AS$5:$AS138,0),IF(OR(OFFSET($AF138,0,8-COUNTBLANK($AG138:$AN138))=$F137,$BE138=$BE137),$BB137,""))</f>
        <v/>
      </c>
      <c r="BC138" s="41"/>
      <c r="BD138" s="55" t="str">
        <f t="shared" si="55"/>
        <v>90MB1BG0-C1BAY0 | 10G212294114050</v>
      </c>
      <c r="BE138" s="55" t="str">
        <f t="shared" ca="1" si="56"/>
        <v>90MB1BG0-C1BAY0 | 59MB1BGB-MB0A01S</v>
      </c>
      <c r="BF138" s="57">
        <f ca="1">IFERROR(VLOOKUP($BE138,$BD$5:$BF137,3,0)*$AE138,VLOOKUP($C138,Demanda!$A:$B,2,0)*$AE138)*IF(AT138="Phantom Alt",$BC138,TRUE)</f>
        <v>4500</v>
      </c>
      <c r="BG138" s="57">
        <f t="shared" ca="1" si="57"/>
        <v>0</v>
      </c>
      <c r="BH138" s="57">
        <f>SUMIF(Invoice!A:A,F138,Invoice!B:B)</f>
        <v>0</v>
      </c>
      <c r="BI138" s="57">
        <f t="shared" ca="1" si="58"/>
        <v>4500</v>
      </c>
      <c r="BJ138" s="57">
        <f ca="1">MIN((BI138-SUMIF($AS$5:AS137,AS138,$BJ$5:BJ137)),MAX(0,BH138-SUMIF($F$5:F137,F138,$BJ$5:BJ137)))</f>
        <v>0</v>
      </c>
      <c r="BK138" s="57">
        <f t="shared" ca="1" si="59"/>
        <v>0</v>
      </c>
      <c r="BL138" s="57">
        <f ca="1">MAX(0,SUMIF(Invoice!A:A,F138,Invoice!B:B)-SUMIF(F:F,F138,BJ:BJ))*(COUNTIF(F:F,F138)=COUNTIF($F$5:F138,F138))</f>
        <v>0</v>
      </c>
    </row>
    <row r="139" spans="1:64" hidden="1">
      <c r="A139" s="43">
        <v>139</v>
      </c>
      <c r="B139" s="35" t="s">
        <v>145</v>
      </c>
      <c r="C139" s="35" t="s">
        <v>5706</v>
      </c>
      <c r="D139" s="35">
        <v>2</v>
      </c>
      <c r="E139" s="35">
        <v>320</v>
      </c>
      <c r="F139" s="64" t="s">
        <v>877</v>
      </c>
      <c r="G139" s="73" t="s">
        <v>878</v>
      </c>
      <c r="H139" s="35">
        <v>31</v>
      </c>
      <c r="I139" s="35" t="s">
        <v>55</v>
      </c>
      <c r="J139" s="35">
        <v>0</v>
      </c>
      <c r="K139" s="35" t="s">
        <v>462</v>
      </c>
      <c r="L139" s="35" t="s">
        <v>53</v>
      </c>
      <c r="M139" s="35">
        <v>3</v>
      </c>
      <c r="N139" s="35"/>
      <c r="O139" s="35">
        <v>1</v>
      </c>
      <c r="P139" s="35">
        <v>2</v>
      </c>
      <c r="Q139" s="35">
        <v>2</v>
      </c>
      <c r="R139" s="35" t="s">
        <v>122</v>
      </c>
      <c r="S139" s="35" t="s">
        <v>122</v>
      </c>
      <c r="T139" s="36">
        <v>44901</v>
      </c>
      <c r="U139" s="36">
        <v>2958465</v>
      </c>
      <c r="V139" s="35" t="s">
        <v>5707</v>
      </c>
      <c r="W139" s="35" t="s">
        <v>144</v>
      </c>
      <c r="X139" s="35"/>
      <c r="Y139" s="35" t="s">
        <v>143</v>
      </c>
      <c r="Z139" s="35">
        <v>7594328</v>
      </c>
      <c r="AA139" s="35">
        <v>176</v>
      </c>
      <c r="AB139" s="35">
        <v>88</v>
      </c>
      <c r="AC139" s="35"/>
      <c r="AE139" s="51">
        <f t="shared" si="40"/>
        <v>3</v>
      </c>
      <c r="AG139" s="6" t="str">
        <f t="shared" si="41"/>
        <v>90MB1BG0-C1BAY0</v>
      </c>
      <c r="AH139" s="6" t="str">
        <f t="shared" si="42"/>
        <v>59MB1BGB-MB0A01S</v>
      </c>
      <c r="AI139" s="6" t="str">
        <f t="shared" si="43"/>
        <v/>
      </c>
      <c r="AJ139" s="6" t="str">
        <f t="shared" si="44"/>
        <v/>
      </c>
      <c r="AK139" s="6" t="str">
        <f t="shared" si="45"/>
        <v/>
      </c>
      <c r="AL139" s="6" t="str">
        <f t="shared" si="46"/>
        <v/>
      </c>
      <c r="AM139" s="6" t="str">
        <f t="shared" si="47"/>
        <v/>
      </c>
      <c r="AN139" s="6" t="str">
        <f t="shared" si="48"/>
        <v/>
      </c>
      <c r="AO139" s="6" t="str">
        <f t="shared" si="49"/>
        <v xml:space="preserve">90MB1BG0-C1BAY0 | 59MB1BGB-MB0A01S |  |  |  |  |  | </v>
      </c>
      <c r="AP139" s="6">
        <f t="shared" si="50"/>
        <v>0</v>
      </c>
      <c r="AQ139" s="4"/>
      <c r="AR139" s="6" t="b">
        <f t="shared" si="51"/>
        <v>1</v>
      </c>
      <c r="AS139" s="6" t="str">
        <f t="shared" si="52"/>
        <v>461E | 90MB1BG0-C1BAY0 | 59MB1BGB-MB0A01S |  |  |  |  |  |  | 31</v>
      </c>
      <c r="AT139" s="63">
        <f>IF(NOT(AR139),IF(TRIM($H139)="","Assembly","Phantom Alt"),VLOOKUP(F139,ZPCS04!B:G,6,0))</f>
        <v>964</v>
      </c>
      <c r="AU139" s="7"/>
      <c r="AV139" s="38">
        <f ca="1">IF(TRIM($W139)="F",OFFSET($A$5,MATCH($AS139,$AS$5:$AS139,0)-1,0),$A139)</f>
        <v>139</v>
      </c>
      <c r="AW139" s="38">
        <f ca="1">IFERROR(OFFSET(ZPCS04!$A$1,MATCH(F139,ZPCS04!B:B,0)-1,0),100)</f>
        <v>2</v>
      </c>
      <c r="AX139" s="7"/>
      <c r="AY139" s="6" t="b">
        <f t="shared" si="53"/>
        <v>1</v>
      </c>
      <c r="AZ139" s="6" t="b">
        <f t="shared" si="54"/>
        <v>1</v>
      </c>
      <c r="BA139" s="4"/>
      <c r="BB139" s="38" t="str">
        <f ca="1">IF(AT139="Phantom Alt",MATCH($AS139,$AS$5:$AS139,0),IF(OR(OFFSET($AF139,0,8-COUNTBLANK($AG139:$AN139))=$F138,$BE139=$BE138),$BB138,""))</f>
        <v/>
      </c>
      <c r="BC139" s="41"/>
      <c r="BD139" s="55" t="str">
        <f t="shared" si="55"/>
        <v>90MB1BG0-C1BAY0 | 10G2122R2004010</v>
      </c>
      <c r="BE139" s="55" t="str">
        <f t="shared" ca="1" si="56"/>
        <v>90MB1BG0-C1BAY0 | 59MB1BGB-MB0A01S</v>
      </c>
      <c r="BF139" s="57">
        <f ca="1">IFERROR(VLOOKUP($BE139,$BD$5:$BF138,3,0)*$AE139,VLOOKUP($C139,Demanda!$A:$B,2,0)*$AE139)*IF(AT139="Phantom Alt",$BC139,TRUE)</f>
        <v>4500</v>
      </c>
      <c r="BG139" s="57">
        <f t="shared" ca="1" si="57"/>
        <v>0</v>
      </c>
      <c r="BH139" s="57">
        <f>SUMIF(Invoice!A:A,F139,Invoice!B:B)</f>
        <v>0</v>
      </c>
      <c r="BI139" s="57">
        <f t="shared" ca="1" si="58"/>
        <v>4500</v>
      </c>
      <c r="BJ139" s="57">
        <f ca="1">MIN((BI139-SUMIF($AS$5:AS138,AS139,$BJ$5:BJ138)),MAX(0,BH139-SUMIF($F$5:F138,F139,$BJ$5:BJ138)))</f>
        <v>0</v>
      </c>
      <c r="BK139" s="57">
        <f t="shared" ca="1" si="59"/>
        <v>0</v>
      </c>
      <c r="BL139" s="57">
        <f ca="1">MAX(0,SUMIF(Invoice!A:A,F139,Invoice!B:B)-SUMIF(F:F,F139,BJ:BJ))*(COUNTIF(F:F,F139)=COUNTIF($F$5:F139,F139))</f>
        <v>0</v>
      </c>
    </row>
    <row r="140" spans="1:64" hidden="1">
      <c r="A140" s="43">
        <v>140</v>
      </c>
      <c r="B140" s="35" t="s">
        <v>145</v>
      </c>
      <c r="C140" s="35" t="s">
        <v>5706</v>
      </c>
      <c r="D140" s="35">
        <v>2</v>
      </c>
      <c r="E140" s="35">
        <v>320</v>
      </c>
      <c r="F140" s="64" t="s">
        <v>880</v>
      </c>
      <c r="G140" s="73" t="s">
        <v>881</v>
      </c>
      <c r="H140" s="35">
        <v>31</v>
      </c>
      <c r="I140" s="35" t="s">
        <v>55</v>
      </c>
      <c r="J140" s="35">
        <v>0</v>
      </c>
      <c r="K140" s="35" t="s">
        <v>462</v>
      </c>
      <c r="L140" s="35" t="s">
        <v>53</v>
      </c>
      <c r="M140" s="35">
        <v>3</v>
      </c>
      <c r="N140" s="35"/>
      <c r="O140" s="35">
        <v>1</v>
      </c>
      <c r="P140" s="35">
        <v>2</v>
      </c>
      <c r="Q140" s="35">
        <v>3</v>
      </c>
      <c r="R140" s="35" t="s">
        <v>122</v>
      </c>
      <c r="S140" s="35" t="s">
        <v>122</v>
      </c>
      <c r="T140" s="36">
        <v>44901</v>
      </c>
      <c r="U140" s="36">
        <v>2958465</v>
      </c>
      <c r="V140" s="35" t="s">
        <v>5707</v>
      </c>
      <c r="W140" s="35" t="s">
        <v>144</v>
      </c>
      <c r="X140" s="35"/>
      <c r="Y140" s="35" t="s">
        <v>143</v>
      </c>
      <c r="Z140" s="35">
        <v>7594328</v>
      </c>
      <c r="AA140" s="35">
        <v>178</v>
      </c>
      <c r="AB140" s="35">
        <v>89</v>
      </c>
      <c r="AC140" s="35"/>
      <c r="AE140" s="51">
        <f t="shared" si="40"/>
        <v>3</v>
      </c>
      <c r="AG140" s="6" t="str">
        <f t="shared" si="41"/>
        <v>90MB1BG0-C1BAY0</v>
      </c>
      <c r="AH140" s="6" t="str">
        <f t="shared" si="42"/>
        <v>59MB1BGB-MB0A01S</v>
      </c>
      <c r="AI140" s="6" t="str">
        <f t="shared" si="43"/>
        <v/>
      </c>
      <c r="AJ140" s="6" t="str">
        <f t="shared" si="44"/>
        <v/>
      </c>
      <c r="AK140" s="6" t="str">
        <f t="shared" si="45"/>
        <v/>
      </c>
      <c r="AL140" s="6" t="str">
        <f t="shared" si="46"/>
        <v/>
      </c>
      <c r="AM140" s="6" t="str">
        <f t="shared" si="47"/>
        <v/>
      </c>
      <c r="AN140" s="6" t="str">
        <f t="shared" si="48"/>
        <v/>
      </c>
      <c r="AO140" s="6" t="str">
        <f t="shared" si="49"/>
        <v xml:space="preserve">90MB1BG0-C1BAY0 | 59MB1BGB-MB0A01S |  |  |  |  |  | </v>
      </c>
      <c r="AP140" s="6">
        <f t="shared" si="50"/>
        <v>0</v>
      </c>
      <c r="AQ140" s="4"/>
      <c r="AR140" s="6" t="b">
        <f t="shared" si="51"/>
        <v>1</v>
      </c>
      <c r="AS140" s="6" t="str">
        <f t="shared" si="52"/>
        <v>461E | 90MB1BG0-C1BAY0 | 59MB1BGB-MB0A01S |  |  |  |  |  |  | 31</v>
      </c>
      <c r="AT140" s="63">
        <f>IF(NOT(AR140),IF(TRIM($H140)="","Assembly","Phantom Alt"),VLOOKUP(F140,ZPCS04!B:G,6,0))</f>
        <v>964</v>
      </c>
      <c r="AU140" s="7"/>
      <c r="AV140" s="38">
        <f ca="1">IF(TRIM($W140)="F",OFFSET($A$5,MATCH($AS140,$AS$5:$AS140,0)-1,0),$A140)</f>
        <v>139</v>
      </c>
      <c r="AW140" s="38">
        <f ca="1">IFERROR(OFFSET(ZPCS04!$A$1,MATCH(F140,ZPCS04!B:B,0)-1,0),100)</f>
        <v>1.9999999000000002</v>
      </c>
      <c r="AX140" s="7"/>
      <c r="AY140" s="6" t="b">
        <f t="shared" si="53"/>
        <v>1</v>
      </c>
      <c r="AZ140" s="6" t="b">
        <f t="shared" si="54"/>
        <v>1</v>
      </c>
      <c r="BA140" s="4"/>
      <c r="BB140" s="38" t="str">
        <f ca="1">IF(AT140="Phantom Alt",MATCH($AS140,$AS$5:$AS140,0),IF(OR(OFFSET($AF140,0,8-COUNTBLANK($AG140:$AN140))=$F139,$BE140=$BE139),$BB139,""))</f>
        <v/>
      </c>
      <c r="BC140" s="41"/>
      <c r="BD140" s="55" t="str">
        <f t="shared" si="55"/>
        <v>90MB1BG0-C1BAY0 | 10G2122R2004020</v>
      </c>
      <c r="BE140" s="55" t="str">
        <f t="shared" ca="1" si="56"/>
        <v>90MB1BG0-C1BAY0 | 59MB1BGB-MB0A01S</v>
      </c>
      <c r="BF140" s="57">
        <f ca="1">IFERROR(VLOOKUP($BE140,$BD$5:$BF139,3,0)*$AE140,VLOOKUP($C140,Demanda!$A:$B,2,0)*$AE140)*IF(AT140="Phantom Alt",$BC140,TRUE)</f>
        <v>4500</v>
      </c>
      <c r="BG140" s="57">
        <f t="shared" ca="1" si="57"/>
        <v>0</v>
      </c>
      <c r="BH140" s="57">
        <f>SUMIF(Invoice!A:A,F140,Invoice!B:B)</f>
        <v>10000</v>
      </c>
      <c r="BI140" s="57">
        <f t="shared" ca="1" si="58"/>
        <v>4500</v>
      </c>
      <c r="BJ140" s="57">
        <f ca="1">MIN((BI140-SUMIF($AS$5:AS139,AS140,$BJ$5:BJ139)),MAX(0,BH140-SUMIF($F$5:F139,F140,$BJ$5:BJ139)))</f>
        <v>4500</v>
      </c>
      <c r="BK140" s="57">
        <f t="shared" ca="1" si="59"/>
        <v>0</v>
      </c>
      <c r="BL140" s="57">
        <f ca="1">MAX(0,SUMIF(Invoice!A:A,F140,Invoice!B:B)-SUMIF(F:F,F140,BJ:BJ))*(COUNTIF(F:F,F140)=COUNTIF($F$5:F140,F140))</f>
        <v>5500</v>
      </c>
    </row>
    <row r="141" spans="1:64" hidden="1">
      <c r="A141" s="43">
        <v>142</v>
      </c>
      <c r="B141" s="35" t="s">
        <v>145</v>
      </c>
      <c r="C141" s="35" t="s">
        <v>5706</v>
      </c>
      <c r="D141" s="35">
        <v>2</v>
      </c>
      <c r="E141" s="35">
        <v>320</v>
      </c>
      <c r="F141" s="64" t="s">
        <v>882</v>
      </c>
      <c r="G141" s="73" t="s">
        <v>883</v>
      </c>
      <c r="H141" s="35">
        <v>31</v>
      </c>
      <c r="I141" s="35" t="s">
        <v>55</v>
      </c>
      <c r="J141" s="35">
        <v>0</v>
      </c>
      <c r="K141" s="35" t="s">
        <v>462</v>
      </c>
      <c r="L141" s="35" t="s">
        <v>53</v>
      </c>
      <c r="M141" s="35">
        <v>3</v>
      </c>
      <c r="N141" s="35"/>
      <c r="O141" s="35">
        <v>1</v>
      </c>
      <c r="P141" s="35">
        <v>2</v>
      </c>
      <c r="Q141" s="35">
        <v>4</v>
      </c>
      <c r="R141" s="35" t="s">
        <v>122</v>
      </c>
      <c r="S141" s="35" t="s">
        <v>122</v>
      </c>
      <c r="T141" s="36">
        <v>44901</v>
      </c>
      <c r="U141" s="36">
        <v>2958465</v>
      </c>
      <c r="V141" s="35" t="s">
        <v>5707</v>
      </c>
      <c r="W141" s="35" t="s">
        <v>144</v>
      </c>
      <c r="X141" s="35"/>
      <c r="Y141" s="35" t="s">
        <v>143</v>
      </c>
      <c r="Z141" s="35">
        <v>7594328</v>
      </c>
      <c r="AA141" s="35">
        <v>180</v>
      </c>
      <c r="AB141" s="35">
        <v>90</v>
      </c>
      <c r="AC141" s="35"/>
      <c r="AE141" s="51">
        <f t="shared" si="40"/>
        <v>3</v>
      </c>
      <c r="AG141" s="6" t="str">
        <f t="shared" si="41"/>
        <v>90MB1BG0-C1BAY0</v>
      </c>
      <c r="AH141" s="6" t="str">
        <f t="shared" si="42"/>
        <v>59MB1BGB-MB0A01S</v>
      </c>
      <c r="AI141" s="6" t="str">
        <f t="shared" si="43"/>
        <v/>
      </c>
      <c r="AJ141" s="6" t="str">
        <f t="shared" si="44"/>
        <v/>
      </c>
      <c r="AK141" s="6" t="str">
        <f t="shared" si="45"/>
        <v/>
      </c>
      <c r="AL141" s="6" t="str">
        <f t="shared" si="46"/>
        <v/>
      </c>
      <c r="AM141" s="6" t="str">
        <f t="shared" si="47"/>
        <v/>
      </c>
      <c r="AN141" s="6" t="str">
        <f t="shared" si="48"/>
        <v/>
      </c>
      <c r="AO141" s="6" t="str">
        <f t="shared" si="49"/>
        <v xml:space="preserve">90MB1BG0-C1BAY0 | 59MB1BGB-MB0A01S |  |  |  |  |  | </v>
      </c>
      <c r="AP141" s="6">
        <f t="shared" si="50"/>
        <v>0</v>
      </c>
      <c r="AQ141" s="4"/>
      <c r="AR141" s="6" t="b">
        <f t="shared" si="51"/>
        <v>1</v>
      </c>
      <c r="AS141" s="6" t="str">
        <f t="shared" si="52"/>
        <v>461E | 90MB1BG0-C1BAY0 | 59MB1BGB-MB0A01S |  |  |  |  |  |  | 31</v>
      </c>
      <c r="AT141" s="63">
        <f>IF(NOT(AR141),IF(TRIM($H141)="","Assembly","Phantom Alt"),VLOOKUP(F141,ZPCS04!B:G,6,0))</f>
        <v>964</v>
      </c>
      <c r="AU141" s="7"/>
      <c r="AV141" s="38">
        <f ca="1">IF(TRIM($W141)="F",OFFSET($A$5,MATCH($AS141,$AS$5:$AS141,0)-1,0),$A141)</f>
        <v>139</v>
      </c>
      <c r="AW141" s="38">
        <f ca="1">IFERROR(OFFSET(ZPCS04!$A$1,MATCH(F141,ZPCS04!B:B,0)-1,0),100)</f>
        <v>2</v>
      </c>
      <c r="AX141" s="7"/>
      <c r="AY141" s="6" t="b">
        <f t="shared" si="53"/>
        <v>1</v>
      </c>
      <c r="AZ141" s="6" t="b">
        <f t="shared" si="54"/>
        <v>1</v>
      </c>
      <c r="BA141" s="4"/>
      <c r="BB141" s="38" t="str">
        <f ca="1">IF(AT141="Phantom Alt",MATCH($AS141,$AS$5:$AS141,0),IF(OR(OFFSET($AF141,0,8-COUNTBLANK($AG141:$AN141))=$F140,$BE141=$BE140),$BB140,""))</f>
        <v/>
      </c>
      <c r="BC141" s="41"/>
      <c r="BD141" s="55" t="str">
        <f t="shared" si="55"/>
        <v>90MB1BG0-C1BAY0 | 10G2122R2004030</v>
      </c>
      <c r="BE141" s="55" t="str">
        <f t="shared" ca="1" si="56"/>
        <v>90MB1BG0-C1BAY0 | 59MB1BGB-MB0A01S</v>
      </c>
      <c r="BF141" s="57">
        <f ca="1">IFERROR(VLOOKUP($BE141,$BD$5:$BF140,3,0)*$AE141,VLOOKUP($C141,Demanda!$A:$B,2,0)*$AE141)*IF(AT141="Phantom Alt",$BC141,TRUE)</f>
        <v>4500</v>
      </c>
      <c r="BG141" s="57">
        <f t="shared" ca="1" si="57"/>
        <v>0</v>
      </c>
      <c r="BH141" s="57">
        <f>SUMIF(Invoice!A:A,F141,Invoice!B:B)</f>
        <v>0</v>
      </c>
      <c r="BI141" s="57">
        <f t="shared" ca="1" si="58"/>
        <v>4500</v>
      </c>
      <c r="BJ141" s="57">
        <f ca="1">MIN((BI141-SUMIF($AS$5:AS140,AS141,$BJ$5:BJ140)),MAX(0,BH141-SUMIF($F$5:F140,F141,$BJ$5:BJ140)))</f>
        <v>0</v>
      </c>
      <c r="BK141" s="57">
        <f t="shared" ca="1" si="59"/>
        <v>0</v>
      </c>
      <c r="BL141" s="57">
        <f ca="1">MAX(0,SUMIF(Invoice!A:A,F141,Invoice!B:B)-SUMIF(F:F,F141,BJ:BJ))*(COUNTIF(F:F,F141)=COUNTIF($F$5:F141,F141))</f>
        <v>0</v>
      </c>
    </row>
    <row r="142" spans="1:64" hidden="1">
      <c r="A142" s="43">
        <v>141</v>
      </c>
      <c r="B142" s="35" t="s">
        <v>145</v>
      </c>
      <c r="C142" s="35" t="s">
        <v>5706</v>
      </c>
      <c r="D142" s="35">
        <v>2</v>
      </c>
      <c r="E142" s="35">
        <v>320</v>
      </c>
      <c r="F142" s="64" t="s">
        <v>884</v>
      </c>
      <c r="G142" s="73" t="s">
        <v>885</v>
      </c>
      <c r="H142" s="35">
        <v>31</v>
      </c>
      <c r="I142" s="35" t="s">
        <v>54</v>
      </c>
      <c r="J142" s="35">
        <v>100</v>
      </c>
      <c r="K142" s="35" t="s">
        <v>148</v>
      </c>
      <c r="L142" s="35" t="s">
        <v>53</v>
      </c>
      <c r="M142" s="35">
        <v>3</v>
      </c>
      <c r="N142" s="35">
        <v>3</v>
      </c>
      <c r="O142" s="35">
        <v>1</v>
      </c>
      <c r="P142" s="35">
        <v>2</v>
      </c>
      <c r="Q142" s="35">
        <v>1</v>
      </c>
      <c r="R142" s="35" t="s">
        <v>73</v>
      </c>
      <c r="S142" s="35" t="s">
        <v>73</v>
      </c>
      <c r="T142" s="36">
        <v>44901</v>
      </c>
      <c r="U142" s="36">
        <v>2958465</v>
      </c>
      <c r="V142" s="35" t="s">
        <v>5707</v>
      </c>
      <c r="W142" s="35" t="s">
        <v>144</v>
      </c>
      <c r="X142" s="35"/>
      <c r="Y142" s="35" t="s">
        <v>143</v>
      </c>
      <c r="Z142" s="35">
        <v>7594328</v>
      </c>
      <c r="AA142" s="35">
        <v>174</v>
      </c>
      <c r="AB142" s="35">
        <v>87</v>
      </c>
      <c r="AC142" s="35"/>
      <c r="AE142" s="51">
        <f t="shared" si="40"/>
        <v>3</v>
      </c>
      <c r="AG142" s="6" t="str">
        <f t="shared" si="41"/>
        <v>90MB1BG0-C1BAY0</v>
      </c>
      <c r="AH142" s="6" t="str">
        <f t="shared" si="42"/>
        <v>59MB1BGB-MB0A01S</v>
      </c>
      <c r="AI142" s="6" t="str">
        <f t="shared" si="43"/>
        <v/>
      </c>
      <c r="AJ142" s="6" t="str">
        <f t="shared" si="44"/>
        <v/>
      </c>
      <c r="AK142" s="6" t="str">
        <f t="shared" si="45"/>
        <v/>
      </c>
      <c r="AL142" s="6" t="str">
        <f t="shared" si="46"/>
        <v/>
      </c>
      <c r="AM142" s="6" t="str">
        <f t="shared" si="47"/>
        <v/>
      </c>
      <c r="AN142" s="6" t="str">
        <f t="shared" si="48"/>
        <v/>
      </c>
      <c r="AO142" s="6" t="str">
        <f t="shared" si="49"/>
        <v xml:space="preserve">90MB1BG0-C1BAY0 | 59MB1BGB-MB0A01S |  |  |  |  |  | </v>
      </c>
      <c r="AP142" s="6">
        <f t="shared" si="50"/>
        <v>100</v>
      </c>
      <c r="AQ142" s="4"/>
      <c r="AR142" s="6" t="b">
        <f t="shared" si="51"/>
        <v>1</v>
      </c>
      <c r="AS142" s="6" t="str">
        <f t="shared" si="52"/>
        <v>461E | 90MB1BG0-C1BAY0 | 59MB1BGB-MB0A01S |  |  |  |  |  |  | 31</v>
      </c>
      <c r="AT142" s="63">
        <f>IF(NOT(AR142),IF(TRIM($H142)="","Assembly","Phantom Alt"),VLOOKUP(F142,ZPCS04!B:G,6,0))</f>
        <v>964</v>
      </c>
      <c r="AU142" s="7"/>
      <c r="AV142" s="38">
        <f ca="1">IF(TRIM($W142)="F",OFFSET($A$5,MATCH($AS142,$AS$5:$AS142,0)-1,0),$A142)</f>
        <v>139</v>
      </c>
      <c r="AW142" s="38">
        <f ca="1">IFERROR(OFFSET(ZPCS04!$A$1,MATCH(F142,ZPCS04!B:B,0)-1,0),100)</f>
        <v>2</v>
      </c>
      <c r="AX142" s="7"/>
      <c r="AY142" s="6" t="b">
        <f t="shared" si="53"/>
        <v>1</v>
      </c>
      <c r="AZ142" s="6" t="b">
        <f t="shared" si="54"/>
        <v>1</v>
      </c>
      <c r="BA142" s="4"/>
      <c r="BB142" s="38" t="str">
        <f ca="1">IF(AT142="Phantom Alt",MATCH($AS142,$AS$5:$AS142,0),IF(OR(OFFSET($AF142,0,8-COUNTBLANK($AG142:$AN142))=$F141,$BE142=$BE141),$BB141,""))</f>
        <v/>
      </c>
      <c r="BC142" s="41"/>
      <c r="BD142" s="55" t="str">
        <f t="shared" si="55"/>
        <v>90MB1BG0-C1BAY0 | 10G2122R2004050</v>
      </c>
      <c r="BE142" s="55" t="str">
        <f t="shared" ca="1" si="56"/>
        <v>90MB1BG0-C1BAY0 | 59MB1BGB-MB0A01S</v>
      </c>
      <c r="BF142" s="57">
        <f ca="1">IFERROR(VLOOKUP($BE142,$BD$5:$BF141,3,0)*$AE142,VLOOKUP($C142,Demanda!$A:$B,2,0)*$AE142)*IF(AT142="Phantom Alt",$BC142,TRUE)</f>
        <v>4500</v>
      </c>
      <c r="BG142" s="57">
        <f t="shared" ca="1" si="57"/>
        <v>4500</v>
      </c>
      <c r="BH142" s="57">
        <f>SUMIF(Invoice!A:A,F142,Invoice!B:B)</f>
        <v>0</v>
      </c>
      <c r="BI142" s="57">
        <f t="shared" ca="1" si="58"/>
        <v>4500</v>
      </c>
      <c r="BJ142" s="57">
        <f ca="1">MIN((BI142-SUMIF($AS$5:AS141,AS142,$BJ$5:BJ141)),MAX(0,BH142-SUMIF($F$5:F141,F142,$BJ$5:BJ141)))</f>
        <v>0</v>
      </c>
      <c r="BK142" s="57">
        <f t="shared" ca="1" si="59"/>
        <v>0</v>
      </c>
      <c r="BL142" s="57">
        <f ca="1">MAX(0,SUMIF(Invoice!A:A,F142,Invoice!B:B)-SUMIF(F:F,F142,BJ:BJ))*(COUNTIF(F:F,F142)=COUNTIF($F$5:F142,F142))</f>
        <v>0</v>
      </c>
    </row>
    <row r="143" spans="1:64" hidden="1">
      <c r="A143" s="43">
        <v>144</v>
      </c>
      <c r="B143" s="35" t="s">
        <v>145</v>
      </c>
      <c r="C143" s="35" t="s">
        <v>5706</v>
      </c>
      <c r="D143" s="35">
        <v>2</v>
      </c>
      <c r="E143" s="35">
        <v>330</v>
      </c>
      <c r="F143" s="64" t="s">
        <v>886</v>
      </c>
      <c r="G143" s="73" t="s">
        <v>887</v>
      </c>
      <c r="H143" s="35">
        <v>32</v>
      </c>
      <c r="I143" s="35" t="s">
        <v>54</v>
      </c>
      <c r="J143" s="35">
        <v>100</v>
      </c>
      <c r="K143" s="35" t="s">
        <v>462</v>
      </c>
      <c r="L143" s="35" t="s">
        <v>53</v>
      </c>
      <c r="M143" s="35">
        <v>5</v>
      </c>
      <c r="N143" s="35">
        <v>5</v>
      </c>
      <c r="O143" s="35">
        <v>1</v>
      </c>
      <c r="P143" s="35">
        <v>2</v>
      </c>
      <c r="Q143" s="35">
        <v>1</v>
      </c>
      <c r="R143" s="35" t="s">
        <v>122</v>
      </c>
      <c r="S143" s="35" t="s">
        <v>122</v>
      </c>
      <c r="T143" s="36">
        <v>44901</v>
      </c>
      <c r="U143" s="36">
        <v>2958465</v>
      </c>
      <c r="V143" s="35" t="s">
        <v>5707</v>
      </c>
      <c r="W143" s="35" t="s">
        <v>144</v>
      </c>
      <c r="X143" s="35"/>
      <c r="Y143" s="35" t="s">
        <v>143</v>
      </c>
      <c r="Z143" s="35">
        <v>7594328</v>
      </c>
      <c r="AA143" s="35">
        <v>182</v>
      </c>
      <c r="AB143" s="35">
        <v>91</v>
      </c>
      <c r="AC143" s="35"/>
      <c r="AE143" s="51">
        <f t="shared" si="40"/>
        <v>5</v>
      </c>
      <c r="AG143" s="6" t="str">
        <f t="shared" si="41"/>
        <v>90MB1BG0-C1BAY0</v>
      </c>
      <c r="AH143" s="6" t="str">
        <f t="shared" si="42"/>
        <v>59MB1BGB-MB0A01S</v>
      </c>
      <c r="AI143" s="6" t="str">
        <f t="shared" si="43"/>
        <v/>
      </c>
      <c r="AJ143" s="6" t="str">
        <f t="shared" si="44"/>
        <v/>
      </c>
      <c r="AK143" s="6" t="str">
        <f t="shared" si="45"/>
        <v/>
      </c>
      <c r="AL143" s="6" t="str">
        <f t="shared" si="46"/>
        <v/>
      </c>
      <c r="AM143" s="6" t="str">
        <f t="shared" si="47"/>
        <v/>
      </c>
      <c r="AN143" s="6" t="str">
        <f t="shared" si="48"/>
        <v/>
      </c>
      <c r="AO143" s="6" t="str">
        <f t="shared" si="49"/>
        <v xml:space="preserve">90MB1BG0-C1BAY0 | 59MB1BGB-MB0A01S |  |  |  |  |  | </v>
      </c>
      <c r="AP143" s="6">
        <f t="shared" si="50"/>
        <v>100</v>
      </c>
      <c r="AQ143" s="4"/>
      <c r="AR143" s="6" t="b">
        <f t="shared" si="51"/>
        <v>1</v>
      </c>
      <c r="AS143" s="6" t="str">
        <f t="shared" si="52"/>
        <v>461E | 90MB1BG0-C1BAY0 | 59MB1BGB-MB0A01S |  |  |  |  |  |  | 32</v>
      </c>
      <c r="AT143" s="63">
        <f>IF(NOT(AR143),IF(TRIM($H143)="","Assembly","Phantom Alt"),VLOOKUP(F143,ZPCS04!B:G,6,0))</f>
        <v>675</v>
      </c>
      <c r="AU143" s="7"/>
      <c r="AV143" s="38">
        <f ca="1">IF(TRIM($W143)="F",OFFSET($A$5,MATCH($AS143,$AS$5:$AS143,0)-1,0),$A143)</f>
        <v>144</v>
      </c>
      <c r="AW143" s="38">
        <f ca="1">IFERROR(OFFSET(ZPCS04!$A$1,MATCH(F143,ZPCS04!B:B,0)-1,0),100)</f>
        <v>2</v>
      </c>
      <c r="AX143" s="7"/>
      <c r="AY143" s="6" t="b">
        <f t="shared" si="53"/>
        <v>1</v>
      </c>
      <c r="AZ143" s="6" t="b">
        <f t="shared" si="54"/>
        <v>1</v>
      </c>
      <c r="BA143" s="4"/>
      <c r="BB143" s="38" t="str">
        <f ca="1">IF(AT143="Phantom Alt",MATCH($AS143,$AS$5:$AS143,0),IF(OR(OFFSET($AF143,0,8-COUNTBLANK($AG143:$AN143))=$F142,$BE143=$BE142),$BB142,""))</f>
        <v/>
      </c>
      <c r="BC143" s="41"/>
      <c r="BD143" s="55" t="str">
        <f t="shared" si="55"/>
        <v>90MB1BG0-C1BAY0 | 10G212300014010</v>
      </c>
      <c r="BE143" s="55" t="str">
        <f t="shared" ca="1" si="56"/>
        <v>90MB1BG0-C1BAY0 | 59MB1BGB-MB0A01S</v>
      </c>
      <c r="BF143" s="57">
        <f ca="1">IFERROR(VLOOKUP($BE143,$BD$5:$BF142,3,0)*$AE143,VLOOKUP($C143,Demanda!$A:$B,2,0)*$AE143)*IF(AT143="Phantom Alt",$BC143,TRUE)</f>
        <v>7500</v>
      </c>
      <c r="BG143" s="57">
        <f t="shared" ca="1" si="57"/>
        <v>7500</v>
      </c>
      <c r="BH143" s="57">
        <f>SUMIF(Invoice!A:A,F143,Invoice!B:B)</f>
        <v>0</v>
      </c>
      <c r="BI143" s="57">
        <f t="shared" ca="1" si="58"/>
        <v>7500</v>
      </c>
      <c r="BJ143" s="57">
        <f ca="1">MIN((BI143-SUMIF($AS$5:AS142,AS143,$BJ$5:BJ142)),MAX(0,BH143-SUMIF($F$5:F142,F143,$BJ$5:BJ142)))</f>
        <v>0</v>
      </c>
      <c r="BK143" s="57">
        <f t="shared" ca="1" si="59"/>
        <v>0</v>
      </c>
      <c r="BL143" s="57">
        <f ca="1">MAX(0,SUMIF(Invoice!A:A,F143,Invoice!B:B)-SUMIF(F:F,F143,BJ:BJ))*(COUNTIF(F:F,F143)=COUNTIF($F$5:F143,F143))</f>
        <v>0</v>
      </c>
    </row>
    <row r="144" spans="1:64" hidden="1">
      <c r="A144" s="43">
        <v>143</v>
      </c>
      <c r="B144" s="35" t="s">
        <v>145</v>
      </c>
      <c r="C144" s="35" t="s">
        <v>5706</v>
      </c>
      <c r="D144" s="35">
        <v>2</v>
      </c>
      <c r="E144" s="35">
        <v>330</v>
      </c>
      <c r="F144" s="64" t="s">
        <v>889</v>
      </c>
      <c r="G144" s="73" t="s">
        <v>890</v>
      </c>
      <c r="H144" s="35">
        <v>32</v>
      </c>
      <c r="I144" s="35" t="s">
        <v>55</v>
      </c>
      <c r="J144" s="35">
        <v>0</v>
      </c>
      <c r="K144" s="35" t="s">
        <v>462</v>
      </c>
      <c r="L144" s="35" t="s">
        <v>53</v>
      </c>
      <c r="M144" s="35">
        <v>5</v>
      </c>
      <c r="N144" s="35"/>
      <c r="O144" s="35">
        <v>1</v>
      </c>
      <c r="P144" s="35">
        <v>2</v>
      </c>
      <c r="Q144" s="35">
        <v>2</v>
      </c>
      <c r="R144" s="35" t="s">
        <v>122</v>
      </c>
      <c r="S144" s="35" t="s">
        <v>122</v>
      </c>
      <c r="T144" s="36">
        <v>44901</v>
      </c>
      <c r="U144" s="36">
        <v>2958465</v>
      </c>
      <c r="V144" s="35" t="s">
        <v>5707</v>
      </c>
      <c r="W144" s="35" t="s">
        <v>144</v>
      </c>
      <c r="X144" s="35"/>
      <c r="Y144" s="35" t="s">
        <v>143</v>
      </c>
      <c r="Z144" s="35">
        <v>7594328</v>
      </c>
      <c r="AA144" s="35">
        <v>184</v>
      </c>
      <c r="AB144" s="35">
        <v>92</v>
      </c>
      <c r="AC144" s="35"/>
      <c r="AE144" s="51">
        <f t="shared" si="40"/>
        <v>5</v>
      </c>
      <c r="AG144" s="6" t="str">
        <f t="shared" si="41"/>
        <v>90MB1BG0-C1BAY0</v>
      </c>
      <c r="AH144" s="6" t="str">
        <f t="shared" si="42"/>
        <v>59MB1BGB-MB0A01S</v>
      </c>
      <c r="AI144" s="6" t="str">
        <f t="shared" si="43"/>
        <v/>
      </c>
      <c r="AJ144" s="6" t="str">
        <f t="shared" si="44"/>
        <v/>
      </c>
      <c r="AK144" s="6" t="str">
        <f t="shared" si="45"/>
        <v/>
      </c>
      <c r="AL144" s="6" t="str">
        <f t="shared" si="46"/>
        <v/>
      </c>
      <c r="AM144" s="6" t="str">
        <f t="shared" si="47"/>
        <v/>
      </c>
      <c r="AN144" s="6" t="str">
        <f t="shared" si="48"/>
        <v/>
      </c>
      <c r="AO144" s="6" t="str">
        <f t="shared" si="49"/>
        <v xml:space="preserve">90MB1BG0-C1BAY0 | 59MB1BGB-MB0A01S |  |  |  |  |  | </v>
      </c>
      <c r="AP144" s="6">
        <f t="shared" si="50"/>
        <v>0</v>
      </c>
      <c r="AQ144" s="4"/>
      <c r="AR144" s="6" t="b">
        <f t="shared" si="51"/>
        <v>1</v>
      </c>
      <c r="AS144" s="6" t="str">
        <f t="shared" si="52"/>
        <v>461E | 90MB1BG0-C1BAY0 | 59MB1BGB-MB0A01S |  |  |  |  |  |  | 32</v>
      </c>
      <c r="AT144" s="63">
        <f>IF(NOT(AR144),IF(TRIM($H144)="","Assembly","Phantom Alt"),VLOOKUP(F144,ZPCS04!B:G,6,0))</f>
        <v>675</v>
      </c>
      <c r="AU144" s="7"/>
      <c r="AV144" s="38">
        <f ca="1">IF(TRIM($W144)="F",OFFSET($A$5,MATCH($AS144,$AS$5:$AS144,0)-1,0),$A144)</f>
        <v>144</v>
      </c>
      <c r="AW144" s="38">
        <f ca="1">IFERROR(OFFSET(ZPCS04!$A$1,MATCH(F144,ZPCS04!B:B,0)-1,0),100)</f>
        <v>1.9999999000000002</v>
      </c>
      <c r="AX144" s="7"/>
      <c r="AY144" s="6" t="b">
        <f t="shared" si="53"/>
        <v>1</v>
      </c>
      <c r="AZ144" s="6" t="b">
        <f t="shared" si="54"/>
        <v>1</v>
      </c>
      <c r="BA144" s="4"/>
      <c r="BB144" s="38" t="str">
        <f ca="1">IF(AT144="Phantom Alt",MATCH($AS144,$AS$5:$AS144,0),IF(OR(OFFSET($AF144,0,8-COUNTBLANK($AG144:$AN144))=$F143,$BE144=$BE143),$BB143,""))</f>
        <v/>
      </c>
      <c r="BC144" s="41"/>
      <c r="BD144" s="55" t="str">
        <f t="shared" si="55"/>
        <v>90MB1BG0-C1BAY0 | 10G212300014020</v>
      </c>
      <c r="BE144" s="55" t="str">
        <f t="shared" ca="1" si="56"/>
        <v>90MB1BG0-C1BAY0 | 59MB1BGB-MB0A01S</v>
      </c>
      <c r="BF144" s="57">
        <f ca="1">IFERROR(VLOOKUP($BE144,$BD$5:$BF143,3,0)*$AE144,VLOOKUP($C144,Demanda!$A:$B,2,0)*$AE144)*IF(AT144="Phantom Alt",$BC144,TRUE)</f>
        <v>7500</v>
      </c>
      <c r="BG144" s="57">
        <f t="shared" ca="1" si="57"/>
        <v>0</v>
      </c>
      <c r="BH144" s="57">
        <f>SUMIF(Invoice!A:A,F144,Invoice!B:B)</f>
        <v>10000</v>
      </c>
      <c r="BI144" s="57">
        <f t="shared" ca="1" si="58"/>
        <v>7500</v>
      </c>
      <c r="BJ144" s="57">
        <f ca="1">MIN((BI144-SUMIF($AS$5:AS143,AS144,$BJ$5:BJ143)),MAX(0,BH144-SUMIF($F$5:F143,F144,$BJ$5:BJ143)))</f>
        <v>7500</v>
      </c>
      <c r="BK144" s="57">
        <f t="shared" ca="1" si="59"/>
        <v>0</v>
      </c>
      <c r="BL144" s="57">
        <f ca="1">MAX(0,SUMIF(Invoice!A:A,F144,Invoice!B:B)-SUMIF(F:F,F144,BJ:BJ))*(COUNTIF(F:F,F144)=COUNTIF($F$5:F144,F144))</f>
        <v>2500</v>
      </c>
    </row>
    <row r="145" spans="1:64" hidden="1">
      <c r="A145" s="43">
        <v>145</v>
      </c>
      <c r="B145" s="35" t="s">
        <v>145</v>
      </c>
      <c r="C145" s="35" t="s">
        <v>5706</v>
      </c>
      <c r="D145" s="35">
        <v>2</v>
      </c>
      <c r="E145" s="35">
        <v>330</v>
      </c>
      <c r="F145" s="64" t="s">
        <v>891</v>
      </c>
      <c r="G145" s="73" t="s">
        <v>892</v>
      </c>
      <c r="H145" s="35">
        <v>32</v>
      </c>
      <c r="I145" s="35" t="s">
        <v>55</v>
      </c>
      <c r="J145" s="35">
        <v>0</v>
      </c>
      <c r="K145" s="35" t="s">
        <v>148</v>
      </c>
      <c r="L145" s="35" t="s">
        <v>53</v>
      </c>
      <c r="M145" s="35">
        <v>5</v>
      </c>
      <c r="N145" s="35"/>
      <c r="O145" s="35">
        <v>1</v>
      </c>
      <c r="P145" s="35">
        <v>2</v>
      </c>
      <c r="Q145" s="35">
        <v>3</v>
      </c>
      <c r="R145" s="35" t="s">
        <v>73</v>
      </c>
      <c r="S145" s="35" t="s">
        <v>73</v>
      </c>
      <c r="T145" s="36">
        <v>44901</v>
      </c>
      <c r="U145" s="36">
        <v>2958465</v>
      </c>
      <c r="V145" s="35" t="s">
        <v>5707</v>
      </c>
      <c r="W145" s="35" t="s">
        <v>144</v>
      </c>
      <c r="X145" s="35"/>
      <c r="Y145" s="35" t="s">
        <v>143</v>
      </c>
      <c r="Z145" s="35">
        <v>7594328</v>
      </c>
      <c r="AA145" s="35">
        <v>186</v>
      </c>
      <c r="AB145" s="35">
        <v>93</v>
      </c>
      <c r="AC145" s="35"/>
      <c r="AE145" s="51">
        <f t="shared" si="40"/>
        <v>5</v>
      </c>
      <c r="AG145" s="6" t="str">
        <f t="shared" si="41"/>
        <v>90MB1BG0-C1BAY0</v>
      </c>
      <c r="AH145" s="6" t="str">
        <f t="shared" si="42"/>
        <v>59MB1BGB-MB0A01S</v>
      </c>
      <c r="AI145" s="6" t="str">
        <f t="shared" si="43"/>
        <v/>
      </c>
      <c r="AJ145" s="6" t="str">
        <f t="shared" si="44"/>
        <v/>
      </c>
      <c r="AK145" s="6" t="str">
        <f t="shared" si="45"/>
        <v/>
      </c>
      <c r="AL145" s="6" t="str">
        <f t="shared" si="46"/>
        <v/>
      </c>
      <c r="AM145" s="6" t="str">
        <f t="shared" si="47"/>
        <v/>
      </c>
      <c r="AN145" s="6" t="str">
        <f t="shared" si="48"/>
        <v/>
      </c>
      <c r="AO145" s="6" t="str">
        <f t="shared" si="49"/>
        <v xml:space="preserve">90MB1BG0-C1BAY0 | 59MB1BGB-MB0A01S |  |  |  |  |  | </v>
      </c>
      <c r="AP145" s="6">
        <f t="shared" si="50"/>
        <v>0</v>
      </c>
      <c r="AQ145" s="4"/>
      <c r="AR145" s="6" t="b">
        <f t="shared" si="51"/>
        <v>1</v>
      </c>
      <c r="AS145" s="6" t="str">
        <f t="shared" si="52"/>
        <v>461E | 90MB1BG0-C1BAY0 | 59MB1BGB-MB0A01S |  |  |  |  |  |  | 32</v>
      </c>
      <c r="AT145" s="63">
        <f>IF(NOT(AR145),IF(TRIM($H145)="","Assembly","Phantom Alt"),VLOOKUP(F145,ZPCS04!B:G,6,0))</f>
        <v>675</v>
      </c>
      <c r="AU145" s="7"/>
      <c r="AV145" s="38">
        <f ca="1">IF(TRIM($W145)="F",OFFSET($A$5,MATCH($AS145,$AS$5:$AS145,0)-1,0),$A145)</f>
        <v>144</v>
      </c>
      <c r="AW145" s="38">
        <f ca="1">IFERROR(OFFSET(ZPCS04!$A$1,MATCH(F145,ZPCS04!B:B,0)-1,0),100)</f>
        <v>2</v>
      </c>
      <c r="AX145" s="7"/>
      <c r="AY145" s="6" t="b">
        <f t="shared" si="53"/>
        <v>1</v>
      </c>
      <c r="AZ145" s="6" t="b">
        <f t="shared" si="54"/>
        <v>1</v>
      </c>
      <c r="BA145" s="4"/>
      <c r="BB145" s="38" t="str">
        <f ca="1">IF(AT145="Phantom Alt",MATCH($AS145,$AS$5:$AS145,0),IF(OR(OFFSET($AF145,0,8-COUNTBLANK($AG145:$AN145))=$F144,$BE145=$BE144),$BB144,""))</f>
        <v/>
      </c>
      <c r="BC145" s="41"/>
      <c r="BD145" s="55" t="str">
        <f t="shared" si="55"/>
        <v>90MB1BG0-C1BAY0 | 10G212300014050</v>
      </c>
      <c r="BE145" s="55" t="str">
        <f t="shared" ca="1" si="56"/>
        <v>90MB1BG0-C1BAY0 | 59MB1BGB-MB0A01S</v>
      </c>
      <c r="BF145" s="57">
        <f ca="1">IFERROR(VLOOKUP($BE145,$BD$5:$BF144,3,0)*$AE145,VLOOKUP($C145,Demanda!$A:$B,2,0)*$AE145)*IF(AT145="Phantom Alt",$BC145,TRUE)</f>
        <v>7500</v>
      </c>
      <c r="BG145" s="57">
        <f t="shared" ca="1" si="57"/>
        <v>0</v>
      </c>
      <c r="BH145" s="57">
        <f>SUMIF(Invoice!A:A,F145,Invoice!B:B)</f>
        <v>0</v>
      </c>
      <c r="BI145" s="57">
        <f t="shared" ca="1" si="58"/>
        <v>7500</v>
      </c>
      <c r="BJ145" s="57">
        <f ca="1">MIN((BI145-SUMIF($AS$5:AS144,AS145,$BJ$5:BJ144)),MAX(0,BH145-SUMIF($F$5:F144,F145,$BJ$5:BJ144)))</f>
        <v>0</v>
      </c>
      <c r="BK145" s="57">
        <f t="shared" ca="1" si="59"/>
        <v>0</v>
      </c>
      <c r="BL145" s="57">
        <f ca="1">MAX(0,SUMIF(Invoice!A:A,F145,Invoice!B:B)-SUMIF(F:F,F145,BJ:BJ))*(COUNTIF(F:F,F145)=COUNTIF($F$5:F145,F145))</f>
        <v>0</v>
      </c>
    </row>
    <row r="146" spans="1:64" hidden="1">
      <c r="A146" s="43">
        <v>146</v>
      </c>
      <c r="B146" s="35" t="s">
        <v>145</v>
      </c>
      <c r="C146" s="35" t="s">
        <v>5706</v>
      </c>
      <c r="D146" s="35">
        <v>2</v>
      </c>
      <c r="E146" s="35">
        <v>340</v>
      </c>
      <c r="F146" s="64" t="s">
        <v>893</v>
      </c>
      <c r="G146" s="73" t="s">
        <v>894</v>
      </c>
      <c r="H146" s="35">
        <v>33</v>
      </c>
      <c r="I146" s="35" t="s">
        <v>55</v>
      </c>
      <c r="J146" s="35">
        <v>0</v>
      </c>
      <c r="K146" s="35" t="s">
        <v>462</v>
      </c>
      <c r="L146" s="35" t="s">
        <v>53</v>
      </c>
      <c r="M146" s="35">
        <v>3</v>
      </c>
      <c r="N146" s="35"/>
      <c r="O146" s="35">
        <v>1</v>
      </c>
      <c r="P146" s="35">
        <v>2</v>
      </c>
      <c r="Q146" s="35">
        <v>2</v>
      </c>
      <c r="R146" s="35" t="s">
        <v>122</v>
      </c>
      <c r="S146" s="35" t="s">
        <v>122</v>
      </c>
      <c r="T146" s="36">
        <v>44901</v>
      </c>
      <c r="U146" s="36">
        <v>2958465</v>
      </c>
      <c r="V146" s="35" t="s">
        <v>5707</v>
      </c>
      <c r="W146" s="35" t="s">
        <v>144</v>
      </c>
      <c r="X146" s="35"/>
      <c r="Y146" s="35" t="s">
        <v>143</v>
      </c>
      <c r="Z146" s="35">
        <v>7594328</v>
      </c>
      <c r="AA146" s="35">
        <v>190</v>
      </c>
      <c r="AB146" s="35">
        <v>95</v>
      </c>
      <c r="AC146" s="35"/>
      <c r="AE146" s="51">
        <f t="shared" si="40"/>
        <v>3</v>
      </c>
      <c r="AG146" s="6" t="str">
        <f t="shared" si="41"/>
        <v>90MB1BG0-C1BAY0</v>
      </c>
      <c r="AH146" s="6" t="str">
        <f t="shared" si="42"/>
        <v>59MB1BGB-MB0A01S</v>
      </c>
      <c r="AI146" s="6" t="str">
        <f t="shared" si="43"/>
        <v/>
      </c>
      <c r="AJ146" s="6" t="str">
        <f t="shared" si="44"/>
        <v/>
      </c>
      <c r="AK146" s="6" t="str">
        <f t="shared" si="45"/>
        <v/>
      </c>
      <c r="AL146" s="6" t="str">
        <f t="shared" si="46"/>
        <v/>
      </c>
      <c r="AM146" s="6" t="str">
        <f t="shared" si="47"/>
        <v/>
      </c>
      <c r="AN146" s="6" t="str">
        <f t="shared" si="48"/>
        <v/>
      </c>
      <c r="AO146" s="6" t="str">
        <f t="shared" si="49"/>
        <v xml:space="preserve">90MB1BG0-C1BAY0 | 59MB1BGB-MB0A01S |  |  |  |  |  | </v>
      </c>
      <c r="AP146" s="6">
        <f t="shared" si="50"/>
        <v>0</v>
      </c>
      <c r="AQ146" s="4"/>
      <c r="AR146" s="6" t="b">
        <f t="shared" si="51"/>
        <v>1</v>
      </c>
      <c r="AS146" s="6" t="str">
        <f t="shared" si="52"/>
        <v>461E | 90MB1BG0-C1BAY0 | 59MB1BGB-MB0A01S |  |  |  |  |  |  | 33</v>
      </c>
      <c r="AT146" s="63">
        <f>IF(NOT(AR146),IF(TRIM($H146)="","Assembly","Phantom Alt"),VLOOKUP(F146,ZPCS04!B:G,6,0))</f>
        <v>846</v>
      </c>
      <c r="AU146" s="7"/>
      <c r="AV146" s="38">
        <f ca="1">IF(TRIM($W146)="F",OFFSET($A$5,MATCH($AS146,$AS$5:$AS146,0)-1,0),$A146)</f>
        <v>146</v>
      </c>
      <c r="AW146" s="38">
        <f ca="1">IFERROR(OFFSET(ZPCS04!$A$1,MATCH(F146,ZPCS04!B:B,0)-1,0),100)</f>
        <v>1.9999999000000002</v>
      </c>
      <c r="AX146" s="7"/>
      <c r="AY146" s="6" t="b">
        <f t="shared" si="53"/>
        <v>1</v>
      </c>
      <c r="AZ146" s="6" t="b">
        <f t="shared" si="54"/>
        <v>1</v>
      </c>
      <c r="BA146" s="4"/>
      <c r="BB146" s="38" t="str">
        <f ca="1">IF(AT146="Phantom Alt",MATCH($AS146,$AS$5:$AS146,0),IF(OR(OFFSET($AF146,0,8-COUNTBLANK($AG146:$AN146))=$F145,$BE146=$BE145),$BB145,""))</f>
        <v/>
      </c>
      <c r="BC146" s="41"/>
      <c r="BD146" s="55" t="str">
        <f t="shared" si="55"/>
        <v>90MB1BG0-C1BAY0 | 10G212300114010</v>
      </c>
      <c r="BE146" s="55" t="str">
        <f t="shared" ca="1" si="56"/>
        <v>90MB1BG0-C1BAY0 | 59MB1BGB-MB0A01S</v>
      </c>
      <c r="BF146" s="57">
        <f ca="1">IFERROR(VLOOKUP($BE146,$BD$5:$BF145,3,0)*$AE146,VLOOKUP($C146,Demanda!$A:$B,2,0)*$AE146)*IF(AT146="Phantom Alt",$BC146,TRUE)</f>
        <v>4500</v>
      </c>
      <c r="BG146" s="57">
        <f t="shared" ca="1" si="57"/>
        <v>0</v>
      </c>
      <c r="BH146" s="57">
        <f>SUMIF(Invoice!A:A,F146,Invoice!B:B)</f>
        <v>10000</v>
      </c>
      <c r="BI146" s="57">
        <f t="shared" ca="1" si="58"/>
        <v>4500</v>
      </c>
      <c r="BJ146" s="57">
        <f ca="1">MIN((BI146-SUMIF($AS$5:AS145,AS146,$BJ$5:BJ145)),MAX(0,BH146-SUMIF($F$5:F145,F146,$BJ$5:BJ145)))</f>
        <v>4500</v>
      </c>
      <c r="BK146" s="57">
        <f t="shared" ca="1" si="59"/>
        <v>0</v>
      </c>
      <c r="BL146" s="57">
        <f ca="1">MAX(0,SUMIF(Invoice!A:A,F146,Invoice!B:B)-SUMIF(F:F,F146,BJ:BJ))*(COUNTIF(F:F,F146)=COUNTIF($F$5:F146,F146))</f>
        <v>5500</v>
      </c>
    </row>
    <row r="147" spans="1:64" hidden="1">
      <c r="A147" s="43">
        <v>147</v>
      </c>
      <c r="B147" s="35" t="s">
        <v>145</v>
      </c>
      <c r="C147" s="35" t="s">
        <v>5706</v>
      </c>
      <c r="D147" s="35">
        <v>2</v>
      </c>
      <c r="E147" s="35">
        <v>340</v>
      </c>
      <c r="F147" s="64" t="s">
        <v>896</v>
      </c>
      <c r="G147" s="73" t="s">
        <v>897</v>
      </c>
      <c r="H147" s="35">
        <v>33</v>
      </c>
      <c r="I147" s="35" t="s">
        <v>54</v>
      </c>
      <c r="J147" s="35">
        <v>100</v>
      </c>
      <c r="K147" s="35" t="s">
        <v>462</v>
      </c>
      <c r="L147" s="35" t="s">
        <v>53</v>
      </c>
      <c r="M147" s="35">
        <v>3</v>
      </c>
      <c r="N147" s="35">
        <v>3</v>
      </c>
      <c r="O147" s="35">
        <v>1</v>
      </c>
      <c r="P147" s="35">
        <v>2</v>
      </c>
      <c r="Q147" s="35">
        <v>1</v>
      </c>
      <c r="R147" s="35" t="s">
        <v>122</v>
      </c>
      <c r="S147" s="35" t="s">
        <v>122</v>
      </c>
      <c r="T147" s="36">
        <v>44901</v>
      </c>
      <c r="U147" s="36">
        <v>2958465</v>
      </c>
      <c r="V147" s="35" t="s">
        <v>5707</v>
      </c>
      <c r="W147" s="35" t="s">
        <v>144</v>
      </c>
      <c r="X147" s="35"/>
      <c r="Y147" s="35" t="s">
        <v>143</v>
      </c>
      <c r="Z147" s="35">
        <v>7594328</v>
      </c>
      <c r="AA147" s="35">
        <v>188</v>
      </c>
      <c r="AB147" s="35">
        <v>94</v>
      </c>
      <c r="AC147" s="35"/>
      <c r="AE147" s="51">
        <f t="shared" si="40"/>
        <v>3</v>
      </c>
      <c r="AG147" s="6" t="str">
        <f t="shared" si="41"/>
        <v>90MB1BG0-C1BAY0</v>
      </c>
      <c r="AH147" s="6" t="str">
        <f t="shared" si="42"/>
        <v>59MB1BGB-MB0A01S</v>
      </c>
      <c r="AI147" s="6" t="str">
        <f t="shared" si="43"/>
        <v/>
      </c>
      <c r="AJ147" s="6" t="str">
        <f t="shared" si="44"/>
        <v/>
      </c>
      <c r="AK147" s="6" t="str">
        <f t="shared" si="45"/>
        <v/>
      </c>
      <c r="AL147" s="6" t="str">
        <f t="shared" si="46"/>
        <v/>
      </c>
      <c r="AM147" s="6" t="str">
        <f t="shared" si="47"/>
        <v/>
      </c>
      <c r="AN147" s="6" t="str">
        <f t="shared" si="48"/>
        <v/>
      </c>
      <c r="AO147" s="6" t="str">
        <f t="shared" si="49"/>
        <v xml:space="preserve">90MB1BG0-C1BAY0 | 59MB1BGB-MB0A01S |  |  |  |  |  | </v>
      </c>
      <c r="AP147" s="6">
        <f t="shared" si="50"/>
        <v>100</v>
      </c>
      <c r="AQ147" s="4"/>
      <c r="AR147" s="6" t="b">
        <f t="shared" si="51"/>
        <v>1</v>
      </c>
      <c r="AS147" s="6" t="str">
        <f t="shared" si="52"/>
        <v>461E | 90MB1BG0-C1BAY0 | 59MB1BGB-MB0A01S |  |  |  |  |  |  | 33</v>
      </c>
      <c r="AT147" s="63">
        <f>IF(NOT(AR147),IF(TRIM($H147)="","Assembly","Phantom Alt"),VLOOKUP(F147,ZPCS04!B:G,6,0))</f>
        <v>846</v>
      </c>
      <c r="AU147" s="7"/>
      <c r="AV147" s="38">
        <f ca="1">IF(TRIM($W147)="F",OFFSET($A$5,MATCH($AS147,$AS$5:$AS147,0)-1,0),$A147)</f>
        <v>146</v>
      </c>
      <c r="AW147" s="38">
        <f ca="1">IFERROR(OFFSET(ZPCS04!$A$1,MATCH(F147,ZPCS04!B:B,0)-1,0),100)</f>
        <v>2</v>
      </c>
      <c r="AX147" s="7"/>
      <c r="AY147" s="6" t="b">
        <f t="shared" si="53"/>
        <v>1</v>
      </c>
      <c r="AZ147" s="6" t="b">
        <f t="shared" si="54"/>
        <v>1</v>
      </c>
      <c r="BA147" s="4"/>
      <c r="BB147" s="38" t="str">
        <f ca="1">IF(AT147="Phantom Alt",MATCH($AS147,$AS$5:$AS147,0),IF(OR(OFFSET($AF147,0,8-COUNTBLANK($AG147:$AN147))=$F146,$BE147=$BE146),$BB146,""))</f>
        <v/>
      </c>
      <c r="BC147" s="41"/>
      <c r="BD147" s="55" t="str">
        <f t="shared" si="55"/>
        <v>90MB1BG0-C1BAY0 | 10G212300114020</v>
      </c>
      <c r="BE147" s="55" t="str">
        <f t="shared" ca="1" si="56"/>
        <v>90MB1BG0-C1BAY0 | 59MB1BGB-MB0A01S</v>
      </c>
      <c r="BF147" s="57">
        <f ca="1">IFERROR(VLOOKUP($BE147,$BD$5:$BF146,3,0)*$AE147,VLOOKUP($C147,Demanda!$A:$B,2,0)*$AE147)*IF(AT147="Phantom Alt",$BC147,TRUE)</f>
        <v>4500</v>
      </c>
      <c r="BG147" s="57">
        <f t="shared" ca="1" si="57"/>
        <v>4500</v>
      </c>
      <c r="BH147" s="57">
        <f>SUMIF(Invoice!A:A,F147,Invoice!B:B)</f>
        <v>0</v>
      </c>
      <c r="BI147" s="57">
        <f t="shared" ca="1" si="58"/>
        <v>4500</v>
      </c>
      <c r="BJ147" s="57">
        <f ca="1">MIN((BI147-SUMIF($AS$5:AS146,AS147,$BJ$5:BJ146)),MAX(0,BH147-SUMIF($F$5:F146,F147,$BJ$5:BJ146)))</f>
        <v>0</v>
      </c>
      <c r="BK147" s="57">
        <f t="shared" ca="1" si="59"/>
        <v>0</v>
      </c>
      <c r="BL147" s="57">
        <f ca="1">MAX(0,SUMIF(Invoice!A:A,F147,Invoice!B:B)-SUMIF(F:F,F147,BJ:BJ))*(COUNTIF(F:F,F147)=COUNTIF($F$5:F147,F147))</f>
        <v>0</v>
      </c>
    </row>
    <row r="148" spans="1:64" hidden="1">
      <c r="A148" s="43">
        <v>148</v>
      </c>
      <c r="B148" s="35" t="s">
        <v>145</v>
      </c>
      <c r="C148" s="35" t="s">
        <v>5706</v>
      </c>
      <c r="D148" s="35">
        <v>2</v>
      </c>
      <c r="E148" s="35">
        <v>340</v>
      </c>
      <c r="F148" s="64" t="s">
        <v>898</v>
      </c>
      <c r="G148" s="73" t="s">
        <v>899</v>
      </c>
      <c r="H148" s="35">
        <v>33</v>
      </c>
      <c r="I148" s="35" t="s">
        <v>55</v>
      </c>
      <c r="J148" s="35">
        <v>0</v>
      </c>
      <c r="K148" s="35" t="s">
        <v>148</v>
      </c>
      <c r="L148" s="35" t="s">
        <v>53</v>
      </c>
      <c r="M148" s="35">
        <v>3</v>
      </c>
      <c r="N148" s="35"/>
      <c r="O148" s="35">
        <v>1</v>
      </c>
      <c r="P148" s="35">
        <v>2</v>
      </c>
      <c r="Q148" s="35">
        <v>3</v>
      </c>
      <c r="R148" s="35" t="s">
        <v>73</v>
      </c>
      <c r="S148" s="35" t="s">
        <v>73</v>
      </c>
      <c r="T148" s="36">
        <v>44901</v>
      </c>
      <c r="U148" s="36">
        <v>2958465</v>
      </c>
      <c r="V148" s="35" t="s">
        <v>5707</v>
      </c>
      <c r="W148" s="35" t="s">
        <v>144</v>
      </c>
      <c r="X148" s="35"/>
      <c r="Y148" s="35" t="s">
        <v>143</v>
      </c>
      <c r="Z148" s="35">
        <v>7594328</v>
      </c>
      <c r="AA148" s="35">
        <v>192</v>
      </c>
      <c r="AB148" s="35">
        <v>96</v>
      </c>
      <c r="AC148" s="35"/>
      <c r="AE148" s="51">
        <f t="shared" si="40"/>
        <v>3</v>
      </c>
      <c r="AG148" s="6" t="str">
        <f t="shared" si="41"/>
        <v>90MB1BG0-C1BAY0</v>
      </c>
      <c r="AH148" s="6" t="str">
        <f t="shared" si="42"/>
        <v>59MB1BGB-MB0A01S</v>
      </c>
      <c r="AI148" s="6" t="str">
        <f t="shared" si="43"/>
        <v/>
      </c>
      <c r="AJ148" s="6" t="str">
        <f t="shared" si="44"/>
        <v/>
      </c>
      <c r="AK148" s="6" t="str">
        <f t="shared" si="45"/>
        <v/>
      </c>
      <c r="AL148" s="6" t="str">
        <f t="shared" si="46"/>
        <v/>
      </c>
      <c r="AM148" s="6" t="str">
        <f t="shared" si="47"/>
        <v/>
      </c>
      <c r="AN148" s="6" t="str">
        <f t="shared" si="48"/>
        <v/>
      </c>
      <c r="AO148" s="6" t="str">
        <f t="shared" si="49"/>
        <v xml:space="preserve">90MB1BG0-C1BAY0 | 59MB1BGB-MB0A01S |  |  |  |  |  | </v>
      </c>
      <c r="AP148" s="6">
        <f t="shared" si="50"/>
        <v>0</v>
      </c>
      <c r="AQ148" s="4"/>
      <c r="AR148" s="6" t="b">
        <f t="shared" si="51"/>
        <v>1</v>
      </c>
      <c r="AS148" s="6" t="str">
        <f t="shared" si="52"/>
        <v>461E | 90MB1BG0-C1BAY0 | 59MB1BGB-MB0A01S |  |  |  |  |  |  | 33</v>
      </c>
      <c r="AT148" s="63">
        <f>IF(NOT(AR148),IF(TRIM($H148)="","Assembly","Phantom Alt"),VLOOKUP(F148,ZPCS04!B:G,6,0))</f>
        <v>846</v>
      </c>
      <c r="AU148" s="7"/>
      <c r="AV148" s="38">
        <f ca="1">IF(TRIM($W148)="F",OFFSET($A$5,MATCH($AS148,$AS$5:$AS148,0)-1,0),$A148)</f>
        <v>146</v>
      </c>
      <c r="AW148" s="38">
        <f ca="1">IFERROR(OFFSET(ZPCS04!$A$1,MATCH(F148,ZPCS04!B:B,0)-1,0),100)</f>
        <v>2</v>
      </c>
      <c r="AX148" s="7"/>
      <c r="AY148" s="6" t="b">
        <f t="shared" si="53"/>
        <v>1</v>
      </c>
      <c r="AZ148" s="6" t="b">
        <f t="shared" si="54"/>
        <v>1</v>
      </c>
      <c r="BA148" s="4"/>
      <c r="BB148" s="38" t="str">
        <f ca="1">IF(AT148="Phantom Alt",MATCH($AS148,$AS$5:$AS148,0),IF(OR(OFFSET($AF148,0,8-COUNTBLANK($AG148:$AN148))=$F147,$BE148=$BE147),$BB147,""))</f>
        <v/>
      </c>
      <c r="BC148" s="41"/>
      <c r="BD148" s="55" t="str">
        <f t="shared" si="55"/>
        <v>90MB1BG0-C1BAY0 | 10G212300114050</v>
      </c>
      <c r="BE148" s="55" t="str">
        <f t="shared" ca="1" si="56"/>
        <v>90MB1BG0-C1BAY0 | 59MB1BGB-MB0A01S</v>
      </c>
      <c r="BF148" s="57">
        <f ca="1">IFERROR(VLOOKUP($BE148,$BD$5:$BF147,3,0)*$AE148,VLOOKUP($C148,Demanda!$A:$B,2,0)*$AE148)*IF(AT148="Phantom Alt",$BC148,TRUE)</f>
        <v>4500</v>
      </c>
      <c r="BG148" s="57">
        <f t="shared" ca="1" si="57"/>
        <v>0</v>
      </c>
      <c r="BH148" s="57">
        <f>SUMIF(Invoice!A:A,F148,Invoice!B:B)</f>
        <v>0</v>
      </c>
      <c r="BI148" s="57">
        <f t="shared" ca="1" si="58"/>
        <v>4500</v>
      </c>
      <c r="BJ148" s="57">
        <f ca="1">MIN((BI148-SUMIF($AS$5:AS147,AS148,$BJ$5:BJ147)),MAX(0,BH148-SUMIF($F$5:F147,F148,$BJ$5:BJ147)))</f>
        <v>0</v>
      </c>
      <c r="BK148" s="57">
        <f t="shared" ca="1" si="59"/>
        <v>0</v>
      </c>
      <c r="BL148" s="57">
        <f ca="1">MAX(0,SUMIF(Invoice!A:A,F148,Invoice!B:B)-SUMIF(F:F,F148,BJ:BJ))*(COUNTIF(F:F,F148)=COUNTIF($F$5:F148,F148))</f>
        <v>0</v>
      </c>
    </row>
    <row r="149" spans="1:64" hidden="1">
      <c r="A149" s="43">
        <v>149</v>
      </c>
      <c r="B149" s="35" t="s">
        <v>145</v>
      </c>
      <c r="C149" s="35" t="s">
        <v>5706</v>
      </c>
      <c r="D149" s="35">
        <v>2</v>
      </c>
      <c r="E149" s="35">
        <v>350</v>
      </c>
      <c r="F149" s="64" t="s">
        <v>314</v>
      </c>
      <c r="G149" s="73" t="s">
        <v>315</v>
      </c>
      <c r="H149" s="35"/>
      <c r="I149" s="35" t="s">
        <v>54</v>
      </c>
      <c r="J149" s="35">
        <v>0</v>
      </c>
      <c r="K149" s="35" t="s">
        <v>148</v>
      </c>
      <c r="L149" s="35" t="s">
        <v>53</v>
      </c>
      <c r="M149" s="35">
        <v>3</v>
      </c>
      <c r="N149" s="35">
        <v>3</v>
      </c>
      <c r="O149" s="35">
        <v>1</v>
      </c>
      <c r="P149" s="35"/>
      <c r="Q149" s="35"/>
      <c r="R149" s="35" t="s">
        <v>73</v>
      </c>
      <c r="S149" s="35" t="s">
        <v>73</v>
      </c>
      <c r="T149" s="36">
        <v>44901</v>
      </c>
      <c r="U149" s="36">
        <v>2958465</v>
      </c>
      <c r="V149" s="35" t="s">
        <v>5707</v>
      </c>
      <c r="W149" s="35" t="s">
        <v>144</v>
      </c>
      <c r="X149" s="35"/>
      <c r="Y149" s="35" t="s">
        <v>143</v>
      </c>
      <c r="Z149" s="35">
        <v>7594328</v>
      </c>
      <c r="AA149" s="35">
        <v>194</v>
      </c>
      <c r="AB149" s="35">
        <v>97</v>
      </c>
      <c r="AC149" s="35"/>
      <c r="AE149" s="51">
        <f t="shared" si="40"/>
        <v>3</v>
      </c>
      <c r="AG149" s="6" t="str">
        <f t="shared" si="41"/>
        <v>90MB1BG0-C1BAY0</v>
      </c>
      <c r="AH149" s="6" t="str">
        <f t="shared" si="42"/>
        <v>59MB1BGB-MB0A01S</v>
      </c>
      <c r="AI149" s="6" t="str">
        <f t="shared" si="43"/>
        <v/>
      </c>
      <c r="AJ149" s="6" t="str">
        <f t="shared" si="44"/>
        <v/>
      </c>
      <c r="AK149" s="6" t="str">
        <f t="shared" si="45"/>
        <v/>
      </c>
      <c r="AL149" s="6" t="str">
        <f t="shared" si="46"/>
        <v/>
      </c>
      <c r="AM149" s="6" t="str">
        <f t="shared" si="47"/>
        <v/>
      </c>
      <c r="AN149" s="6" t="str">
        <f t="shared" si="48"/>
        <v/>
      </c>
      <c r="AO149" s="6" t="str">
        <f t="shared" si="49"/>
        <v xml:space="preserve">90MB1BG0-C1BAY0 | 59MB1BGB-MB0A01S |  |  |  |  |  | </v>
      </c>
      <c r="AP149" s="6">
        <f t="shared" si="50"/>
        <v>100</v>
      </c>
      <c r="AQ149" s="4"/>
      <c r="AR149" s="6" t="b">
        <f t="shared" si="51"/>
        <v>1</v>
      </c>
      <c r="AS149" s="6" t="str">
        <f t="shared" si="52"/>
        <v>461E | 90MB1BG0-C1BAY0 | 59MB1BGB-MB0A01S |  |  |  |  |  |  | uniq149</v>
      </c>
      <c r="AT149" s="63">
        <f>IF(NOT(AR149),IF(TRIM($H149)="","Assembly","Phantom Alt"),VLOOKUP(F149,ZPCS04!B:G,6,0))</f>
        <v>301</v>
      </c>
      <c r="AU149" s="7"/>
      <c r="AV149" s="38">
        <f ca="1">IF(TRIM($W149)="F",OFFSET($A$5,MATCH($AS149,$AS$5:$AS149,0)-1,0),$A149)</f>
        <v>149</v>
      </c>
      <c r="AW149" s="38">
        <f ca="1">IFERROR(OFFSET(ZPCS04!$A$1,MATCH(F149,ZPCS04!B:B,0)-1,0),100)</f>
        <v>1.9999999550000001</v>
      </c>
      <c r="AX149" s="7"/>
      <c r="AY149" s="6" t="b">
        <f t="shared" si="53"/>
        <v>1</v>
      </c>
      <c r="AZ149" s="6" t="b">
        <f t="shared" si="54"/>
        <v>1</v>
      </c>
      <c r="BA149" s="4"/>
      <c r="BB149" s="38" t="str">
        <f ca="1">IF(AT149="Phantom Alt",MATCH($AS149,$AS$5:$AS149,0),IF(OR(OFFSET($AF149,0,8-COUNTBLANK($AG149:$AN149))=$F148,$BE149=$BE148),$BB148,""))</f>
        <v/>
      </c>
      <c r="BC149" s="41"/>
      <c r="BD149" s="55" t="str">
        <f t="shared" si="55"/>
        <v>90MB1BG0-C1BAY0 | 06021-00400000</v>
      </c>
      <c r="BE149" s="55" t="str">
        <f t="shared" ca="1" si="56"/>
        <v>90MB1BG0-C1BAY0 | 59MB1BGB-MB0A01S</v>
      </c>
      <c r="BF149" s="57">
        <f ca="1">IFERROR(VLOOKUP($BE149,$BD$5:$BF148,3,0)*$AE149,VLOOKUP($C149,Demanda!$A:$B,2,0)*$AE149)*IF(AT149="Phantom Alt",$BC149,TRUE)</f>
        <v>4500</v>
      </c>
      <c r="BG149" s="57">
        <f t="shared" ca="1" si="57"/>
        <v>4500</v>
      </c>
      <c r="BH149" s="57">
        <f>SUMIF(Invoice!A:A,F149,Invoice!B:B)</f>
        <v>4500</v>
      </c>
      <c r="BI149" s="57">
        <f t="shared" ca="1" si="58"/>
        <v>4500</v>
      </c>
      <c r="BJ149" s="57">
        <f ca="1">MIN((BI149-SUMIF($AS$5:AS148,AS149,$BJ$5:BJ148)),MAX(0,BH149-SUMIF($F$5:F148,F149,$BJ$5:BJ148)))</f>
        <v>4500</v>
      </c>
      <c r="BK149" s="57">
        <f t="shared" ca="1" si="59"/>
        <v>0</v>
      </c>
      <c r="BL149" s="57">
        <f ca="1">MAX(0,SUMIF(Invoice!A:A,F149,Invoice!B:B)-SUMIF(F:F,F149,BJ:BJ))*(COUNTIF(F:F,F149)=COUNTIF($F$5:F149,F149))</f>
        <v>0</v>
      </c>
    </row>
    <row r="150" spans="1:64" hidden="1">
      <c r="A150" s="43">
        <v>150</v>
      </c>
      <c r="B150" s="35" t="s">
        <v>145</v>
      </c>
      <c r="C150" s="35" t="s">
        <v>5706</v>
      </c>
      <c r="D150" s="35">
        <v>2</v>
      </c>
      <c r="E150" s="35">
        <v>360</v>
      </c>
      <c r="F150" s="64" t="s">
        <v>903</v>
      </c>
      <c r="G150" s="73" t="s">
        <v>904</v>
      </c>
      <c r="H150" s="35">
        <v>35</v>
      </c>
      <c r="I150" s="35" t="s">
        <v>54</v>
      </c>
      <c r="J150" s="35">
        <v>100</v>
      </c>
      <c r="K150" s="35" t="s">
        <v>462</v>
      </c>
      <c r="L150" s="35" t="s">
        <v>53</v>
      </c>
      <c r="M150" s="35">
        <v>4</v>
      </c>
      <c r="N150" s="35">
        <v>4</v>
      </c>
      <c r="O150" s="35">
        <v>1</v>
      </c>
      <c r="P150" s="35">
        <v>2</v>
      </c>
      <c r="Q150" s="35">
        <v>1</v>
      </c>
      <c r="R150" s="35" t="s">
        <v>73</v>
      </c>
      <c r="S150" s="35" t="s">
        <v>73</v>
      </c>
      <c r="T150" s="36">
        <v>44901</v>
      </c>
      <c r="U150" s="36">
        <v>2958465</v>
      </c>
      <c r="V150" s="35" t="s">
        <v>5707</v>
      </c>
      <c r="W150" s="35" t="s">
        <v>144</v>
      </c>
      <c r="X150" s="35"/>
      <c r="Y150" s="35" t="s">
        <v>143</v>
      </c>
      <c r="Z150" s="35">
        <v>7594328</v>
      </c>
      <c r="AA150" s="35">
        <v>196</v>
      </c>
      <c r="AB150" s="35">
        <v>98</v>
      </c>
      <c r="AC150" s="35"/>
      <c r="AE150" s="51">
        <f t="shared" si="40"/>
        <v>4</v>
      </c>
      <c r="AG150" s="6" t="str">
        <f t="shared" si="41"/>
        <v>90MB1BG0-C1BAY0</v>
      </c>
      <c r="AH150" s="6" t="str">
        <f t="shared" si="42"/>
        <v>59MB1BGB-MB0A01S</v>
      </c>
      <c r="AI150" s="6" t="str">
        <f t="shared" si="43"/>
        <v/>
      </c>
      <c r="AJ150" s="6" t="str">
        <f t="shared" si="44"/>
        <v/>
      </c>
      <c r="AK150" s="6" t="str">
        <f t="shared" si="45"/>
        <v/>
      </c>
      <c r="AL150" s="6" t="str">
        <f t="shared" si="46"/>
        <v/>
      </c>
      <c r="AM150" s="6" t="str">
        <f t="shared" si="47"/>
        <v/>
      </c>
      <c r="AN150" s="6" t="str">
        <f t="shared" si="48"/>
        <v/>
      </c>
      <c r="AO150" s="6" t="str">
        <f t="shared" si="49"/>
        <v xml:space="preserve">90MB1BG0-C1BAY0 | 59MB1BGB-MB0A01S |  |  |  |  |  | </v>
      </c>
      <c r="AP150" s="6">
        <f t="shared" si="50"/>
        <v>100</v>
      </c>
      <c r="AQ150" s="4"/>
      <c r="AR150" s="6" t="b">
        <f t="shared" si="51"/>
        <v>1</v>
      </c>
      <c r="AS150" s="6" t="str">
        <f t="shared" si="52"/>
        <v>461E | 90MB1BG0-C1BAY0 | 59MB1BGB-MB0A01S |  |  |  |  |  |  | 35</v>
      </c>
      <c r="AT150" s="63">
        <f>IF(NOT(AR150),IF(TRIM($H150)="","Assembly","Phantom Alt"),VLOOKUP(F150,ZPCS04!B:G,6,0))</f>
        <v>847</v>
      </c>
      <c r="AU150" s="7"/>
      <c r="AV150" s="38">
        <f ca="1">IF(TRIM($W150)="F",OFFSET($A$5,MATCH($AS150,$AS$5:$AS150,0)-1,0),$A150)</f>
        <v>150</v>
      </c>
      <c r="AW150" s="38">
        <f ca="1">IFERROR(OFFSET(ZPCS04!$A$1,MATCH(F150,ZPCS04!B:B,0)-1,0),100)</f>
        <v>2</v>
      </c>
      <c r="AX150" s="7"/>
      <c r="AY150" s="6" t="b">
        <f t="shared" si="53"/>
        <v>1</v>
      </c>
      <c r="AZ150" s="6" t="b">
        <f t="shared" si="54"/>
        <v>1</v>
      </c>
      <c r="BA150" s="4"/>
      <c r="BB150" s="38" t="str">
        <f ca="1">IF(AT150="Phantom Alt",MATCH($AS150,$AS$5:$AS150,0),IF(OR(OFFSET($AF150,0,8-COUNTBLANK($AG150:$AN150))=$F149,$BE150=$BE149),$BB149,""))</f>
        <v/>
      </c>
      <c r="BC150" s="41"/>
      <c r="BD150" s="55" t="str">
        <f t="shared" si="55"/>
        <v>90MB1BG0-C1BAY0 | 10G21230R014010</v>
      </c>
      <c r="BE150" s="55" t="str">
        <f t="shared" ca="1" si="56"/>
        <v>90MB1BG0-C1BAY0 | 59MB1BGB-MB0A01S</v>
      </c>
      <c r="BF150" s="57">
        <f ca="1">IFERROR(VLOOKUP($BE150,$BD$5:$BF149,3,0)*$AE150,VLOOKUP($C150,Demanda!$A:$B,2,0)*$AE150)*IF(AT150="Phantom Alt",$BC150,TRUE)</f>
        <v>6000</v>
      </c>
      <c r="BG150" s="57">
        <f t="shared" ca="1" si="57"/>
        <v>6000</v>
      </c>
      <c r="BH150" s="57">
        <f>SUMIF(Invoice!A:A,F150,Invoice!B:B)</f>
        <v>0</v>
      </c>
      <c r="BI150" s="57">
        <f t="shared" ca="1" si="58"/>
        <v>6000</v>
      </c>
      <c r="BJ150" s="57">
        <f ca="1">MIN((BI150-SUMIF($AS$5:AS149,AS150,$BJ$5:BJ149)),MAX(0,BH150-SUMIF($F$5:F149,F150,$BJ$5:BJ149)))</f>
        <v>0</v>
      </c>
      <c r="BK150" s="57">
        <f t="shared" ca="1" si="59"/>
        <v>0</v>
      </c>
      <c r="BL150" s="57">
        <f ca="1">MAX(0,SUMIF(Invoice!A:A,F150,Invoice!B:B)-SUMIF(F:F,F150,BJ:BJ))*(COUNTIF(F:F,F150)=COUNTIF($F$5:F150,F150))</f>
        <v>0</v>
      </c>
    </row>
    <row r="151" spans="1:64" hidden="1">
      <c r="A151" s="43">
        <v>151</v>
      </c>
      <c r="B151" s="35" t="s">
        <v>145</v>
      </c>
      <c r="C151" s="35" t="s">
        <v>5706</v>
      </c>
      <c r="D151" s="35">
        <v>2</v>
      </c>
      <c r="E151" s="35">
        <v>360</v>
      </c>
      <c r="F151" s="64" t="s">
        <v>905</v>
      </c>
      <c r="G151" s="73" t="s">
        <v>906</v>
      </c>
      <c r="H151" s="35">
        <v>35</v>
      </c>
      <c r="I151" s="35" t="s">
        <v>55</v>
      </c>
      <c r="J151" s="35">
        <v>0</v>
      </c>
      <c r="K151" s="35" t="s">
        <v>148</v>
      </c>
      <c r="L151" s="35" t="s">
        <v>53</v>
      </c>
      <c r="M151" s="35">
        <v>4</v>
      </c>
      <c r="N151" s="35"/>
      <c r="O151" s="35">
        <v>1</v>
      </c>
      <c r="P151" s="35">
        <v>2</v>
      </c>
      <c r="Q151" s="35">
        <v>2</v>
      </c>
      <c r="R151" s="35" t="s">
        <v>73</v>
      </c>
      <c r="S151" s="35" t="s">
        <v>73</v>
      </c>
      <c r="T151" s="36">
        <v>44901</v>
      </c>
      <c r="U151" s="36">
        <v>2958465</v>
      </c>
      <c r="V151" s="35" t="s">
        <v>5707</v>
      </c>
      <c r="W151" s="35" t="s">
        <v>144</v>
      </c>
      <c r="X151" s="35"/>
      <c r="Y151" s="35" t="s">
        <v>143</v>
      </c>
      <c r="Z151" s="35">
        <v>7594328</v>
      </c>
      <c r="AA151" s="35">
        <v>198</v>
      </c>
      <c r="AB151" s="35">
        <v>99</v>
      </c>
      <c r="AC151" s="35"/>
      <c r="AE151" s="51">
        <f t="shared" si="40"/>
        <v>4</v>
      </c>
      <c r="AG151" s="6" t="str">
        <f t="shared" si="41"/>
        <v>90MB1BG0-C1BAY0</v>
      </c>
      <c r="AH151" s="6" t="str">
        <f t="shared" si="42"/>
        <v>59MB1BGB-MB0A01S</v>
      </c>
      <c r="AI151" s="6" t="str">
        <f t="shared" si="43"/>
        <v/>
      </c>
      <c r="AJ151" s="6" t="str">
        <f t="shared" si="44"/>
        <v/>
      </c>
      <c r="AK151" s="6" t="str">
        <f t="shared" si="45"/>
        <v/>
      </c>
      <c r="AL151" s="6" t="str">
        <f t="shared" si="46"/>
        <v/>
      </c>
      <c r="AM151" s="6" t="str">
        <f t="shared" si="47"/>
        <v/>
      </c>
      <c r="AN151" s="6" t="str">
        <f t="shared" si="48"/>
        <v/>
      </c>
      <c r="AO151" s="6" t="str">
        <f t="shared" si="49"/>
        <v xml:space="preserve">90MB1BG0-C1BAY0 | 59MB1BGB-MB0A01S |  |  |  |  |  | </v>
      </c>
      <c r="AP151" s="6">
        <f t="shared" si="50"/>
        <v>0</v>
      </c>
      <c r="AQ151" s="4"/>
      <c r="AR151" s="6" t="b">
        <f t="shared" si="51"/>
        <v>1</v>
      </c>
      <c r="AS151" s="6" t="str">
        <f t="shared" si="52"/>
        <v>461E | 90MB1BG0-C1BAY0 | 59MB1BGB-MB0A01S |  |  |  |  |  |  | 35</v>
      </c>
      <c r="AT151" s="63">
        <f>IF(NOT(AR151),IF(TRIM($H151)="","Assembly","Phantom Alt"),VLOOKUP(F151,ZPCS04!B:G,6,0))</f>
        <v>847</v>
      </c>
      <c r="AU151" s="7"/>
      <c r="AV151" s="38">
        <f ca="1">IF(TRIM($W151)="F",OFFSET($A$5,MATCH($AS151,$AS$5:$AS151,0)-1,0),$A151)</f>
        <v>150</v>
      </c>
      <c r="AW151" s="38">
        <f ca="1">IFERROR(OFFSET(ZPCS04!$A$1,MATCH(F151,ZPCS04!B:B,0)-1,0),100)</f>
        <v>1.9999999000000002</v>
      </c>
      <c r="AX151" s="7"/>
      <c r="AY151" s="6" t="b">
        <f t="shared" si="53"/>
        <v>1</v>
      </c>
      <c r="AZ151" s="6" t="b">
        <f t="shared" si="54"/>
        <v>1</v>
      </c>
      <c r="BA151" s="4"/>
      <c r="BB151" s="38" t="str">
        <f ca="1">IF(AT151="Phantom Alt",MATCH($AS151,$AS$5:$AS151,0),IF(OR(OFFSET($AF151,0,8-COUNTBLANK($AG151:$AN151))=$F150,$BE151=$BE150),$BB150,""))</f>
        <v/>
      </c>
      <c r="BC151" s="41"/>
      <c r="BD151" s="55" t="str">
        <f t="shared" si="55"/>
        <v>90MB1BG0-C1BAY0 | 10G21230R014020</v>
      </c>
      <c r="BE151" s="55" t="str">
        <f t="shared" ca="1" si="56"/>
        <v>90MB1BG0-C1BAY0 | 59MB1BGB-MB0A01S</v>
      </c>
      <c r="BF151" s="57">
        <f ca="1">IFERROR(VLOOKUP($BE151,$BD$5:$BF150,3,0)*$AE151,VLOOKUP($C151,Demanda!$A:$B,2,0)*$AE151)*IF(AT151="Phantom Alt",$BC151,TRUE)</f>
        <v>6000</v>
      </c>
      <c r="BG151" s="57">
        <f t="shared" ca="1" si="57"/>
        <v>0</v>
      </c>
      <c r="BH151" s="57">
        <f>SUMIF(Invoice!A:A,F151,Invoice!B:B)</f>
        <v>10000</v>
      </c>
      <c r="BI151" s="57">
        <f t="shared" ca="1" si="58"/>
        <v>6000</v>
      </c>
      <c r="BJ151" s="57">
        <f ca="1">MIN((BI151-SUMIF($AS$5:AS150,AS151,$BJ$5:BJ150)),MAX(0,BH151-SUMIF($F$5:F150,F151,$BJ$5:BJ150)))</f>
        <v>6000</v>
      </c>
      <c r="BK151" s="57">
        <f t="shared" ca="1" si="59"/>
        <v>0</v>
      </c>
      <c r="BL151" s="57">
        <f ca="1">MAX(0,SUMIF(Invoice!A:A,F151,Invoice!B:B)-SUMIF(F:F,F151,BJ:BJ))*(COUNTIF(F:F,F151)=COUNTIF($F$5:F151,F151))</f>
        <v>4000</v>
      </c>
    </row>
    <row r="152" spans="1:64" hidden="1">
      <c r="A152" s="43">
        <v>152</v>
      </c>
      <c r="B152" s="35" t="s">
        <v>145</v>
      </c>
      <c r="C152" s="35" t="s">
        <v>5706</v>
      </c>
      <c r="D152" s="35">
        <v>2</v>
      </c>
      <c r="E152" s="35">
        <v>370</v>
      </c>
      <c r="F152" s="64" t="s">
        <v>5639</v>
      </c>
      <c r="G152" s="73" t="s">
        <v>5640</v>
      </c>
      <c r="H152" s="35">
        <v>36</v>
      </c>
      <c r="I152" s="35" t="s">
        <v>54</v>
      </c>
      <c r="J152" s="35">
        <v>100</v>
      </c>
      <c r="K152" s="35" t="s">
        <v>462</v>
      </c>
      <c r="L152" s="35" t="s">
        <v>53</v>
      </c>
      <c r="M152" s="35">
        <v>1</v>
      </c>
      <c r="N152" s="35">
        <v>1</v>
      </c>
      <c r="O152" s="35">
        <v>1</v>
      </c>
      <c r="P152" s="35">
        <v>2</v>
      </c>
      <c r="Q152" s="35">
        <v>1</v>
      </c>
      <c r="R152" s="35" t="s">
        <v>73</v>
      </c>
      <c r="S152" s="35" t="s">
        <v>73</v>
      </c>
      <c r="T152" s="36">
        <v>44901</v>
      </c>
      <c r="U152" s="36">
        <v>2958465</v>
      </c>
      <c r="V152" s="35" t="s">
        <v>5707</v>
      </c>
      <c r="W152" s="35" t="s">
        <v>144</v>
      </c>
      <c r="X152" s="35"/>
      <c r="Y152" s="35" t="s">
        <v>143</v>
      </c>
      <c r="Z152" s="35">
        <v>7594328</v>
      </c>
      <c r="AA152" s="35">
        <v>200</v>
      </c>
      <c r="AB152" s="35">
        <v>100</v>
      </c>
      <c r="AC152" s="35"/>
      <c r="AE152" s="51">
        <f t="shared" si="40"/>
        <v>1</v>
      </c>
      <c r="AG152" s="6" t="str">
        <f t="shared" si="41"/>
        <v>90MB1BG0-C1BAY0</v>
      </c>
      <c r="AH152" s="6" t="str">
        <f t="shared" si="42"/>
        <v>59MB1BGB-MB0A01S</v>
      </c>
      <c r="AI152" s="6" t="str">
        <f t="shared" si="43"/>
        <v/>
      </c>
      <c r="AJ152" s="6" t="str">
        <f t="shared" si="44"/>
        <v/>
      </c>
      <c r="AK152" s="6" t="str">
        <f t="shared" si="45"/>
        <v/>
      </c>
      <c r="AL152" s="6" t="str">
        <f t="shared" si="46"/>
        <v/>
      </c>
      <c r="AM152" s="6" t="str">
        <f t="shared" si="47"/>
        <v/>
      </c>
      <c r="AN152" s="6" t="str">
        <f t="shared" si="48"/>
        <v/>
      </c>
      <c r="AO152" s="6" t="str">
        <f t="shared" si="49"/>
        <v xml:space="preserve">90MB1BG0-C1BAY0 | 59MB1BGB-MB0A01S |  |  |  |  |  | </v>
      </c>
      <c r="AP152" s="6">
        <f t="shared" si="50"/>
        <v>100</v>
      </c>
      <c r="AQ152" s="4"/>
      <c r="AR152" s="6" t="b">
        <f t="shared" si="51"/>
        <v>1</v>
      </c>
      <c r="AS152" s="6" t="str">
        <f t="shared" si="52"/>
        <v>461E | 90MB1BG0-C1BAY0 | 59MB1BGB-MB0A01S |  |  |  |  |  |  | 36</v>
      </c>
      <c r="AT152" s="63">
        <f>IF(NOT(AR152),IF(TRIM($H152)="","Assembly","Phantom Alt"),VLOOKUP(F152,ZPCS04!B:G,6,0))</f>
        <v>1306</v>
      </c>
      <c r="AU152" s="7"/>
      <c r="AV152" s="38">
        <f ca="1">IF(TRIM($W152)="F",OFFSET($A$5,MATCH($AS152,$AS$5:$AS152,0)-1,0),$A152)</f>
        <v>152</v>
      </c>
      <c r="AW152" s="38">
        <f ca="1">IFERROR(OFFSET(ZPCS04!$A$1,MATCH(F152,ZPCS04!B:B,0)-1,0),100)</f>
        <v>2</v>
      </c>
      <c r="AX152" s="7"/>
      <c r="AY152" s="6" t="b">
        <f t="shared" si="53"/>
        <v>1</v>
      </c>
      <c r="AZ152" s="6" t="b">
        <f t="shared" si="54"/>
        <v>1</v>
      </c>
      <c r="BA152" s="4"/>
      <c r="BB152" s="38" t="str">
        <f ca="1">IF(AT152="Phantom Alt",MATCH($AS152,$AS$5:$AS152,0),IF(OR(OFFSET($AF152,0,8-COUNTBLANK($AG152:$AN152))=$F151,$BE152=$BE151),$BB151,""))</f>
        <v/>
      </c>
      <c r="BC152" s="41"/>
      <c r="BD152" s="55" t="str">
        <f t="shared" si="55"/>
        <v>90MB1BG0-C1BAY0 | 10G212316014010</v>
      </c>
      <c r="BE152" s="55" t="str">
        <f t="shared" ca="1" si="56"/>
        <v>90MB1BG0-C1BAY0 | 59MB1BGB-MB0A01S</v>
      </c>
      <c r="BF152" s="57">
        <f ca="1">IFERROR(VLOOKUP($BE152,$BD$5:$BF151,3,0)*$AE152,VLOOKUP($C152,Demanda!$A:$B,2,0)*$AE152)*IF(AT152="Phantom Alt",$BC152,TRUE)</f>
        <v>1500</v>
      </c>
      <c r="BG152" s="57">
        <f t="shared" ca="1" si="57"/>
        <v>1500</v>
      </c>
      <c r="BH152" s="57">
        <f>SUMIF(Invoice!A:A,F152,Invoice!B:B)</f>
        <v>0</v>
      </c>
      <c r="BI152" s="57">
        <f t="shared" ca="1" si="58"/>
        <v>1500</v>
      </c>
      <c r="BJ152" s="57">
        <f ca="1">MIN((BI152-SUMIF($AS$5:AS151,AS152,$BJ$5:BJ151)),MAX(0,BH152-SUMIF($F$5:F151,F152,$BJ$5:BJ151)))</f>
        <v>0</v>
      </c>
      <c r="BK152" s="57">
        <f t="shared" ca="1" si="59"/>
        <v>0</v>
      </c>
      <c r="BL152" s="57">
        <f ca="1">MAX(0,SUMIF(Invoice!A:A,F152,Invoice!B:B)-SUMIF(F:F,F152,BJ:BJ))*(COUNTIF(F:F,F152)=COUNTIF($F$5:F152,F152))</f>
        <v>0</v>
      </c>
    </row>
    <row r="153" spans="1:64" hidden="1">
      <c r="A153" s="43">
        <v>153</v>
      </c>
      <c r="B153" s="35" t="s">
        <v>145</v>
      </c>
      <c r="C153" s="35" t="s">
        <v>5706</v>
      </c>
      <c r="D153" s="35">
        <v>2</v>
      </c>
      <c r="E153" s="35">
        <v>370</v>
      </c>
      <c r="F153" s="64" t="s">
        <v>5641</v>
      </c>
      <c r="G153" s="73" t="s">
        <v>5642</v>
      </c>
      <c r="H153" s="35">
        <v>36</v>
      </c>
      <c r="I153" s="35" t="s">
        <v>55</v>
      </c>
      <c r="J153" s="35">
        <v>0</v>
      </c>
      <c r="K153" s="35" t="s">
        <v>148</v>
      </c>
      <c r="L153" s="35" t="s">
        <v>53</v>
      </c>
      <c r="M153" s="35">
        <v>1</v>
      </c>
      <c r="N153" s="35"/>
      <c r="O153" s="35">
        <v>1</v>
      </c>
      <c r="P153" s="35">
        <v>2</v>
      </c>
      <c r="Q153" s="35">
        <v>2</v>
      </c>
      <c r="R153" s="35" t="s">
        <v>73</v>
      </c>
      <c r="S153" s="35" t="s">
        <v>73</v>
      </c>
      <c r="T153" s="36">
        <v>44901</v>
      </c>
      <c r="U153" s="36">
        <v>2958465</v>
      </c>
      <c r="V153" s="35" t="s">
        <v>5707</v>
      </c>
      <c r="W153" s="35" t="s">
        <v>144</v>
      </c>
      <c r="X153" s="35"/>
      <c r="Y153" s="35" t="s">
        <v>143</v>
      </c>
      <c r="Z153" s="35">
        <v>7594328</v>
      </c>
      <c r="AA153" s="35">
        <v>202</v>
      </c>
      <c r="AB153" s="35">
        <v>101</v>
      </c>
      <c r="AC153" s="35"/>
      <c r="AE153" s="51">
        <f t="shared" si="40"/>
        <v>1</v>
      </c>
      <c r="AG153" s="6" t="str">
        <f t="shared" si="41"/>
        <v>90MB1BG0-C1BAY0</v>
      </c>
      <c r="AH153" s="6" t="str">
        <f t="shared" si="42"/>
        <v>59MB1BGB-MB0A01S</v>
      </c>
      <c r="AI153" s="6" t="str">
        <f t="shared" si="43"/>
        <v/>
      </c>
      <c r="AJ153" s="6" t="str">
        <f t="shared" si="44"/>
        <v/>
      </c>
      <c r="AK153" s="6" t="str">
        <f t="shared" si="45"/>
        <v/>
      </c>
      <c r="AL153" s="6" t="str">
        <f t="shared" si="46"/>
        <v/>
      </c>
      <c r="AM153" s="6" t="str">
        <f t="shared" si="47"/>
        <v/>
      </c>
      <c r="AN153" s="6" t="str">
        <f t="shared" si="48"/>
        <v/>
      </c>
      <c r="AO153" s="6" t="str">
        <f t="shared" si="49"/>
        <v xml:space="preserve">90MB1BG0-C1BAY0 | 59MB1BGB-MB0A01S |  |  |  |  |  | </v>
      </c>
      <c r="AP153" s="6">
        <f t="shared" si="50"/>
        <v>0</v>
      </c>
      <c r="AQ153" s="4"/>
      <c r="AR153" s="6" t="b">
        <f t="shared" si="51"/>
        <v>1</v>
      </c>
      <c r="AS153" s="6" t="str">
        <f t="shared" si="52"/>
        <v>461E | 90MB1BG0-C1BAY0 | 59MB1BGB-MB0A01S |  |  |  |  |  |  | 36</v>
      </c>
      <c r="AT153" s="63">
        <f>IF(NOT(AR153),IF(TRIM($H153)="","Assembly","Phantom Alt"),VLOOKUP(F153,ZPCS04!B:G,6,0))</f>
        <v>1306</v>
      </c>
      <c r="AU153" s="7"/>
      <c r="AV153" s="38">
        <f ca="1">IF(TRIM($W153)="F",OFFSET($A$5,MATCH($AS153,$AS$5:$AS153,0)-1,0),$A153)</f>
        <v>152</v>
      </c>
      <c r="AW153" s="38">
        <f ca="1">IFERROR(OFFSET(ZPCS04!$A$1,MATCH(F153,ZPCS04!B:B,0)-1,0),100)</f>
        <v>1.9999999000000002</v>
      </c>
      <c r="AX153" s="7"/>
      <c r="AY153" s="6" t="b">
        <f t="shared" si="53"/>
        <v>1</v>
      </c>
      <c r="AZ153" s="6" t="b">
        <f t="shared" si="54"/>
        <v>1</v>
      </c>
      <c r="BA153" s="4"/>
      <c r="BB153" s="38" t="str">
        <f ca="1">IF(AT153="Phantom Alt",MATCH($AS153,$AS$5:$AS153,0),IF(OR(OFFSET($AF153,0,8-COUNTBLANK($AG153:$AN153))=$F152,$BE153=$BE152),$BB152,""))</f>
        <v/>
      </c>
      <c r="BC153" s="41"/>
      <c r="BD153" s="55" t="str">
        <f t="shared" si="55"/>
        <v>90MB1BG0-C1BAY0 | 10G212316014020</v>
      </c>
      <c r="BE153" s="55" t="str">
        <f t="shared" ca="1" si="56"/>
        <v>90MB1BG0-C1BAY0 | 59MB1BGB-MB0A01S</v>
      </c>
      <c r="BF153" s="57">
        <f ca="1">IFERROR(VLOOKUP($BE153,$BD$5:$BF152,3,0)*$AE153,VLOOKUP($C153,Demanda!$A:$B,2,0)*$AE153)*IF(AT153="Phantom Alt",$BC153,TRUE)</f>
        <v>1500</v>
      </c>
      <c r="BG153" s="57">
        <f t="shared" ca="1" si="57"/>
        <v>0</v>
      </c>
      <c r="BH153" s="57">
        <f>SUMIF(Invoice!A:A,F153,Invoice!B:B)</f>
        <v>10000</v>
      </c>
      <c r="BI153" s="57">
        <f t="shared" ca="1" si="58"/>
        <v>1500</v>
      </c>
      <c r="BJ153" s="57">
        <f ca="1">MIN((BI153-SUMIF($AS$5:AS152,AS153,$BJ$5:BJ152)),MAX(0,BH153-SUMIF($F$5:F152,F153,$BJ$5:BJ152)))</f>
        <v>1500</v>
      </c>
      <c r="BK153" s="57">
        <f t="shared" ca="1" si="59"/>
        <v>0</v>
      </c>
      <c r="BL153" s="57">
        <f ca="1">MAX(0,SUMIF(Invoice!A:A,F153,Invoice!B:B)-SUMIF(F:F,F153,BJ:BJ))*(COUNTIF(F:F,F153)=COUNTIF($F$5:F153,F153))</f>
        <v>8500</v>
      </c>
    </row>
    <row r="154" spans="1:64" hidden="1">
      <c r="A154" s="43">
        <v>154</v>
      </c>
      <c r="B154" s="35" t="s">
        <v>145</v>
      </c>
      <c r="C154" s="35" t="s">
        <v>5706</v>
      </c>
      <c r="D154" s="35">
        <v>2</v>
      </c>
      <c r="E154" s="35">
        <v>370</v>
      </c>
      <c r="F154" s="64" t="s">
        <v>5643</v>
      </c>
      <c r="G154" s="73" t="s">
        <v>5644</v>
      </c>
      <c r="H154" s="35">
        <v>36</v>
      </c>
      <c r="I154" s="35" t="s">
        <v>55</v>
      </c>
      <c r="J154" s="35">
        <v>0</v>
      </c>
      <c r="K154" s="35" t="s">
        <v>462</v>
      </c>
      <c r="L154" s="35" t="s">
        <v>53</v>
      </c>
      <c r="M154" s="35">
        <v>1</v>
      </c>
      <c r="N154" s="35"/>
      <c r="O154" s="35">
        <v>1</v>
      </c>
      <c r="P154" s="35">
        <v>2</v>
      </c>
      <c r="Q154" s="35">
        <v>3</v>
      </c>
      <c r="R154" s="35" t="s">
        <v>73</v>
      </c>
      <c r="S154" s="35" t="s">
        <v>73</v>
      </c>
      <c r="T154" s="36">
        <v>44901</v>
      </c>
      <c r="U154" s="36">
        <v>2958465</v>
      </c>
      <c r="V154" s="35" t="s">
        <v>5707</v>
      </c>
      <c r="W154" s="35" t="s">
        <v>144</v>
      </c>
      <c r="X154" s="35"/>
      <c r="Y154" s="35" t="s">
        <v>143</v>
      </c>
      <c r="Z154" s="35">
        <v>7594328</v>
      </c>
      <c r="AA154" s="35">
        <v>204</v>
      </c>
      <c r="AB154" s="35">
        <v>102</v>
      </c>
      <c r="AC154" s="35"/>
      <c r="AE154" s="51">
        <f t="shared" si="40"/>
        <v>1</v>
      </c>
      <c r="AG154" s="6" t="str">
        <f t="shared" si="41"/>
        <v>90MB1BG0-C1BAY0</v>
      </c>
      <c r="AH154" s="6" t="str">
        <f t="shared" si="42"/>
        <v>59MB1BGB-MB0A01S</v>
      </c>
      <c r="AI154" s="6" t="str">
        <f t="shared" si="43"/>
        <v/>
      </c>
      <c r="AJ154" s="6" t="str">
        <f t="shared" si="44"/>
        <v/>
      </c>
      <c r="AK154" s="6" t="str">
        <f t="shared" si="45"/>
        <v/>
      </c>
      <c r="AL154" s="6" t="str">
        <f t="shared" si="46"/>
        <v/>
      </c>
      <c r="AM154" s="6" t="str">
        <f t="shared" si="47"/>
        <v/>
      </c>
      <c r="AN154" s="6" t="str">
        <f t="shared" si="48"/>
        <v/>
      </c>
      <c r="AO154" s="6" t="str">
        <f t="shared" si="49"/>
        <v xml:space="preserve">90MB1BG0-C1BAY0 | 59MB1BGB-MB0A01S |  |  |  |  |  | </v>
      </c>
      <c r="AP154" s="6">
        <f t="shared" si="50"/>
        <v>0</v>
      </c>
      <c r="AQ154" s="4"/>
      <c r="AR154" s="6" t="b">
        <f t="shared" si="51"/>
        <v>1</v>
      </c>
      <c r="AS154" s="6" t="str">
        <f t="shared" si="52"/>
        <v>461E | 90MB1BG0-C1BAY0 | 59MB1BGB-MB0A01S |  |  |  |  |  |  | 36</v>
      </c>
      <c r="AT154" s="63">
        <f>IF(NOT(AR154),IF(TRIM($H154)="","Assembly","Phantom Alt"),VLOOKUP(F154,ZPCS04!B:G,6,0))</f>
        <v>1306</v>
      </c>
      <c r="AU154" s="7"/>
      <c r="AV154" s="38">
        <f ca="1">IF(TRIM($W154)="F",OFFSET($A$5,MATCH($AS154,$AS$5:$AS154,0)-1,0),$A154)</f>
        <v>152</v>
      </c>
      <c r="AW154" s="38">
        <f ca="1">IFERROR(OFFSET(ZPCS04!$A$1,MATCH(F154,ZPCS04!B:B,0)-1,0),100)</f>
        <v>2</v>
      </c>
      <c r="AX154" s="7"/>
      <c r="AY154" s="6" t="b">
        <f t="shared" si="53"/>
        <v>1</v>
      </c>
      <c r="AZ154" s="6" t="b">
        <f t="shared" si="54"/>
        <v>1</v>
      </c>
      <c r="BA154" s="4"/>
      <c r="BB154" s="38" t="str">
        <f ca="1">IF(AT154="Phantom Alt",MATCH($AS154,$AS$5:$AS154,0),IF(OR(OFFSET($AF154,0,8-COUNTBLANK($AG154:$AN154))=$F153,$BE154=$BE153),$BB153,""))</f>
        <v/>
      </c>
      <c r="BC154" s="41"/>
      <c r="BD154" s="55" t="str">
        <f t="shared" si="55"/>
        <v>90MB1BG0-C1BAY0 | 10G212316014030</v>
      </c>
      <c r="BE154" s="55" t="str">
        <f t="shared" ca="1" si="56"/>
        <v>90MB1BG0-C1BAY0 | 59MB1BGB-MB0A01S</v>
      </c>
      <c r="BF154" s="57">
        <f ca="1">IFERROR(VLOOKUP($BE154,$BD$5:$BF153,3,0)*$AE154,VLOOKUP($C154,Demanda!$A:$B,2,0)*$AE154)*IF(AT154="Phantom Alt",$BC154,TRUE)</f>
        <v>1500</v>
      </c>
      <c r="BG154" s="57">
        <f t="shared" ca="1" si="57"/>
        <v>0</v>
      </c>
      <c r="BH154" s="57">
        <f>SUMIF(Invoice!A:A,F154,Invoice!B:B)</f>
        <v>0</v>
      </c>
      <c r="BI154" s="57">
        <f t="shared" ca="1" si="58"/>
        <v>1500</v>
      </c>
      <c r="BJ154" s="57">
        <f ca="1">MIN((BI154-SUMIF($AS$5:AS153,AS154,$BJ$5:BJ153)),MAX(0,BH154-SUMIF($F$5:F153,F154,$BJ$5:BJ153)))</f>
        <v>0</v>
      </c>
      <c r="BK154" s="57">
        <f t="shared" ca="1" si="59"/>
        <v>0</v>
      </c>
      <c r="BL154" s="57">
        <f ca="1">MAX(0,SUMIF(Invoice!A:A,F154,Invoice!B:B)-SUMIF(F:F,F154,BJ:BJ))*(COUNTIF(F:F,F154)=COUNTIF($F$5:F154,F154))</f>
        <v>0</v>
      </c>
    </row>
    <row r="155" spans="1:64" hidden="1">
      <c r="A155" s="43">
        <v>155</v>
      </c>
      <c r="B155" s="35" t="s">
        <v>145</v>
      </c>
      <c r="C155" s="35" t="s">
        <v>5706</v>
      </c>
      <c r="D155" s="35">
        <v>2</v>
      </c>
      <c r="E155" s="35">
        <v>370</v>
      </c>
      <c r="F155" s="64" t="s">
        <v>5645</v>
      </c>
      <c r="G155" s="73" t="s">
        <v>5646</v>
      </c>
      <c r="H155" s="35">
        <v>36</v>
      </c>
      <c r="I155" s="35" t="s">
        <v>55</v>
      </c>
      <c r="J155" s="35">
        <v>0</v>
      </c>
      <c r="K155" s="35" t="s">
        <v>148</v>
      </c>
      <c r="L155" s="35" t="s">
        <v>53</v>
      </c>
      <c r="M155" s="35">
        <v>1</v>
      </c>
      <c r="N155" s="35"/>
      <c r="O155" s="35">
        <v>1</v>
      </c>
      <c r="P155" s="35">
        <v>2</v>
      </c>
      <c r="Q155" s="35">
        <v>4</v>
      </c>
      <c r="R155" s="35" t="s">
        <v>73</v>
      </c>
      <c r="S155" s="35" t="s">
        <v>73</v>
      </c>
      <c r="T155" s="36">
        <v>44901</v>
      </c>
      <c r="U155" s="36">
        <v>2958465</v>
      </c>
      <c r="V155" s="35" t="s">
        <v>5707</v>
      </c>
      <c r="W155" s="35" t="s">
        <v>144</v>
      </c>
      <c r="X155" s="35"/>
      <c r="Y155" s="35" t="s">
        <v>143</v>
      </c>
      <c r="Z155" s="35">
        <v>7594328</v>
      </c>
      <c r="AA155" s="35">
        <v>206</v>
      </c>
      <c r="AB155" s="35">
        <v>103</v>
      </c>
      <c r="AC155" s="35"/>
      <c r="AE155" s="51">
        <f t="shared" si="40"/>
        <v>1</v>
      </c>
      <c r="AG155" s="6" t="str">
        <f t="shared" si="41"/>
        <v>90MB1BG0-C1BAY0</v>
      </c>
      <c r="AH155" s="6" t="str">
        <f t="shared" si="42"/>
        <v>59MB1BGB-MB0A01S</v>
      </c>
      <c r="AI155" s="6" t="str">
        <f t="shared" si="43"/>
        <v/>
      </c>
      <c r="AJ155" s="6" t="str">
        <f t="shared" si="44"/>
        <v/>
      </c>
      <c r="AK155" s="6" t="str">
        <f t="shared" si="45"/>
        <v/>
      </c>
      <c r="AL155" s="6" t="str">
        <f t="shared" si="46"/>
        <v/>
      </c>
      <c r="AM155" s="6" t="str">
        <f t="shared" si="47"/>
        <v/>
      </c>
      <c r="AN155" s="6" t="str">
        <f t="shared" si="48"/>
        <v/>
      </c>
      <c r="AO155" s="6" t="str">
        <f t="shared" si="49"/>
        <v xml:space="preserve">90MB1BG0-C1BAY0 | 59MB1BGB-MB0A01S |  |  |  |  |  | </v>
      </c>
      <c r="AP155" s="6">
        <f t="shared" si="50"/>
        <v>0</v>
      </c>
      <c r="AQ155" s="4"/>
      <c r="AR155" s="6" t="b">
        <f t="shared" si="51"/>
        <v>1</v>
      </c>
      <c r="AS155" s="6" t="str">
        <f t="shared" si="52"/>
        <v>461E | 90MB1BG0-C1BAY0 | 59MB1BGB-MB0A01S |  |  |  |  |  |  | 36</v>
      </c>
      <c r="AT155" s="63">
        <f>IF(NOT(AR155),IF(TRIM($H155)="","Assembly","Phantom Alt"),VLOOKUP(F155,ZPCS04!B:G,6,0))</f>
        <v>1306</v>
      </c>
      <c r="AU155" s="7"/>
      <c r="AV155" s="38">
        <f ca="1">IF(TRIM($W155)="F",OFFSET($A$5,MATCH($AS155,$AS$5:$AS155,0)-1,0),$A155)</f>
        <v>152</v>
      </c>
      <c r="AW155" s="38">
        <f ca="1">IFERROR(OFFSET(ZPCS04!$A$1,MATCH(F155,ZPCS04!B:B,0)-1,0),100)</f>
        <v>2</v>
      </c>
      <c r="AX155" s="7"/>
      <c r="AY155" s="6" t="b">
        <f t="shared" si="53"/>
        <v>1</v>
      </c>
      <c r="AZ155" s="6" t="b">
        <f t="shared" si="54"/>
        <v>1</v>
      </c>
      <c r="BA155" s="4"/>
      <c r="BB155" s="38" t="str">
        <f ca="1">IF(AT155="Phantom Alt",MATCH($AS155,$AS$5:$AS155,0),IF(OR(OFFSET($AF155,0,8-COUNTBLANK($AG155:$AN155))=$F154,$BE155=$BE154),$BB154,""))</f>
        <v/>
      </c>
      <c r="BC155" s="41"/>
      <c r="BD155" s="55" t="str">
        <f t="shared" si="55"/>
        <v>90MB1BG0-C1BAY0 | 10G212316014050</v>
      </c>
      <c r="BE155" s="55" t="str">
        <f t="shared" ca="1" si="56"/>
        <v>90MB1BG0-C1BAY0 | 59MB1BGB-MB0A01S</v>
      </c>
      <c r="BF155" s="57">
        <f ca="1">IFERROR(VLOOKUP($BE155,$BD$5:$BF154,3,0)*$AE155,VLOOKUP($C155,Demanda!$A:$B,2,0)*$AE155)*IF(AT155="Phantom Alt",$BC155,TRUE)</f>
        <v>1500</v>
      </c>
      <c r="BG155" s="57">
        <f t="shared" ca="1" si="57"/>
        <v>0</v>
      </c>
      <c r="BH155" s="57">
        <f>SUMIF(Invoice!A:A,F155,Invoice!B:B)</f>
        <v>0</v>
      </c>
      <c r="BI155" s="57">
        <f t="shared" ca="1" si="58"/>
        <v>1500</v>
      </c>
      <c r="BJ155" s="57">
        <f ca="1">MIN((BI155-SUMIF($AS$5:AS154,AS155,$BJ$5:BJ154)),MAX(0,BH155-SUMIF($F$5:F154,F155,$BJ$5:BJ154)))</f>
        <v>0</v>
      </c>
      <c r="BK155" s="57">
        <f t="shared" ca="1" si="59"/>
        <v>0</v>
      </c>
      <c r="BL155" s="57">
        <f ca="1">MAX(0,SUMIF(Invoice!A:A,F155,Invoice!B:B)-SUMIF(F:F,F155,BJ:BJ))*(COUNTIF(F:F,F155)=COUNTIF($F$5:F155,F155))</f>
        <v>0</v>
      </c>
    </row>
    <row r="156" spans="1:64" hidden="1">
      <c r="A156" s="43">
        <v>156</v>
      </c>
      <c r="B156" s="35" t="s">
        <v>145</v>
      </c>
      <c r="C156" s="35" t="s">
        <v>5706</v>
      </c>
      <c r="D156" s="35">
        <v>2</v>
      </c>
      <c r="E156" s="35">
        <v>380</v>
      </c>
      <c r="F156" s="64" t="s">
        <v>907</v>
      </c>
      <c r="G156" s="73" t="s">
        <v>908</v>
      </c>
      <c r="H156" s="35">
        <v>37</v>
      </c>
      <c r="I156" s="35" t="s">
        <v>55</v>
      </c>
      <c r="J156" s="35">
        <v>0</v>
      </c>
      <c r="K156" s="35" t="s">
        <v>148</v>
      </c>
      <c r="L156" s="35" t="s">
        <v>53</v>
      </c>
      <c r="M156" s="35">
        <v>1</v>
      </c>
      <c r="N156" s="35"/>
      <c r="O156" s="35">
        <v>1</v>
      </c>
      <c r="P156" s="35">
        <v>2</v>
      </c>
      <c r="Q156" s="35">
        <v>2</v>
      </c>
      <c r="R156" s="35" t="s">
        <v>73</v>
      </c>
      <c r="S156" s="35" t="s">
        <v>73</v>
      </c>
      <c r="T156" s="36">
        <v>44901</v>
      </c>
      <c r="U156" s="36">
        <v>2958465</v>
      </c>
      <c r="V156" s="35" t="s">
        <v>5707</v>
      </c>
      <c r="W156" s="35" t="s">
        <v>144</v>
      </c>
      <c r="X156" s="35"/>
      <c r="Y156" s="35" t="s">
        <v>143</v>
      </c>
      <c r="Z156" s="35">
        <v>7594328</v>
      </c>
      <c r="AA156" s="35">
        <v>210</v>
      </c>
      <c r="AB156" s="35">
        <v>105</v>
      </c>
      <c r="AC156" s="35"/>
      <c r="AE156" s="51">
        <f t="shared" si="40"/>
        <v>1</v>
      </c>
      <c r="AG156" s="6" t="str">
        <f t="shared" si="41"/>
        <v>90MB1BG0-C1BAY0</v>
      </c>
      <c r="AH156" s="6" t="str">
        <f t="shared" si="42"/>
        <v>59MB1BGB-MB0A01S</v>
      </c>
      <c r="AI156" s="6" t="str">
        <f t="shared" si="43"/>
        <v/>
      </c>
      <c r="AJ156" s="6" t="str">
        <f t="shared" si="44"/>
        <v/>
      </c>
      <c r="AK156" s="6" t="str">
        <f t="shared" si="45"/>
        <v/>
      </c>
      <c r="AL156" s="6" t="str">
        <f t="shared" si="46"/>
        <v/>
      </c>
      <c r="AM156" s="6" t="str">
        <f t="shared" si="47"/>
        <v/>
      </c>
      <c r="AN156" s="6" t="str">
        <f t="shared" si="48"/>
        <v/>
      </c>
      <c r="AO156" s="6" t="str">
        <f t="shared" si="49"/>
        <v xml:space="preserve">90MB1BG0-C1BAY0 | 59MB1BGB-MB0A01S |  |  |  |  |  | </v>
      </c>
      <c r="AP156" s="6">
        <f t="shared" si="50"/>
        <v>0</v>
      </c>
      <c r="AQ156" s="4"/>
      <c r="AR156" s="6" t="b">
        <f t="shared" si="51"/>
        <v>1</v>
      </c>
      <c r="AS156" s="6" t="str">
        <f t="shared" si="52"/>
        <v>461E | 90MB1BG0-C1BAY0 | 59MB1BGB-MB0A01S |  |  |  |  |  |  | 37</v>
      </c>
      <c r="AT156" s="63">
        <f>IF(NOT(AR156),IF(TRIM($H156)="","Assembly","Phantom Alt"),VLOOKUP(F156,ZPCS04!B:G,6,0))</f>
        <v>677</v>
      </c>
      <c r="AU156" s="7"/>
      <c r="AV156" s="38">
        <f ca="1">IF(TRIM($W156)="F",OFFSET($A$5,MATCH($AS156,$AS$5:$AS156,0)-1,0),$A156)</f>
        <v>156</v>
      </c>
      <c r="AW156" s="38">
        <f ca="1">IFERROR(OFFSET(ZPCS04!$A$1,MATCH(F156,ZPCS04!B:B,0)-1,0),100)</f>
        <v>1.9999999000000002</v>
      </c>
      <c r="AX156" s="7"/>
      <c r="AY156" s="6" t="b">
        <f t="shared" si="53"/>
        <v>1</v>
      </c>
      <c r="AZ156" s="6" t="b">
        <f t="shared" si="54"/>
        <v>1</v>
      </c>
      <c r="BA156" s="4"/>
      <c r="BB156" s="38" t="str">
        <f ca="1">IF(AT156="Phantom Alt",MATCH($AS156,$AS$5:$AS156,0),IF(OR(OFFSET($AF156,0,8-COUNTBLANK($AG156:$AN156))=$F155,$BE156=$BE155),$BB155,""))</f>
        <v/>
      </c>
      <c r="BC156" s="41"/>
      <c r="BD156" s="55" t="str">
        <f t="shared" si="55"/>
        <v>90MB1BG0-C1BAY0 | 10G212316114010</v>
      </c>
      <c r="BE156" s="55" t="str">
        <f t="shared" ca="1" si="56"/>
        <v>90MB1BG0-C1BAY0 | 59MB1BGB-MB0A01S</v>
      </c>
      <c r="BF156" s="57">
        <f ca="1">IFERROR(VLOOKUP($BE156,$BD$5:$BF155,3,0)*$AE156,VLOOKUP($C156,Demanda!$A:$B,2,0)*$AE156)*IF(AT156="Phantom Alt",$BC156,TRUE)</f>
        <v>1500</v>
      </c>
      <c r="BG156" s="57">
        <f t="shared" ca="1" si="57"/>
        <v>0</v>
      </c>
      <c r="BH156" s="57">
        <f>SUMIF(Invoice!A:A,F156,Invoice!B:B)</f>
        <v>10000</v>
      </c>
      <c r="BI156" s="57">
        <f t="shared" ca="1" si="58"/>
        <v>1500</v>
      </c>
      <c r="BJ156" s="57">
        <f ca="1">MIN((BI156-SUMIF($AS$5:AS155,AS156,$BJ$5:BJ155)),MAX(0,BH156-SUMIF($F$5:F155,F156,$BJ$5:BJ155)))</f>
        <v>1500</v>
      </c>
      <c r="BK156" s="57">
        <f t="shared" ca="1" si="59"/>
        <v>0</v>
      </c>
      <c r="BL156" s="57">
        <f ca="1">MAX(0,SUMIF(Invoice!A:A,F156,Invoice!B:B)-SUMIF(F:F,F156,BJ:BJ))*(COUNTIF(F:F,F156)=COUNTIF($F$5:F156,F156))</f>
        <v>8500</v>
      </c>
    </row>
    <row r="157" spans="1:64" hidden="1">
      <c r="A157" s="43">
        <v>157</v>
      </c>
      <c r="B157" s="35" t="s">
        <v>145</v>
      </c>
      <c r="C157" s="35" t="s">
        <v>5706</v>
      </c>
      <c r="D157" s="35">
        <v>2</v>
      </c>
      <c r="E157" s="35">
        <v>380</v>
      </c>
      <c r="F157" s="64" t="s">
        <v>910</v>
      </c>
      <c r="G157" s="73" t="s">
        <v>911</v>
      </c>
      <c r="H157" s="35">
        <v>37</v>
      </c>
      <c r="I157" s="35" t="s">
        <v>55</v>
      </c>
      <c r="J157" s="35">
        <v>0</v>
      </c>
      <c r="K157" s="35" t="s">
        <v>148</v>
      </c>
      <c r="L157" s="35" t="s">
        <v>53</v>
      </c>
      <c r="M157" s="35">
        <v>1</v>
      </c>
      <c r="N157" s="35"/>
      <c r="O157" s="35">
        <v>1</v>
      </c>
      <c r="P157" s="35">
        <v>2</v>
      </c>
      <c r="Q157" s="35">
        <v>3</v>
      </c>
      <c r="R157" s="35" t="s">
        <v>73</v>
      </c>
      <c r="S157" s="35" t="s">
        <v>73</v>
      </c>
      <c r="T157" s="36">
        <v>44901</v>
      </c>
      <c r="U157" s="36">
        <v>2958465</v>
      </c>
      <c r="V157" s="35" t="s">
        <v>5707</v>
      </c>
      <c r="W157" s="35" t="s">
        <v>144</v>
      </c>
      <c r="X157" s="35"/>
      <c r="Y157" s="35" t="s">
        <v>143</v>
      </c>
      <c r="Z157" s="35">
        <v>7594328</v>
      </c>
      <c r="AA157" s="35">
        <v>212</v>
      </c>
      <c r="AB157" s="35">
        <v>106</v>
      </c>
      <c r="AC157" s="35"/>
      <c r="AE157" s="51">
        <f t="shared" si="40"/>
        <v>1</v>
      </c>
      <c r="AG157" s="6" t="str">
        <f t="shared" si="41"/>
        <v>90MB1BG0-C1BAY0</v>
      </c>
      <c r="AH157" s="6" t="str">
        <f t="shared" si="42"/>
        <v>59MB1BGB-MB0A01S</v>
      </c>
      <c r="AI157" s="6" t="str">
        <f t="shared" si="43"/>
        <v/>
      </c>
      <c r="AJ157" s="6" t="str">
        <f t="shared" si="44"/>
        <v/>
      </c>
      <c r="AK157" s="6" t="str">
        <f t="shared" si="45"/>
        <v/>
      </c>
      <c r="AL157" s="6" t="str">
        <f t="shared" si="46"/>
        <v/>
      </c>
      <c r="AM157" s="6" t="str">
        <f t="shared" si="47"/>
        <v/>
      </c>
      <c r="AN157" s="6" t="str">
        <f t="shared" si="48"/>
        <v/>
      </c>
      <c r="AO157" s="6" t="str">
        <f t="shared" si="49"/>
        <v xml:space="preserve">90MB1BG0-C1BAY0 | 59MB1BGB-MB0A01S |  |  |  |  |  | </v>
      </c>
      <c r="AP157" s="6">
        <f t="shared" si="50"/>
        <v>0</v>
      </c>
      <c r="AQ157" s="4"/>
      <c r="AR157" s="6" t="b">
        <f t="shared" si="51"/>
        <v>1</v>
      </c>
      <c r="AS157" s="6" t="str">
        <f t="shared" si="52"/>
        <v>461E | 90MB1BG0-C1BAY0 | 59MB1BGB-MB0A01S |  |  |  |  |  |  | 37</v>
      </c>
      <c r="AT157" s="63">
        <f>IF(NOT(AR157),IF(TRIM($H157)="","Assembly","Phantom Alt"),VLOOKUP(F157,ZPCS04!B:G,6,0))</f>
        <v>677</v>
      </c>
      <c r="AU157" s="7"/>
      <c r="AV157" s="38">
        <f ca="1">IF(TRIM($W157)="F",OFFSET($A$5,MATCH($AS157,$AS$5:$AS157,0)-1,0),$A157)</f>
        <v>156</v>
      </c>
      <c r="AW157" s="38">
        <f ca="1">IFERROR(OFFSET(ZPCS04!$A$1,MATCH(F157,ZPCS04!B:B,0)-1,0),100)</f>
        <v>2</v>
      </c>
      <c r="AX157" s="7"/>
      <c r="AY157" s="6" t="b">
        <f t="shared" si="53"/>
        <v>1</v>
      </c>
      <c r="AZ157" s="6" t="b">
        <f t="shared" si="54"/>
        <v>1</v>
      </c>
      <c r="BA157" s="4"/>
      <c r="BB157" s="38" t="str">
        <f ca="1">IF(AT157="Phantom Alt",MATCH($AS157,$AS$5:$AS157,0),IF(OR(OFFSET($AF157,0,8-COUNTBLANK($AG157:$AN157))=$F156,$BE157=$BE156),$BB156,""))</f>
        <v/>
      </c>
      <c r="BC157" s="41"/>
      <c r="BD157" s="55" t="str">
        <f t="shared" si="55"/>
        <v>90MB1BG0-C1BAY0 | 10G212316114020</v>
      </c>
      <c r="BE157" s="55" t="str">
        <f t="shared" ca="1" si="56"/>
        <v>90MB1BG0-C1BAY0 | 59MB1BGB-MB0A01S</v>
      </c>
      <c r="BF157" s="57">
        <f ca="1">IFERROR(VLOOKUP($BE157,$BD$5:$BF156,3,0)*$AE157,VLOOKUP($C157,Demanda!$A:$B,2,0)*$AE157)*IF(AT157="Phantom Alt",$BC157,TRUE)</f>
        <v>1500</v>
      </c>
      <c r="BG157" s="57">
        <f t="shared" ca="1" si="57"/>
        <v>0</v>
      </c>
      <c r="BH157" s="57">
        <f>SUMIF(Invoice!A:A,F157,Invoice!B:B)</f>
        <v>0</v>
      </c>
      <c r="BI157" s="57">
        <f t="shared" ca="1" si="58"/>
        <v>1500</v>
      </c>
      <c r="BJ157" s="57">
        <f ca="1">MIN((BI157-SUMIF($AS$5:AS156,AS157,$BJ$5:BJ156)),MAX(0,BH157-SUMIF($F$5:F156,F157,$BJ$5:BJ156)))</f>
        <v>0</v>
      </c>
      <c r="BK157" s="57">
        <f t="shared" ca="1" si="59"/>
        <v>0</v>
      </c>
      <c r="BL157" s="57">
        <f ca="1">MAX(0,SUMIF(Invoice!A:A,F157,Invoice!B:B)-SUMIF(F:F,F157,BJ:BJ))*(COUNTIF(F:F,F157)=COUNTIF($F$5:F157,F157))</f>
        <v>0</v>
      </c>
    </row>
    <row r="158" spans="1:64" hidden="1">
      <c r="A158" s="43">
        <v>158</v>
      </c>
      <c r="B158" s="35" t="s">
        <v>145</v>
      </c>
      <c r="C158" s="35" t="s">
        <v>5706</v>
      </c>
      <c r="D158" s="35">
        <v>2</v>
      </c>
      <c r="E158" s="35">
        <v>380</v>
      </c>
      <c r="F158" s="64" t="s">
        <v>912</v>
      </c>
      <c r="G158" s="73" t="s">
        <v>913</v>
      </c>
      <c r="H158" s="35">
        <v>37</v>
      </c>
      <c r="I158" s="35" t="s">
        <v>54</v>
      </c>
      <c r="J158" s="35">
        <v>100</v>
      </c>
      <c r="K158" s="35" t="s">
        <v>148</v>
      </c>
      <c r="L158" s="35" t="s">
        <v>53</v>
      </c>
      <c r="M158" s="35">
        <v>1</v>
      </c>
      <c r="N158" s="35">
        <v>1</v>
      </c>
      <c r="O158" s="35">
        <v>1</v>
      </c>
      <c r="P158" s="35">
        <v>2</v>
      </c>
      <c r="Q158" s="35">
        <v>1</v>
      </c>
      <c r="R158" s="35" t="s">
        <v>73</v>
      </c>
      <c r="S158" s="35" t="s">
        <v>73</v>
      </c>
      <c r="T158" s="36">
        <v>44901</v>
      </c>
      <c r="U158" s="36">
        <v>2958465</v>
      </c>
      <c r="V158" s="35" t="s">
        <v>5707</v>
      </c>
      <c r="W158" s="35" t="s">
        <v>144</v>
      </c>
      <c r="X158" s="35"/>
      <c r="Y158" s="35" t="s">
        <v>143</v>
      </c>
      <c r="Z158" s="35">
        <v>7594328</v>
      </c>
      <c r="AA158" s="35">
        <v>208</v>
      </c>
      <c r="AB158" s="35">
        <v>104</v>
      </c>
      <c r="AC158" s="35"/>
      <c r="AE158" s="51">
        <f t="shared" si="40"/>
        <v>1</v>
      </c>
      <c r="AG158" s="6" t="str">
        <f t="shared" si="41"/>
        <v>90MB1BG0-C1BAY0</v>
      </c>
      <c r="AH158" s="6" t="str">
        <f t="shared" si="42"/>
        <v>59MB1BGB-MB0A01S</v>
      </c>
      <c r="AI158" s="6" t="str">
        <f t="shared" si="43"/>
        <v/>
      </c>
      <c r="AJ158" s="6" t="str">
        <f t="shared" si="44"/>
        <v/>
      </c>
      <c r="AK158" s="6" t="str">
        <f t="shared" si="45"/>
        <v/>
      </c>
      <c r="AL158" s="6" t="str">
        <f t="shared" si="46"/>
        <v/>
      </c>
      <c r="AM158" s="6" t="str">
        <f t="shared" si="47"/>
        <v/>
      </c>
      <c r="AN158" s="6" t="str">
        <f t="shared" si="48"/>
        <v/>
      </c>
      <c r="AO158" s="6" t="str">
        <f t="shared" si="49"/>
        <v xml:space="preserve">90MB1BG0-C1BAY0 | 59MB1BGB-MB0A01S |  |  |  |  |  | </v>
      </c>
      <c r="AP158" s="6">
        <f t="shared" si="50"/>
        <v>100</v>
      </c>
      <c r="AQ158" s="4"/>
      <c r="AR158" s="6" t="b">
        <f t="shared" si="51"/>
        <v>1</v>
      </c>
      <c r="AS158" s="6" t="str">
        <f t="shared" si="52"/>
        <v>461E | 90MB1BG0-C1BAY0 | 59MB1BGB-MB0A01S |  |  |  |  |  |  | 37</v>
      </c>
      <c r="AT158" s="63">
        <f>IF(NOT(AR158),IF(TRIM($H158)="","Assembly","Phantom Alt"),VLOOKUP(F158,ZPCS04!B:G,6,0))</f>
        <v>677</v>
      </c>
      <c r="AU158" s="7"/>
      <c r="AV158" s="38">
        <f ca="1">IF(TRIM($W158)="F",OFFSET($A$5,MATCH($AS158,$AS$5:$AS158,0)-1,0),$A158)</f>
        <v>156</v>
      </c>
      <c r="AW158" s="38">
        <f ca="1">IFERROR(OFFSET(ZPCS04!$A$1,MATCH(F158,ZPCS04!B:B,0)-1,0),100)</f>
        <v>2</v>
      </c>
      <c r="AX158" s="7"/>
      <c r="AY158" s="6" t="b">
        <f t="shared" si="53"/>
        <v>1</v>
      </c>
      <c r="AZ158" s="6" t="b">
        <f t="shared" si="54"/>
        <v>1</v>
      </c>
      <c r="BA158" s="4"/>
      <c r="BB158" s="38" t="str">
        <f ca="1">IF(AT158="Phantom Alt",MATCH($AS158,$AS$5:$AS158,0),IF(OR(OFFSET($AF158,0,8-COUNTBLANK($AG158:$AN158))=$F157,$BE158=$BE157),$BB157,""))</f>
        <v/>
      </c>
      <c r="BC158" s="41"/>
      <c r="BD158" s="55" t="str">
        <f t="shared" si="55"/>
        <v>90MB1BG0-C1BAY0 | 10G212316114050</v>
      </c>
      <c r="BE158" s="55" t="str">
        <f t="shared" ca="1" si="56"/>
        <v>90MB1BG0-C1BAY0 | 59MB1BGB-MB0A01S</v>
      </c>
      <c r="BF158" s="57">
        <f ca="1">IFERROR(VLOOKUP($BE158,$BD$5:$BF157,3,0)*$AE158,VLOOKUP($C158,Demanda!$A:$B,2,0)*$AE158)*IF(AT158="Phantom Alt",$BC158,TRUE)</f>
        <v>1500</v>
      </c>
      <c r="BG158" s="57">
        <f t="shared" ca="1" si="57"/>
        <v>1500</v>
      </c>
      <c r="BH158" s="57">
        <f>SUMIF(Invoice!A:A,F158,Invoice!B:B)</f>
        <v>0</v>
      </c>
      <c r="BI158" s="57">
        <f t="shared" ca="1" si="58"/>
        <v>1500</v>
      </c>
      <c r="BJ158" s="57">
        <f ca="1">MIN((BI158-SUMIF($AS$5:AS157,AS158,$BJ$5:BJ157)),MAX(0,BH158-SUMIF($F$5:F157,F158,$BJ$5:BJ157)))</f>
        <v>0</v>
      </c>
      <c r="BK158" s="57">
        <f t="shared" ca="1" si="59"/>
        <v>0</v>
      </c>
      <c r="BL158" s="57">
        <f ca="1">MAX(0,SUMIF(Invoice!A:A,F158,Invoice!B:B)-SUMIF(F:F,F158,BJ:BJ))*(COUNTIF(F:F,F158)=COUNTIF($F$5:F158,F158))</f>
        <v>0</v>
      </c>
    </row>
    <row r="159" spans="1:64" hidden="1">
      <c r="A159" s="43">
        <v>159</v>
      </c>
      <c r="B159" s="35" t="s">
        <v>145</v>
      </c>
      <c r="C159" s="35" t="s">
        <v>5706</v>
      </c>
      <c r="D159" s="35">
        <v>2</v>
      </c>
      <c r="E159" s="35">
        <v>390</v>
      </c>
      <c r="F159" s="64" t="s">
        <v>923</v>
      </c>
      <c r="G159" s="73" t="s">
        <v>924</v>
      </c>
      <c r="H159" s="35">
        <v>38</v>
      </c>
      <c r="I159" s="35" t="s">
        <v>55</v>
      </c>
      <c r="J159" s="35">
        <v>0</v>
      </c>
      <c r="K159" s="35" t="s">
        <v>462</v>
      </c>
      <c r="L159" s="35" t="s">
        <v>53</v>
      </c>
      <c r="M159" s="35">
        <v>2</v>
      </c>
      <c r="N159" s="35"/>
      <c r="O159" s="35">
        <v>1</v>
      </c>
      <c r="P159" s="35">
        <v>2</v>
      </c>
      <c r="Q159" s="35">
        <v>2</v>
      </c>
      <c r="R159" s="35" t="s">
        <v>122</v>
      </c>
      <c r="S159" s="35" t="s">
        <v>122</v>
      </c>
      <c r="T159" s="36">
        <v>44901</v>
      </c>
      <c r="U159" s="36">
        <v>2958465</v>
      </c>
      <c r="V159" s="35" t="s">
        <v>5707</v>
      </c>
      <c r="W159" s="35" t="s">
        <v>144</v>
      </c>
      <c r="X159" s="35"/>
      <c r="Y159" s="35" t="s">
        <v>143</v>
      </c>
      <c r="Z159" s="35">
        <v>7594328</v>
      </c>
      <c r="AA159" s="35">
        <v>216</v>
      </c>
      <c r="AB159" s="35">
        <v>108</v>
      </c>
      <c r="AC159" s="35"/>
      <c r="AE159" s="51">
        <f t="shared" si="40"/>
        <v>2</v>
      </c>
      <c r="AG159" s="6" t="str">
        <f t="shared" si="41"/>
        <v>90MB1BG0-C1BAY0</v>
      </c>
      <c r="AH159" s="6" t="str">
        <f t="shared" si="42"/>
        <v>59MB1BGB-MB0A01S</v>
      </c>
      <c r="AI159" s="6" t="str">
        <f t="shared" si="43"/>
        <v/>
      </c>
      <c r="AJ159" s="6" t="str">
        <f t="shared" si="44"/>
        <v/>
      </c>
      <c r="AK159" s="6" t="str">
        <f t="shared" si="45"/>
        <v/>
      </c>
      <c r="AL159" s="6" t="str">
        <f t="shared" si="46"/>
        <v/>
      </c>
      <c r="AM159" s="6" t="str">
        <f t="shared" si="47"/>
        <v/>
      </c>
      <c r="AN159" s="6" t="str">
        <f t="shared" si="48"/>
        <v/>
      </c>
      <c r="AO159" s="6" t="str">
        <f t="shared" si="49"/>
        <v xml:space="preserve">90MB1BG0-C1BAY0 | 59MB1BGB-MB0A01S |  |  |  |  |  | </v>
      </c>
      <c r="AP159" s="6">
        <f t="shared" si="50"/>
        <v>0</v>
      </c>
      <c r="AQ159" s="4"/>
      <c r="AR159" s="6" t="b">
        <f t="shared" si="51"/>
        <v>1</v>
      </c>
      <c r="AS159" s="6" t="str">
        <f t="shared" si="52"/>
        <v>461E | 90MB1BG0-C1BAY0 | 59MB1BGB-MB0A01S |  |  |  |  |  |  | 38</v>
      </c>
      <c r="AT159" s="63">
        <f>IF(NOT(AR159),IF(TRIM($H159)="","Assembly","Phantom Alt"),VLOOKUP(F159,ZPCS04!B:G,6,0))</f>
        <v>678</v>
      </c>
      <c r="AU159" s="7"/>
      <c r="AV159" s="38">
        <f ca="1">IF(TRIM($W159)="F",OFFSET($A$5,MATCH($AS159,$AS$5:$AS159,0)-1,0),$A159)</f>
        <v>159</v>
      </c>
      <c r="AW159" s="38">
        <f ca="1">IFERROR(OFFSET(ZPCS04!$A$1,MATCH(F159,ZPCS04!B:B,0)-1,0),100)</f>
        <v>1.9999999000000002</v>
      </c>
      <c r="AX159" s="7"/>
      <c r="AY159" s="6" t="b">
        <f t="shared" si="53"/>
        <v>1</v>
      </c>
      <c r="AZ159" s="6" t="b">
        <f t="shared" si="54"/>
        <v>1</v>
      </c>
      <c r="BA159" s="4"/>
      <c r="BB159" s="38" t="str">
        <f ca="1">IF(AT159="Phantom Alt",MATCH($AS159,$AS$5:$AS159,0),IF(OR(OFFSET($AF159,0,8-COUNTBLANK($AG159:$AN159))=$F158,$BE159=$BE158),$BB158,""))</f>
        <v/>
      </c>
      <c r="BC159" s="41"/>
      <c r="BD159" s="55" t="str">
        <f t="shared" si="55"/>
        <v>90MB1BG0-C1BAY0 | 10G212324214010</v>
      </c>
      <c r="BE159" s="55" t="str">
        <f t="shared" ca="1" si="56"/>
        <v>90MB1BG0-C1BAY0 | 59MB1BGB-MB0A01S</v>
      </c>
      <c r="BF159" s="57">
        <f ca="1">IFERROR(VLOOKUP($BE159,$BD$5:$BF158,3,0)*$AE159,VLOOKUP($C159,Demanda!$A:$B,2,0)*$AE159)*IF(AT159="Phantom Alt",$BC159,TRUE)</f>
        <v>3000</v>
      </c>
      <c r="BG159" s="57">
        <f t="shared" ca="1" si="57"/>
        <v>0</v>
      </c>
      <c r="BH159" s="57">
        <f>SUMIF(Invoice!A:A,F159,Invoice!B:B)</f>
        <v>10000</v>
      </c>
      <c r="BI159" s="57">
        <f t="shared" ca="1" si="58"/>
        <v>3000</v>
      </c>
      <c r="BJ159" s="57">
        <f ca="1">MIN((BI159-SUMIF($AS$5:AS158,AS159,$BJ$5:BJ158)),MAX(0,BH159-SUMIF($F$5:F158,F159,$BJ$5:BJ158)))</f>
        <v>3000</v>
      </c>
      <c r="BK159" s="57">
        <f t="shared" ca="1" si="59"/>
        <v>0</v>
      </c>
      <c r="BL159" s="57">
        <f ca="1">MAX(0,SUMIF(Invoice!A:A,F159,Invoice!B:B)-SUMIF(F:F,F159,BJ:BJ))*(COUNTIF(F:F,F159)=COUNTIF($F$5:F159,F159))</f>
        <v>7000</v>
      </c>
    </row>
    <row r="160" spans="1:64" hidden="1">
      <c r="A160" s="43">
        <v>160</v>
      </c>
      <c r="B160" s="35" t="s">
        <v>145</v>
      </c>
      <c r="C160" s="35" t="s">
        <v>5706</v>
      </c>
      <c r="D160" s="35">
        <v>2</v>
      </c>
      <c r="E160" s="35">
        <v>390</v>
      </c>
      <c r="F160" s="64" t="s">
        <v>926</v>
      </c>
      <c r="G160" s="73" t="s">
        <v>924</v>
      </c>
      <c r="H160" s="35">
        <v>38</v>
      </c>
      <c r="I160" s="35" t="s">
        <v>55</v>
      </c>
      <c r="J160" s="35">
        <v>0</v>
      </c>
      <c r="K160" s="35" t="s">
        <v>462</v>
      </c>
      <c r="L160" s="35" t="s">
        <v>53</v>
      </c>
      <c r="M160" s="35">
        <v>2</v>
      </c>
      <c r="N160" s="35"/>
      <c r="O160" s="35">
        <v>1</v>
      </c>
      <c r="P160" s="35">
        <v>2</v>
      </c>
      <c r="Q160" s="35">
        <v>3</v>
      </c>
      <c r="R160" s="35" t="s">
        <v>122</v>
      </c>
      <c r="S160" s="35" t="s">
        <v>122</v>
      </c>
      <c r="T160" s="36">
        <v>44901</v>
      </c>
      <c r="U160" s="36">
        <v>2958465</v>
      </c>
      <c r="V160" s="35" t="s">
        <v>5707</v>
      </c>
      <c r="W160" s="35" t="s">
        <v>144</v>
      </c>
      <c r="X160" s="35"/>
      <c r="Y160" s="35" t="s">
        <v>143</v>
      </c>
      <c r="Z160" s="35">
        <v>7594328</v>
      </c>
      <c r="AA160" s="35">
        <v>218</v>
      </c>
      <c r="AB160" s="35">
        <v>109</v>
      </c>
      <c r="AC160" s="35"/>
      <c r="AE160" s="51">
        <f t="shared" si="40"/>
        <v>2</v>
      </c>
      <c r="AG160" s="6" t="str">
        <f t="shared" si="41"/>
        <v>90MB1BG0-C1BAY0</v>
      </c>
      <c r="AH160" s="6" t="str">
        <f t="shared" si="42"/>
        <v>59MB1BGB-MB0A01S</v>
      </c>
      <c r="AI160" s="6" t="str">
        <f t="shared" si="43"/>
        <v/>
      </c>
      <c r="AJ160" s="6" t="str">
        <f t="shared" si="44"/>
        <v/>
      </c>
      <c r="AK160" s="6" t="str">
        <f t="shared" si="45"/>
        <v/>
      </c>
      <c r="AL160" s="6" t="str">
        <f t="shared" si="46"/>
        <v/>
      </c>
      <c r="AM160" s="6" t="str">
        <f t="shared" si="47"/>
        <v/>
      </c>
      <c r="AN160" s="6" t="str">
        <f t="shared" si="48"/>
        <v/>
      </c>
      <c r="AO160" s="6" t="str">
        <f t="shared" si="49"/>
        <v xml:space="preserve">90MB1BG0-C1BAY0 | 59MB1BGB-MB0A01S |  |  |  |  |  | </v>
      </c>
      <c r="AP160" s="6">
        <f t="shared" si="50"/>
        <v>0</v>
      </c>
      <c r="AQ160" s="4"/>
      <c r="AR160" s="6" t="b">
        <f t="shared" si="51"/>
        <v>1</v>
      </c>
      <c r="AS160" s="6" t="str">
        <f t="shared" si="52"/>
        <v>461E | 90MB1BG0-C1BAY0 | 59MB1BGB-MB0A01S |  |  |  |  |  |  | 38</v>
      </c>
      <c r="AT160" s="63">
        <f>IF(NOT(AR160),IF(TRIM($H160)="","Assembly","Phantom Alt"),VLOOKUP(F160,ZPCS04!B:G,6,0))</f>
        <v>678</v>
      </c>
      <c r="AU160" s="7"/>
      <c r="AV160" s="38">
        <f ca="1">IF(TRIM($W160)="F",OFFSET($A$5,MATCH($AS160,$AS$5:$AS160,0)-1,0),$A160)</f>
        <v>159</v>
      </c>
      <c r="AW160" s="38">
        <f ca="1">IFERROR(OFFSET(ZPCS04!$A$1,MATCH(F160,ZPCS04!B:B,0)-1,0),100)</f>
        <v>2</v>
      </c>
      <c r="AX160" s="7"/>
      <c r="AY160" s="6" t="b">
        <f t="shared" si="53"/>
        <v>1</v>
      </c>
      <c r="AZ160" s="6" t="b">
        <f t="shared" si="54"/>
        <v>1</v>
      </c>
      <c r="BA160" s="4"/>
      <c r="BB160" s="38" t="str">
        <f ca="1">IF(AT160="Phantom Alt",MATCH($AS160,$AS$5:$AS160,0),IF(OR(OFFSET($AF160,0,8-COUNTBLANK($AG160:$AN160))=$F159,$BE160=$BE159),$BB159,""))</f>
        <v/>
      </c>
      <c r="BC160" s="41"/>
      <c r="BD160" s="55" t="str">
        <f t="shared" si="55"/>
        <v>90MB1BG0-C1BAY0 | 10G212324214020</v>
      </c>
      <c r="BE160" s="55" t="str">
        <f t="shared" ca="1" si="56"/>
        <v>90MB1BG0-C1BAY0 | 59MB1BGB-MB0A01S</v>
      </c>
      <c r="BF160" s="57">
        <f ca="1">IFERROR(VLOOKUP($BE160,$BD$5:$BF159,3,0)*$AE160,VLOOKUP($C160,Demanda!$A:$B,2,0)*$AE160)*IF(AT160="Phantom Alt",$BC160,TRUE)</f>
        <v>3000</v>
      </c>
      <c r="BG160" s="57">
        <f t="shared" ca="1" si="57"/>
        <v>0</v>
      </c>
      <c r="BH160" s="57">
        <f>SUMIF(Invoice!A:A,F160,Invoice!B:B)</f>
        <v>0</v>
      </c>
      <c r="BI160" s="57">
        <f t="shared" ca="1" si="58"/>
        <v>3000</v>
      </c>
      <c r="BJ160" s="57">
        <f ca="1">MIN((BI160-SUMIF($AS$5:AS159,AS160,$BJ$5:BJ159)),MAX(0,BH160-SUMIF($F$5:F159,F160,$BJ$5:BJ159)))</f>
        <v>0</v>
      </c>
      <c r="BK160" s="57">
        <f t="shared" ca="1" si="59"/>
        <v>0</v>
      </c>
      <c r="BL160" s="57">
        <f ca="1">MAX(0,SUMIF(Invoice!A:A,F160,Invoice!B:B)-SUMIF(F:F,F160,BJ:BJ))*(COUNTIF(F:F,F160)=COUNTIF($F$5:F160,F160))</f>
        <v>0</v>
      </c>
    </row>
    <row r="161" spans="1:64" hidden="1">
      <c r="A161" s="43">
        <v>161</v>
      </c>
      <c r="B161" s="35" t="s">
        <v>145</v>
      </c>
      <c r="C161" s="35" t="s">
        <v>5706</v>
      </c>
      <c r="D161" s="35">
        <v>2</v>
      </c>
      <c r="E161" s="35">
        <v>390</v>
      </c>
      <c r="F161" s="64" t="s">
        <v>927</v>
      </c>
      <c r="G161" s="73" t="s">
        <v>928</v>
      </c>
      <c r="H161" s="35">
        <v>38</v>
      </c>
      <c r="I161" s="35" t="s">
        <v>54</v>
      </c>
      <c r="J161" s="35">
        <v>100</v>
      </c>
      <c r="K161" s="35" t="s">
        <v>148</v>
      </c>
      <c r="L161" s="35" t="s">
        <v>53</v>
      </c>
      <c r="M161" s="35">
        <v>2</v>
      </c>
      <c r="N161" s="35">
        <v>2</v>
      </c>
      <c r="O161" s="35">
        <v>1</v>
      </c>
      <c r="P161" s="35">
        <v>2</v>
      </c>
      <c r="Q161" s="35">
        <v>1</v>
      </c>
      <c r="R161" s="35" t="s">
        <v>73</v>
      </c>
      <c r="S161" s="35" t="s">
        <v>73</v>
      </c>
      <c r="T161" s="36">
        <v>44901</v>
      </c>
      <c r="U161" s="36">
        <v>2958465</v>
      </c>
      <c r="V161" s="35" t="s">
        <v>5707</v>
      </c>
      <c r="W161" s="35" t="s">
        <v>144</v>
      </c>
      <c r="X161" s="35"/>
      <c r="Y161" s="35" t="s">
        <v>143</v>
      </c>
      <c r="Z161" s="35">
        <v>7594328</v>
      </c>
      <c r="AA161" s="35">
        <v>214</v>
      </c>
      <c r="AB161" s="35">
        <v>107</v>
      </c>
      <c r="AC161" s="35"/>
      <c r="AE161" s="51">
        <f t="shared" si="40"/>
        <v>2</v>
      </c>
      <c r="AG161" s="6" t="str">
        <f t="shared" si="41"/>
        <v>90MB1BG0-C1BAY0</v>
      </c>
      <c r="AH161" s="6" t="str">
        <f t="shared" si="42"/>
        <v>59MB1BGB-MB0A01S</v>
      </c>
      <c r="AI161" s="6" t="str">
        <f t="shared" si="43"/>
        <v/>
      </c>
      <c r="AJ161" s="6" t="str">
        <f t="shared" si="44"/>
        <v/>
      </c>
      <c r="AK161" s="6" t="str">
        <f t="shared" si="45"/>
        <v/>
      </c>
      <c r="AL161" s="6" t="str">
        <f t="shared" si="46"/>
        <v/>
      </c>
      <c r="AM161" s="6" t="str">
        <f t="shared" si="47"/>
        <v/>
      </c>
      <c r="AN161" s="6" t="str">
        <f t="shared" si="48"/>
        <v/>
      </c>
      <c r="AO161" s="6" t="str">
        <f t="shared" si="49"/>
        <v xml:space="preserve">90MB1BG0-C1BAY0 | 59MB1BGB-MB0A01S |  |  |  |  |  | </v>
      </c>
      <c r="AP161" s="6">
        <f t="shared" si="50"/>
        <v>100</v>
      </c>
      <c r="AQ161" s="4"/>
      <c r="AR161" s="6" t="b">
        <f t="shared" si="51"/>
        <v>1</v>
      </c>
      <c r="AS161" s="6" t="str">
        <f t="shared" si="52"/>
        <v>461E | 90MB1BG0-C1BAY0 | 59MB1BGB-MB0A01S |  |  |  |  |  |  | 38</v>
      </c>
      <c r="AT161" s="63">
        <f>IF(NOT(AR161),IF(TRIM($H161)="","Assembly","Phantom Alt"),VLOOKUP(F161,ZPCS04!B:G,6,0))</f>
        <v>678</v>
      </c>
      <c r="AU161" s="7"/>
      <c r="AV161" s="38">
        <f ca="1">IF(TRIM($W161)="F",OFFSET($A$5,MATCH($AS161,$AS$5:$AS161,0)-1,0),$A161)</f>
        <v>159</v>
      </c>
      <c r="AW161" s="38">
        <f ca="1">IFERROR(OFFSET(ZPCS04!$A$1,MATCH(F161,ZPCS04!B:B,0)-1,0),100)</f>
        <v>2</v>
      </c>
      <c r="AX161" s="7"/>
      <c r="AY161" s="6" t="b">
        <f t="shared" si="53"/>
        <v>1</v>
      </c>
      <c r="AZ161" s="6" t="b">
        <f t="shared" si="54"/>
        <v>1</v>
      </c>
      <c r="BA161" s="4"/>
      <c r="BB161" s="38" t="str">
        <f ca="1">IF(AT161="Phantom Alt",MATCH($AS161,$AS$5:$AS161,0),IF(OR(OFFSET($AF161,0,8-COUNTBLANK($AG161:$AN161))=$F160,$BE161=$BE160),$BB160,""))</f>
        <v/>
      </c>
      <c r="BC161" s="41"/>
      <c r="BD161" s="55" t="str">
        <f t="shared" si="55"/>
        <v>90MB1BG0-C1BAY0 | 10G212324214050</v>
      </c>
      <c r="BE161" s="55" t="str">
        <f t="shared" ca="1" si="56"/>
        <v>90MB1BG0-C1BAY0 | 59MB1BGB-MB0A01S</v>
      </c>
      <c r="BF161" s="57">
        <f ca="1">IFERROR(VLOOKUP($BE161,$BD$5:$BF160,3,0)*$AE161,VLOOKUP($C161,Demanda!$A:$B,2,0)*$AE161)*IF(AT161="Phantom Alt",$BC161,TRUE)</f>
        <v>3000</v>
      </c>
      <c r="BG161" s="57">
        <f t="shared" ca="1" si="57"/>
        <v>3000</v>
      </c>
      <c r="BH161" s="57">
        <f>SUMIF(Invoice!A:A,F161,Invoice!B:B)</f>
        <v>0</v>
      </c>
      <c r="BI161" s="57">
        <f t="shared" ca="1" si="58"/>
        <v>3000</v>
      </c>
      <c r="BJ161" s="57">
        <f ca="1">MIN((BI161-SUMIF($AS$5:AS160,AS161,$BJ$5:BJ160)),MAX(0,BH161-SUMIF($F$5:F160,F161,$BJ$5:BJ160)))</f>
        <v>0</v>
      </c>
      <c r="BK161" s="57">
        <f t="shared" ca="1" si="59"/>
        <v>0</v>
      </c>
      <c r="BL161" s="57">
        <f ca="1">MAX(0,SUMIF(Invoice!A:A,F161,Invoice!B:B)-SUMIF(F:F,F161,BJ:BJ))*(COUNTIF(F:F,F161)=COUNTIF($F$5:F161,F161))</f>
        <v>0</v>
      </c>
    </row>
    <row r="162" spans="1:64" hidden="1">
      <c r="A162" s="43">
        <v>162</v>
      </c>
      <c r="B162" s="35" t="s">
        <v>145</v>
      </c>
      <c r="C162" s="35" t="s">
        <v>5706</v>
      </c>
      <c r="D162" s="35">
        <v>2</v>
      </c>
      <c r="E162" s="35">
        <v>400</v>
      </c>
      <c r="F162" s="64" t="s">
        <v>929</v>
      </c>
      <c r="G162" s="73" t="s">
        <v>930</v>
      </c>
      <c r="H162" s="35">
        <v>39</v>
      </c>
      <c r="I162" s="35" t="s">
        <v>55</v>
      </c>
      <c r="J162" s="35">
        <v>0</v>
      </c>
      <c r="K162" s="35" t="s">
        <v>462</v>
      </c>
      <c r="L162" s="35" t="s">
        <v>53</v>
      </c>
      <c r="M162" s="35">
        <v>2</v>
      </c>
      <c r="N162" s="35"/>
      <c r="O162" s="35">
        <v>1</v>
      </c>
      <c r="P162" s="35">
        <v>2</v>
      </c>
      <c r="Q162" s="35">
        <v>2</v>
      </c>
      <c r="R162" s="35" t="s">
        <v>122</v>
      </c>
      <c r="S162" s="35" t="s">
        <v>122</v>
      </c>
      <c r="T162" s="36">
        <v>44901</v>
      </c>
      <c r="U162" s="36">
        <v>2958465</v>
      </c>
      <c r="V162" s="35" t="s">
        <v>5707</v>
      </c>
      <c r="W162" s="35" t="s">
        <v>144</v>
      </c>
      <c r="X162" s="35"/>
      <c r="Y162" s="35" t="s">
        <v>143</v>
      </c>
      <c r="Z162" s="35">
        <v>7594328</v>
      </c>
      <c r="AA162" s="35">
        <v>222</v>
      </c>
      <c r="AB162" s="35">
        <v>111</v>
      </c>
      <c r="AC162" s="35"/>
      <c r="AE162" s="51">
        <f t="shared" si="40"/>
        <v>2</v>
      </c>
      <c r="AG162" s="6" t="str">
        <f t="shared" si="41"/>
        <v>90MB1BG0-C1BAY0</v>
      </c>
      <c r="AH162" s="6" t="str">
        <f t="shared" si="42"/>
        <v>59MB1BGB-MB0A01S</v>
      </c>
      <c r="AI162" s="6" t="str">
        <f t="shared" si="43"/>
        <v/>
      </c>
      <c r="AJ162" s="6" t="str">
        <f t="shared" si="44"/>
        <v/>
      </c>
      <c r="AK162" s="6" t="str">
        <f t="shared" si="45"/>
        <v/>
      </c>
      <c r="AL162" s="6" t="str">
        <f t="shared" si="46"/>
        <v/>
      </c>
      <c r="AM162" s="6" t="str">
        <f t="shared" si="47"/>
        <v/>
      </c>
      <c r="AN162" s="6" t="str">
        <f t="shared" si="48"/>
        <v/>
      </c>
      <c r="AO162" s="6" t="str">
        <f t="shared" si="49"/>
        <v xml:space="preserve">90MB1BG0-C1BAY0 | 59MB1BGB-MB0A01S |  |  |  |  |  | </v>
      </c>
      <c r="AP162" s="6">
        <f t="shared" si="50"/>
        <v>0</v>
      </c>
      <c r="AQ162" s="4"/>
      <c r="AR162" s="6" t="b">
        <f t="shared" si="51"/>
        <v>1</v>
      </c>
      <c r="AS162" s="6" t="str">
        <f t="shared" si="52"/>
        <v>461E | 90MB1BG0-C1BAY0 | 59MB1BGB-MB0A01S |  |  |  |  |  |  | 39</v>
      </c>
      <c r="AT162" s="63">
        <f>IF(NOT(AR162),IF(TRIM($H162)="","Assembly","Phantom Alt"),VLOOKUP(F162,ZPCS04!B:G,6,0))</f>
        <v>1082</v>
      </c>
      <c r="AU162" s="7"/>
      <c r="AV162" s="38">
        <f ca="1">IF(TRIM($W162)="F",OFFSET($A$5,MATCH($AS162,$AS$5:$AS162,0)-1,0),$A162)</f>
        <v>162</v>
      </c>
      <c r="AW162" s="38">
        <f ca="1">IFERROR(OFFSET(ZPCS04!$A$1,MATCH(F162,ZPCS04!B:B,0)-1,0),100)</f>
        <v>1.9999999000000002</v>
      </c>
      <c r="AX162" s="7"/>
      <c r="AY162" s="6" t="b">
        <f t="shared" si="53"/>
        <v>1</v>
      </c>
      <c r="AZ162" s="6" t="b">
        <f t="shared" si="54"/>
        <v>1</v>
      </c>
      <c r="BA162" s="4"/>
      <c r="BB162" s="38" t="str">
        <f ca="1">IF(AT162="Phantom Alt",MATCH($AS162,$AS$5:$AS162,0),IF(OR(OFFSET($AF162,0,8-COUNTBLANK($AG162:$AN162))=$F161,$BE162=$BE161),$BB161,""))</f>
        <v/>
      </c>
      <c r="BC162" s="41"/>
      <c r="BD162" s="55" t="str">
        <f t="shared" si="55"/>
        <v>90MB1BG0-C1BAY0 | 10G212330214010</v>
      </c>
      <c r="BE162" s="55" t="str">
        <f t="shared" ca="1" si="56"/>
        <v>90MB1BG0-C1BAY0 | 59MB1BGB-MB0A01S</v>
      </c>
      <c r="BF162" s="57">
        <f ca="1">IFERROR(VLOOKUP($BE162,$BD$5:$BF161,3,0)*$AE162,VLOOKUP($C162,Demanda!$A:$B,2,0)*$AE162)*IF(AT162="Phantom Alt",$BC162,TRUE)</f>
        <v>3000</v>
      </c>
      <c r="BG162" s="57">
        <f t="shared" ca="1" si="57"/>
        <v>0</v>
      </c>
      <c r="BH162" s="57">
        <f>SUMIF(Invoice!A:A,F162,Invoice!B:B)</f>
        <v>10000</v>
      </c>
      <c r="BI162" s="57">
        <f t="shared" ca="1" si="58"/>
        <v>3000</v>
      </c>
      <c r="BJ162" s="57">
        <f ca="1">MIN((BI162-SUMIF($AS$5:AS161,AS162,$BJ$5:BJ161)),MAX(0,BH162-SUMIF($F$5:F161,F162,$BJ$5:BJ161)))</f>
        <v>3000</v>
      </c>
      <c r="BK162" s="57">
        <f t="shared" ca="1" si="59"/>
        <v>0</v>
      </c>
      <c r="BL162" s="57">
        <f ca="1">MAX(0,SUMIF(Invoice!A:A,F162,Invoice!B:B)-SUMIF(F:F,F162,BJ:BJ))*(COUNTIF(F:F,F162)=COUNTIF($F$5:F162,F162))</f>
        <v>7000</v>
      </c>
    </row>
    <row r="163" spans="1:64" hidden="1">
      <c r="A163" s="43">
        <v>163</v>
      </c>
      <c r="B163" s="35" t="s">
        <v>145</v>
      </c>
      <c r="C163" s="35" t="s">
        <v>5706</v>
      </c>
      <c r="D163" s="35">
        <v>2</v>
      </c>
      <c r="E163" s="35">
        <v>400</v>
      </c>
      <c r="F163" s="64" t="s">
        <v>932</v>
      </c>
      <c r="G163" s="73" t="s">
        <v>933</v>
      </c>
      <c r="H163" s="35">
        <v>39</v>
      </c>
      <c r="I163" s="35" t="s">
        <v>55</v>
      </c>
      <c r="J163" s="35">
        <v>0</v>
      </c>
      <c r="K163" s="35" t="s">
        <v>462</v>
      </c>
      <c r="L163" s="35" t="s">
        <v>53</v>
      </c>
      <c r="M163" s="35">
        <v>2</v>
      </c>
      <c r="N163" s="35"/>
      <c r="O163" s="35">
        <v>1</v>
      </c>
      <c r="P163" s="35">
        <v>2</v>
      </c>
      <c r="Q163" s="35">
        <v>3</v>
      </c>
      <c r="R163" s="35" t="s">
        <v>122</v>
      </c>
      <c r="S163" s="35" t="s">
        <v>122</v>
      </c>
      <c r="T163" s="36">
        <v>44901</v>
      </c>
      <c r="U163" s="36">
        <v>2958465</v>
      </c>
      <c r="V163" s="35" t="s">
        <v>5707</v>
      </c>
      <c r="W163" s="35" t="s">
        <v>144</v>
      </c>
      <c r="X163" s="35"/>
      <c r="Y163" s="35" t="s">
        <v>143</v>
      </c>
      <c r="Z163" s="35">
        <v>7594328</v>
      </c>
      <c r="AA163" s="35">
        <v>224</v>
      </c>
      <c r="AB163" s="35">
        <v>112</v>
      </c>
      <c r="AC163" s="35"/>
      <c r="AE163" s="51">
        <f t="shared" si="40"/>
        <v>2</v>
      </c>
      <c r="AG163" s="6" t="str">
        <f t="shared" si="41"/>
        <v>90MB1BG0-C1BAY0</v>
      </c>
      <c r="AH163" s="6" t="str">
        <f t="shared" si="42"/>
        <v>59MB1BGB-MB0A01S</v>
      </c>
      <c r="AI163" s="6" t="str">
        <f t="shared" si="43"/>
        <v/>
      </c>
      <c r="AJ163" s="6" t="str">
        <f t="shared" si="44"/>
        <v/>
      </c>
      <c r="AK163" s="6" t="str">
        <f t="shared" si="45"/>
        <v/>
      </c>
      <c r="AL163" s="6" t="str">
        <f t="shared" si="46"/>
        <v/>
      </c>
      <c r="AM163" s="6" t="str">
        <f t="shared" si="47"/>
        <v/>
      </c>
      <c r="AN163" s="6" t="str">
        <f t="shared" si="48"/>
        <v/>
      </c>
      <c r="AO163" s="6" t="str">
        <f t="shared" si="49"/>
        <v xml:space="preserve">90MB1BG0-C1BAY0 | 59MB1BGB-MB0A01S |  |  |  |  |  | </v>
      </c>
      <c r="AP163" s="6">
        <f t="shared" si="50"/>
        <v>0</v>
      </c>
      <c r="AQ163" s="4"/>
      <c r="AR163" s="6" t="b">
        <f t="shared" si="51"/>
        <v>1</v>
      </c>
      <c r="AS163" s="6" t="str">
        <f t="shared" si="52"/>
        <v>461E | 90MB1BG0-C1BAY0 | 59MB1BGB-MB0A01S |  |  |  |  |  |  | 39</v>
      </c>
      <c r="AT163" s="63">
        <f>IF(NOT(AR163),IF(TRIM($H163)="","Assembly","Phantom Alt"),VLOOKUP(F163,ZPCS04!B:G,6,0))</f>
        <v>1082</v>
      </c>
      <c r="AU163" s="7"/>
      <c r="AV163" s="38">
        <f ca="1">IF(TRIM($W163)="F",OFFSET($A$5,MATCH($AS163,$AS$5:$AS163,0)-1,0),$A163)</f>
        <v>162</v>
      </c>
      <c r="AW163" s="38">
        <f ca="1">IFERROR(OFFSET(ZPCS04!$A$1,MATCH(F163,ZPCS04!B:B,0)-1,0),100)</f>
        <v>2</v>
      </c>
      <c r="AX163" s="7"/>
      <c r="AY163" s="6" t="b">
        <f t="shared" si="53"/>
        <v>1</v>
      </c>
      <c r="AZ163" s="6" t="b">
        <f t="shared" si="54"/>
        <v>1</v>
      </c>
      <c r="BA163" s="4"/>
      <c r="BB163" s="38" t="str">
        <f ca="1">IF(AT163="Phantom Alt",MATCH($AS163,$AS$5:$AS163,0),IF(OR(OFFSET($AF163,0,8-COUNTBLANK($AG163:$AN163))=$F162,$BE163=$BE162),$BB162,""))</f>
        <v/>
      </c>
      <c r="BC163" s="41"/>
      <c r="BD163" s="55" t="str">
        <f t="shared" si="55"/>
        <v>90MB1BG0-C1BAY0 | 10G212330214020</v>
      </c>
      <c r="BE163" s="55" t="str">
        <f t="shared" ca="1" si="56"/>
        <v>90MB1BG0-C1BAY0 | 59MB1BGB-MB0A01S</v>
      </c>
      <c r="BF163" s="57">
        <f ca="1">IFERROR(VLOOKUP($BE163,$BD$5:$BF162,3,0)*$AE163,VLOOKUP($C163,Demanda!$A:$B,2,0)*$AE163)*IF(AT163="Phantom Alt",$BC163,TRUE)</f>
        <v>3000</v>
      </c>
      <c r="BG163" s="57">
        <f t="shared" ca="1" si="57"/>
        <v>0</v>
      </c>
      <c r="BH163" s="57">
        <f>SUMIF(Invoice!A:A,F163,Invoice!B:B)</f>
        <v>0</v>
      </c>
      <c r="BI163" s="57">
        <f t="shared" ca="1" si="58"/>
        <v>3000</v>
      </c>
      <c r="BJ163" s="57">
        <f ca="1">MIN((BI163-SUMIF($AS$5:AS162,AS163,$BJ$5:BJ162)),MAX(0,BH163-SUMIF($F$5:F162,F163,$BJ$5:BJ162)))</f>
        <v>0</v>
      </c>
      <c r="BK163" s="57">
        <f t="shared" ca="1" si="59"/>
        <v>0</v>
      </c>
      <c r="BL163" s="57">
        <f ca="1">MAX(0,SUMIF(Invoice!A:A,F163,Invoice!B:B)-SUMIF(F:F,F163,BJ:BJ))*(COUNTIF(F:F,F163)=COUNTIF($F$5:F163,F163))</f>
        <v>0</v>
      </c>
    </row>
    <row r="164" spans="1:64" hidden="1">
      <c r="A164" s="43">
        <v>164</v>
      </c>
      <c r="B164" s="35" t="s">
        <v>145</v>
      </c>
      <c r="C164" s="35" t="s">
        <v>5706</v>
      </c>
      <c r="D164" s="35">
        <v>2</v>
      </c>
      <c r="E164" s="35">
        <v>400</v>
      </c>
      <c r="F164" s="64" t="s">
        <v>934</v>
      </c>
      <c r="G164" s="73" t="s">
        <v>935</v>
      </c>
      <c r="H164" s="35">
        <v>39</v>
      </c>
      <c r="I164" s="35" t="s">
        <v>54</v>
      </c>
      <c r="J164" s="35">
        <v>100</v>
      </c>
      <c r="K164" s="35" t="s">
        <v>148</v>
      </c>
      <c r="L164" s="35" t="s">
        <v>53</v>
      </c>
      <c r="M164" s="35">
        <v>2</v>
      </c>
      <c r="N164" s="35">
        <v>2</v>
      </c>
      <c r="O164" s="35">
        <v>1</v>
      </c>
      <c r="P164" s="35">
        <v>2</v>
      </c>
      <c r="Q164" s="35">
        <v>1</v>
      </c>
      <c r="R164" s="35" t="s">
        <v>73</v>
      </c>
      <c r="S164" s="35" t="s">
        <v>73</v>
      </c>
      <c r="T164" s="36">
        <v>44901</v>
      </c>
      <c r="U164" s="36">
        <v>2958465</v>
      </c>
      <c r="V164" s="35" t="s">
        <v>5707</v>
      </c>
      <c r="W164" s="35" t="s">
        <v>144</v>
      </c>
      <c r="X164" s="35"/>
      <c r="Y164" s="35" t="s">
        <v>143</v>
      </c>
      <c r="Z164" s="35">
        <v>7594328</v>
      </c>
      <c r="AA164" s="35">
        <v>220</v>
      </c>
      <c r="AB164" s="35">
        <v>110</v>
      </c>
      <c r="AC164" s="35"/>
      <c r="AE164" s="51">
        <f t="shared" si="40"/>
        <v>2</v>
      </c>
      <c r="AG164" s="6" t="str">
        <f t="shared" si="41"/>
        <v>90MB1BG0-C1BAY0</v>
      </c>
      <c r="AH164" s="6" t="str">
        <f t="shared" si="42"/>
        <v>59MB1BGB-MB0A01S</v>
      </c>
      <c r="AI164" s="6" t="str">
        <f t="shared" si="43"/>
        <v/>
      </c>
      <c r="AJ164" s="6" t="str">
        <f t="shared" si="44"/>
        <v/>
      </c>
      <c r="AK164" s="6" t="str">
        <f t="shared" si="45"/>
        <v/>
      </c>
      <c r="AL164" s="6" t="str">
        <f t="shared" si="46"/>
        <v/>
      </c>
      <c r="AM164" s="6" t="str">
        <f t="shared" si="47"/>
        <v/>
      </c>
      <c r="AN164" s="6" t="str">
        <f t="shared" si="48"/>
        <v/>
      </c>
      <c r="AO164" s="6" t="str">
        <f t="shared" si="49"/>
        <v xml:space="preserve">90MB1BG0-C1BAY0 | 59MB1BGB-MB0A01S |  |  |  |  |  | </v>
      </c>
      <c r="AP164" s="6">
        <f t="shared" si="50"/>
        <v>100</v>
      </c>
      <c r="AQ164" s="4"/>
      <c r="AR164" s="6" t="b">
        <f t="shared" si="51"/>
        <v>1</v>
      </c>
      <c r="AS164" s="6" t="str">
        <f t="shared" si="52"/>
        <v>461E | 90MB1BG0-C1BAY0 | 59MB1BGB-MB0A01S |  |  |  |  |  |  | 39</v>
      </c>
      <c r="AT164" s="63">
        <f>IF(NOT(AR164),IF(TRIM($H164)="","Assembly","Phantom Alt"),VLOOKUP(F164,ZPCS04!B:G,6,0))</f>
        <v>1082</v>
      </c>
      <c r="AU164" s="7"/>
      <c r="AV164" s="38">
        <f ca="1">IF(TRIM($W164)="F",OFFSET($A$5,MATCH($AS164,$AS$5:$AS164,0)-1,0),$A164)</f>
        <v>162</v>
      </c>
      <c r="AW164" s="38">
        <f ca="1">IFERROR(OFFSET(ZPCS04!$A$1,MATCH(F164,ZPCS04!B:B,0)-1,0),100)</f>
        <v>2</v>
      </c>
      <c r="AX164" s="7"/>
      <c r="AY164" s="6" t="b">
        <f t="shared" si="53"/>
        <v>1</v>
      </c>
      <c r="AZ164" s="6" t="b">
        <f t="shared" si="54"/>
        <v>1</v>
      </c>
      <c r="BA164" s="4"/>
      <c r="BB164" s="38" t="str">
        <f ca="1">IF(AT164="Phantom Alt",MATCH($AS164,$AS$5:$AS164,0),IF(OR(OFFSET($AF164,0,8-COUNTBLANK($AG164:$AN164))=$F163,$BE164=$BE163),$BB163,""))</f>
        <v/>
      </c>
      <c r="BC164" s="41"/>
      <c r="BD164" s="55" t="str">
        <f t="shared" si="55"/>
        <v>90MB1BG0-C1BAY0 | 10G212330214050</v>
      </c>
      <c r="BE164" s="55" t="str">
        <f t="shared" ca="1" si="56"/>
        <v>90MB1BG0-C1BAY0 | 59MB1BGB-MB0A01S</v>
      </c>
      <c r="BF164" s="57">
        <f ca="1">IFERROR(VLOOKUP($BE164,$BD$5:$BF163,3,0)*$AE164,VLOOKUP($C164,Demanda!$A:$B,2,0)*$AE164)*IF(AT164="Phantom Alt",$BC164,TRUE)</f>
        <v>3000</v>
      </c>
      <c r="BG164" s="57">
        <f t="shared" ca="1" si="57"/>
        <v>3000</v>
      </c>
      <c r="BH164" s="57">
        <f>SUMIF(Invoice!A:A,F164,Invoice!B:B)</f>
        <v>0</v>
      </c>
      <c r="BI164" s="57">
        <f t="shared" ca="1" si="58"/>
        <v>3000</v>
      </c>
      <c r="BJ164" s="57">
        <f ca="1">MIN((BI164-SUMIF($AS$5:AS163,AS164,$BJ$5:BJ163)),MAX(0,BH164-SUMIF($F$5:F163,F164,$BJ$5:BJ163)))</f>
        <v>0</v>
      </c>
      <c r="BK164" s="57">
        <f t="shared" ca="1" si="59"/>
        <v>0</v>
      </c>
      <c r="BL164" s="57">
        <f ca="1">MAX(0,SUMIF(Invoice!A:A,F164,Invoice!B:B)-SUMIF(F:F,F164,BJ:BJ))*(COUNTIF(F:F,F164)=COUNTIF($F$5:F164,F164))</f>
        <v>0</v>
      </c>
    </row>
    <row r="165" spans="1:64" hidden="1">
      <c r="A165" s="43">
        <v>165</v>
      </c>
      <c r="B165" s="35" t="s">
        <v>145</v>
      </c>
      <c r="C165" s="35" t="s">
        <v>5706</v>
      </c>
      <c r="D165" s="35">
        <v>2</v>
      </c>
      <c r="E165" s="35">
        <v>410</v>
      </c>
      <c r="F165" s="64" t="s">
        <v>936</v>
      </c>
      <c r="G165" s="73" t="s">
        <v>937</v>
      </c>
      <c r="H165" s="35">
        <v>40</v>
      </c>
      <c r="I165" s="35" t="s">
        <v>55</v>
      </c>
      <c r="J165" s="35">
        <v>0</v>
      </c>
      <c r="K165" s="35" t="s">
        <v>462</v>
      </c>
      <c r="L165" s="35" t="s">
        <v>53</v>
      </c>
      <c r="M165" s="35">
        <v>6</v>
      </c>
      <c r="N165" s="35"/>
      <c r="O165" s="35">
        <v>1</v>
      </c>
      <c r="P165" s="35">
        <v>2</v>
      </c>
      <c r="Q165" s="35">
        <v>2</v>
      </c>
      <c r="R165" s="35" t="s">
        <v>122</v>
      </c>
      <c r="S165" s="35" t="s">
        <v>122</v>
      </c>
      <c r="T165" s="36">
        <v>44901</v>
      </c>
      <c r="U165" s="36">
        <v>2958465</v>
      </c>
      <c r="V165" s="35" t="s">
        <v>5707</v>
      </c>
      <c r="W165" s="35" t="s">
        <v>144</v>
      </c>
      <c r="X165" s="35"/>
      <c r="Y165" s="35" t="s">
        <v>143</v>
      </c>
      <c r="Z165" s="35">
        <v>7594328</v>
      </c>
      <c r="AA165" s="35">
        <v>228</v>
      </c>
      <c r="AB165" s="35">
        <v>114</v>
      </c>
      <c r="AC165" s="35"/>
      <c r="AE165" s="51">
        <f t="shared" si="40"/>
        <v>6</v>
      </c>
      <c r="AG165" s="6" t="str">
        <f t="shared" si="41"/>
        <v>90MB1BG0-C1BAY0</v>
      </c>
      <c r="AH165" s="6" t="str">
        <f t="shared" si="42"/>
        <v>59MB1BGB-MB0A01S</v>
      </c>
      <c r="AI165" s="6" t="str">
        <f t="shared" si="43"/>
        <v/>
      </c>
      <c r="AJ165" s="6" t="str">
        <f t="shared" si="44"/>
        <v/>
      </c>
      <c r="AK165" s="6" t="str">
        <f t="shared" si="45"/>
        <v/>
      </c>
      <c r="AL165" s="6" t="str">
        <f t="shared" si="46"/>
        <v/>
      </c>
      <c r="AM165" s="6" t="str">
        <f t="shared" si="47"/>
        <v/>
      </c>
      <c r="AN165" s="6" t="str">
        <f t="shared" si="48"/>
        <v/>
      </c>
      <c r="AO165" s="6" t="str">
        <f t="shared" si="49"/>
        <v xml:space="preserve">90MB1BG0-C1BAY0 | 59MB1BGB-MB0A01S |  |  |  |  |  | </v>
      </c>
      <c r="AP165" s="6">
        <f t="shared" si="50"/>
        <v>0</v>
      </c>
      <c r="AQ165" s="4"/>
      <c r="AR165" s="6" t="b">
        <f t="shared" si="51"/>
        <v>1</v>
      </c>
      <c r="AS165" s="6" t="str">
        <f t="shared" si="52"/>
        <v>461E | 90MB1BG0-C1BAY0 | 59MB1BGB-MB0A01S |  |  |  |  |  |  | 40</v>
      </c>
      <c r="AT165" s="63">
        <f>IF(NOT(AR165),IF(TRIM($H165)="","Assembly","Phantom Alt"),VLOOKUP(F165,ZPCS04!B:G,6,0))</f>
        <v>682</v>
      </c>
      <c r="AU165" s="7"/>
      <c r="AV165" s="38">
        <f ca="1">IF(TRIM($W165)="F",OFFSET($A$5,MATCH($AS165,$AS$5:$AS165,0)-1,0),$A165)</f>
        <v>165</v>
      </c>
      <c r="AW165" s="38">
        <f ca="1">IFERROR(OFFSET(ZPCS04!$A$1,MATCH(F165,ZPCS04!B:B,0)-1,0),100)</f>
        <v>1.9999999000000002</v>
      </c>
      <c r="AX165" s="7"/>
      <c r="AY165" s="6" t="b">
        <f t="shared" si="53"/>
        <v>1</v>
      </c>
      <c r="AZ165" s="6" t="b">
        <f t="shared" si="54"/>
        <v>1</v>
      </c>
      <c r="BA165" s="4"/>
      <c r="BB165" s="38" t="str">
        <f ca="1">IF(AT165="Phantom Alt",MATCH($AS165,$AS$5:$AS165,0),IF(OR(OFFSET($AF165,0,8-COUNTBLANK($AG165:$AN165))=$F164,$BE165=$BE164),$BB164,""))</f>
        <v/>
      </c>
      <c r="BC165" s="41"/>
      <c r="BD165" s="55" t="str">
        <f t="shared" si="55"/>
        <v>90MB1BG0-C1BAY0 | 10G21233R014010</v>
      </c>
      <c r="BE165" s="55" t="str">
        <f t="shared" ca="1" si="56"/>
        <v>90MB1BG0-C1BAY0 | 59MB1BGB-MB0A01S</v>
      </c>
      <c r="BF165" s="57">
        <f ca="1">IFERROR(VLOOKUP($BE165,$BD$5:$BF164,3,0)*$AE165,VLOOKUP($C165,Demanda!$A:$B,2,0)*$AE165)*IF(AT165="Phantom Alt",$BC165,TRUE)</f>
        <v>9000</v>
      </c>
      <c r="BG165" s="57">
        <f t="shared" ca="1" si="57"/>
        <v>0</v>
      </c>
      <c r="BH165" s="57">
        <f>SUMIF(Invoice!A:A,F165,Invoice!B:B)</f>
        <v>10000</v>
      </c>
      <c r="BI165" s="57">
        <f t="shared" ca="1" si="58"/>
        <v>9000</v>
      </c>
      <c r="BJ165" s="57">
        <f ca="1">MIN((BI165-SUMIF($AS$5:AS164,AS165,$BJ$5:BJ164)),MAX(0,BH165-SUMIF($F$5:F164,F165,$BJ$5:BJ164)))</f>
        <v>9000</v>
      </c>
      <c r="BK165" s="57">
        <f t="shared" ca="1" si="59"/>
        <v>0</v>
      </c>
      <c r="BL165" s="57">
        <f ca="1">MAX(0,SUMIF(Invoice!A:A,F165,Invoice!B:B)-SUMIF(F:F,F165,BJ:BJ))*(COUNTIF(F:F,F165)=COUNTIF($F$5:F165,F165))</f>
        <v>1000</v>
      </c>
    </row>
    <row r="166" spans="1:64" hidden="1">
      <c r="A166" s="43">
        <v>166</v>
      </c>
      <c r="B166" s="35" t="s">
        <v>145</v>
      </c>
      <c r="C166" s="35" t="s">
        <v>5706</v>
      </c>
      <c r="D166" s="35">
        <v>2</v>
      </c>
      <c r="E166" s="35">
        <v>410</v>
      </c>
      <c r="F166" s="64" t="s">
        <v>939</v>
      </c>
      <c r="G166" s="73" t="s">
        <v>940</v>
      </c>
      <c r="H166" s="35">
        <v>40</v>
      </c>
      <c r="I166" s="35" t="s">
        <v>55</v>
      </c>
      <c r="J166" s="35">
        <v>0</v>
      </c>
      <c r="K166" s="35" t="s">
        <v>462</v>
      </c>
      <c r="L166" s="35" t="s">
        <v>53</v>
      </c>
      <c r="M166" s="35">
        <v>6</v>
      </c>
      <c r="N166" s="35"/>
      <c r="O166" s="35">
        <v>1</v>
      </c>
      <c r="P166" s="35">
        <v>2</v>
      </c>
      <c r="Q166" s="35">
        <v>3</v>
      </c>
      <c r="R166" s="35" t="s">
        <v>122</v>
      </c>
      <c r="S166" s="35" t="s">
        <v>122</v>
      </c>
      <c r="T166" s="36">
        <v>44901</v>
      </c>
      <c r="U166" s="36">
        <v>2958465</v>
      </c>
      <c r="V166" s="35" t="s">
        <v>5707</v>
      </c>
      <c r="W166" s="35" t="s">
        <v>144</v>
      </c>
      <c r="X166" s="35"/>
      <c r="Y166" s="35" t="s">
        <v>143</v>
      </c>
      <c r="Z166" s="35">
        <v>7594328</v>
      </c>
      <c r="AA166" s="35">
        <v>230</v>
      </c>
      <c r="AB166" s="35">
        <v>115</v>
      </c>
      <c r="AC166" s="35"/>
      <c r="AE166" s="51">
        <f t="shared" si="40"/>
        <v>6</v>
      </c>
      <c r="AG166" s="6" t="str">
        <f t="shared" si="41"/>
        <v>90MB1BG0-C1BAY0</v>
      </c>
      <c r="AH166" s="6" t="str">
        <f t="shared" si="42"/>
        <v>59MB1BGB-MB0A01S</v>
      </c>
      <c r="AI166" s="6" t="str">
        <f t="shared" si="43"/>
        <v/>
      </c>
      <c r="AJ166" s="6" t="str">
        <f t="shared" si="44"/>
        <v/>
      </c>
      <c r="AK166" s="6" t="str">
        <f t="shared" si="45"/>
        <v/>
      </c>
      <c r="AL166" s="6" t="str">
        <f t="shared" si="46"/>
        <v/>
      </c>
      <c r="AM166" s="6" t="str">
        <f t="shared" si="47"/>
        <v/>
      </c>
      <c r="AN166" s="6" t="str">
        <f t="shared" si="48"/>
        <v/>
      </c>
      <c r="AO166" s="6" t="str">
        <f t="shared" si="49"/>
        <v xml:space="preserve">90MB1BG0-C1BAY0 | 59MB1BGB-MB0A01S |  |  |  |  |  | </v>
      </c>
      <c r="AP166" s="6">
        <f t="shared" si="50"/>
        <v>0</v>
      </c>
      <c r="AQ166" s="4"/>
      <c r="AR166" s="6" t="b">
        <f t="shared" si="51"/>
        <v>1</v>
      </c>
      <c r="AS166" s="6" t="str">
        <f t="shared" si="52"/>
        <v>461E | 90MB1BG0-C1BAY0 | 59MB1BGB-MB0A01S |  |  |  |  |  |  | 40</v>
      </c>
      <c r="AT166" s="63">
        <f>IF(NOT(AR166),IF(TRIM($H166)="","Assembly","Phantom Alt"),VLOOKUP(F166,ZPCS04!B:G,6,0))</f>
        <v>682</v>
      </c>
      <c r="AU166" s="7"/>
      <c r="AV166" s="38">
        <f ca="1">IF(TRIM($W166)="F",OFFSET($A$5,MATCH($AS166,$AS$5:$AS166,0)-1,0),$A166)</f>
        <v>165</v>
      </c>
      <c r="AW166" s="38">
        <f ca="1">IFERROR(OFFSET(ZPCS04!$A$1,MATCH(F166,ZPCS04!B:B,0)-1,0),100)</f>
        <v>2</v>
      </c>
      <c r="AX166" s="7"/>
      <c r="AY166" s="6" t="b">
        <f t="shared" si="53"/>
        <v>1</v>
      </c>
      <c r="AZ166" s="6" t="b">
        <f t="shared" si="54"/>
        <v>1</v>
      </c>
      <c r="BA166" s="4"/>
      <c r="BB166" s="38" t="str">
        <f ca="1">IF(AT166="Phantom Alt",MATCH($AS166,$AS$5:$AS166,0),IF(OR(OFFSET($AF166,0,8-COUNTBLANK($AG166:$AN166))=$F165,$BE166=$BE165),$BB165,""))</f>
        <v/>
      </c>
      <c r="BC166" s="41"/>
      <c r="BD166" s="55" t="str">
        <f t="shared" si="55"/>
        <v>90MB1BG0-C1BAY0 | 10G21233R014020</v>
      </c>
      <c r="BE166" s="55" t="str">
        <f t="shared" ca="1" si="56"/>
        <v>90MB1BG0-C1BAY0 | 59MB1BGB-MB0A01S</v>
      </c>
      <c r="BF166" s="57">
        <f ca="1">IFERROR(VLOOKUP($BE166,$BD$5:$BF165,3,0)*$AE166,VLOOKUP($C166,Demanda!$A:$B,2,0)*$AE166)*IF(AT166="Phantom Alt",$BC166,TRUE)</f>
        <v>9000</v>
      </c>
      <c r="BG166" s="57">
        <f t="shared" ca="1" si="57"/>
        <v>0</v>
      </c>
      <c r="BH166" s="57">
        <f>SUMIF(Invoice!A:A,F166,Invoice!B:B)</f>
        <v>0</v>
      </c>
      <c r="BI166" s="57">
        <f t="shared" ca="1" si="58"/>
        <v>9000</v>
      </c>
      <c r="BJ166" s="57">
        <f ca="1">MIN((BI166-SUMIF($AS$5:AS165,AS166,$BJ$5:BJ165)),MAX(0,BH166-SUMIF($F$5:F165,F166,$BJ$5:BJ165)))</f>
        <v>0</v>
      </c>
      <c r="BK166" s="57">
        <f t="shared" ca="1" si="59"/>
        <v>0</v>
      </c>
      <c r="BL166" s="57">
        <f ca="1">MAX(0,SUMIF(Invoice!A:A,F166,Invoice!B:B)-SUMIF(F:F,F166,BJ:BJ))*(COUNTIF(F:F,F166)=COUNTIF($F$5:F166,F166))</f>
        <v>0</v>
      </c>
    </row>
    <row r="167" spans="1:64" hidden="1">
      <c r="A167" s="43">
        <v>167</v>
      </c>
      <c r="B167" s="35" t="s">
        <v>145</v>
      </c>
      <c r="C167" s="35" t="s">
        <v>5706</v>
      </c>
      <c r="D167" s="35">
        <v>2</v>
      </c>
      <c r="E167" s="35">
        <v>410</v>
      </c>
      <c r="F167" s="64" t="s">
        <v>941</v>
      </c>
      <c r="G167" s="73" t="s">
        <v>942</v>
      </c>
      <c r="H167" s="35">
        <v>40</v>
      </c>
      <c r="I167" s="35" t="s">
        <v>54</v>
      </c>
      <c r="J167" s="35">
        <v>100</v>
      </c>
      <c r="K167" s="35" t="s">
        <v>148</v>
      </c>
      <c r="L167" s="35" t="s">
        <v>53</v>
      </c>
      <c r="M167" s="35">
        <v>6</v>
      </c>
      <c r="N167" s="35">
        <v>6</v>
      </c>
      <c r="O167" s="35">
        <v>1</v>
      </c>
      <c r="P167" s="35">
        <v>2</v>
      </c>
      <c r="Q167" s="35">
        <v>1</v>
      </c>
      <c r="R167" s="35" t="s">
        <v>73</v>
      </c>
      <c r="S167" s="35" t="s">
        <v>73</v>
      </c>
      <c r="T167" s="36">
        <v>44901</v>
      </c>
      <c r="U167" s="36">
        <v>2958465</v>
      </c>
      <c r="V167" s="35" t="s">
        <v>5707</v>
      </c>
      <c r="W167" s="35" t="s">
        <v>144</v>
      </c>
      <c r="X167" s="35"/>
      <c r="Y167" s="35" t="s">
        <v>143</v>
      </c>
      <c r="Z167" s="35">
        <v>7594328</v>
      </c>
      <c r="AA167" s="35">
        <v>226</v>
      </c>
      <c r="AB167" s="35">
        <v>113</v>
      </c>
      <c r="AC167" s="35"/>
      <c r="AE167" s="51">
        <f t="shared" si="40"/>
        <v>6</v>
      </c>
      <c r="AG167" s="6" t="str">
        <f t="shared" si="41"/>
        <v>90MB1BG0-C1BAY0</v>
      </c>
      <c r="AH167" s="6" t="str">
        <f t="shared" si="42"/>
        <v>59MB1BGB-MB0A01S</v>
      </c>
      <c r="AI167" s="6" t="str">
        <f t="shared" si="43"/>
        <v/>
      </c>
      <c r="AJ167" s="6" t="str">
        <f t="shared" si="44"/>
        <v/>
      </c>
      <c r="AK167" s="6" t="str">
        <f t="shared" si="45"/>
        <v/>
      </c>
      <c r="AL167" s="6" t="str">
        <f t="shared" si="46"/>
        <v/>
      </c>
      <c r="AM167" s="6" t="str">
        <f t="shared" si="47"/>
        <v/>
      </c>
      <c r="AN167" s="6" t="str">
        <f t="shared" si="48"/>
        <v/>
      </c>
      <c r="AO167" s="6" t="str">
        <f t="shared" si="49"/>
        <v xml:space="preserve">90MB1BG0-C1BAY0 | 59MB1BGB-MB0A01S |  |  |  |  |  | </v>
      </c>
      <c r="AP167" s="6">
        <f t="shared" si="50"/>
        <v>100</v>
      </c>
      <c r="AQ167" s="4"/>
      <c r="AR167" s="6" t="b">
        <f t="shared" si="51"/>
        <v>1</v>
      </c>
      <c r="AS167" s="6" t="str">
        <f t="shared" si="52"/>
        <v>461E | 90MB1BG0-C1BAY0 | 59MB1BGB-MB0A01S |  |  |  |  |  |  | 40</v>
      </c>
      <c r="AT167" s="63">
        <f>IF(NOT(AR167),IF(TRIM($H167)="","Assembly","Phantom Alt"),VLOOKUP(F167,ZPCS04!B:G,6,0))</f>
        <v>682</v>
      </c>
      <c r="AU167" s="7"/>
      <c r="AV167" s="38">
        <f ca="1">IF(TRIM($W167)="F",OFFSET($A$5,MATCH($AS167,$AS$5:$AS167,0)-1,0),$A167)</f>
        <v>165</v>
      </c>
      <c r="AW167" s="38">
        <f ca="1">IFERROR(OFFSET(ZPCS04!$A$1,MATCH(F167,ZPCS04!B:B,0)-1,0),100)</f>
        <v>2</v>
      </c>
      <c r="AX167" s="7"/>
      <c r="AY167" s="6" t="b">
        <f t="shared" si="53"/>
        <v>1</v>
      </c>
      <c r="AZ167" s="6" t="b">
        <f t="shared" si="54"/>
        <v>1</v>
      </c>
      <c r="BA167" s="4"/>
      <c r="BB167" s="38" t="str">
        <f ca="1">IF(AT167="Phantom Alt",MATCH($AS167,$AS$5:$AS167,0),IF(OR(OFFSET($AF167,0,8-COUNTBLANK($AG167:$AN167))=$F166,$BE167=$BE166),$BB166,""))</f>
        <v/>
      </c>
      <c r="BC167" s="41"/>
      <c r="BD167" s="55" t="str">
        <f t="shared" si="55"/>
        <v>90MB1BG0-C1BAY0 | 10G21233R014050</v>
      </c>
      <c r="BE167" s="55" t="str">
        <f t="shared" ca="1" si="56"/>
        <v>90MB1BG0-C1BAY0 | 59MB1BGB-MB0A01S</v>
      </c>
      <c r="BF167" s="57">
        <f ca="1">IFERROR(VLOOKUP($BE167,$BD$5:$BF166,3,0)*$AE167,VLOOKUP($C167,Demanda!$A:$B,2,0)*$AE167)*IF(AT167="Phantom Alt",$BC167,TRUE)</f>
        <v>9000</v>
      </c>
      <c r="BG167" s="57">
        <f t="shared" ca="1" si="57"/>
        <v>9000</v>
      </c>
      <c r="BH167" s="57">
        <f>SUMIF(Invoice!A:A,F167,Invoice!B:B)</f>
        <v>0</v>
      </c>
      <c r="BI167" s="57">
        <f t="shared" ca="1" si="58"/>
        <v>9000</v>
      </c>
      <c r="BJ167" s="57">
        <f ca="1">MIN((BI167-SUMIF($AS$5:AS166,AS167,$BJ$5:BJ166)),MAX(0,BH167-SUMIF($F$5:F166,F167,$BJ$5:BJ166)))</f>
        <v>0</v>
      </c>
      <c r="BK167" s="57">
        <f t="shared" ca="1" si="59"/>
        <v>0</v>
      </c>
      <c r="BL167" s="57">
        <f ca="1">MAX(0,SUMIF(Invoice!A:A,F167,Invoice!B:B)-SUMIF(F:F,F167,BJ:BJ))*(COUNTIF(F:F,F167)=COUNTIF($F$5:F167,F167))</f>
        <v>0</v>
      </c>
    </row>
    <row r="168" spans="1:64" hidden="1">
      <c r="A168" s="43">
        <v>168</v>
      </c>
      <c r="B168" s="35" t="s">
        <v>145</v>
      </c>
      <c r="C168" s="35" t="s">
        <v>5706</v>
      </c>
      <c r="D168" s="35">
        <v>2</v>
      </c>
      <c r="E168" s="35">
        <v>420</v>
      </c>
      <c r="F168" s="64" t="s">
        <v>950</v>
      </c>
      <c r="G168" s="73" t="s">
        <v>951</v>
      </c>
      <c r="H168" s="35">
        <v>41</v>
      </c>
      <c r="I168" s="35" t="s">
        <v>55</v>
      </c>
      <c r="J168" s="35">
        <v>0</v>
      </c>
      <c r="K168" s="35" t="s">
        <v>462</v>
      </c>
      <c r="L168" s="35" t="s">
        <v>53</v>
      </c>
      <c r="M168" s="35">
        <v>1</v>
      </c>
      <c r="N168" s="35"/>
      <c r="O168" s="35">
        <v>1</v>
      </c>
      <c r="P168" s="35">
        <v>2</v>
      </c>
      <c r="Q168" s="35">
        <v>2</v>
      </c>
      <c r="R168" s="35" t="s">
        <v>73</v>
      </c>
      <c r="S168" s="35" t="s">
        <v>73</v>
      </c>
      <c r="T168" s="36">
        <v>44901</v>
      </c>
      <c r="U168" s="36">
        <v>2958465</v>
      </c>
      <c r="V168" s="35" t="s">
        <v>5707</v>
      </c>
      <c r="W168" s="35" t="s">
        <v>144</v>
      </c>
      <c r="X168" s="35"/>
      <c r="Y168" s="35" t="s">
        <v>143</v>
      </c>
      <c r="Z168" s="35">
        <v>7594328</v>
      </c>
      <c r="AA168" s="35">
        <v>234</v>
      </c>
      <c r="AB168" s="35">
        <v>117</v>
      </c>
      <c r="AC168" s="35"/>
      <c r="AE168" s="51">
        <f t="shared" si="40"/>
        <v>1</v>
      </c>
      <c r="AG168" s="6" t="str">
        <f t="shared" si="41"/>
        <v>90MB1BG0-C1BAY0</v>
      </c>
      <c r="AH168" s="6" t="str">
        <f t="shared" si="42"/>
        <v>59MB1BGB-MB0A01S</v>
      </c>
      <c r="AI168" s="6" t="str">
        <f t="shared" si="43"/>
        <v/>
      </c>
      <c r="AJ168" s="6" t="str">
        <f t="shared" si="44"/>
        <v/>
      </c>
      <c r="AK168" s="6" t="str">
        <f t="shared" si="45"/>
        <v/>
      </c>
      <c r="AL168" s="6" t="str">
        <f t="shared" si="46"/>
        <v/>
      </c>
      <c r="AM168" s="6" t="str">
        <f t="shared" si="47"/>
        <v/>
      </c>
      <c r="AN168" s="6" t="str">
        <f t="shared" si="48"/>
        <v/>
      </c>
      <c r="AO168" s="6" t="str">
        <f t="shared" si="49"/>
        <v xml:space="preserve">90MB1BG0-C1BAY0 | 59MB1BGB-MB0A01S |  |  |  |  |  | </v>
      </c>
      <c r="AP168" s="6">
        <f t="shared" si="50"/>
        <v>0</v>
      </c>
      <c r="AQ168" s="4"/>
      <c r="AR168" s="6" t="b">
        <f t="shared" si="51"/>
        <v>1</v>
      </c>
      <c r="AS168" s="6" t="str">
        <f t="shared" si="52"/>
        <v>461E | 90MB1BG0-C1BAY0 | 59MB1BGB-MB0A01S |  |  |  |  |  |  | 41</v>
      </c>
      <c r="AT168" s="63">
        <f>IF(NOT(AR168),IF(TRIM($H168)="","Assembly","Phantom Alt"),VLOOKUP(F168,ZPCS04!B:G,6,0))</f>
        <v>1267</v>
      </c>
      <c r="AU168" s="7"/>
      <c r="AV168" s="38">
        <f ca="1">IF(TRIM($W168)="F",OFFSET($A$5,MATCH($AS168,$AS$5:$AS168,0)-1,0),$A168)</f>
        <v>168</v>
      </c>
      <c r="AW168" s="38">
        <f ca="1">IFERROR(OFFSET(ZPCS04!$A$1,MATCH(F168,ZPCS04!B:B,0)-1,0),100)</f>
        <v>2</v>
      </c>
      <c r="AX168" s="7"/>
      <c r="AY168" s="6" t="b">
        <f t="shared" si="53"/>
        <v>1</v>
      </c>
      <c r="AZ168" s="6" t="b">
        <f t="shared" si="54"/>
        <v>1</v>
      </c>
      <c r="BA168" s="4"/>
      <c r="BB168" s="38" t="str">
        <f ca="1">IF(AT168="Phantom Alt",MATCH($AS168,$AS$5:$AS168,0),IF(OR(OFFSET($AF168,0,8-COUNTBLANK($AG168:$AN168))=$F167,$BE168=$BE167),$BB167,""))</f>
        <v/>
      </c>
      <c r="BC168" s="41"/>
      <c r="BD168" s="55" t="str">
        <f t="shared" si="55"/>
        <v>90MB1BG0-C1BAY0 | 10G212357214010</v>
      </c>
      <c r="BE168" s="55" t="str">
        <f t="shared" ca="1" si="56"/>
        <v>90MB1BG0-C1BAY0 | 59MB1BGB-MB0A01S</v>
      </c>
      <c r="BF168" s="57">
        <f ca="1">IFERROR(VLOOKUP($BE168,$BD$5:$BF167,3,0)*$AE168,VLOOKUP($C168,Demanda!$A:$B,2,0)*$AE168)*IF(AT168="Phantom Alt",$BC168,TRUE)</f>
        <v>1500</v>
      </c>
      <c r="BG168" s="57">
        <f t="shared" ca="1" si="57"/>
        <v>0</v>
      </c>
      <c r="BH168" s="57">
        <f>SUMIF(Invoice!A:A,F168,Invoice!B:B)</f>
        <v>0</v>
      </c>
      <c r="BI168" s="57">
        <f t="shared" ca="1" si="58"/>
        <v>1500</v>
      </c>
      <c r="BJ168" s="57">
        <f ca="1">MIN((BI168-SUMIF($AS$5:AS167,AS168,$BJ$5:BJ167)),MAX(0,BH168-SUMIF($F$5:F167,F168,$BJ$5:BJ167)))</f>
        <v>0</v>
      </c>
      <c r="BK168" s="57">
        <f t="shared" ca="1" si="59"/>
        <v>0</v>
      </c>
      <c r="BL168" s="57">
        <f ca="1">MAX(0,SUMIF(Invoice!A:A,F168,Invoice!B:B)-SUMIF(F:F,F168,BJ:BJ))*(COUNTIF(F:F,F168)=COUNTIF($F$5:F168,F168))</f>
        <v>0</v>
      </c>
    </row>
    <row r="169" spans="1:64" hidden="1">
      <c r="A169" s="43">
        <v>169</v>
      </c>
      <c r="B169" s="35" t="s">
        <v>145</v>
      </c>
      <c r="C169" s="35" t="s">
        <v>5706</v>
      </c>
      <c r="D169" s="35">
        <v>2</v>
      </c>
      <c r="E169" s="35">
        <v>420</v>
      </c>
      <c r="F169" s="64" t="s">
        <v>953</v>
      </c>
      <c r="G169" s="73" t="s">
        <v>954</v>
      </c>
      <c r="H169" s="35">
        <v>41</v>
      </c>
      <c r="I169" s="35" t="s">
        <v>55</v>
      </c>
      <c r="J169" s="35">
        <v>0</v>
      </c>
      <c r="K169" s="35" t="s">
        <v>462</v>
      </c>
      <c r="L169" s="35" t="s">
        <v>53</v>
      </c>
      <c r="M169" s="35">
        <v>1</v>
      </c>
      <c r="N169" s="35"/>
      <c r="O169" s="35">
        <v>1</v>
      </c>
      <c r="P169" s="35">
        <v>2</v>
      </c>
      <c r="Q169" s="35">
        <v>3</v>
      </c>
      <c r="R169" s="35" t="s">
        <v>73</v>
      </c>
      <c r="S169" s="35" t="s">
        <v>73</v>
      </c>
      <c r="T169" s="36">
        <v>44901</v>
      </c>
      <c r="U169" s="36">
        <v>2958465</v>
      </c>
      <c r="V169" s="35" t="s">
        <v>5707</v>
      </c>
      <c r="W169" s="35" t="s">
        <v>144</v>
      </c>
      <c r="X169" s="35"/>
      <c r="Y169" s="35" t="s">
        <v>143</v>
      </c>
      <c r="Z169" s="35">
        <v>7594328</v>
      </c>
      <c r="AA169" s="35">
        <v>236</v>
      </c>
      <c r="AB169" s="35">
        <v>118</v>
      </c>
      <c r="AC169" s="35"/>
      <c r="AE169" s="51">
        <f t="shared" si="40"/>
        <v>1</v>
      </c>
      <c r="AG169" s="6" t="str">
        <f t="shared" si="41"/>
        <v>90MB1BG0-C1BAY0</v>
      </c>
      <c r="AH169" s="6" t="str">
        <f t="shared" si="42"/>
        <v>59MB1BGB-MB0A01S</v>
      </c>
      <c r="AI169" s="6" t="str">
        <f t="shared" si="43"/>
        <v/>
      </c>
      <c r="AJ169" s="6" t="str">
        <f t="shared" si="44"/>
        <v/>
      </c>
      <c r="AK169" s="6" t="str">
        <f t="shared" si="45"/>
        <v/>
      </c>
      <c r="AL169" s="6" t="str">
        <f t="shared" si="46"/>
        <v/>
      </c>
      <c r="AM169" s="6" t="str">
        <f t="shared" si="47"/>
        <v/>
      </c>
      <c r="AN169" s="6" t="str">
        <f t="shared" si="48"/>
        <v/>
      </c>
      <c r="AO169" s="6" t="str">
        <f t="shared" si="49"/>
        <v xml:space="preserve">90MB1BG0-C1BAY0 | 59MB1BGB-MB0A01S |  |  |  |  |  | </v>
      </c>
      <c r="AP169" s="6">
        <f t="shared" si="50"/>
        <v>0</v>
      </c>
      <c r="AQ169" s="4"/>
      <c r="AR169" s="6" t="b">
        <f t="shared" si="51"/>
        <v>1</v>
      </c>
      <c r="AS169" s="6" t="str">
        <f t="shared" si="52"/>
        <v>461E | 90MB1BG0-C1BAY0 | 59MB1BGB-MB0A01S |  |  |  |  |  |  | 41</v>
      </c>
      <c r="AT169" s="63">
        <f>IF(NOT(AR169),IF(TRIM($H169)="","Assembly","Phantom Alt"),VLOOKUP(F169,ZPCS04!B:G,6,0))</f>
        <v>1267</v>
      </c>
      <c r="AU169" s="7"/>
      <c r="AV169" s="38">
        <f ca="1">IF(TRIM($W169)="F",OFFSET($A$5,MATCH($AS169,$AS$5:$AS169,0)-1,0),$A169)</f>
        <v>168</v>
      </c>
      <c r="AW169" s="38">
        <f ca="1">IFERROR(OFFSET(ZPCS04!$A$1,MATCH(F169,ZPCS04!B:B,0)-1,0),100)</f>
        <v>2</v>
      </c>
      <c r="AX169" s="7"/>
      <c r="AY169" s="6" t="b">
        <f t="shared" si="53"/>
        <v>1</v>
      </c>
      <c r="AZ169" s="6" t="b">
        <f t="shared" si="54"/>
        <v>1</v>
      </c>
      <c r="BA169" s="4"/>
      <c r="BB169" s="38" t="str">
        <f ca="1">IF(AT169="Phantom Alt",MATCH($AS169,$AS$5:$AS169,0),IF(OR(OFFSET($AF169,0,8-COUNTBLANK($AG169:$AN169))=$F168,$BE169=$BE168),$BB168,""))</f>
        <v/>
      </c>
      <c r="BC169" s="41"/>
      <c r="BD169" s="55" t="str">
        <f t="shared" si="55"/>
        <v>90MB1BG0-C1BAY0 | 10G212357214020</v>
      </c>
      <c r="BE169" s="55" t="str">
        <f t="shared" ca="1" si="56"/>
        <v>90MB1BG0-C1BAY0 | 59MB1BGB-MB0A01S</v>
      </c>
      <c r="BF169" s="57">
        <f ca="1">IFERROR(VLOOKUP($BE169,$BD$5:$BF168,3,0)*$AE169,VLOOKUP($C169,Demanda!$A:$B,2,0)*$AE169)*IF(AT169="Phantom Alt",$BC169,TRUE)</f>
        <v>1500</v>
      </c>
      <c r="BG169" s="57">
        <f t="shared" ca="1" si="57"/>
        <v>0</v>
      </c>
      <c r="BH169" s="57">
        <f>SUMIF(Invoice!A:A,F169,Invoice!B:B)</f>
        <v>0</v>
      </c>
      <c r="BI169" s="57">
        <f t="shared" ca="1" si="58"/>
        <v>1500</v>
      </c>
      <c r="BJ169" s="57">
        <f ca="1">MIN((BI169-SUMIF($AS$5:AS168,AS169,$BJ$5:BJ168)),MAX(0,BH169-SUMIF($F$5:F168,F169,$BJ$5:BJ168)))</f>
        <v>0</v>
      </c>
      <c r="BK169" s="57">
        <f t="shared" ca="1" si="59"/>
        <v>0</v>
      </c>
      <c r="BL169" s="57">
        <f ca="1">MAX(0,SUMIF(Invoice!A:A,F169,Invoice!B:B)-SUMIF(F:F,F169,BJ:BJ))*(COUNTIF(F:F,F169)=COUNTIF($F$5:F169,F169))</f>
        <v>0</v>
      </c>
    </row>
    <row r="170" spans="1:64" hidden="1">
      <c r="A170" s="43">
        <v>170</v>
      </c>
      <c r="B170" s="35" t="s">
        <v>145</v>
      </c>
      <c r="C170" s="35" t="s">
        <v>5706</v>
      </c>
      <c r="D170" s="35">
        <v>2</v>
      </c>
      <c r="E170" s="35">
        <v>420</v>
      </c>
      <c r="F170" s="64" t="s">
        <v>955</v>
      </c>
      <c r="G170" s="73" t="s">
        <v>956</v>
      </c>
      <c r="H170" s="35">
        <v>41</v>
      </c>
      <c r="I170" s="35" t="s">
        <v>54</v>
      </c>
      <c r="J170" s="35">
        <v>100</v>
      </c>
      <c r="K170" s="35" t="s">
        <v>148</v>
      </c>
      <c r="L170" s="35" t="s">
        <v>53</v>
      </c>
      <c r="M170" s="35">
        <v>1</v>
      </c>
      <c r="N170" s="35">
        <v>1</v>
      </c>
      <c r="O170" s="35">
        <v>1</v>
      </c>
      <c r="P170" s="35">
        <v>2</v>
      </c>
      <c r="Q170" s="35">
        <v>1</v>
      </c>
      <c r="R170" s="35" t="s">
        <v>73</v>
      </c>
      <c r="S170" s="35" t="s">
        <v>73</v>
      </c>
      <c r="T170" s="36">
        <v>44901</v>
      </c>
      <c r="U170" s="36">
        <v>2958465</v>
      </c>
      <c r="V170" s="35" t="s">
        <v>5707</v>
      </c>
      <c r="W170" s="35" t="s">
        <v>144</v>
      </c>
      <c r="X170" s="35"/>
      <c r="Y170" s="35" t="s">
        <v>143</v>
      </c>
      <c r="Z170" s="35">
        <v>7594328</v>
      </c>
      <c r="AA170" s="35">
        <v>232</v>
      </c>
      <c r="AB170" s="35">
        <v>116</v>
      </c>
      <c r="AC170" s="35"/>
      <c r="AE170" s="51">
        <f t="shared" si="40"/>
        <v>1</v>
      </c>
      <c r="AG170" s="6" t="str">
        <f t="shared" si="41"/>
        <v>90MB1BG0-C1BAY0</v>
      </c>
      <c r="AH170" s="6" t="str">
        <f t="shared" si="42"/>
        <v>59MB1BGB-MB0A01S</v>
      </c>
      <c r="AI170" s="6" t="str">
        <f t="shared" si="43"/>
        <v/>
      </c>
      <c r="AJ170" s="6" t="str">
        <f t="shared" si="44"/>
        <v/>
      </c>
      <c r="AK170" s="6" t="str">
        <f t="shared" si="45"/>
        <v/>
      </c>
      <c r="AL170" s="6" t="str">
        <f t="shared" si="46"/>
        <v/>
      </c>
      <c r="AM170" s="6" t="str">
        <f t="shared" si="47"/>
        <v/>
      </c>
      <c r="AN170" s="6" t="str">
        <f t="shared" si="48"/>
        <v/>
      </c>
      <c r="AO170" s="6" t="str">
        <f t="shared" si="49"/>
        <v xml:space="preserve">90MB1BG0-C1BAY0 | 59MB1BGB-MB0A01S |  |  |  |  |  | </v>
      </c>
      <c r="AP170" s="6">
        <f t="shared" si="50"/>
        <v>100</v>
      </c>
      <c r="AQ170" s="4"/>
      <c r="AR170" s="6" t="b">
        <f t="shared" si="51"/>
        <v>1</v>
      </c>
      <c r="AS170" s="6" t="str">
        <f t="shared" si="52"/>
        <v>461E | 90MB1BG0-C1BAY0 | 59MB1BGB-MB0A01S |  |  |  |  |  |  | 41</v>
      </c>
      <c r="AT170" s="63">
        <f>IF(NOT(AR170),IF(TRIM($H170)="","Assembly","Phantom Alt"),VLOOKUP(F170,ZPCS04!B:G,6,0))</f>
        <v>1267</v>
      </c>
      <c r="AU170" s="7"/>
      <c r="AV170" s="38">
        <f ca="1">IF(TRIM($W170)="F",OFFSET($A$5,MATCH($AS170,$AS$5:$AS170,0)-1,0),$A170)</f>
        <v>168</v>
      </c>
      <c r="AW170" s="38">
        <f ca="1">IFERROR(OFFSET(ZPCS04!$A$1,MATCH(F170,ZPCS04!B:B,0)-1,0),100)</f>
        <v>1.9999999000000002</v>
      </c>
      <c r="AX170" s="7"/>
      <c r="AY170" s="6" t="b">
        <f t="shared" si="53"/>
        <v>1</v>
      </c>
      <c r="AZ170" s="6" t="b">
        <f t="shared" si="54"/>
        <v>1</v>
      </c>
      <c r="BA170" s="4"/>
      <c r="BB170" s="38" t="str">
        <f ca="1">IF(AT170="Phantom Alt",MATCH($AS170,$AS$5:$AS170,0),IF(OR(OFFSET($AF170,0,8-COUNTBLANK($AG170:$AN170))=$F169,$BE170=$BE169),$BB169,""))</f>
        <v/>
      </c>
      <c r="BC170" s="41"/>
      <c r="BD170" s="55" t="str">
        <f t="shared" si="55"/>
        <v>90MB1BG0-C1BAY0 | 10G212357214050</v>
      </c>
      <c r="BE170" s="55" t="str">
        <f t="shared" ca="1" si="56"/>
        <v>90MB1BG0-C1BAY0 | 59MB1BGB-MB0A01S</v>
      </c>
      <c r="BF170" s="57">
        <f ca="1">IFERROR(VLOOKUP($BE170,$BD$5:$BF169,3,0)*$AE170,VLOOKUP($C170,Demanda!$A:$B,2,0)*$AE170)*IF(AT170="Phantom Alt",$BC170,TRUE)</f>
        <v>1500</v>
      </c>
      <c r="BG170" s="57">
        <f t="shared" ca="1" si="57"/>
        <v>1500</v>
      </c>
      <c r="BH170" s="57">
        <f>SUMIF(Invoice!A:A,F170,Invoice!B:B)</f>
        <v>10000</v>
      </c>
      <c r="BI170" s="57">
        <f t="shared" ca="1" si="58"/>
        <v>1500</v>
      </c>
      <c r="BJ170" s="57">
        <f ca="1">MIN((BI170-SUMIF($AS$5:AS169,AS170,$BJ$5:BJ169)),MAX(0,BH170-SUMIF($F$5:F169,F170,$BJ$5:BJ169)))</f>
        <v>1500</v>
      </c>
      <c r="BK170" s="57">
        <f t="shared" ca="1" si="59"/>
        <v>0</v>
      </c>
      <c r="BL170" s="57">
        <f ca="1">MAX(0,SUMIF(Invoice!A:A,F170,Invoice!B:B)-SUMIF(F:F,F170,BJ:BJ))*(COUNTIF(F:F,F170)=COUNTIF($F$5:F170,F170))</f>
        <v>8500</v>
      </c>
    </row>
    <row r="171" spans="1:64" hidden="1">
      <c r="A171" s="43">
        <v>173</v>
      </c>
      <c r="B171" s="35" t="s">
        <v>145</v>
      </c>
      <c r="C171" s="35" t="s">
        <v>5706</v>
      </c>
      <c r="D171" s="35">
        <v>2</v>
      </c>
      <c r="E171" s="35">
        <v>430</v>
      </c>
      <c r="F171" s="64" t="s">
        <v>957</v>
      </c>
      <c r="G171" s="73" t="s">
        <v>958</v>
      </c>
      <c r="H171" s="35">
        <v>42</v>
      </c>
      <c r="I171" s="35" t="s">
        <v>54</v>
      </c>
      <c r="J171" s="35">
        <v>100</v>
      </c>
      <c r="K171" s="35" t="s">
        <v>462</v>
      </c>
      <c r="L171" s="35" t="s">
        <v>53</v>
      </c>
      <c r="M171" s="35">
        <v>1</v>
      </c>
      <c r="N171" s="35">
        <v>1</v>
      </c>
      <c r="O171" s="35">
        <v>1</v>
      </c>
      <c r="P171" s="35">
        <v>2</v>
      </c>
      <c r="Q171" s="35">
        <v>1</v>
      </c>
      <c r="R171" s="35" t="s">
        <v>122</v>
      </c>
      <c r="S171" s="35" t="s">
        <v>122</v>
      </c>
      <c r="T171" s="36">
        <v>44901</v>
      </c>
      <c r="U171" s="36">
        <v>2958465</v>
      </c>
      <c r="V171" s="35" t="s">
        <v>5707</v>
      </c>
      <c r="W171" s="35" t="s">
        <v>144</v>
      </c>
      <c r="X171" s="35"/>
      <c r="Y171" s="35" t="s">
        <v>143</v>
      </c>
      <c r="Z171" s="35">
        <v>7594328</v>
      </c>
      <c r="AA171" s="35">
        <v>238</v>
      </c>
      <c r="AB171" s="35">
        <v>119</v>
      </c>
      <c r="AC171" s="35"/>
      <c r="AE171" s="51">
        <f t="shared" si="40"/>
        <v>1</v>
      </c>
      <c r="AG171" s="6" t="str">
        <f t="shared" si="41"/>
        <v>90MB1BG0-C1BAY0</v>
      </c>
      <c r="AH171" s="6" t="str">
        <f t="shared" si="42"/>
        <v>59MB1BGB-MB0A01S</v>
      </c>
      <c r="AI171" s="6" t="str">
        <f t="shared" si="43"/>
        <v/>
      </c>
      <c r="AJ171" s="6" t="str">
        <f t="shared" si="44"/>
        <v/>
      </c>
      <c r="AK171" s="6" t="str">
        <f t="shared" si="45"/>
        <v/>
      </c>
      <c r="AL171" s="6" t="str">
        <f t="shared" si="46"/>
        <v/>
      </c>
      <c r="AM171" s="6" t="str">
        <f t="shared" si="47"/>
        <v/>
      </c>
      <c r="AN171" s="6" t="str">
        <f t="shared" si="48"/>
        <v/>
      </c>
      <c r="AO171" s="6" t="str">
        <f t="shared" si="49"/>
        <v xml:space="preserve">90MB1BG0-C1BAY0 | 59MB1BGB-MB0A01S |  |  |  |  |  | </v>
      </c>
      <c r="AP171" s="6">
        <f t="shared" si="50"/>
        <v>100</v>
      </c>
      <c r="AQ171" s="4"/>
      <c r="AR171" s="6" t="b">
        <f t="shared" si="51"/>
        <v>1</v>
      </c>
      <c r="AS171" s="6" t="str">
        <f t="shared" si="52"/>
        <v>461E | 90MB1BG0-C1BAY0 | 59MB1BGB-MB0A01S |  |  |  |  |  |  | 42</v>
      </c>
      <c r="AT171" s="63">
        <f>IF(NOT(AR171),IF(TRIM($H171)="","Assembly","Phantom Alt"),VLOOKUP(F171,ZPCS04!B:G,6,0))</f>
        <v>966</v>
      </c>
      <c r="AU171" s="7"/>
      <c r="AV171" s="38">
        <f ca="1">IF(TRIM($W171)="F",OFFSET($A$5,MATCH($AS171,$AS$5:$AS171,0)-1,0),$A171)</f>
        <v>173</v>
      </c>
      <c r="AW171" s="38">
        <f ca="1">IFERROR(OFFSET(ZPCS04!$A$1,MATCH(F171,ZPCS04!B:B,0)-1,0),100)</f>
        <v>1.9999999000000002</v>
      </c>
      <c r="AX171" s="7"/>
      <c r="AY171" s="6" t="b">
        <f t="shared" si="53"/>
        <v>1</v>
      </c>
      <c r="AZ171" s="6" t="b">
        <f t="shared" si="54"/>
        <v>1</v>
      </c>
      <c r="BA171" s="4"/>
      <c r="BB171" s="38" t="str">
        <f ca="1">IF(AT171="Phantom Alt",MATCH($AS171,$AS$5:$AS171,0),IF(OR(OFFSET($AF171,0,8-COUNTBLANK($AG171:$AN171))=$F170,$BE171=$BE170),$BB170,""))</f>
        <v/>
      </c>
      <c r="BC171" s="41"/>
      <c r="BD171" s="55" t="str">
        <f t="shared" si="55"/>
        <v>90MB1BG0-C1BAY0 | 10G212360114010</v>
      </c>
      <c r="BE171" s="55" t="str">
        <f t="shared" ca="1" si="56"/>
        <v>90MB1BG0-C1BAY0 | 59MB1BGB-MB0A01S</v>
      </c>
      <c r="BF171" s="57">
        <f ca="1">IFERROR(VLOOKUP($BE171,$BD$5:$BF170,3,0)*$AE171,VLOOKUP($C171,Demanda!$A:$B,2,0)*$AE171)*IF(AT171="Phantom Alt",$BC171,TRUE)</f>
        <v>1500</v>
      </c>
      <c r="BG171" s="57">
        <f t="shared" ca="1" si="57"/>
        <v>1500</v>
      </c>
      <c r="BH171" s="57">
        <f>SUMIF(Invoice!A:A,F171,Invoice!B:B)</f>
        <v>10000</v>
      </c>
      <c r="BI171" s="57">
        <f t="shared" ca="1" si="58"/>
        <v>1500</v>
      </c>
      <c r="BJ171" s="57">
        <f ca="1">MIN((BI171-SUMIF($AS$5:AS170,AS171,$BJ$5:BJ170)),MAX(0,BH171-SUMIF($F$5:F170,F171,$BJ$5:BJ170)))</f>
        <v>1500</v>
      </c>
      <c r="BK171" s="57">
        <f t="shared" ca="1" si="59"/>
        <v>0</v>
      </c>
      <c r="BL171" s="57">
        <f ca="1">MAX(0,SUMIF(Invoice!A:A,F171,Invoice!B:B)-SUMIF(F:F,F171,BJ:BJ))*(COUNTIF(F:F,F171)=COUNTIF($F$5:F171,F171))</f>
        <v>8500</v>
      </c>
    </row>
    <row r="172" spans="1:64" hidden="1">
      <c r="A172" s="43">
        <v>171</v>
      </c>
      <c r="B172" s="35" t="s">
        <v>145</v>
      </c>
      <c r="C172" s="35" t="s">
        <v>5706</v>
      </c>
      <c r="D172" s="35">
        <v>2</v>
      </c>
      <c r="E172" s="35">
        <v>430</v>
      </c>
      <c r="F172" s="64" t="s">
        <v>960</v>
      </c>
      <c r="G172" s="73" t="s">
        <v>961</v>
      </c>
      <c r="H172" s="35">
        <v>42</v>
      </c>
      <c r="I172" s="35" t="s">
        <v>55</v>
      </c>
      <c r="J172" s="35">
        <v>0</v>
      </c>
      <c r="K172" s="35" t="s">
        <v>462</v>
      </c>
      <c r="L172" s="35" t="s">
        <v>53</v>
      </c>
      <c r="M172" s="35">
        <v>1</v>
      </c>
      <c r="N172" s="35"/>
      <c r="O172" s="35">
        <v>1</v>
      </c>
      <c r="P172" s="35">
        <v>2</v>
      </c>
      <c r="Q172" s="35">
        <v>2</v>
      </c>
      <c r="R172" s="35" t="s">
        <v>122</v>
      </c>
      <c r="S172" s="35" t="s">
        <v>122</v>
      </c>
      <c r="T172" s="36">
        <v>44901</v>
      </c>
      <c r="U172" s="36">
        <v>2958465</v>
      </c>
      <c r="V172" s="35" t="s">
        <v>5707</v>
      </c>
      <c r="W172" s="35" t="s">
        <v>144</v>
      </c>
      <c r="X172" s="35"/>
      <c r="Y172" s="35" t="s">
        <v>143</v>
      </c>
      <c r="Z172" s="35">
        <v>7594328</v>
      </c>
      <c r="AA172" s="35">
        <v>240</v>
      </c>
      <c r="AB172" s="35">
        <v>120</v>
      </c>
      <c r="AC172" s="35"/>
      <c r="AE172" s="51">
        <f t="shared" si="40"/>
        <v>1</v>
      </c>
      <c r="AG172" s="6" t="str">
        <f t="shared" si="41"/>
        <v>90MB1BG0-C1BAY0</v>
      </c>
      <c r="AH172" s="6" t="str">
        <f t="shared" si="42"/>
        <v>59MB1BGB-MB0A01S</v>
      </c>
      <c r="AI172" s="6" t="str">
        <f t="shared" si="43"/>
        <v/>
      </c>
      <c r="AJ172" s="6" t="str">
        <f t="shared" si="44"/>
        <v/>
      </c>
      <c r="AK172" s="6" t="str">
        <f t="shared" si="45"/>
        <v/>
      </c>
      <c r="AL172" s="6" t="str">
        <f t="shared" si="46"/>
        <v/>
      </c>
      <c r="AM172" s="6" t="str">
        <f t="shared" si="47"/>
        <v/>
      </c>
      <c r="AN172" s="6" t="str">
        <f t="shared" si="48"/>
        <v/>
      </c>
      <c r="AO172" s="6" t="str">
        <f t="shared" si="49"/>
        <v xml:space="preserve">90MB1BG0-C1BAY0 | 59MB1BGB-MB0A01S |  |  |  |  |  | </v>
      </c>
      <c r="AP172" s="6">
        <f t="shared" si="50"/>
        <v>0</v>
      </c>
      <c r="AQ172" s="4"/>
      <c r="AR172" s="6" t="b">
        <f t="shared" si="51"/>
        <v>1</v>
      </c>
      <c r="AS172" s="6" t="str">
        <f t="shared" si="52"/>
        <v>461E | 90MB1BG0-C1BAY0 | 59MB1BGB-MB0A01S |  |  |  |  |  |  | 42</v>
      </c>
      <c r="AT172" s="63">
        <f>IF(NOT(AR172),IF(TRIM($H172)="","Assembly","Phantom Alt"),VLOOKUP(F172,ZPCS04!B:G,6,0))</f>
        <v>966</v>
      </c>
      <c r="AU172" s="7"/>
      <c r="AV172" s="38">
        <f ca="1">IF(TRIM($W172)="F",OFFSET($A$5,MATCH($AS172,$AS$5:$AS172,0)-1,0),$A172)</f>
        <v>173</v>
      </c>
      <c r="AW172" s="38">
        <f ca="1">IFERROR(OFFSET(ZPCS04!$A$1,MATCH(F172,ZPCS04!B:B,0)-1,0),100)</f>
        <v>2</v>
      </c>
      <c r="AX172" s="7"/>
      <c r="AY172" s="6" t="b">
        <f t="shared" si="53"/>
        <v>1</v>
      </c>
      <c r="AZ172" s="6" t="b">
        <f t="shared" si="54"/>
        <v>1</v>
      </c>
      <c r="BA172" s="4"/>
      <c r="BB172" s="38" t="str">
        <f ca="1">IF(AT172="Phantom Alt",MATCH($AS172,$AS$5:$AS172,0),IF(OR(OFFSET($AF172,0,8-COUNTBLANK($AG172:$AN172))=$F171,$BE172=$BE171),$BB171,""))</f>
        <v/>
      </c>
      <c r="BC172" s="41"/>
      <c r="BD172" s="55" t="str">
        <f t="shared" si="55"/>
        <v>90MB1BG0-C1BAY0 | 10G212360114020</v>
      </c>
      <c r="BE172" s="55" t="str">
        <f t="shared" ca="1" si="56"/>
        <v>90MB1BG0-C1BAY0 | 59MB1BGB-MB0A01S</v>
      </c>
      <c r="BF172" s="57">
        <f ca="1">IFERROR(VLOOKUP($BE172,$BD$5:$BF171,3,0)*$AE172,VLOOKUP($C172,Demanda!$A:$B,2,0)*$AE172)*IF(AT172="Phantom Alt",$BC172,TRUE)</f>
        <v>1500</v>
      </c>
      <c r="BG172" s="57">
        <f t="shared" ca="1" si="57"/>
        <v>0</v>
      </c>
      <c r="BH172" s="57">
        <f>SUMIF(Invoice!A:A,F172,Invoice!B:B)</f>
        <v>0</v>
      </c>
      <c r="BI172" s="57">
        <f t="shared" ca="1" si="58"/>
        <v>1500</v>
      </c>
      <c r="BJ172" s="57">
        <f ca="1">MIN((BI172-SUMIF($AS$5:AS171,AS172,$BJ$5:BJ171)),MAX(0,BH172-SUMIF($F$5:F171,F172,$BJ$5:BJ171)))</f>
        <v>0</v>
      </c>
      <c r="BK172" s="57">
        <f t="shared" ca="1" si="59"/>
        <v>0</v>
      </c>
      <c r="BL172" s="57">
        <f ca="1">MAX(0,SUMIF(Invoice!A:A,F172,Invoice!B:B)-SUMIF(F:F,F172,BJ:BJ))*(COUNTIF(F:F,F172)=COUNTIF($F$5:F172,F172))</f>
        <v>0</v>
      </c>
    </row>
    <row r="173" spans="1:64" hidden="1">
      <c r="A173" s="43">
        <v>172</v>
      </c>
      <c r="B173" s="35" t="s">
        <v>145</v>
      </c>
      <c r="C173" s="35" t="s">
        <v>5706</v>
      </c>
      <c r="D173" s="35">
        <v>2</v>
      </c>
      <c r="E173" s="35">
        <v>430</v>
      </c>
      <c r="F173" s="64" t="s">
        <v>962</v>
      </c>
      <c r="G173" s="73" t="s">
        <v>963</v>
      </c>
      <c r="H173" s="35">
        <v>42</v>
      </c>
      <c r="I173" s="35" t="s">
        <v>55</v>
      </c>
      <c r="J173" s="35">
        <v>0</v>
      </c>
      <c r="K173" s="35" t="s">
        <v>148</v>
      </c>
      <c r="L173" s="35" t="s">
        <v>53</v>
      </c>
      <c r="M173" s="35">
        <v>1</v>
      </c>
      <c r="N173" s="35"/>
      <c r="O173" s="35">
        <v>1</v>
      </c>
      <c r="P173" s="35">
        <v>2</v>
      </c>
      <c r="Q173" s="35">
        <v>3</v>
      </c>
      <c r="R173" s="35" t="s">
        <v>73</v>
      </c>
      <c r="S173" s="35" t="s">
        <v>73</v>
      </c>
      <c r="T173" s="36">
        <v>44901</v>
      </c>
      <c r="U173" s="36">
        <v>2958465</v>
      </c>
      <c r="V173" s="35" t="s">
        <v>5707</v>
      </c>
      <c r="W173" s="35" t="s">
        <v>144</v>
      </c>
      <c r="X173" s="35"/>
      <c r="Y173" s="35" t="s">
        <v>143</v>
      </c>
      <c r="Z173" s="35">
        <v>7594328</v>
      </c>
      <c r="AA173" s="35">
        <v>242</v>
      </c>
      <c r="AB173" s="35">
        <v>121</v>
      </c>
      <c r="AC173" s="35"/>
      <c r="AE173" s="51">
        <f t="shared" si="40"/>
        <v>1</v>
      </c>
      <c r="AG173" s="6" t="str">
        <f t="shared" si="41"/>
        <v>90MB1BG0-C1BAY0</v>
      </c>
      <c r="AH173" s="6" t="str">
        <f t="shared" si="42"/>
        <v>59MB1BGB-MB0A01S</v>
      </c>
      <c r="AI173" s="6" t="str">
        <f t="shared" si="43"/>
        <v/>
      </c>
      <c r="AJ173" s="6" t="str">
        <f t="shared" si="44"/>
        <v/>
      </c>
      <c r="AK173" s="6" t="str">
        <f t="shared" si="45"/>
        <v/>
      </c>
      <c r="AL173" s="6" t="str">
        <f t="shared" si="46"/>
        <v/>
      </c>
      <c r="AM173" s="6" t="str">
        <f t="shared" si="47"/>
        <v/>
      </c>
      <c r="AN173" s="6" t="str">
        <f t="shared" si="48"/>
        <v/>
      </c>
      <c r="AO173" s="6" t="str">
        <f t="shared" si="49"/>
        <v xml:space="preserve">90MB1BG0-C1BAY0 | 59MB1BGB-MB0A01S |  |  |  |  |  | </v>
      </c>
      <c r="AP173" s="6">
        <f t="shared" si="50"/>
        <v>0</v>
      </c>
      <c r="AQ173" s="4"/>
      <c r="AR173" s="6" t="b">
        <f t="shared" si="51"/>
        <v>1</v>
      </c>
      <c r="AS173" s="6" t="str">
        <f t="shared" si="52"/>
        <v>461E | 90MB1BG0-C1BAY0 | 59MB1BGB-MB0A01S |  |  |  |  |  |  | 42</v>
      </c>
      <c r="AT173" s="63">
        <f>IF(NOT(AR173),IF(TRIM($H173)="","Assembly","Phantom Alt"),VLOOKUP(F173,ZPCS04!B:G,6,0))</f>
        <v>966</v>
      </c>
      <c r="AU173" s="7"/>
      <c r="AV173" s="38">
        <f ca="1">IF(TRIM($W173)="F",OFFSET($A$5,MATCH($AS173,$AS$5:$AS173,0)-1,0),$A173)</f>
        <v>173</v>
      </c>
      <c r="AW173" s="38">
        <f ca="1">IFERROR(OFFSET(ZPCS04!$A$1,MATCH(F173,ZPCS04!B:B,0)-1,0),100)</f>
        <v>2</v>
      </c>
      <c r="AX173" s="7"/>
      <c r="AY173" s="6" t="b">
        <f t="shared" si="53"/>
        <v>1</v>
      </c>
      <c r="AZ173" s="6" t="b">
        <f t="shared" si="54"/>
        <v>1</v>
      </c>
      <c r="BA173" s="4"/>
      <c r="BB173" s="38" t="str">
        <f ca="1">IF(AT173="Phantom Alt",MATCH($AS173,$AS$5:$AS173,0),IF(OR(OFFSET($AF173,0,8-COUNTBLANK($AG173:$AN173))=$F172,$BE173=$BE172),$BB172,""))</f>
        <v/>
      </c>
      <c r="BC173" s="41"/>
      <c r="BD173" s="55" t="str">
        <f t="shared" si="55"/>
        <v>90MB1BG0-C1BAY0 | 10G212360114050</v>
      </c>
      <c r="BE173" s="55" t="str">
        <f t="shared" ca="1" si="56"/>
        <v>90MB1BG0-C1BAY0 | 59MB1BGB-MB0A01S</v>
      </c>
      <c r="BF173" s="57">
        <f ca="1">IFERROR(VLOOKUP($BE173,$BD$5:$BF172,3,0)*$AE173,VLOOKUP($C173,Demanda!$A:$B,2,0)*$AE173)*IF(AT173="Phantom Alt",$BC173,TRUE)</f>
        <v>1500</v>
      </c>
      <c r="BG173" s="57">
        <f t="shared" ca="1" si="57"/>
        <v>0</v>
      </c>
      <c r="BH173" s="57">
        <f>SUMIF(Invoice!A:A,F173,Invoice!B:B)</f>
        <v>0</v>
      </c>
      <c r="BI173" s="57">
        <f t="shared" ca="1" si="58"/>
        <v>1500</v>
      </c>
      <c r="BJ173" s="57">
        <f ca="1">MIN((BI173-SUMIF($AS$5:AS172,AS173,$BJ$5:BJ172)),MAX(0,BH173-SUMIF($F$5:F172,F173,$BJ$5:BJ172)))</f>
        <v>0</v>
      </c>
      <c r="BK173" s="57">
        <f t="shared" ca="1" si="59"/>
        <v>0</v>
      </c>
      <c r="BL173" s="57">
        <f ca="1">MAX(0,SUMIF(Invoice!A:A,F173,Invoice!B:B)-SUMIF(F:F,F173,BJ:BJ))*(COUNTIF(F:F,F173)=COUNTIF($F$5:F173,F173))</f>
        <v>0</v>
      </c>
    </row>
    <row r="174" spans="1:64" hidden="1">
      <c r="A174" s="43">
        <v>174</v>
      </c>
      <c r="B174" s="35" t="s">
        <v>145</v>
      </c>
      <c r="C174" s="35" t="s">
        <v>5706</v>
      </c>
      <c r="D174" s="35">
        <v>2</v>
      </c>
      <c r="E174" s="35">
        <v>440</v>
      </c>
      <c r="F174" s="64" t="s">
        <v>4368</v>
      </c>
      <c r="G174" s="73" t="s">
        <v>5717</v>
      </c>
      <c r="H174" s="35">
        <v>43</v>
      </c>
      <c r="I174" s="35" t="s">
        <v>54</v>
      </c>
      <c r="J174" s="35">
        <v>100</v>
      </c>
      <c r="K174" s="35" t="s">
        <v>148</v>
      </c>
      <c r="L174" s="35" t="s">
        <v>53</v>
      </c>
      <c r="M174" s="35">
        <v>1</v>
      </c>
      <c r="N174" s="35">
        <v>1</v>
      </c>
      <c r="O174" s="35">
        <v>1</v>
      </c>
      <c r="P174" s="35">
        <v>2</v>
      </c>
      <c r="Q174" s="35">
        <v>1</v>
      </c>
      <c r="R174" s="35" t="s">
        <v>73</v>
      </c>
      <c r="S174" s="35" t="s">
        <v>73</v>
      </c>
      <c r="T174" s="36">
        <v>44901</v>
      </c>
      <c r="U174" s="36">
        <v>2958465</v>
      </c>
      <c r="V174" s="35" t="s">
        <v>5707</v>
      </c>
      <c r="W174" s="35" t="s">
        <v>144</v>
      </c>
      <c r="X174" s="35"/>
      <c r="Y174" s="35" t="s">
        <v>143</v>
      </c>
      <c r="Z174" s="35">
        <v>7594328</v>
      </c>
      <c r="AA174" s="35">
        <v>244</v>
      </c>
      <c r="AB174" s="35">
        <v>122</v>
      </c>
      <c r="AC174" s="35"/>
      <c r="AE174" s="51">
        <f t="shared" si="40"/>
        <v>1</v>
      </c>
      <c r="AG174" s="6" t="str">
        <f t="shared" si="41"/>
        <v>90MB1BG0-C1BAY0</v>
      </c>
      <c r="AH174" s="6" t="str">
        <f t="shared" si="42"/>
        <v>59MB1BGB-MB0A01S</v>
      </c>
      <c r="AI174" s="6" t="str">
        <f t="shared" si="43"/>
        <v/>
      </c>
      <c r="AJ174" s="6" t="str">
        <f t="shared" si="44"/>
        <v/>
      </c>
      <c r="AK174" s="6" t="str">
        <f t="shared" si="45"/>
        <v/>
      </c>
      <c r="AL174" s="6" t="str">
        <f t="shared" si="46"/>
        <v/>
      </c>
      <c r="AM174" s="6" t="str">
        <f t="shared" si="47"/>
        <v/>
      </c>
      <c r="AN174" s="6" t="str">
        <f t="shared" si="48"/>
        <v/>
      </c>
      <c r="AO174" s="6" t="str">
        <f t="shared" si="49"/>
        <v xml:space="preserve">90MB1BG0-C1BAY0 | 59MB1BGB-MB0A01S |  |  |  |  |  | </v>
      </c>
      <c r="AP174" s="6">
        <f t="shared" si="50"/>
        <v>100</v>
      </c>
      <c r="AQ174" s="4"/>
      <c r="AR174" s="6" t="b">
        <f t="shared" si="51"/>
        <v>1</v>
      </c>
      <c r="AS174" s="6" t="str">
        <f t="shared" si="52"/>
        <v>461E | 90MB1BG0-C1BAY0 | 59MB1BGB-MB0A01S |  |  |  |  |  |  | 43</v>
      </c>
      <c r="AT174" s="63">
        <f>IF(NOT(AR174),IF(TRIM($H174)="","Assembly","Phantom Alt"),VLOOKUP(F174,ZPCS04!B:G,6,0))</f>
        <v>967</v>
      </c>
      <c r="AU174" s="7"/>
      <c r="AV174" s="38">
        <f ca="1">IF(TRIM($W174)="F",OFFSET($A$5,MATCH($AS174,$AS$5:$AS174,0)-1,0),$A174)</f>
        <v>174</v>
      </c>
      <c r="AW174" s="38">
        <f ca="1">IFERROR(OFFSET(ZPCS04!$A$1,MATCH(F174,ZPCS04!B:B,0)-1,0),100)</f>
        <v>1.9999999000000002</v>
      </c>
      <c r="AX174" s="7"/>
      <c r="AY174" s="6" t="b">
        <f t="shared" si="53"/>
        <v>1</v>
      </c>
      <c r="AZ174" s="6" t="b">
        <f t="shared" si="54"/>
        <v>1</v>
      </c>
      <c r="BA174" s="4"/>
      <c r="BB174" s="38" t="str">
        <f ca="1">IF(AT174="Phantom Alt",MATCH($AS174,$AS$5:$AS174,0),IF(OR(OFFSET($AF174,0,8-COUNTBLANK($AG174:$AN174))=$F173,$BE174=$BE173),$BB173,""))</f>
        <v/>
      </c>
      <c r="BC174" s="41"/>
      <c r="BD174" s="55" t="str">
        <f t="shared" si="55"/>
        <v>90MB1BG0-C1BAY0 | 10G212365214010</v>
      </c>
      <c r="BE174" s="55" t="str">
        <f t="shared" ca="1" si="56"/>
        <v>90MB1BG0-C1BAY0 | 59MB1BGB-MB0A01S</v>
      </c>
      <c r="BF174" s="57">
        <f ca="1">IFERROR(VLOOKUP($BE174,$BD$5:$BF173,3,0)*$AE174,VLOOKUP($C174,Demanda!$A:$B,2,0)*$AE174)*IF(AT174="Phantom Alt",$BC174,TRUE)</f>
        <v>1500</v>
      </c>
      <c r="BG174" s="57">
        <f t="shared" ca="1" si="57"/>
        <v>1500</v>
      </c>
      <c r="BH174" s="57">
        <f>SUMIF(Invoice!A:A,F174,Invoice!B:B)</f>
        <v>10000</v>
      </c>
      <c r="BI174" s="57">
        <f t="shared" ca="1" si="58"/>
        <v>1500</v>
      </c>
      <c r="BJ174" s="57">
        <f ca="1">MIN((BI174-SUMIF($AS$5:AS173,AS174,$BJ$5:BJ173)),MAX(0,BH174-SUMIF($F$5:F173,F174,$BJ$5:BJ173)))</f>
        <v>1500</v>
      </c>
      <c r="BK174" s="57">
        <f t="shared" ca="1" si="59"/>
        <v>0</v>
      </c>
      <c r="BL174" s="57">
        <f ca="1">MAX(0,SUMIF(Invoice!A:A,F174,Invoice!B:B)-SUMIF(F:F,F174,BJ:BJ))*(COUNTIF(F:F,F174)=COUNTIF($F$5:F174,F174))</f>
        <v>8500</v>
      </c>
    </row>
    <row r="175" spans="1:64" hidden="1">
      <c r="A175" s="43">
        <v>175</v>
      </c>
      <c r="B175" s="35" t="s">
        <v>145</v>
      </c>
      <c r="C175" s="35" t="s">
        <v>5706</v>
      </c>
      <c r="D175" s="35">
        <v>2</v>
      </c>
      <c r="E175" s="35">
        <v>440</v>
      </c>
      <c r="F175" s="64" t="s">
        <v>4370</v>
      </c>
      <c r="G175" s="73" t="s">
        <v>5717</v>
      </c>
      <c r="H175" s="35">
        <v>43</v>
      </c>
      <c r="I175" s="35" t="s">
        <v>55</v>
      </c>
      <c r="J175" s="35">
        <v>0</v>
      </c>
      <c r="K175" s="35" t="s">
        <v>148</v>
      </c>
      <c r="L175" s="35" t="s">
        <v>53</v>
      </c>
      <c r="M175" s="35">
        <v>1</v>
      </c>
      <c r="N175" s="35"/>
      <c r="O175" s="35">
        <v>1</v>
      </c>
      <c r="P175" s="35">
        <v>2</v>
      </c>
      <c r="Q175" s="35">
        <v>2</v>
      </c>
      <c r="R175" s="35" t="s">
        <v>73</v>
      </c>
      <c r="S175" s="35" t="s">
        <v>73</v>
      </c>
      <c r="T175" s="36">
        <v>44901</v>
      </c>
      <c r="U175" s="36">
        <v>2958465</v>
      </c>
      <c r="V175" s="35" t="s">
        <v>5707</v>
      </c>
      <c r="W175" s="35" t="s">
        <v>144</v>
      </c>
      <c r="X175" s="35"/>
      <c r="Y175" s="35" t="s">
        <v>143</v>
      </c>
      <c r="Z175" s="35">
        <v>7594328</v>
      </c>
      <c r="AA175" s="35">
        <v>246</v>
      </c>
      <c r="AB175" s="35">
        <v>123</v>
      </c>
      <c r="AC175" s="35"/>
      <c r="AE175" s="51">
        <f t="shared" si="40"/>
        <v>1</v>
      </c>
      <c r="AG175" s="6" t="str">
        <f t="shared" si="41"/>
        <v>90MB1BG0-C1BAY0</v>
      </c>
      <c r="AH175" s="6" t="str">
        <f t="shared" si="42"/>
        <v>59MB1BGB-MB0A01S</v>
      </c>
      <c r="AI175" s="6" t="str">
        <f t="shared" si="43"/>
        <v/>
      </c>
      <c r="AJ175" s="6" t="str">
        <f t="shared" si="44"/>
        <v/>
      </c>
      <c r="AK175" s="6" t="str">
        <f t="shared" si="45"/>
        <v/>
      </c>
      <c r="AL175" s="6" t="str">
        <f t="shared" si="46"/>
        <v/>
      </c>
      <c r="AM175" s="6" t="str">
        <f t="shared" si="47"/>
        <v/>
      </c>
      <c r="AN175" s="6" t="str">
        <f t="shared" si="48"/>
        <v/>
      </c>
      <c r="AO175" s="6" t="str">
        <f t="shared" si="49"/>
        <v xml:space="preserve">90MB1BG0-C1BAY0 | 59MB1BGB-MB0A01S |  |  |  |  |  | </v>
      </c>
      <c r="AP175" s="6">
        <f t="shared" si="50"/>
        <v>0</v>
      </c>
      <c r="AQ175" s="4"/>
      <c r="AR175" s="6" t="b">
        <f t="shared" si="51"/>
        <v>1</v>
      </c>
      <c r="AS175" s="6" t="str">
        <f t="shared" si="52"/>
        <v>461E | 90MB1BG0-C1BAY0 | 59MB1BGB-MB0A01S |  |  |  |  |  |  | 43</v>
      </c>
      <c r="AT175" s="63">
        <f>IF(NOT(AR175),IF(TRIM($H175)="","Assembly","Phantom Alt"),VLOOKUP(F175,ZPCS04!B:G,6,0))</f>
        <v>967</v>
      </c>
      <c r="AU175" s="7"/>
      <c r="AV175" s="38">
        <f ca="1">IF(TRIM($W175)="F",OFFSET($A$5,MATCH($AS175,$AS$5:$AS175,0)-1,0),$A175)</f>
        <v>174</v>
      </c>
      <c r="AW175" s="38">
        <f ca="1">IFERROR(OFFSET(ZPCS04!$A$1,MATCH(F175,ZPCS04!B:B,0)-1,0),100)</f>
        <v>2</v>
      </c>
      <c r="AX175" s="7"/>
      <c r="AY175" s="6" t="b">
        <f t="shared" si="53"/>
        <v>1</v>
      </c>
      <c r="AZ175" s="6" t="b">
        <f t="shared" si="54"/>
        <v>1</v>
      </c>
      <c r="BA175" s="4"/>
      <c r="BB175" s="38" t="str">
        <f ca="1">IF(AT175="Phantom Alt",MATCH($AS175,$AS$5:$AS175,0),IF(OR(OFFSET($AF175,0,8-COUNTBLANK($AG175:$AN175))=$F174,$BE175=$BE174),$BB174,""))</f>
        <v/>
      </c>
      <c r="BC175" s="41"/>
      <c r="BD175" s="55" t="str">
        <f t="shared" si="55"/>
        <v>90MB1BG0-C1BAY0 | 10G212365214020</v>
      </c>
      <c r="BE175" s="55" t="str">
        <f t="shared" ca="1" si="56"/>
        <v>90MB1BG0-C1BAY0 | 59MB1BGB-MB0A01S</v>
      </c>
      <c r="BF175" s="57">
        <f ca="1">IFERROR(VLOOKUP($BE175,$BD$5:$BF174,3,0)*$AE175,VLOOKUP($C175,Demanda!$A:$B,2,0)*$AE175)*IF(AT175="Phantom Alt",$BC175,TRUE)</f>
        <v>1500</v>
      </c>
      <c r="BG175" s="57">
        <f t="shared" ca="1" si="57"/>
        <v>0</v>
      </c>
      <c r="BH175" s="57">
        <f>SUMIF(Invoice!A:A,F175,Invoice!B:B)</f>
        <v>0</v>
      </c>
      <c r="BI175" s="57">
        <f t="shared" ca="1" si="58"/>
        <v>1500</v>
      </c>
      <c r="BJ175" s="57">
        <f ca="1">MIN((BI175-SUMIF($AS$5:AS174,AS175,$BJ$5:BJ174)),MAX(0,BH175-SUMIF($F$5:F174,F175,$BJ$5:BJ174)))</f>
        <v>0</v>
      </c>
      <c r="BK175" s="57">
        <f t="shared" ca="1" si="59"/>
        <v>0</v>
      </c>
      <c r="BL175" s="57">
        <f ca="1">MAX(0,SUMIF(Invoice!A:A,F175,Invoice!B:B)-SUMIF(F:F,F175,BJ:BJ))*(COUNTIF(F:F,F175)=COUNTIF($F$5:F175,F175))</f>
        <v>0</v>
      </c>
    </row>
    <row r="176" spans="1:64" hidden="1">
      <c r="A176" s="43">
        <v>176</v>
      </c>
      <c r="B176" s="35" t="s">
        <v>145</v>
      </c>
      <c r="C176" s="35" t="s">
        <v>5706</v>
      </c>
      <c r="D176" s="35">
        <v>2</v>
      </c>
      <c r="E176" s="35">
        <v>440</v>
      </c>
      <c r="F176" s="64" t="s">
        <v>4372</v>
      </c>
      <c r="G176" s="73" t="s">
        <v>4373</v>
      </c>
      <c r="H176" s="35">
        <v>43</v>
      </c>
      <c r="I176" s="35" t="s">
        <v>55</v>
      </c>
      <c r="J176" s="35">
        <v>0</v>
      </c>
      <c r="K176" s="35" t="s">
        <v>148</v>
      </c>
      <c r="L176" s="35" t="s">
        <v>53</v>
      </c>
      <c r="M176" s="35">
        <v>1</v>
      </c>
      <c r="N176" s="35"/>
      <c r="O176" s="35">
        <v>1</v>
      </c>
      <c r="P176" s="35">
        <v>2</v>
      </c>
      <c r="Q176" s="35">
        <v>3</v>
      </c>
      <c r="R176" s="35" t="s">
        <v>73</v>
      </c>
      <c r="S176" s="35" t="s">
        <v>73</v>
      </c>
      <c r="T176" s="36">
        <v>44901</v>
      </c>
      <c r="U176" s="36">
        <v>2958465</v>
      </c>
      <c r="V176" s="35" t="s">
        <v>5707</v>
      </c>
      <c r="W176" s="35" t="s">
        <v>144</v>
      </c>
      <c r="X176" s="35"/>
      <c r="Y176" s="35" t="s">
        <v>143</v>
      </c>
      <c r="Z176" s="35">
        <v>7594328</v>
      </c>
      <c r="AA176" s="35">
        <v>248</v>
      </c>
      <c r="AB176" s="35">
        <v>124</v>
      </c>
      <c r="AC176" s="35"/>
      <c r="AE176" s="51">
        <f t="shared" si="40"/>
        <v>1</v>
      </c>
      <c r="AG176" s="6" t="str">
        <f t="shared" si="41"/>
        <v>90MB1BG0-C1BAY0</v>
      </c>
      <c r="AH176" s="6" t="str">
        <f t="shared" si="42"/>
        <v>59MB1BGB-MB0A01S</v>
      </c>
      <c r="AI176" s="6" t="str">
        <f t="shared" si="43"/>
        <v/>
      </c>
      <c r="AJ176" s="6" t="str">
        <f t="shared" si="44"/>
        <v/>
      </c>
      <c r="AK176" s="6" t="str">
        <f t="shared" si="45"/>
        <v/>
      </c>
      <c r="AL176" s="6" t="str">
        <f t="shared" si="46"/>
        <v/>
      </c>
      <c r="AM176" s="6" t="str">
        <f t="shared" si="47"/>
        <v/>
      </c>
      <c r="AN176" s="6" t="str">
        <f t="shared" si="48"/>
        <v/>
      </c>
      <c r="AO176" s="6" t="str">
        <f t="shared" si="49"/>
        <v xml:space="preserve">90MB1BG0-C1BAY0 | 59MB1BGB-MB0A01S |  |  |  |  |  | </v>
      </c>
      <c r="AP176" s="6">
        <f t="shared" si="50"/>
        <v>0</v>
      </c>
      <c r="AQ176" s="4"/>
      <c r="AR176" s="6" t="b">
        <f t="shared" si="51"/>
        <v>1</v>
      </c>
      <c r="AS176" s="6" t="str">
        <f t="shared" si="52"/>
        <v>461E | 90MB1BG0-C1BAY0 | 59MB1BGB-MB0A01S |  |  |  |  |  |  | 43</v>
      </c>
      <c r="AT176" s="63">
        <f>IF(NOT(AR176),IF(TRIM($H176)="","Assembly","Phantom Alt"),VLOOKUP(F176,ZPCS04!B:G,6,0))</f>
        <v>967</v>
      </c>
      <c r="AU176" s="7"/>
      <c r="AV176" s="38">
        <f ca="1">IF(TRIM($W176)="F",OFFSET($A$5,MATCH($AS176,$AS$5:$AS176,0)-1,0),$A176)</f>
        <v>174</v>
      </c>
      <c r="AW176" s="38">
        <f ca="1">IFERROR(OFFSET(ZPCS04!$A$1,MATCH(F176,ZPCS04!B:B,0)-1,0),100)</f>
        <v>2</v>
      </c>
      <c r="AX176" s="7"/>
      <c r="AY176" s="6" t="b">
        <f t="shared" si="53"/>
        <v>1</v>
      </c>
      <c r="AZ176" s="6" t="b">
        <f t="shared" si="54"/>
        <v>1</v>
      </c>
      <c r="BA176" s="4"/>
      <c r="BB176" s="38" t="str">
        <f ca="1">IF(AT176="Phantom Alt",MATCH($AS176,$AS$5:$AS176,0),IF(OR(OFFSET($AF176,0,8-COUNTBLANK($AG176:$AN176))=$F175,$BE176=$BE175),$BB175,""))</f>
        <v/>
      </c>
      <c r="BC176" s="41"/>
      <c r="BD176" s="55" t="str">
        <f t="shared" si="55"/>
        <v>90MB1BG0-C1BAY0 | 10G212365214050</v>
      </c>
      <c r="BE176" s="55" t="str">
        <f t="shared" ca="1" si="56"/>
        <v>90MB1BG0-C1BAY0 | 59MB1BGB-MB0A01S</v>
      </c>
      <c r="BF176" s="57">
        <f ca="1">IFERROR(VLOOKUP($BE176,$BD$5:$BF175,3,0)*$AE176,VLOOKUP($C176,Demanda!$A:$B,2,0)*$AE176)*IF(AT176="Phantom Alt",$BC176,TRUE)</f>
        <v>1500</v>
      </c>
      <c r="BG176" s="57">
        <f t="shared" ca="1" si="57"/>
        <v>0</v>
      </c>
      <c r="BH176" s="57">
        <f>SUMIF(Invoice!A:A,F176,Invoice!B:B)</f>
        <v>0</v>
      </c>
      <c r="BI176" s="57">
        <f t="shared" ca="1" si="58"/>
        <v>1500</v>
      </c>
      <c r="BJ176" s="57">
        <f ca="1">MIN((BI176-SUMIF($AS$5:AS175,AS176,$BJ$5:BJ175)),MAX(0,BH176-SUMIF($F$5:F175,F176,$BJ$5:BJ175)))</f>
        <v>0</v>
      </c>
      <c r="BK176" s="57">
        <f t="shared" ca="1" si="59"/>
        <v>0</v>
      </c>
      <c r="BL176" s="57">
        <f ca="1">MAX(0,SUMIF(Invoice!A:A,F176,Invoice!B:B)-SUMIF(F:F,F176,BJ:BJ))*(COUNTIF(F:F,F176)=COUNTIF($F$5:F176,F176))</f>
        <v>0</v>
      </c>
    </row>
    <row r="177" spans="1:64" hidden="1">
      <c r="A177" s="43">
        <v>177</v>
      </c>
      <c r="B177" s="35" t="s">
        <v>145</v>
      </c>
      <c r="C177" s="35" t="s">
        <v>5706</v>
      </c>
      <c r="D177" s="35">
        <v>2</v>
      </c>
      <c r="E177" s="35">
        <v>450</v>
      </c>
      <c r="F177" s="64" t="s">
        <v>5647</v>
      </c>
      <c r="G177" s="73" t="s">
        <v>5648</v>
      </c>
      <c r="H177" s="35">
        <v>44</v>
      </c>
      <c r="I177" s="35" t="s">
        <v>54</v>
      </c>
      <c r="J177" s="35">
        <v>100</v>
      </c>
      <c r="K177" s="35" t="s">
        <v>148</v>
      </c>
      <c r="L177" s="35" t="s">
        <v>53</v>
      </c>
      <c r="M177" s="35">
        <v>24</v>
      </c>
      <c r="N177" s="35">
        <v>24</v>
      </c>
      <c r="O177" s="35">
        <v>1</v>
      </c>
      <c r="P177" s="35">
        <v>2</v>
      </c>
      <c r="Q177" s="35">
        <v>1</v>
      </c>
      <c r="R177" s="35" t="s">
        <v>73</v>
      </c>
      <c r="S177" s="35" t="s">
        <v>73</v>
      </c>
      <c r="T177" s="36">
        <v>44901</v>
      </c>
      <c r="U177" s="36">
        <v>2958465</v>
      </c>
      <c r="V177" s="35" t="s">
        <v>5707</v>
      </c>
      <c r="W177" s="35" t="s">
        <v>144</v>
      </c>
      <c r="X177" s="35"/>
      <c r="Y177" s="35" t="s">
        <v>143</v>
      </c>
      <c r="Z177" s="35">
        <v>7594328</v>
      </c>
      <c r="AA177" s="35">
        <v>250</v>
      </c>
      <c r="AB177" s="35">
        <v>125</v>
      </c>
      <c r="AC177" s="35"/>
      <c r="AE177" s="51">
        <f t="shared" si="40"/>
        <v>24</v>
      </c>
      <c r="AG177" s="6" t="str">
        <f t="shared" si="41"/>
        <v>90MB1BG0-C1BAY0</v>
      </c>
      <c r="AH177" s="6" t="str">
        <f t="shared" si="42"/>
        <v>59MB1BGB-MB0A01S</v>
      </c>
      <c r="AI177" s="6" t="str">
        <f t="shared" si="43"/>
        <v/>
      </c>
      <c r="AJ177" s="6" t="str">
        <f t="shared" si="44"/>
        <v/>
      </c>
      <c r="AK177" s="6" t="str">
        <f t="shared" si="45"/>
        <v/>
      </c>
      <c r="AL177" s="6" t="str">
        <f t="shared" si="46"/>
        <v/>
      </c>
      <c r="AM177" s="6" t="str">
        <f t="shared" si="47"/>
        <v/>
      </c>
      <c r="AN177" s="6" t="str">
        <f t="shared" si="48"/>
        <v/>
      </c>
      <c r="AO177" s="6" t="str">
        <f t="shared" si="49"/>
        <v xml:space="preserve">90MB1BG0-C1BAY0 | 59MB1BGB-MB0A01S |  |  |  |  |  | </v>
      </c>
      <c r="AP177" s="6">
        <f t="shared" si="50"/>
        <v>100</v>
      </c>
      <c r="AQ177" s="4"/>
      <c r="AR177" s="6" t="b">
        <f t="shared" si="51"/>
        <v>1</v>
      </c>
      <c r="AS177" s="6" t="str">
        <f t="shared" si="52"/>
        <v>461E | 90MB1BG0-C1BAY0 | 59MB1BGB-MB0A01S |  |  |  |  |  |  | 44</v>
      </c>
      <c r="AT177" s="63">
        <f>IF(NOT(AR177),IF(TRIM($H177)="","Assembly","Phantom Alt"),VLOOKUP(F177,ZPCS04!B:G,6,0))</f>
        <v>1308</v>
      </c>
      <c r="AU177" s="7"/>
      <c r="AV177" s="38">
        <f ca="1">IF(TRIM($W177)="F",OFFSET($A$5,MATCH($AS177,$AS$5:$AS177,0)-1,0),$A177)</f>
        <v>177</v>
      </c>
      <c r="AW177" s="38">
        <f ca="1">IFERROR(OFFSET(ZPCS04!$A$1,MATCH(F177,ZPCS04!B:B,0)-1,0),100)</f>
        <v>1.9999996</v>
      </c>
      <c r="AX177" s="7"/>
      <c r="AY177" s="6" t="b">
        <f t="shared" si="53"/>
        <v>1</v>
      </c>
      <c r="AZ177" s="6" t="b">
        <f t="shared" si="54"/>
        <v>1</v>
      </c>
      <c r="BA177" s="4"/>
      <c r="BB177" s="38" t="str">
        <f ca="1">IF(AT177="Phantom Alt",MATCH($AS177,$AS$5:$AS177,0),IF(OR(OFFSET($AF177,0,8-COUNTBLANK($AG177:$AN177))=$F176,$BE177=$BE176),$BB176,""))</f>
        <v/>
      </c>
      <c r="BC177" s="41"/>
      <c r="BD177" s="55" t="str">
        <f t="shared" si="55"/>
        <v>90MB1BG0-C1BAY0 | 10G212374114010</v>
      </c>
      <c r="BE177" s="55" t="str">
        <f t="shared" ca="1" si="56"/>
        <v>90MB1BG0-C1BAY0 | 59MB1BGB-MB0A01S</v>
      </c>
      <c r="BF177" s="57">
        <f ca="1">IFERROR(VLOOKUP($BE177,$BD$5:$BF176,3,0)*$AE177,VLOOKUP($C177,Demanda!$A:$B,2,0)*$AE177)*IF(AT177="Phantom Alt",$BC177,TRUE)</f>
        <v>36000</v>
      </c>
      <c r="BG177" s="57">
        <f t="shared" ca="1" si="57"/>
        <v>36000</v>
      </c>
      <c r="BH177" s="57">
        <f>SUMIF(Invoice!A:A,F177,Invoice!B:B)</f>
        <v>40000</v>
      </c>
      <c r="BI177" s="57">
        <f t="shared" ca="1" si="58"/>
        <v>36000</v>
      </c>
      <c r="BJ177" s="57">
        <f ca="1">MIN((BI177-SUMIF($AS$5:AS176,AS177,$BJ$5:BJ176)),MAX(0,BH177-SUMIF($F$5:F176,F177,$BJ$5:BJ176)))</f>
        <v>36000</v>
      </c>
      <c r="BK177" s="57">
        <f t="shared" ca="1" si="59"/>
        <v>0</v>
      </c>
      <c r="BL177" s="57">
        <f ca="1">MAX(0,SUMIF(Invoice!A:A,F177,Invoice!B:B)-SUMIF(F:F,F177,BJ:BJ))*(COUNTIF(F:F,F177)=COUNTIF($F$5:F177,F177))</f>
        <v>4000</v>
      </c>
    </row>
    <row r="178" spans="1:64" hidden="1">
      <c r="A178" s="43">
        <v>178</v>
      </c>
      <c r="B178" s="35" t="s">
        <v>145</v>
      </c>
      <c r="C178" s="35" t="s">
        <v>5706</v>
      </c>
      <c r="D178" s="35">
        <v>2</v>
      </c>
      <c r="E178" s="35">
        <v>450</v>
      </c>
      <c r="F178" s="64" t="s">
        <v>5649</v>
      </c>
      <c r="G178" s="73" t="s">
        <v>5650</v>
      </c>
      <c r="H178" s="35">
        <v>44</v>
      </c>
      <c r="I178" s="35" t="s">
        <v>55</v>
      </c>
      <c r="J178" s="35">
        <v>0</v>
      </c>
      <c r="K178" s="35" t="s">
        <v>148</v>
      </c>
      <c r="L178" s="35" t="s">
        <v>53</v>
      </c>
      <c r="M178" s="35">
        <v>24</v>
      </c>
      <c r="N178" s="35"/>
      <c r="O178" s="35">
        <v>1</v>
      </c>
      <c r="P178" s="35">
        <v>2</v>
      </c>
      <c r="Q178" s="35">
        <v>2</v>
      </c>
      <c r="R178" s="35" t="s">
        <v>73</v>
      </c>
      <c r="S178" s="35" t="s">
        <v>73</v>
      </c>
      <c r="T178" s="36">
        <v>44901</v>
      </c>
      <c r="U178" s="36">
        <v>2958465</v>
      </c>
      <c r="V178" s="35" t="s">
        <v>5707</v>
      </c>
      <c r="W178" s="35" t="s">
        <v>144</v>
      </c>
      <c r="X178" s="35"/>
      <c r="Y178" s="35" t="s">
        <v>143</v>
      </c>
      <c r="Z178" s="35">
        <v>7594328</v>
      </c>
      <c r="AA178" s="35">
        <v>252</v>
      </c>
      <c r="AB178" s="35">
        <v>126</v>
      </c>
      <c r="AC178" s="35"/>
      <c r="AE178" s="51">
        <f t="shared" si="40"/>
        <v>24</v>
      </c>
      <c r="AG178" s="6" t="str">
        <f t="shared" si="41"/>
        <v>90MB1BG0-C1BAY0</v>
      </c>
      <c r="AH178" s="6" t="str">
        <f t="shared" si="42"/>
        <v>59MB1BGB-MB0A01S</v>
      </c>
      <c r="AI178" s="6" t="str">
        <f t="shared" si="43"/>
        <v/>
      </c>
      <c r="AJ178" s="6" t="str">
        <f t="shared" si="44"/>
        <v/>
      </c>
      <c r="AK178" s="6" t="str">
        <f t="shared" si="45"/>
        <v/>
      </c>
      <c r="AL178" s="6" t="str">
        <f t="shared" si="46"/>
        <v/>
      </c>
      <c r="AM178" s="6" t="str">
        <f t="shared" si="47"/>
        <v/>
      </c>
      <c r="AN178" s="6" t="str">
        <f t="shared" si="48"/>
        <v/>
      </c>
      <c r="AO178" s="6" t="str">
        <f t="shared" si="49"/>
        <v xml:space="preserve">90MB1BG0-C1BAY0 | 59MB1BGB-MB0A01S |  |  |  |  |  | </v>
      </c>
      <c r="AP178" s="6">
        <f t="shared" si="50"/>
        <v>0</v>
      </c>
      <c r="AQ178" s="4"/>
      <c r="AR178" s="6" t="b">
        <f t="shared" si="51"/>
        <v>1</v>
      </c>
      <c r="AS178" s="6" t="str">
        <f t="shared" si="52"/>
        <v>461E | 90MB1BG0-C1BAY0 | 59MB1BGB-MB0A01S |  |  |  |  |  |  | 44</v>
      </c>
      <c r="AT178" s="63">
        <f>IF(NOT(AR178),IF(TRIM($H178)="","Assembly","Phantom Alt"),VLOOKUP(F178,ZPCS04!B:G,6,0))</f>
        <v>1308</v>
      </c>
      <c r="AU178" s="7"/>
      <c r="AV178" s="38">
        <f ca="1">IF(TRIM($W178)="F",OFFSET($A$5,MATCH($AS178,$AS$5:$AS178,0)-1,0),$A178)</f>
        <v>177</v>
      </c>
      <c r="AW178" s="38">
        <f ca="1">IFERROR(OFFSET(ZPCS04!$A$1,MATCH(F178,ZPCS04!B:B,0)-1,0),100)</f>
        <v>2</v>
      </c>
      <c r="AX178" s="7"/>
      <c r="AY178" s="6" t="b">
        <f t="shared" si="53"/>
        <v>1</v>
      </c>
      <c r="AZ178" s="6" t="b">
        <f t="shared" si="54"/>
        <v>1</v>
      </c>
      <c r="BA178" s="4"/>
      <c r="BB178" s="38" t="str">
        <f ca="1">IF(AT178="Phantom Alt",MATCH($AS178,$AS$5:$AS178,0),IF(OR(OFFSET($AF178,0,8-COUNTBLANK($AG178:$AN178))=$F177,$BE178=$BE177),$BB177,""))</f>
        <v/>
      </c>
      <c r="BC178" s="41"/>
      <c r="BD178" s="55" t="str">
        <f t="shared" si="55"/>
        <v>90MB1BG0-C1BAY0 | 10G212374114020</v>
      </c>
      <c r="BE178" s="55" t="str">
        <f t="shared" ca="1" si="56"/>
        <v>90MB1BG0-C1BAY0 | 59MB1BGB-MB0A01S</v>
      </c>
      <c r="BF178" s="57">
        <f ca="1">IFERROR(VLOOKUP($BE178,$BD$5:$BF177,3,0)*$AE178,VLOOKUP($C178,Demanda!$A:$B,2,0)*$AE178)*IF(AT178="Phantom Alt",$BC178,TRUE)</f>
        <v>36000</v>
      </c>
      <c r="BG178" s="57">
        <f t="shared" ca="1" si="57"/>
        <v>0</v>
      </c>
      <c r="BH178" s="57">
        <f>SUMIF(Invoice!A:A,F178,Invoice!B:B)</f>
        <v>0</v>
      </c>
      <c r="BI178" s="57">
        <f t="shared" ca="1" si="58"/>
        <v>36000</v>
      </c>
      <c r="BJ178" s="57">
        <f ca="1">MIN((BI178-SUMIF($AS$5:AS177,AS178,$BJ$5:BJ177)),MAX(0,BH178-SUMIF($F$5:F177,F178,$BJ$5:BJ177)))</f>
        <v>0</v>
      </c>
      <c r="BK178" s="57">
        <f t="shared" ca="1" si="59"/>
        <v>0</v>
      </c>
      <c r="BL178" s="57">
        <f ca="1">MAX(0,SUMIF(Invoice!A:A,F178,Invoice!B:B)-SUMIF(F:F,F178,BJ:BJ))*(COUNTIF(F:F,F178)=COUNTIF($F$5:F178,F178))</f>
        <v>0</v>
      </c>
    </row>
    <row r="179" spans="1:64" hidden="1">
      <c r="A179" s="43">
        <v>180</v>
      </c>
      <c r="B179" s="35" t="s">
        <v>145</v>
      </c>
      <c r="C179" s="35" t="s">
        <v>5706</v>
      </c>
      <c r="D179" s="35">
        <v>2</v>
      </c>
      <c r="E179" s="35">
        <v>450</v>
      </c>
      <c r="F179" s="64" t="s">
        <v>5651</v>
      </c>
      <c r="G179" s="73" t="s">
        <v>5652</v>
      </c>
      <c r="H179" s="35">
        <v>44</v>
      </c>
      <c r="I179" s="35" t="s">
        <v>55</v>
      </c>
      <c r="J179" s="35">
        <v>0</v>
      </c>
      <c r="K179" s="35" t="s">
        <v>148</v>
      </c>
      <c r="L179" s="35" t="s">
        <v>53</v>
      </c>
      <c r="M179" s="35">
        <v>24</v>
      </c>
      <c r="N179" s="35"/>
      <c r="O179" s="35">
        <v>1</v>
      </c>
      <c r="P179" s="35">
        <v>2</v>
      </c>
      <c r="Q179" s="35">
        <v>3</v>
      </c>
      <c r="R179" s="35" t="s">
        <v>73</v>
      </c>
      <c r="S179" s="35" t="s">
        <v>73</v>
      </c>
      <c r="T179" s="36">
        <v>44901</v>
      </c>
      <c r="U179" s="36">
        <v>2958465</v>
      </c>
      <c r="V179" s="35" t="s">
        <v>5707</v>
      </c>
      <c r="W179" s="35" t="s">
        <v>144</v>
      </c>
      <c r="X179" s="35"/>
      <c r="Y179" s="35" t="s">
        <v>143</v>
      </c>
      <c r="Z179" s="35">
        <v>7594328</v>
      </c>
      <c r="AA179" s="35">
        <v>254</v>
      </c>
      <c r="AB179" s="35">
        <v>127</v>
      </c>
      <c r="AC179" s="35"/>
      <c r="AE179" s="51">
        <f t="shared" si="40"/>
        <v>24</v>
      </c>
      <c r="AG179" s="6" t="str">
        <f t="shared" si="41"/>
        <v>90MB1BG0-C1BAY0</v>
      </c>
      <c r="AH179" s="6" t="str">
        <f t="shared" si="42"/>
        <v>59MB1BGB-MB0A01S</v>
      </c>
      <c r="AI179" s="6" t="str">
        <f t="shared" si="43"/>
        <v/>
      </c>
      <c r="AJ179" s="6" t="str">
        <f t="shared" si="44"/>
        <v/>
      </c>
      <c r="AK179" s="6" t="str">
        <f t="shared" si="45"/>
        <v/>
      </c>
      <c r="AL179" s="6" t="str">
        <f t="shared" si="46"/>
        <v/>
      </c>
      <c r="AM179" s="6" t="str">
        <f t="shared" si="47"/>
        <v/>
      </c>
      <c r="AN179" s="6" t="str">
        <f t="shared" si="48"/>
        <v/>
      </c>
      <c r="AO179" s="6" t="str">
        <f t="shared" si="49"/>
        <v xml:space="preserve">90MB1BG0-C1BAY0 | 59MB1BGB-MB0A01S |  |  |  |  |  | </v>
      </c>
      <c r="AP179" s="6">
        <f t="shared" si="50"/>
        <v>0</v>
      </c>
      <c r="AQ179" s="4"/>
      <c r="AR179" s="6" t="b">
        <f t="shared" si="51"/>
        <v>1</v>
      </c>
      <c r="AS179" s="6" t="str">
        <f t="shared" si="52"/>
        <v>461E | 90MB1BG0-C1BAY0 | 59MB1BGB-MB0A01S |  |  |  |  |  |  | 44</v>
      </c>
      <c r="AT179" s="63">
        <f>IF(NOT(AR179),IF(TRIM($H179)="","Assembly","Phantom Alt"),VLOOKUP(F179,ZPCS04!B:G,6,0))</f>
        <v>1308</v>
      </c>
      <c r="AU179" s="7"/>
      <c r="AV179" s="38">
        <f ca="1">IF(TRIM($W179)="F",OFFSET($A$5,MATCH($AS179,$AS$5:$AS179,0)-1,0),$A179)</f>
        <v>177</v>
      </c>
      <c r="AW179" s="38">
        <f ca="1">IFERROR(OFFSET(ZPCS04!$A$1,MATCH(F179,ZPCS04!B:B,0)-1,0),100)</f>
        <v>2</v>
      </c>
      <c r="AX179" s="7"/>
      <c r="AY179" s="6" t="b">
        <f t="shared" si="53"/>
        <v>1</v>
      </c>
      <c r="AZ179" s="6" t="b">
        <f t="shared" si="54"/>
        <v>1</v>
      </c>
      <c r="BA179" s="4"/>
      <c r="BB179" s="38" t="str">
        <f ca="1">IF(AT179="Phantom Alt",MATCH($AS179,$AS$5:$AS179,0),IF(OR(OFFSET($AF179,0,8-COUNTBLANK($AG179:$AN179))=$F178,$BE179=$BE178),$BB178,""))</f>
        <v/>
      </c>
      <c r="BC179" s="41"/>
      <c r="BD179" s="55" t="str">
        <f t="shared" si="55"/>
        <v>90MB1BG0-C1BAY0 | 10G212374114050</v>
      </c>
      <c r="BE179" s="55" t="str">
        <f t="shared" ca="1" si="56"/>
        <v>90MB1BG0-C1BAY0 | 59MB1BGB-MB0A01S</v>
      </c>
      <c r="BF179" s="57">
        <f ca="1">IFERROR(VLOOKUP($BE179,$BD$5:$BF178,3,0)*$AE179,VLOOKUP($C179,Demanda!$A:$B,2,0)*$AE179)*IF(AT179="Phantom Alt",$BC179,TRUE)</f>
        <v>36000</v>
      </c>
      <c r="BG179" s="57">
        <f t="shared" ca="1" si="57"/>
        <v>0</v>
      </c>
      <c r="BH179" s="57">
        <f>SUMIF(Invoice!A:A,F179,Invoice!B:B)</f>
        <v>0</v>
      </c>
      <c r="BI179" s="57">
        <f t="shared" ca="1" si="58"/>
        <v>36000</v>
      </c>
      <c r="BJ179" s="57">
        <f ca="1">MIN((BI179-SUMIF($AS$5:AS178,AS179,$BJ$5:BJ178)),MAX(0,BH179-SUMIF($F$5:F178,F179,$BJ$5:BJ178)))</f>
        <v>0</v>
      </c>
      <c r="BK179" s="57">
        <f t="shared" ca="1" si="59"/>
        <v>0</v>
      </c>
      <c r="BL179" s="57">
        <f ca="1">MAX(0,SUMIF(Invoice!A:A,F179,Invoice!B:B)-SUMIF(F:F,F179,BJ:BJ))*(COUNTIF(F:F,F179)=COUNTIF($F$5:F179,F179))</f>
        <v>0</v>
      </c>
    </row>
    <row r="180" spans="1:64" hidden="1">
      <c r="A180" s="43">
        <v>179</v>
      </c>
      <c r="B180" s="35" t="s">
        <v>145</v>
      </c>
      <c r="C180" s="35" t="s">
        <v>5706</v>
      </c>
      <c r="D180" s="35">
        <v>2</v>
      </c>
      <c r="E180" s="35">
        <v>460</v>
      </c>
      <c r="F180" s="64" t="s">
        <v>316</v>
      </c>
      <c r="G180" s="73" t="s">
        <v>317</v>
      </c>
      <c r="H180" s="35"/>
      <c r="I180" s="35" t="s">
        <v>54</v>
      </c>
      <c r="J180" s="35">
        <v>0</v>
      </c>
      <c r="K180" s="35" t="s">
        <v>148</v>
      </c>
      <c r="L180" s="35" t="s">
        <v>53</v>
      </c>
      <c r="M180" s="35">
        <v>1</v>
      </c>
      <c r="N180" s="35">
        <v>1</v>
      </c>
      <c r="O180" s="35">
        <v>1</v>
      </c>
      <c r="P180" s="35"/>
      <c r="Q180" s="35"/>
      <c r="R180" s="35" t="s">
        <v>73</v>
      </c>
      <c r="S180" s="35" t="s">
        <v>73</v>
      </c>
      <c r="T180" s="36">
        <v>44901</v>
      </c>
      <c r="U180" s="36">
        <v>2958465</v>
      </c>
      <c r="V180" s="35" t="s">
        <v>5707</v>
      </c>
      <c r="W180" s="35" t="s">
        <v>144</v>
      </c>
      <c r="X180" s="35"/>
      <c r="Y180" s="35" t="s">
        <v>143</v>
      </c>
      <c r="Z180" s="35">
        <v>7594328</v>
      </c>
      <c r="AA180" s="35">
        <v>256</v>
      </c>
      <c r="AB180" s="35">
        <v>128</v>
      </c>
      <c r="AC180" s="35"/>
      <c r="AE180" s="51">
        <f t="shared" si="40"/>
        <v>1</v>
      </c>
      <c r="AG180" s="6" t="str">
        <f t="shared" si="41"/>
        <v>90MB1BG0-C1BAY0</v>
      </c>
      <c r="AH180" s="6" t="str">
        <f t="shared" si="42"/>
        <v>59MB1BGB-MB0A01S</v>
      </c>
      <c r="AI180" s="6" t="str">
        <f t="shared" si="43"/>
        <v/>
      </c>
      <c r="AJ180" s="6" t="str">
        <f t="shared" si="44"/>
        <v/>
      </c>
      <c r="AK180" s="6" t="str">
        <f t="shared" si="45"/>
        <v/>
      </c>
      <c r="AL180" s="6" t="str">
        <f t="shared" si="46"/>
        <v/>
      </c>
      <c r="AM180" s="6" t="str">
        <f t="shared" si="47"/>
        <v/>
      </c>
      <c r="AN180" s="6" t="str">
        <f t="shared" si="48"/>
        <v/>
      </c>
      <c r="AO180" s="6" t="str">
        <f t="shared" si="49"/>
        <v xml:space="preserve">90MB1BG0-C1BAY0 | 59MB1BGB-MB0A01S |  |  |  |  |  | </v>
      </c>
      <c r="AP180" s="6">
        <f t="shared" si="50"/>
        <v>100</v>
      </c>
      <c r="AQ180" s="4"/>
      <c r="AR180" s="6" t="b">
        <f t="shared" si="51"/>
        <v>1</v>
      </c>
      <c r="AS180" s="6" t="str">
        <f t="shared" si="52"/>
        <v>461E | 90MB1BG0-C1BAY0 | 59MB1BGB-MB0A01S |  |  |  |  |  |  | uniq180</v>
      </c>
      <c r="AT180" s="63">
        <f>IF(NOT(AR180),IF(TRIM($H180)="","Assembly","Phantom Alt"),VLOOKUP(F180,ZPCS04!B:G,6,0))</f>
        <v>31</v>
      </c>
      <c r="AU180" s="7"/>
      <c r="AV180" s="38">
        <f ca="1">IF(TRIM($W180)="F",OFFSET($A$5,MATCH($AS180,$AS$5:$AS180,0)-1,0),$A180)</f>
        <v>179</v>
      </c>
      <c r="AW180" s="38">
        <f ca="1">IFERROR(OFFSET(ZPCS04!$A$1,MATCH(F180,ZPCS04!B:B,0)-1,0),100)</f>
        <v>1.9999999850000001</v>
      </c>
      <c r="AX180" s="7"/>
      <c r="AY180" s="6" t="b">
        <f t="shared" si="53"/>
        <v>1</v>
      </c>
      <c r="AZ180" s="6" t="b">
        <f t="shared" si="54"/>
        <v>1</v>
      </c>
      <c r="BA180" s="4"/>
      <c r="BB180" s="38" t="str">
        <f ca="1">IF(AT180="Phantom Alt",MATCH($AS180,$AS$5:$AS180,0),IF(OR(OFFSET($AF180,0,8-COUNTBLANK($AG180:$AN180))=$F179,$BE180=$BE179),$BB179,""))</f>
        <v/>
      </c>
      <c r="BC180" s="41"/>
      <c r="BD180" s="55" t="str">
        <f t="shared" si="55"/>
        <v>90MB1BG0-C1BAY0 | 06024-00160000</v>
      </c>
      <c r="BE180" s="55" t="str">
        <f t="shared" ca="1" si="56"/>
        <v>90MB1BG0-C1BAY0 | 59MB1BGB-MB0A01S</v>
      </c>
      <c r="BF180" s="57">
        <f ca="1">IFERROR(VLOOKUP($BE180,$BD$5:$BF179,3,0)*$AE180,VLOOKUP($C180,Demanda!$A:$B,2,0)*$AE180)*IF(AT180="Phantom Alt",$BC180,TRUE)</f>
        <v>1500</v>
      </c>
      <c r="BG180" s="57">
        <f t="shared" ca="1" si="57"/>
        <v>1500</v>
      </c>
      <c r="BH180" s="57">
        <f>SUMIF(Invoice!A:A,F180,Invoice!B:B)</f>
        <v>1500</v>
      </c>
      <c r="BI180" s="57">
        <f t="shared" ca="1" si="58"/>
        <v>1500</v>
      </c>
      <c r="BJ180" s="57">
        <f ca="1">MIN((BI180-SUMIF($AS$5:AS179,AS180,$BJ$5:BJ179)),MAX(0,BH180-SUMIF($F$5:F179,F180,$BJ$5:BJ179)))</f>
        <v>1500</v>
      </c>
      <c r="BK180" s="57">
        <f t="shared" ca="1" si="59"/>
        <v>0</v>
      </c>
      <c r="BL180" s="57">
        <f ca="1">MAX(0,SUMIF(Invoice!A:A,F180,Invoice!B:B)-SUMIF(F:F,F180,BJ:BJ))*(COUNTIF(F:F,F180)=COUNTIF($F$5:F180,F180))</f>
        <v>0</v>
      </c>
    </row>
    <row r="181" spans="1:64" hidden="1">
      <c r="A181" s="43">
        <v>181</v>
      </c>
      <c r="B181" s="35" t="s">
        <v>145</v>
      </c>
      <c r="C181" s="35" t="s">
        <v>5706</v>
      </c>
      <c r="D181" s="35">
        <v>2</v>
      </c>
      <c r="E181" s="35">
        <v>470</v>
      </c>
      <c r="F181" s="64" t="s">
        <v>2991</v>
      </c>
      <c r="G181" s="73" t="s">
        <v>5718</v>
      </c>
      <c r="H181" s="35">
        <v>46</v>
      </c>
      <c r="I181" s="35" t="s">
        <v>55</v>
      </c>
      <c r="J181" s="35">
        <v>0</v>
      </c>
      <c r="K181" s="35" t="s">
        <v>462</v>
      </c>
      <c r="L181" s="35" t="s">
        <v>53</v>
      </c>
      <c r="M181" s="35">
        <v>2</v>
      </c>
      <c r="N181" s="35"/>
      <c r="O181" s="35">
        <v>1</v>
      </c>
      <c r="P181" s="35">
        <v>2</v>
      </c>
      <c r="Q181" s="35">
        <v>2</v>
      </c>
      <c r="R181" s="35" t="s">
        <v>122</v>
      </c>
      <c r="S181" s="35" t="s">
        <v>122</v>
      </c>
      <c r="T181" s="36">
        <v>44901</v>
      </c>
      <c r="U181" s="36">
        <v>2958465</v>
      </c>
      <c r="V181" s="35" t="s">
        <v>5707</v>
      </c>
      <c r="W181" s="35" t="s">
        <v>144</v>
      </c>
      <c r="X181" s="35"/>
      <c r="Y181" s="35" t="s">
        <v>143</v>
      </c>
      <c r="Z181" s="35">
        <v>7594328</v>
      </c>
      <c r="AA181" s="35">
        <v>260</v>
      </c>
      <c r="AB181" s="35">
        <v>130</v>
      </c>
      <c r="AC181" s="35"/>
      <c r="AE181" s="51">
        <f t="shared" si="40"/>
        <v>2</v>
      </c>
      <c r="AG181" s="6" t="str">
        <f t="shared" si="41"/>
        <v>90MB1BG0-C1BAY0</v>
      </c>
      <c r="AH181" s="6" t="str">
        <f t="shared" si="42"/>
        <v>59MB1BGB-MB0A01S</v>
      </c>
      <c r="AI181" s="6" t="str">
        <f t="shared" si="43"/>
        <v/>
      </c>
      <c r="AJ181" s="6" t="str">
        <f t="shared" si="44"/>
        <v/>
      </c>
      <c r="AK181" s="6" t="str">
        <f t="shared" si="45"/>
        <v/>
      </c>
      <c r="AL181" s="6" t="str">
        <f t="shared" si="46"/>
        <v/>
      </c>
      <c r="AM181" s="6" t="str">
        <f t="shared" si="47"/>
        <v/>
      </c>
      <c r="AN181" s="6" t="str">
        <f t="shared" si="48"/>
        <v/>
      </c>
      <c r="AO181" s="6" t="str">
        <f t="shared" si="49"/>
        <v xml:space="preserve">90MB1BG0-C1BAY0 | 59MB1BGB-MB0A01S |  |  |  |  |  | </v>
      </c>
      <c r="AP181" s="6">
        <f t="shared" si="50"/>
        <v>0</v>
      </c>
      <c r="AQ181" s="4"/>
      <c r="AR181" s="6" t="b">
        <f t="shared" si="51"/>
        <v>1</v>
      </c>
      <c r="AS181" s="6" t="str">
        <f t="shared" si="52"/>
        <v>461E | 90MB1BG0-C1BAY0 | 59MB1BGB-MB0A01S |  |  |  |  |  |  | 46</v>
      </c>
      <c r="AT181" s="63">
        <f>IF(NOT(AR181),IF(TRIM($H181)="","Assembly","Phantom Alt"),VLOOKUP(F181,ZPCS04!B:G,6,0))</f>
        <v>683</v>
      </c>
      <c r="AU181" s="7"/>
      <c r="AV181" s="38">
        <f ca="1">IF(TRIM($W181)="F",OFFSET($A$5,MATCH($AS181,$AS$5:$AS181,0)-1,0),$A181)</f>
        <v>181</v>
      </c>
      <c r="AW181" s="38">
        <f ca="1">IFERROR(OFFSET(ZPCS04!$A$1,MATCH(F181,ZPCS04!B:B,0)-1,0),100)</f>
        <v>1.9999999000000002</v>
      </c>
      <c r="AX181" s="7"/>
      <c r="AY181" s="6" t="b">
        <f t="shared" si="53"/>
        <v>1</v>
      </c>
      <c r="AZ181" s="6" t="b">
        <f t="shared" si="54"/>
        <v>1</v>
      </c>
      <c r="BA181" s="4"/>
      <c r="BB181" s="38" t="str">
        <f ca="1">IF(AT181="Phantom Alt",MATCH($AS181,$AS$5:$AS181,0),IF(OR(OFFSET($AF181,0,8-COUNTBLANK($AG181:$AN181))=$F180,$BE181=$BE180),$BB180,""))</f>
        <v/>
      </c>
      <c r="BC181" s="41"/>
      <c r="BD181" s="55" t="str">
        <f t="shared" si="55"/>
        <v>90MB1BG0-C1BAY0 | 10G212390114010</v>
      </c>
      <c r="BE181" s="55" t="str">
        <f t="shared" ca="1" si="56"/>
        <v>90MB1BG0-C1BAY0 | 59MB1BGB-MB0A01S</v>
      </c>
      <c r="BF181" s="57">
        <f ca="1">IFERROR(VLOOKUP($BE181,$BD$5:$BF180,3,0)*$AE181,VLOOKUP($C181,Demanda!$A:$B,2,0)*$AE181)*IF(AT181="Phantom Alt",$BC181,TRUE)</f>
        <v>3000</v>
      </c>
      <c r="BG181" s="57">
        <f t="shared" ca="1" si="57"/>
        <v>0</v>
      </c>
      <c r="BH181" s="57">
        <f>SUMIF(Invoice!A:A,F181,Invoice!B:B)</f>
        <v>10000</v>
      </c>
      <c r="BI181" s="57">
        <f t="shared" ca="1" si="58"/>
        <v>3000</v>
      </c>
      <c r="BJ181" s="57">
        <f ca="1">MIN((BI181-SUMIF($AS$5:AS180,AS181,$BJ$5:BJ180)),MAX(0,BH181-SUMIF($F$5:F180,F181,$BJ$5:BJ180)))</f>
        <v>3000</v>
      </c>
      <c r="BK181" s="57">
        <f t="shared" ca="1" si="59"/>
        <v>0</v>
      </c>
      <c r="BL181" s="57">
        <f ca="1">MAX(0,SUMIF(Invoice!A:A,F181,Invoice!B:B)-SUMIF(F:F,F181,BJ:BJ))*(COUNTIF(F:F,F181)=COUNTIF($F$5:F181,F181))</f>
        <v>7000</v>
      </c>
    </row>
    <row r="182" spans="1:64" hidden="1">
      <c r="A182" s="43">
        <v>184</v>
      </c>
      <c r="B182" s="35" t="s">
        <v>145</v>
      </c>
      <c r="C182" s="35" t="s">
        <v>5706</v>
      </c>
      <c r="D182" s="35">
        <v>2</v>
      </c>
      <c r="E182" s="35">
        <v>470</v>
      </c>
      <c r="F182" s="64" t="s">
        <v>2993</v>
      </c>
      <c r="G182" s="73" t="s">
        <v>5719</v>
      </c>
      <c r="H182" s="35">
        <v>46</v>
      </c>
      <c r="I182" s="35" t="s">
        <v>54</v>
      </c>
      <c r="J182" s="35">
        <v>100</v>
      </c>
      <c r="K182" s="35" t="s">
        <v>462</v>
      </c>
      <c r="L182" s="35" t="s">
        <v>53</v>
      </c>
      <c r="M182" s="35">
        <v>2</v>
      </c>
      <c r="N182" s="35">
        <v>2</v>
      </c>
      <c r="O182" s="35">
        <v>1</v>
      </c>
      <c r="P182" s="35">
        <v>2</v>
      </c>
      <c r="Q182" s="35">
        <v>1</v>
      </c>
      <c r="R182" s="35" t="s">
        <v>122</v>
      </c>
      <c r="S182" s="35" t="s">
        <v>122</v>
      </c>
      <c r="T182" s="36">
        <v>44901</v>
      </c>
      <c r="U182" s="36">
        <v>2958465</v>
      </c>
      <c r="V182" s="35" t="s">
        <v>5707</v>
      </c>
      <c r="W182" s="35" t="s">
        <v>144</v>
      </c>
      <c r="X182" s="35"/>
      <c r="Y182" s="35" t="s">
        <v>143</v>
      </c>
      <c r="Z182" s="35">
        <v>7594328</v>
      </c>
      <c r="AA182" s="35">
        <v>258</v>
      </c>
      <c r="AB182" s="35">
        <v>129</v>
      </c>
      <c r="AC182" s="35"/>
      <c r="AE182" s="51">
        <f t="shared" si="40"/>
        <v>2</v>
      </c>
      <c r="AG182" s="6" t="str">
        <f t="shared" si="41"/>
        <v>90MB1BG0-C1BAY0</v>
      </c>
      <c r="AH182" s="6" t="str">
        <f t="shared" si="42"/>
        <v>59MB1BGB-MB0A01S</v>
      </c>
      <c r="AI182" s="6" t="str">
        <f t="shared" si="43"/>
        <v/>
      </c>
      <c r="AJ182" s="6" t="str">
        <f t="shared" si="44"/>
        <v/>
      </c>
      <c r="AK182" s="6" t="str">
        <f t="shared" si="45"/>
        <v/>
      </c>
      <c r="AL182" s="6" t="str">
        <f t="shared" si="46"/>
        <v/>
      </c>
      <c r="AM182" s="6" t="str">
        <f t="shared" si="47"/>
        <v/>
      </c>
      <c r="AN182" s="6" t="str">
        <f t="shared" si="48"/>
        <v/>
      </c>
      <c r="AO182" s="6" t="str">
        <f t="shared" si="49"/>
        <v xml:space="preserve">90MB1BG0-C1BAY0 | 59MB1BGB-MB0A01S |  |  |  |  |  | </v>
      </c>
      <c r="AP182" s="6">
        <f t="shared" si="50"/>
        <v>100</v>
      </c>
      <c r="AQ182" s="4"/>
      <c r="AR182" s="6" t="b">
        <f t="shared" si="51"/>
        <v>1</v>
      </c>
      <c r="AS182" s="6" t="str">
        <f t="shared" si="52"/>
        <v>461E | 90MB1BG0-C1BAY0 | 59MB1BGB-MB0A01S |  |  |  |  |  |  | 46</v>
      </c>
      <c r="AT182" s="63">
        <f>IF(NOT(AR182),IF(TRIM($H182)="","Assembly","Phantom Alt"),VLOOKUP(F182,ZPCS04!B:G,6,0))</f>
        <v>683</v>
      </c>
      <c r="AU182" s="7"/>
      <c r="AV182" s="38">
        <f ca="1">IF(TRIM($W182)="F",OFFSET($A$5,MATCH($AS182,$AS$5:$AS182,0)-1,0),$A182)</f>
        <v>181</v>
      </c>
      <c r="AW182" s="38">
        <f ca="1">IFERROR(OFFSET(ZPCS04!$A$1,MATCH(F182,ZPCS04!B:B,0)-1,0),100)</f>
        <v>2</v>
      </c>
      <c r="AX182" s="7"/>
      <c r="AY182" s="6" t="b">
        <f t="shared" si="53"/>
        <v>1</v>
      </c>
      <c r="AZ182" s="6" t="b">
        <f t="shared" si="54"/>
        <v>1</v>
      </c>
      <c r="BA182" s="4"/>
      <c r="BB182" s="38" t="str">
        <f ca="1">IF(AT182="Phantom Alt",MATCH($AS182,$AS$5:$AS182,0),IF(OR(OFFSET($AF182,0,8-COUNTBLANK($AG182:$AN182))=$F181,$BE182=$BE181),$BB181,""))</f>
        <v/>
      </c>
      <c r="BC182" s="41"/>
      <c r="BD182" s="55" t="str">
        <f t="shared" si="55"/>
        <v>90MB1BG0-C1BAY0 | 10G212390114020</v>
      </c>
      <c r="BE182" s="55" t="str">
        <f t="shared" ca="1" si="56"/>
        <v>90MB1BG0-C1BAY0 | 59MB1BGB-MB0A01S</v>
      </c>
      <c r="BF182" s="57">
        <f ca="1">IFERROR(VLOOKUP($BE182,$BD$5:$BF181,3,0)*$AE182,VLOOKUP($C182,Demanda!$A:$B,2,0)*$AE182)*IF(AT182="Phantom Alt",$BC182,TRUE)</f>
        <v>3000</v>
      </c>
      <c r="BG182" s="57">
        <f t="shared" ca="1" si="57"/>
        <v>3000</v>
      </c>
      <c r="BH182" s="57">
        <f>SUMIF(Invoice!A:A,F182,Invoice!B:B)</f>
        <v>0</v>
      </c>
      <c r="BI182" s="57">
        <f t="shared" ca="1" si="58"/>
        <v>3000</v>
      </c>
      <c r="BJ182" s="57">
        <f ca="1">MIN((BI182-SUMIF($AS$5:AS181,AS182,$BJ$5:BJ181)),MAX(0,BH182-SUMIF($F$5:F181,F182,$BJ$5:BJ181)))</f>
        <v>0</v>
      </c>
      <c r="BK182" s="57">
        <f t="shared" ca="1" si="59"/>
        <v>0</v>
      </c>
      <c r="BL182" s="57">
        <f ca="1">MAX(0,SUMIF(Invoice!A:A,F182,Invoice!B:B)-SUMIF(F:F,F182,BJ:BJ))*(COUNTIF(F:F,F182)=COUNTIF($F$5:F182,F182))</f>
        <v>0</v>
      </c>
    </row>
    <row r="183" spans="1:64" hidden="1">
      <c r="A183" s="43">
        <v>182</v>
      </c>
      <c r="B183" s="35" t="s">
        <v>145</v>
      </c>
      <c r="C183" s="35" t="s">
        <v>5706</v>
      </c>
      <c r="D183" s="35">
        <v>2</v>
      </c>
      <c r="E183" s="35">
        <v>470</v>
      </c>
      <c r="F183" s="64" t="s">
        <v>2995</v>
      </c>
      <c r="G183" s="73" t="s">
        <v>5718</v>
      </c>
      <c r="H183" s="35">
        <v>46</v>
      </c>
      <c r="I183" s="35" t="s">
        <v>55</v>
      </c>
      <c r="J183" s="35">
        <v>0</v>
      </c>
      <c r="K183" s="35" t="s">
        <v>462</v>
      </c>
      <c r="L183" s="35" t="s">
        <v>53</v>
      </c>
      <c r="M183" s="35">
        <v>2</v>
      </c>
      <c r="N183" s="35"/>
      <c r="O183" s="35">
        <v>1</v>
      </c>
      <c r="P183" s="35">
        <v>2</v>
      </c>
      <c r="Q183" s="35">
        <v>3</v>
      </c>
      <c r="R183" s="35" t="s">
        <v>122</v>
      </c>
      <c r="S183" s="35" t="s">
        <v>122</v>
      </c>
      <c r="T183" s="36">
        <v>44901</v>
      </c>
      <c r="U183" s="36">
        <v>2958465</v>
      </c>
      <c r="V183" s="35" t="s">
        <v>5707</v>
      </c>
      <c r="W183" s="35" t="s">
        <v>144</v>
      </c>
      <c r="X183" s="35"/>
      <c r="Y183" s="35" t="s">
        <v>143</v>
      </c>
      <c r="Z183" s="35">
        <v>7594328</v>
      </c>
      <c r="AA183" s="35">
        <v>262</v>
      </c>
      <c r="AB183" s="35">
        <v>131</v>
      </c>
      <c r="AC183" s="35"/>
      <c r="AE183" s="51">
        <f t="shared" si="40"/>
        <v>2</v>
      </c>
      <c r="AG183" s="6" t="str">
        <f t="shared" si="41"/>
        <v>90MB1BG0-C1BAY0</v>
      </c>
      <c r="AH183" s="6" t="str">
        <f t="shared" si="42"/>
        <v>59MB1BGB-MB0A01S</v>
      </c>
      <c r="AI183" s="6" t="str">
        <f t="shared" si="43"/>
        <v/>
      </c>
      <c r="AJ183" s="6" t="str">
        <f t="shared" si="44"/>
        <v/>
      </c>
      <c r="AK183" s="6" t="str">
        <f t="shared" si="45"/>
        <v/>
      </c>
      <c r="AL183" s="6" t="str">
        <f t="shared" si="46"/>
        <v/>
      </c>
      <c r="AM183" s="6" t="str">
        <f t="shared" si="47"/>
        <v/>
      </c>
      <c r="AN183" s="6" t="str">
        <f t="shared" si="48"/>
        <v/>
      </c>
      <c r="AO183" s="6" t="str">
        <f t="shared" si="49"/>
        <v xml:space="preserve">90MB1BG0-C1BAY0 | 59MB1BGB-MB0A01S |  |  |  |  |  | </v>
      </c>
      <c r="AP183" s="6">
        <f t="shared" si="50"/>
        <v>0</v>
      </c>
      <c r="AQ183" s="4"/>
      <c r="AR183" s="6" t="b">
        <f t="shared" si="51"/>
        <v>1</v>
      </c>
      <c r="AS183" s="6" t="str">
        <f t="shared" si="52"/>
        <v>461E | 90MB1BG0-C1BAY0 | 59MB1BGB-MB0A01S |  |  |  |  |  |  | 46</v>
      </c>
      <c r="AT183" s="63">
        <f>IF(NOT(AR183),IF(TRIM($H183)="","Assembly","Phantom Alt"),VLOOKUP(F183,ZPCS04!B:G,6,0))</f>
        <v>683</v>
      </c>
      <c r="AU183" s="7"/>
      <c r="AV183" s="38">
        <f ca="1">IF(TRIM($W183)="F",OFFSET($A$5,MATCH($AS183,$AS$5:$AS183,0)-1,0),$A183)</f>
        <v>181</v>
      </c>
      <c r="AW183" s="38">
        <f ca="1">IFERROR(OFFSET(ZPCS04!$A$1,MATCH(F183,ZPCS04!B:B,0)-1,0),100)</f>
        <v>2</v>
      </c>
      <c r="AX183" s="7"/>
      <c r="AY183" s="6" t="b">
        <f t="shared" si="53"/>
        <v>1</v>
      </c>
      <c r="AZ183" s="6" t="b">
        <f t="shared" si="54"/>
        <v>1</v>
      </c>
      <c r="BA183" s="4"/>
      <c r="BB183" s="38" t="str">
        <f ca="1">IF(AT183="Phantom Alt",MATCH($AS183,$AS$5:$AS183,0),IF(OR(OFFSET($AF183,0,8-COUNTBLANK($AG183:$AN183))=$F182,$BE183=$BE182),$BB182,""))</f>
        <v/>
      </c>
      <c r="BC183" s="41"/>
      <c r="BD183" s="55" t="str">
        <f t="shared" si="55"/>
        <v>90MB1BG0-C1BAY0 | 10G212390114030</v>
      </c>
      <c r="BE183" s="55" t="str">
        <f t="shared" ca="1" si="56"/>
        <v>90MB1BG0-C1BAY0 | 59MB1BGB-MB0A01S</v>
      </c>
      <c r="BF183" s="57">
        <f ca="1">IFERROR(VLOOKUP($BE183,$BD$5:$BF182,3,0)*$AE183,VLOOKUP($C183,Demanda!$A:$B,2,0)*$AE183)*IF(AT183="Phantom Alt",$BC183,TRUE)</f>
        <v>3000</v>
      </c>
      <c r="BG183" s="57">
        <f t="shared" ca="1" si="57"/>
        <v>0</v>
      </c>
      <c r="BH183" s="57">
        <f>SUMIF(Invoice!A:A,F183,Invoice!B:B)</f>
        <v>0</v>
      </c>
      <c r="BI183" s="57">
        <f t="shared" ca="1" si="58"/>
        <v>3000</v>
      </c>
      <c r="BJ183" s="57">
        <f ca="1">MIN((BI183-SUMIF($AS$5:AS182,AS183,$BJ$5:BJ182)),MAX(0,BH183-SUMIF($F$5:F182,F183,$BJ$5:BJ182)))</f>
        <v>0</v>
      </c>
      <c r="BK183" s="57">
        <f t="shared" ca="1" si="59"/>
        <v>0</v>
      </c>
      <c r="BL183" s="57">
        <f ca="1">MAX(0,SUMIF(Invoice!A:A,F183,Invoice!B:B)-SUMIF(F:F,F183,BJ:BJ))*(COUNTIF(F:F,F183)=COUNTIF($F$5:F183,F183))</f>
        <v>0</v>
      </c>
    </row>
    <row r="184" spans="1:64" hidden="1">
      <c r="A184" s="43">
        <v>183</v>
      </c>
      <c r="B184" s="35" t="s">
        <v>145</v>
      </c>
      <c r="C184" s="35" t="s">
        <v>5706</v>
      </c>
      <c r="D184" s="35">
        <v>2</v>
      </c>
      <c r="E184" s="35">
        <v>470</v>
      </c>
      <c r="F184" s="64" t="s">
        <v>2996</v>
      </c>
      <c r="G184" s="73" t="s">
        <v>2997</v>
      </c>
      <c r="H184" s="35">
        <v>46</v>
      </c>
      <c r="I184" s="35" t="s">
        <v>55</v>
      </c>
      <c r="J184" s="35">
        <v>0</v>
      </c>
      <c r="K184" s="35" t="s">
        <v>148</v>
      </c>
      <c r="L184" s="35" t="s">
        <v>53</v>
      </c>
      <c r="M184" s="35">
        <v>2</v>
      </c>
      <c r="N184" s="35"/>
      <c r="O184" s="35">
        <v>1</v>
      </c>
      <c r="P184" s="35">
        <v>2</v>
      </c>
      <c r="Q184" s="35">
        <v>4</v>
      </c>
      <c r="R184" s="35" t="s">
        <v>73</v>
      </c>
      <c r="S184" s="35" t="s">
        <v>73</v>
      </c>
      <c r="T184" s="36">
        <v>44901</v>
      </c>
      <c r="U184" s="36">
        <v>2958465</v>
      </c>
      <c r="V184" s="35" t="s">
        <v>5707</v>
      </c>
      <c r="W184" s="35" t="s">
        <v>144</v>
      </c>
      <c r="X184" s="35"/>
      <c r="Y184" s="35" t="s">
        <v>143</v>
      </c>
      <c r="Z184" s="35">
        <v>7594328</v>
      </c>
      <c r="AA184" s="35">
        <v>264</v>
      </c>
      <c r="AB184" s="35">
        <v>132</v>
      </c>
      <c r="AC184" s="35"/>
      <c r="AE184" s="51">
        <f t="shared" si="40"/>
        <v>2</v>
      </c>
      <c r="AG184" s="6" t="str">
        <f t="shared" si="41"/>
        <v>90MB1BG0-C1BAY0</v>
      </c>
      <c r="AH184" s="6" t="str">
        <f t="shared" si="42"/>
        <v>59MB1BGB-MB0A01S</v>
      </c>
      <c r="AI184" s="6" t="str">
        <f t="shared" si="43"/>
        <v/>
      </c>
      <c r="AJ184" s="6" t="str">
        <f t="shared" si="44"/>
        <v/>
      </c>
      <c r="AK184" s="6" t="str">
        <f t="shared" si="45"/>
        <v/>
      </c>
      <c r="AL184" s="6" t="str">
        <f t="shared" si="46"/>
        <v/>
      </c>
      <c r="AM184" s="6" t="str">
        <f t="shared" si="47"/>
        <v/>
      </c>
      <c r="AN184" s="6" t="str">
        <f t="shared" si="48"/>
        <v/>
      </c>
      <c r="AO184" s="6" t="str">
        <f t="shared" si="49"/>
        <v xml:space="preserve">90MB1BG0-C1BAY0 | 59MB1BGB-MB0A01S |  |  |  |  |  | </v>
      </c>
      <c r="AP184" s="6">
        <f t="shared" si="50"/>
        <v>0</v>
      </c>
      <c r="AQ184" s="4"/>
      <c r="AR184" s="6" t="b">
        <f t="shared" si="51"/>
        <v>1</v>
      </c>
      <c r="AS184" s="6" t="str">
        <f t="shared" si="52"/>
        <v>461E | 90MB1BG0-C1BAY0 | 59MB1BGB-MB0A01S |  |  |  |  |  |  | 46</v>
      </c>
      <c r="AT184" s="63">
        <f>IF(NOT(AR184),IF(TRIM($H184)="","Assembly","Phantom Alt"),VLOOKUP(F184,ZPCS04!B:G,6,0))</f>
        <v>683</v>
      </c>
      <c r="AU184" s="7"/>
      <c r="AV184" s="38">
        <f ca="1">IF(TRIM($W184)="F",OFFSET($A$5,MATCH($AS184,$AS$5:$AS184,0)-1,0),$A184)</f>
        <v>181</v>
      </c>
      <c r="AW184" s="38">
        <f ca="1">IFERROR(OFFSET(ZPCS04!$A$1,MATCH(F184,ZPCS04!B:B,0)-1,0),100)</f>
        <v>2</v>
      </c>
      <c r="AX184" s="7"/>
      <c r="AY184" s="6" t="b">
        <f t="shared" si="53"/>
        <v>1</v>
      </c>
      <c r="AZ184" s="6" t="b">
        <f t="shared" si="54"/>
        <v>1</v>
      </c>
      <c r="BA184" s="4"/>
      <c r="BB184" s="38" t="str">
        <f ca="1">IF(AT184="Phantom Alt",MATCH($AS184,$AS$5:$AS184,0),IF(OR(OFFSET($AF184,0,8-COUNTBLANK($AG184:$AN184))=$F183,$BE184=$BE183),$BB183,""))</f>
        <v/>
      </c>
      <c r="BC184" s="41"/>
      <c r="BD184" s="55" t="str">
        <f t="shared" si="55"/>
        <v>90MB1BG0-C1BAY0 | 10G212390114050</v>
      </c>
      <c r="BE184" s="55" t="str">
        <f t="shared" ca="1" si="56"/>
        <v>90MB1BG0-C1BAY0 | 59MB1BGB-MB0A01S</v>
      </c>
      <c r="BF184" s="57">
        <f ca="1">IFERROR(VLOOKUP($BE184,$BD$5:$BF183,3,0)*$AE184,VLOOKUP($C184,Demanda!$A:$B,2,0)*$AE184)*IF(AT184="Phantom Alt",$BC184,TRUE)</f>
        <v>3000</v>
      </c>
      <c r="BG184" s="57">
        <f t="shared" ca="1" si="57"/>
        <v>0</v>
      </c>
      <c r="BH184" s="57">
        <f>SUMIF(Invoice!A:A,F184,Invoice!B:B)</f>
        <v>0</v>
      </c>
      <c r="BI184" s="57">
        <f t="shared" ca="1" si="58"/>
        <v>3000</v>
      </c>
      <c r="BJ184" s="57">
        <f ca="1">MIN((BI184-SUMIF($AS$5:AS183,AS184,$BJ$5:BJ183)),MAX(0,BH184-SUMIF($F$5:F183,F184,$BJ$5:BJ183)))</f>
        <v>0</v>
      </c>
      <c r="BK184" s="57">
        <f t="shared" ca="1" si="59"/>
        <v>0</v>
      </c>
      <c r="BL184" s="57">
        <f ca="1">MAX(0,SUMIF(Invoice!A:A,F184,Invoice!B:B)-SUMIF(F:F,F184,BJ:BJ))*(COUNTIF(F:F,F184)=COUNTIF($F$5:F184,F184))</f>
        <v>0</v>
      </c>
    </row>
    <row r="185" spans="1:64" hidden="1">
      <c r="A185" s="43">
        <v>185</v>
      </c>
      <c r="B185" s="35" t="s">
        <v>145</v>
      </c>
      <c r="C185" s="35" t="s">
        <v>5706</v>
      </c>
      <c r="D185" s="35">
        <v>2</v>
      </c>
      <c r="E185" s="35">
        <v>480</v>
      </c>
      <c r="F185" s="64" t="s">
        <v>964</v>
      </c>
      <c r="G185" s="73" t="s">
        <v>965</v>
      </c>
      <c r="H185" s="35">
        <v>47</v>
      </c>
      <c r="I185" s="35" t="s">
        <v>54</v>
      </c>
      <c r="J185" s="35">
        <v>100</v>
      </c>
      <c r="K185" s="35" t="s">
        <v>148</v>
      </c>
      <c r="L185" s="35" t="s">
        <v>53</v>
      </c>
      <c r="M185" s="35">
        <v>2</v>
      </c>
      <c r="N185" s="35">
        <v>2</v>
      </c>
      <c r="O185" s="35">
        <v>1</v>
      </c>
      <c r="P185" s="35">
        <v>2</v>
      </c>
      <c r="Q185" s="35">
        <v>1</v>
      </c>
      <c r="R185" s="35" t="s">
        <v>73</v>
      </c>
      <c r="S185" s="35" t="s">
        <v>73</v>
      </c>
      <c r="T185" s="36">
        <v>44901</v>
      </c>
      <c r="U185" s="36">
        <v>2958465</v>
      </c>
      <c r="V185" s="35" t="s">
        <v>5707</v>
      </c>
      <c r="W185" s="35" t="s">
        <v>144</v>
      </c>
      <c r="X185" s="35"/>
      <c r="Y185" s="35" t="s">
        <v>143</v>
      </c>
      <c r="Z185" s="35">
        <v>7594328</v>
      </c>
      <c r="AA185" s="35">
        <v>266</v>
      </c>
      <c r="AB185" s="35">
        <v>133</v>
      </c>
      <c r="AC185" s="35"/>
      <c r="AE185" s="51">
        <f t="shared" si="40"/>
        <v>2</v>
      </c>
      <c r="AG185" s="6" t="str">
        <f t="shared" si="41"/>
        <v>90MB1BG0-C1BAY0</v>
      </c>
      <c r="AH185" s="6" t="str">
        <f t="shared" si="42"/>
        <v>59MB1BGB-MB0A01S</v>
      </c>
      <c r="AI185" s="6" t="str">
        <f t="shared" si="43"/>
        <v/>
      </c>
      <c r="AJ185" s="6" t="str">
        <f t="shared" si="44"/>
        <v/>
      </c>
      <c r="AK185" s="6" t="str">
        <f t="shared" si="45"/>
        <v/>
      </c>
      <c r="AL185" s="6" t="str">
        <f t="shared" si="46"/>
        <v/>
      </c>
      <c r="AM185" s="6" t="str">
        <f t="shared" si="47"/>
        <v/>
      </c>
      <c r="AN185" s="6" t="str">
        <f t="shared" si="48"/>
        <v/>
      </c>
      <c r="AO185" s="6" t="str">
        <f t="shared" si="49"/>
        <v xml:space="preserve">90MB1BG0-C1BAY0 | 59MB1BGB-MB0A01S |  |  |  |  |  | </v>
      </c>
      <c r="AP185" s="6">
        <f t="shared" si="50"/>
        <v>100</v>
      </c>
      <c r="AQ185" s="4"/>
      <c r="AR185" s="6" t="b">
        <f t="shared" si="51"/>
        <v>1</v>
      </c>
      <c r="AS185" s="6" t="str">
        <f t="shared" si="52"/>
        <v>461E | 90MB1BG0-C1BAY0 | 59MB1BGB-MB0A01S |  |  |  |  |  |  | 47</v>
      </c>
      <c r="AT185" s="63">
        <f>IF(NOT(AR185),IF(TRIM($H185)="","Assembly","Phantom Alt"),VLOOKUP(F185,ZPCS04!B:G,6,0))</f>
        <v>1033</v>
      </c>
      <c r="AU185" s="7"/>
      <c r="AV185" s="38">
        <f ca="1">IF(TRIM($W185)="F",OFFSET($A$5,MATCH($AS185,$AS$5:$AS185,0)-1,0),$A185)</f>
        <v>185</v>
      </c>
      <c r="AW185" s="38">
        <f ca="1">IFERROR(OFFSET(ZPCS04!$A$1,MATCH(F185,ZPCS04!B:B,0)-1,0),100)</f>
        <v>2</v>
      </c>
      <c r="AX185" s="7"/>
      <c r="AY185" s="6" t="b">
        <f t="shared" si="53"/>
        <v>1</v>
      </c>
      <c r="AZ185" s="6" t="b">
        <f t="shared" si="54"/>
        <v>1</v>
      </c>
      <c r="BA185" s="4"/>
      <c r="BB185" s="38" t="str">
        <f ca="1">IF(AT185="Phantom Alt",MATCH($AS185,$AS$5:$AS185,0),IF(OR(OFFSET($AF185,0,8-COUNTBLANK($AG185:$AN185))=$F184,$BE185=$BE184),$BB184,""))</f>
        <v/>
      </c>
      <c r="BC185" s="41"/>
      <c r="BD185" s="55" t="str">
        <f t="shared" si="55"/>
        <v>90MB1BG0-C1BAY0 | 10G21239R014010</v>
      </c>
      <c r="BE185" s="55" t="str">
        <f t="shared" ca="1" si="56"/>
        <v>90MB1BG0-C1BAY0 | 59MB1BGB-MB0A01S</v>
      </c>
      <c r="BF185" s="57">
        <f ca="1">IFERROR(VLOOKUP($BE185,$BD$5:$BF184,3,0)*$AE185,VLOOKUP($C185,Demanda!$A:$B,2,0)*$AE185)*IF(AT185="Phantom Alt",$BC185,TRUE)</f>
        <v>3000</v>
      </c>
      <c r="BG185" s="57">
        <f t="shared" ca="1" si="57"/>
        <v>3000</v>
      </c>
      <c r="BH185" s="57">
        <f>SUMIF(Invoice!A:A,F185,Invoice!B:B)</f>
        <v>0</v>
      </c>
      <c r="BI185" s="57">
        <f t="shared" ca="1" si="58"/>
        <v>3000</v>
      </c>
      <c r="BJ185" s="57">
        <f ca="1">MIN((BI185-SUMIF($AS$5:AS184,AS185,$BJ$5:BJ184)),MAX(0,BH185-SUMIF($F$5:F184,F185,$BJ$5:BJ184)))</f>
        <v>0</v>
      </c>
      <c r="BK185" s="57">
        <f t="shared" ca="1" si="59"/>
        <v>0</v>
      </c>
      <c r="BL185" s="57">
        <f ca="1">MAX(0,SUMIF(Invoice!A:A,F185,Invoice!B:B)-SUMIF(F:F,F185,BJ:BJ))*(COUNTIF(F:F,F185)=COUNTIF($F$5:F185,F185))</f>
        <v>0</v>
      </c>
    </row>
    <row r="186" spans="1:64" hidden="1">
      <c r="A186" s="43">
        <v>187</v>
      </c>
      <c r="B186" s="35" t="s">
        <v>145</v>
      </c>
      <c r="C186" s="35" t="s">
        <v>5706</v>
      </c>
      <c r="D186" s="35">
        <v>2</v>
      </c>
      <c r="E186" s="35">
        <v>480</v>
      </c>
      <c r="F186" s="64" t="s">
        <v>967</v>
      </c>
      <c r="G186" s="73" t="s">
        <v>968</v>
      </c>
      <c r="H186" s="35">
        <v>47</v>
      </c>
      <c r="I186" s="35" t="s">
        <v>55</v>
      </c>
      <c r="J186" s="35">
        <v>0</v>
      </c>
      <c r="K186" s="35" t="s">
        <v>148</v>
      </c>
      <c r="L186" s="35" t="s">
        <v>53</v>
      </c>
      <c r="M186" s="35">
        <v>2</v>
      </c>
      <c r="N186" s="35"/>
      <c r="O186" s="35">
        <v>1</v>
      </c>
      <c r="P186" s="35">
        <v>2</v>
      </c>
      <c r="Q186" s="35">
        <v>2</v>
      </c>
      <c r="R186" s="35" t="s">
        <v>73</v>
      </c>
      <c r="S186" s="35" t="s">
        <v>73</v>
      </c>
      <c r="T186" s="36">
        <v>44901</v>
      </c>
      <c r="U186" s="36">
        <v>2958465</v>
      </c>
      <c r="V186" s="35" t="s">
        <v>5707</v>
      </c>
      <c r="W186" s="35" t="s">
        <v>144</v>
      </c>
      <c r="X186" s="35"/>
      <c r="Y186" s="35" t="s">
        <v>143</v>
      </c>
      <c r="Z186" s="35">
        <v>7594328</v>
      </c>
      <c r="AA186" s="35">
        <v>268</v>
      </c>
      <c r="AB186" s="35">
        <v>134</v>
      </c>
      <c r="AC186" s="35"/>
      <c r="AE186" s="51">
        <f t="shared" si="40"/>
        <v>2</v>
      </c>
      <c r="AG186" s="6" t="str">
        <f t="shared" si="41"/>
        <v>90MB1BG0-C1BAY0</v>
      </c>
      <c r="AH186" s="6" t="str">
        <f t="shared" si="42"/>
        <v>59MB1BGB-MB0A01S</v>
      </c>
      <c r="AI186" s="6" t="str">
        <f t="shared" si="43"/>
        <v/>
      </c>
      <c r="AJ186" s="6" t="str">
        <f t="shared" si="44"/>
        <v/>
      </c>
      <c r="AK186" s="6" t="str">
        <f t="shared" si="45"/>
        <v/>
      </c>
      <c r="AL186" s="6" t="str">
        <f t="shared" si="46"/>
        <v/>
      </c>
      <c r="AM186" s="6" t="str">
        <f t="shared" si="47"/>
        <v/>
      </c>
      <c r="AN186" s="6" t="str">
        <f t="shared" si="48"/>
        <v/>
      </c>
      <c r="AO186" s="6" t="str">
        <f t="shared" si="49"/>
        <v xml:space="preserve">90MB1BG0-C1BAY0 | 59MB1BGB-MB0A01S |  |  |  |  |  | </v>
      </c>
      <c r="AP186" s="6">
        <f t="shared" si="50"/>
        <v>0</v>
      </c>
      <c r="AQ186" s="4"/>
      <c r="AR186" s="6" t="b">
        <f t="shared" si="51"/>
        <v>1</v>
      </c>
      <c r="AS186" s="6" t="str">
        <f t="shared" si="52"/>
        <v>461E | 90MB1BG0-C1BAY0 | 59MB1BGB-MB0A01S |  |  |  |  |  |  | 47</v>
      </c>
      <c r="AT186" s="63">
        <f>IF(NOT(AR186),IF(TRIM($H186)="","Assembly","Phantom Alt"),VLOOKUP(F186,ZPCS04!B:G,6,0))</f>
        <v>1033</v>
      </c>
      <c r="AU186" s="7"/>
      <c r="AV186" s="38">
        <f ca="1">IF(TRIM($W186)="F",OFFSET($A$5,MATCH($AS186,$AS$5:$AS186,0)-1,0),$A186)</f>
        <v>185</v>
      </c>
      <c r="AW186" s="38">
        <f ca="1">IFERROR(OFFSET(ZPCS04!$A$1,MATCH(F186,ZPCS04!B:B,0)-1,0),100)</f>
        <v>1.9999999000000002</v>
      </c>
      <c r="AX186" s="7"/>
      <c r="AY186" s="6" t="b">
        <f t="shared" si="53"/>
        <v>1</v>
      </c>
      <c r="AZ186" s="6" t="b">
        <f t="shared" si="54"/>
        <v>1</v>
      </c>
      <c r="BA186" s="4"/>
      <c r="BB186" s="38" t="str">
        <f ca="1">IF(AT186="Phantom Alt",MATCH($AS186,$AS$5:$AS186,0),IF(OR(OFFSET($AF186,0,8-COUNTBLANK($AG186:$AN186))=$F185,$BE186=$BE185),$BB185,""))</f>
        <v/>
      </c>
      <c r="BC186" s="41"/>
      <c r="BD186" s="55" t="str">
        <f t="shared" si="55"/>
        <v>90MB1BG0-C1BAY0 | 10G21239R014020</v>
      </c>
      <c r="BE186" s="55" t="str">
        <f t="shared" ca="1" si="56"/>
        <v>90MB1BG0-C1BAY0 | 59MB1BGB-MB0A01S</v>
      </c>
      <c r="BF186" s="57">
        <f ca="1">IFERROR(VLOOKUP($BE186,$BD$5:$BF185,3,0)*$AE186,VLOOKUP($C186,Demanda!$A:$B,2,0)*$AE186)*IF(AT186="Phantom Alt",$BC186,TRUE)</f>
        <v>3000</v>
      </c>
      <c r="BG186" s="57">
        <f t="shared" ca="1" si="57"/>
        <v>0</v>
      </c>
      <c r="BH186" s="57">
        <f>SUMIF(Invoice!A:A,F186,Invoice!B:B)</f>
        <v>10000</v>
      </c>
      <c r="BI186" s="57">
        <f t="shared" ca="1" si="58"/>
        <v>3000</v>
      </c>
      <c r="BJ186" s="57">
        <f ca="1">MIN((BI186-SUMIF($AS$5:AS185,AS186,$BJ$5:BJ185)),MAX(0,BH186-SUMIF($F$5:F185,F186,$BJ$5:BJ185)))</f>
        <v>3000</v>
      </c>
      <c r="BK186" s="57">
        <f t="shared" ca="1" si="59"/>
        <v>0</v>
      </c>
      <c r="BL186" s="57">
        <f ca="1">MAX(0,SUMIF(Invoice!A:A,F186,Invoice!B:B)-SUMIF(F:F,F186,BJ:BJ))*(COUNTIF(F:F,F186)=COUNTIF($F$5:F186,F186))</f>
        <v>7000</v>
      </c>
    </row>
    <row r="187" spans="1:64" hidden="1">
      <c r="A187" s="43">
        <v>186</v>
      </c>
      <c r="B187" s="35" t="s">
        <v>145</v>
      </c>
      <c r="C187" s="35" t="s">
        <v>5706</v>
      </c>
      <c r="D187" s="35">
        <v>2</v>
      </c>
      <c r="E187" s="35">
        <v>480</v>
      </c>
      <c r="F187" s="64" t="s">
        <v>969</v>
      </c>
      <c r="G187" s="73" t="s">
        <v>970</v>
      </c>
      <c r="H187" s="35">
        <v>47</v>
      </c>
      <c r="I187" s="35" t="s">
        <v>55</v>
      </c>
      <c r="J187" s="35">
        <v>0</v>
      </c>
      <c r="K187" s="35" t="s">
        <v>148</v>
      </c>
      <c r="L187" s="35" t="s">
        <v>53</v>
      </c>
      <c r="M187" s="35">
        <v>2</v>
      </c>
      <c r="N187" s="35"/>
      <c r="O187" s="35">
        <v>1</v>
      </c>
      <c r="P187" s="35">
        <v>2</v>
      </c>
      <c r="Q187" s="35">
        <v>3</v>
      </c>
      <c r="R187" s="35" t="s">
        <v>73</v>
      </c>
      <c r="S187" s="35" t="s">
        <v>73</v>
      </c>
      <c r="T187" s="36">
        <v>44901</v>
      </c>
      <c r="U187" s="36">
        <v>2958465</v>
      </c>
      <c r="V187" s="35" t="s">
        <v>5707</v>
      </c>
      <c r="W187" s="35" t="s">
        <v>144</v>
      </c>
      <c r="X187" s="35"/>
      <c r="Y187" s="35" t="s">
        <v>143</v>
      </c>
      <c r="Z187" s="35">
        <v>7594328</v>
      </c>
      <c r="AA187" s="35">
        <v>270</v>
      </c>
      <c r="AB187" s="35">
        <v>135</v>
      </c>
      <c r="AC187" s="35"/>
      <c r="AE187" s="51">
        <f t="shared" si="40"/>
        <v>2</v>
      </c>
      <c r="AG187" s="6" t="str">
        <f t="shared" si="41"/>
        <v>90MB1BG0-C1BAY0</v>
      </c>
      <c r="AH187" s="6" t="str">
        <f t="shared" si="42"/>
        <v>59MB1BGB-MB0A01S</v>
      </c>
      <c r="AI187" s="6" t="str">
        <f t="shared" si="43"/>
        <v/>
      </c>
      <c r="AJ187" s="6" t="str">
        <f t="shared" si="44"/>
        <v/>
      </c>
      <c r="AK187" s="6" t="str">
        <f t="shared" si="45"/>
        <v/>
      </c>
      <c r="AL187" s="6" t="str">
        <f t="shared" si="46"/>
        <v/>
      </c>
      <c r="AM187" s="6" t="str">
        <f t="shared" si="47"/>
        <v/>
      </c>
      <c r="AN187" s="6" t="str">
        <f t="shared" si="48"/>
        <v/>
      </c>
      <c r="AO187" s="6" t="str">
        <f t="shared" si="49"/>
        <v xml:space="preserve">90MB1BG0-C1BAY0 | 59MB1BGB-MB0A01S |  |  |  |  |  | </v>
      </c>
      <c r="AP187" s="6">
        <f t="shared" si="50"/>
        <v>0</v>
      </c>
      <c r="AQ187" s="4"/>
      <c r="AR187" s="6" t="b">
        <f t="shared" si="51"/>
        <v>1</v>
      </c>
      <c r="AS187" s="6" t="str">
        <f t="shared" si="52"/>
        <v>461E | 90MB1BG0-C1BAY0 | 59MB1BGB-MB0A01S |  |  |  |  |  |  | 47</v>
      </c>
      <c r="AT187" s="63">
        <f>IF(NOT(AR187),IF(TRIM($H187)="","Assembly","Phantom Alt"),VLOOKUP(F187,ZPCS04!B:G,6,0))</f>
        <v>1033</v>
      </c>
      <c r="AU187" s="7"/>
      <c r="AV187" s="38">
        <f ca="1">IF(TRIM($W187)="F",OFFSET($A$5,MATCH($AS187,$AS$5:$AS187,0)-1,0),$A187)</f>
        <v>185</v>
      </c>
      <c r="AW187" s="38">
        <f ca="1">IFERROR(OFFSET(ZPCS04!$A$1,MATCH(F187,ZPCS04!B:B,0)-1,0),100)</f>
        <v>2</v>
      </c>
      <c r="AX187" s="7"/>
      <c r="AY187" s="6" t="b">
        <f t="shared" si="53"/>
        <v>1</v>
      </c>
      <c r="AZ187" s="6" t="b">
        <f t="shared" si="54"/>
        <v>1</v>
      </c>
      <c r="BA187" s="4"/>
      <c r="BB187" s="38" t="str">
        <f ca="1">IF(AT187="Phantom Alt",MATCH($AS187,$AS$5:$AS187,0),IF(OR(OFFSET($AF187,0,8-COUNTBLANK($AG187:$AN187))=$F186,$BE187=$BE186),$BB186,""))</f>
        <v/>
      </c>
      <c r="BC187" s="41"/>
      <c r="BD187" s="55" t="str">
        <f t="shared" si="55"/>
        <v>90MB1BG0-C1BAY0 | 10G21239R014050</v>
      </c>
      <c r="BE187" s="55" t="str">
        <f t="shared" ca="1" si="56"/>
        <v>90MB1BG0-C1BAY0 | 59MB1BGB-MB0A01S</v>
      </c>
      <c r="BF187" s="57">
        <f ca="1">IFERROR(VLOOKUP($BE187,$BD$5:$BF186,3,0)*$AE187,VLOOKUP($C187,Demanda!$A:$B,2,0)*$AE187)*IF(AT187="Phantom Alt",$BC187,TRUE)</f>
        <v>3000</v>
      </c>
      <c r="BG187" s="57">
        <f t="shared" ca="1" si="57"/>
        <v>0</v>
      </c>
      <c r="BH187" s="57">
        <f>SUMIF(Invoice!A:A,F187,Invoice!B:B)</f>
        <v>0</v>
      </c>
      <c r="BI187" s="57">
        <f t="shared" ca="1" si="58"/>
        <v>3000</v>
      </c>
      <c r="BJ187" s="57">
        <f ca="1">MIN((BI187-SUMIF($AS$5:AS186,AS187,$BJ$5:BJ186)),MAX(0,BH187-SUMIF($F$5:F186,F187,$BJ$5:BJ186)))</f>
        <v>0</v>
      </c>
      <c r="BK187" s="57">
        <f t="shared" ca="1" si="59"/>
        <v>0</v>
      </c>
      <c r="BL187" s="57">
        <f ca="1">MAX(0,SUMIF(Invoice!A:A,F187,Invoice!B:B)-SUMIF(F:F,F187,BJ:BJ))*(COUNTIF(F:F,F187)=COUNTIF($F$5:F187,F187))</f>
        <v>0</v>
      </c>
    </row>
    <row r="188" spans="1:64" hidden="1">
      <c r="A188" s="43">
        <v>188</v>
      </c>
      <c r="B188" s="35" t="s">
        <v>145</v>
      </c>
      <c r="C188" s="35" t="s">
        <v>5706</v>
      </c>
      <c r="D188" s="35">
        <v>2</v>
      </c>
      <c r="E188" s="35">
        <v>490</v>
      </c>
      <c r="F188" s="64" t="s">
        <v>3842</v>
      </c>
      <c r="G188" s="73" t="s">
        <v>3843</v>
      </c>
      <c r="H188" s="35">
        <v>48</v>
      </c>
      <c r="I188" s="35" t="s">
        <v>54</v>
      </c>
      <c r="J188" s="35">
        <v>100</v>
      </c>
      <c r="K188" s="35" t="s">
        <v>148</v>
      </c>
      <c r="L188" s="35" t="s">
        <v>53</v>
      </c>
      <c r="M188" s="35">
        <v>1</v>
      </c>
      <c r="N188" s="35">
        <v>1</v>
      </c>
      <c r="O188" s="35">
        <v>1</v>
      </c>
      <c r="P188" s="35">
        <v>2</v>
      </c>
      <c r="Q188" s="35">
        <v>1</v>
      </c>
      <c r="R188" s="35" t="s">
        <v>73</v>
      </c>
      <c r="S188" s="35" t="s">
        <v>73</v>
      </c>
      <c r="T188" s="36">
        <v>44901</v>
      </c>
      <c r="U188" s="36">
        <v>2958465</v>
      </c>
      <c r="V188" s="35" t="s">
        <v>5707</v>
      </c>
      <c r="W188" s="35" t="s">
        <v>144</v>
      </c>
      <c r="X188" s="35"/>
      <c r="Y188" s="35" t="s">
        <v>143</v>
      </c>
      <c r="Z188" s="35">
        <v>7594328</v>
      </c>
      <c r="AA188" s="35">
        <v>272</v>
      </c>
      <c r="AB188" s="35">
        <v>136</v>
      </c>
      <c r="AC188" s="35"/>
      <c r="AE188" s="51">
        <f t="shared" si="40"/>
        <v>1</v>
      </c>
      <c r="AG188" s="6" t="str">
        <f t="shared" si="41"/>
        <v>90MB1BG0-C1BAY0</v>
      </c>
      <c r="AH188" s="6" t="str">
        <f t="shared" si="42"/>
        <v>59MB1BGB-MB0A01S</v>
      </c>
      <c r="AI188" s="6" t="str">
        <f t="shared" si="43"/>
        <v/>
      </c>
      <c r="AJ188" s="6" t="str">
        <f t="shared" si="44"/>
        <v/>
      </c>
      <c r="AK188" s="6" t="str">
        <f t="shared" si="45"/>
        <v/>
      </c>
      <c r="AL188" s="6" t="str">
        <f t="shared" si="46"/>
        <v/>
      </c>
      <c r="AM188" s="6" t="str">
        <f t="shared" si="47"/>
        <v/>
      </c>
      <c r="AN188" s="6" t="str">
        <f t="shared" si="48"/>
        <v/>
      </c>
      <c r="AO188" s="6" t="str">
        <f t="shared" si="49"/>
        <v xml:space="preserve">90MB1BG0-C1BAY0 | 59MB1BGB-MB0A01S |  |  |  |  |  | </v>
      </c>
      <c r="AP188" s="6">
        <f t="shared" si="50"/>
        <v>100</v>
      </c>
      <c r="AQ188" s="4"/>
      <c r="AR188" s="6" t="b">
        <f t="shared" si="51"/>
        <v>1</v>
      </c>
      <c r="AS188" s="6" t="str">
        <f t="shared" si="52"/>
        <v>461E | 90MB1BG0-C1BAY0 | 59MB1BGB-MB0A01S |  |  |  |  |  |  | 48</v>
      </c>
      <c r="AT188" s="63">
        <f>IF(NOT(AR188),IF(TRIM($H188)="","Assembly","Phantom Alt"),VLOOKUP(F188,ZPCS04!B:G,6,0))</f>
        <v>850</v>
      </c>
      <c r="AU188" s="7"/>
      <c r="AV188" s="38">
        <f ca="1">IF(TRIM($W188)="F",OFFSET($A$5,MATCH($AS188,$AS$5:$AS188,0)-1,0),$A188)</f>
        <v>188</v>
      </c>
      <c r="AW188" s="38">
        <f ca="1">IFERROR(OFFSET(ZPCS04!$A$1,MATCH(F188,ZPCS04!B:B,0)-1,0),100)</f>
        <v>1.9999999000000002</v>
      </c>
      <c r="AX188" s="7"/>
      <c r="AY188" s="6" t="b">
        <f t="shared" si="53"/>
        <v>1</v>
      </c>
      <c r="AZ188" s="6" t="b">
        <f t="shared" si="54"/>
        <v>1</v>
      </c>
      <c r="BA188" s="4"/>
      <c r="BB188" s="38" t="str">
        <f ca="1">IF(AT188="Phantom Alt",MATCH($AS188,$AS$5:$AS188,0),IF(OR(OFFSET($AF188,0,8-COUNTBLANK($AG188:$AN188))=$F187,$BE188=$BE187),$BB187,""))</f>
        <v/>
      </c>
      <c r="BC188" s="41"/>
      <c r="BD188" s="55" t="str">
        <f t="shared" si="55"/>
        <v>90MB1BG0-C1BAY0 | 10G2123R9004010</v>
      </c>
      <c r="BE188" s="55" t="str">
        <f t="shared" ca="1" si="56"/>
        <v>90MB1BG0-C1BAY0 | 59MB1BGB-MB0A01S</v>
      </c>
      <c r="BF188" s="57">
        <f ca="1">IFERROR(VLOOKUP($BE188,$BD$5:$BF187,3,0)*$AE188,VLOOKUP($C188,Demanda!$A:$B,2,0)*$AE188)*IF(AT188="Phantom Alt",$BC188,TRUE)</f>
        <v>1500</v>
      </c>
      <c r="BG188" s="57">
        <f t="shared" ca="1" si="57"/>
        <v>1500</v>
      </c>
      <c r="BH188" s="57">
        <f>SUMIF(Invoice!A:A,F188,Invoice!B:B)</f>
        <v>10000</v>
      </c>
      <c r="BI188" s="57">
        <f t="shared" ca="1" si="58"/>
        <v>1500</v>
      </c>
      <c r="BJ188" s="57">
        <f ca="1">MIN((BI188-SUMIF($AS$5:AS187,AS188,$BJ$5:BJ187)),MAX(0,BH188-SUMIF($F$5:F187,F188,$BJ$5:BJ187)))</f>
        <v>1500</v>
      </c>
      <c r="BK188" s="57">
        <f t="shared" ca="1" si="59"/>
        <v>0</v>
      </c>
      <c r="BL188" s="57">
        <f ca="1">MAX(0,SUMIF(Invoice!A:A,F188,Invoice!B:B)-SUMIF(F:F,F188,BJ:BJ))*(COUNTIF(F:F,F188)=COUNTIF($F$5:F188,F188))</f>
        <v>8500</v>
      </c>
    </row>
    <row r="189" spans="1:64" hidden="1">
      <c r="A189" s="43">
        <v>191</v>
      </c>
      <c r="B189" s="35" t="s">
        <v>145</v>
      </c>
      <c r="C189" s="35" t="s">
        <v>5706</v>
      </c>
      <c r="D189" s="35">
        <v>2</v>
      </c>
      <c r="E189" s="35">
        <v>490</v>
      </c>
      <c r="F189" s="64" t="s">
        <v>3844</v>
      </c>
      <c r="G189" s="73" t="s">
        <v>3845</v>
      </c>
      <c r="H189" s="35">
        <v>48</v>
      </c>
      <c r="I189" s="35" t="s">
        <v>55</v>
      </c>
      <c r="J189" s="35">
        <v>0</v>
      </c>
      <c r="K189" s="35" t="s">
        <v>148</v>
      </c>
      <c r="L189" s="35" t="s">
        <v>53</v>
      </c>
      <c r="M189" s="35">
        <v>1</v>
      </c>
      <c r="N189" s="35"/>
      <c r="O189" s="35">
        <v>1</v>
      </c>
      <c r="P189" s="35">
        <v>2</v>
      </c>
      <c r="Q189" s="35">
        <v>2</v>
      </c>
      <c r="R189" s="35" t="s">
        <v>73</v>
      </c>
      <c r="S189" s="35" t="s">
        <v>73</v>
      </c>
      <c r="T189" s="36">
        <v>44901</v>
      </c>
      <c r="U189" s="36">
        <v>2958465</v>
      </c>
      <c r="V189" s="35" t="s">
        <v>5707</v>
      </c>
      <c r="W189" s="35" t="s">
        <v>144</v>
      </c>
      <c r="X189" s="35"/>
      <c r="Y189" s="35" t="s">
        <v>143</v>
      </c>
      <c r="Z189" s="35">
        <v>7594328</v>
      </c>
      <c r="AA189" s="35">
        <v>274</v>
      </c>
      <c r="AB189" s="35">
        <v>137</v>
      </c>
      <c r="AC189" s="35"/>
      <c r="AE189" s="51">
        <f t="shared" si="40"/>
        <v>1</v>
      </c>
      <c r="AG189" s="6" t="str">
        <f t="shared" si="41"/>
        <v>90MB1BG0-C1BAY0</v>
      </c>
      <c r="AH189" s="6" t="str">
        <f t="shared" si="42"/>
        <v>59MB1BGB-MB0A01S</v>
      </c>
      <c r="AI189" s="6" t="str">
        <f t="shared" si="43"/>
        <v/>
      </c>
      <c r="AJ189" s="6" t="str">
        <f t="shared" si="44"/>
        <v/>
      </c>
      <c r="AK189" s="6" t="str">
        <f t="shared" si="45"/>
        <v/>
      </c>
      <c r="AL189" s="6" t="str">
        <f t="shared" si="46"/>
        <v/>
      </c>
      <c r="AM189" s="6" t="str">
        <f t="shared" si="47"/>
        <v/>
      </c>
      <c r="AN189" s="6" t="str">
        <f t="shared" si="48"/>
        <v/>
      </c>
      <c r="AO189" s="6" t="str">
        <f t="shared" si="49"/>
        <v xml:space="preserve">90MB1BG0-C1BAY0 | 59MB1BGB-MB0A01S |  |  |  |  |  | </v>
      </c>
      <c r="AP189" s="6">
        <f t="shared" si="50"/>
        <v>0</v>
      </c>
      <c r="AQ189" s="4"/>
      <c r="AR189" s="6" t="b">
        <f t="shared" si="51"/>
        <v>1</v>
      </c>
      <c r="AS189" s="6" t="str">
        <f t="shared" si="52"/>
        <v>461E | 90MB1BG0-C1BAY0 | 59MB1BGB-MB0A01S |  |  |  |  |  |  | 48</v>
      </c>
      <c r="AT189" s="63">
        <f>IF(NOT(AR189),IF(TRIM($H189)="","Assembly","Phantom Alt"),VLOOKUP(F189,ZPCS04!B:G,6,0))</f>
        <v>850</v>
      </c>
      <c r="AU189" s="7"/>
      <c r="AV189" s="38">
        <f ca="1">IF(TRIM($W189)="F",OFFSET($A$5,MATCH($AS189,$AS$5:$AS189,0)-1,0),$A189)</f>
        <v>188</v>
      </c>
      <c r="AW189" s="38">
        <f ca="1">IFERROR(OFFSET(ZPCS04!$A$1,MATCH(F189,ZPCS04!B:B,0)-1,0),100)</f>
        <v>2</v>
      </c>
      <c r="AX189" s="7"/>
      <c r="AY189" s="6" t="b">
        <f t="shared" si="53"/>
        <v>1</v>
      </c>
      <c r="AZ189" s="6" t="b">
        <f t="shared" si="54"/>
        <v>1</v>
      </c>
      <c r="BA189" s="4"/>
      <c r="BB189" s="38" t="str">
        <f ca="1">IF(AT189="Phantom Alt",MATCH($AS189,$AS$5:$AS189,0),IF(OR(OFFSET($AF189,0,8-COUNTBLANK($AG189:$AN189))=$F188,$BE189=$BE188),$BB188,""))</f>
        <v/>
      </c>
      <c r="BC189" s="41"/>
      <c r="BD189" s="55" t="str">
        <f t="shared" si="55"/>
        <v>90MB1BG0-C1BAY0 | 10G2123R9004020</v>
      </c>
      <c r="BE189" s="55" t="str">
        <f t="shared" ca="1" si="56"/>
        <v>90MB1BG0-C1BAY0 | 59MB1BGB-MB0A01S</v>
      </c>
      <c r="BF189" s="57">
        <f ca="1">IFERROR(VLOOKUP($BE189,$BD$5:$BF188,3,0)*$AE189,VLOOKUP($C189,Demanda!$A:$B,2,0)*$AE189)*IF(AT189="Phantom Alt",$BC189,TRUE)</f>
        <v>1500</v>
      </c>
      <c r="BG189" s="57">
        <f t="shared" ca="1" si="57"/>
        <v>0</v>
      </c>
      <c r="BH189" s="57">
        <f>SUMIF(Invoice!A:A,F189,Invoice!B:B)</f>
        <v>0</v>
      </c>
      <c r="BI189" s="57">
        <f t="shared" ca="1" si="58"/>
        <v>1500</v>
      </c>
      <c r="BJ189" s="57">
        <f ca="1">MIN((BI189-SUMIF($AS$5:AS188,AS189,$BJ$5:BJ188)),MAX(0,BH189-SUMIF($F$5:F188,F189,$BJ$5:BJ188)))</f>
        <v>0</v>
      </c>
      <c r="BK189" s="57">
        <f t="shared" ca="1" si="59"/>
        <v>0</v>
      </c>
      <c r="BL189" s="57">
        <f ca="1">MAX(0,SUMIF(Invoice!A:A,F189,Invoice!B:B)-SUMIF(F:F,F189,BJ:BJ))*(COUNTIF(F:F,F189)=COUNTIF($F$5:F189,F189))</f>
        <v>0</v>
      </c>
    </row>
    <row r="190" spans="1:64" hidden="1">
      <c r="A190" s="43">
        <v>189</v>
      </c>
      <c r="B190" s="35" t="s">
        <v>145</v>
      </c>
      <c r="C190" s="35" t="s">
        <v>5706</v>
      </c>
      <c r="D190" s="35">
        <v>2</v>
      </c>
      <c r="E190" s="35">
        <v>500</v>
      </c>
      <c r="F190" s="64" t="s">
        <v>971</v>
      </c>
      <c r="G190" s="73" t="s">
        <v>972</v>
      </c>
      <c r="H190" s="35">
        <v>49</v>
      </c>
      <c r="I190" s="35" t="s">
        <v>55</v>
      </c>
      <c r="J190" s="35">
        <v>0</v>
      </c>
      <c r="K190" s="35" t="s">
        <v>462</v>
      </c>
      <c r="L190" s="35" t="s">
        <v>53</v>
      </c>
      <c r="M190" s="35">
        <v>2</v>
      </c>
      <c r="N190" s="35"/>
      <c r="O190" s="35">
        <v>1</v>
      </c>
      <c r="P190" s="35">
        <v>2</v>
      </c>
      <c r="Q190" s="35">
        <v>2</v>
      </c>
      <c r="R190" s="35" t="s">
        <v>122</v>
      </c>
      <c r="S190" s="35" t="s">
        <v>122</v>
      </c>
      <c r="T190" s="36">
        <v>44901</v>
      </c>
      <c r="U190" s="36">
        <v>2958465</v>
      </c>
      <c r="V190" s="35" t="s">
        <v>5707</v>
      </c>
      <c r="W190" s="35" t="s">
        <v>144</v>
      </c>
      <c r="X190" s="35"/>
      <c r="Y190" s="35" t="s">
        <v>143</v>
      </c>
      <c r="Z190" s="35">
        <v>7594328</v>
      </c>
      <c r="AA190" s="35">
        <v>278</v>
      </c>
      <c r="AB190" s="35">
        <v>139</v>
      </c>
      <c r="AC190" s="35"/>
      <c r="AE190" s="51">
        <f t="shared" si="40"/>
        <v>2</v>
      </c>
      <c r="AG190" s="6" t="str">
        <f t="shared" si="41"/>
        <v>90MB1BG0-C1BAY0</v>
      </c>
      <c r="AH190" s="6" t="str">
        <f t="shared" si="42"/>
        <v>59MB1BGB-MB0A01S</v>
      </c>
      <c r="AI190" s="6" t="str">
        <f t="shared" si="43"/>
        <v/>
      </c>
      <c r="AJ190" s="6" t="str">
        <f t="shared" si="44"/>
        <v/>
      </c>
      <c r="AK190" s="6" t="str">
        <f t="shared" si="45"/>
        <v/>
      </c>
      <c r="AL190" s="6" t="str">
        <f t="shared" si="46"/>
        <v/>
      </c>
      <c r="AM190" s="6" t="str">
        <f t="shared" si="47"/>
        <v/>
      </c>
      <c r="AN190" s="6" t="str">
        <f t="shared" si="48"/>
        <v/>
      </c>
      <c r="AO190" s="6" t="str">
        <f t="shared" si="49"/>
        <v xml:space="preserve">90MB1BG0-C1BAY0 | 59MB1BGB-MB0A01S |  |  |  |  |  | </v>
      </c>
      <c r="AP190" s="6">
        <f t="shared" si="50"/>
        <v>0</v>
      </c>
      <c r="AQ190" s="4"/>
      <c r="AR190" s="6" t="b">
        <f t="shared" si="51"/>
        <v>1</v>
      </c>
      <c r="AS190" s="6" t="str">
        <f t="shared" si="52"/>
        <v>461E | 90MB1BG0-C1BAY0 | 59MB1BGB-MB0A01S |  |  |  |  |  |  | 49</v>
      </c>
      <c r="AT190" s="63">
        <f>IF(NOT(AR190),IF(TRIM($H190)="","Assembly","Phantom Alt"),VLOOKUP(F190,ZPCS04!B:G,6,0))</f>
        <v>969</v>
      </c>
      <c r="AU190" s="7"/>
      <c r="AV190" s="38">
        <f ca="1">IF(TRIM($W190)="F",OFFSET($A$5,MATCH($AS190,$AS$5:$AS190,0)-1,0),$A190)</f>
        <v>189</v>
      </c>
      <c r="AW190" s="38">
        <f ca="1">IFERROR(OFFSET(ZPCS04!$A$1,MATCH(F190,ZPCS04!B:B,0)-1,0),100)</f>
        <v>1.9999999000000002</v>
      </c>
      <c r="AX190" s="7"/>
      <c r="AY190" s="6" t="b">
        <f t="shared" si="53"/>
        <v>1</v>
      </c>
      <c r="AZ190" s="6" t="b">
        <f t="shared" si="54"/>
        <v>1</v>
      </c>
      <c r="BA190" s="4"/>
      <c r="BB190" s="38" t="str">
        <f ca="1">IF(AT190="Phantom Alt",MATCH($AS190,$AS$5:$AS190,0),IF(OR(OFFSET($AF190,0,8-COUNTBLANK($AG190:$AN190))=$F189,$BE190=$BE189),$BB189,""))</f>
        <v/>
      </c>
      <c r="BC190" s="41"/>
      <c r="BD190" s="55" t="str">
        <f t="shared" si="55"/>
        <v>90MB1BG0-C1BAY0 | 10G212402214010</v>
      </c>
      <c r="BE190" s="55" t="str">
        <f t="shared" ca="1" si="56"/>
        <v>90MB1BG0-C1BAY0 | 59MB1BGB-MB0A01S</v>
      </c>
      <c r="BF190" s="57">
        <f ca="1">IFERROR(VLOOKUP($BE190,$BD$5:$BF189,3,0)*$AE190,VLOOKUP($C190,Demanda!$A:$B,2,0)*$AE190)*IF(AT190="Phantom Alt",$BC190,TRUE)</f>
        <v>3000</v>
      </c>
      <c r="BG190" s="57">
        <f t="shared" ca="1" si="57"/>
        <v>0</v>
      </c>
      <c r="BH190" s="57">
        <f>SUMIF(Invoice!A:A,F190,Invoice!B:B)</f>
        <v>10000</v>
      </c>
      <c r="BI190" s="57">
        <f t="shared" ca="1" si="58"/>
        <v>3000</v>
      </c>
      <c r="BJ190" s="57">
        <f ca="1">MIN((BI190-SUMIF($AS$5:AS189,AS190,$BJ$5:BJ189)),MAX(0,BH190-SUMIF($F$5:F189,F190,$BJ$5:BJ189)))</f>
        <v>3000</v>
      </c>
      <c r="BK190" s="57">
        <f t="shared" ca="1" si="59"/>
        <v>0</v>
      </c>
      <c r="BL190" s="57">
        <f ca="1">MAX(0,SUMIF(Invoice!A:A,F190,Invoice!B:B)-SUMIF(F:F,F190,BJ:BJ))*(COUNTIF(F:F,F190)=COUNTIF($F$5:F190,F190))</f>
        <v>7000</v>
      </c>
    </row>
    <row r="191" spans="1:64" hidden="1">
      <c r="A191" s="43">
        <v>190</v>
      </c>
      <c r="B191" s="35" t="s">
        <v>145</v>
      </c>
      <c r="C191" s="35" t="s">
        <v>5706</v>
      </c>
      <c r="D191" s="35">
        <v>2</v>
      </c>
      <c r="E191" s="35">
        <v>500</v>
      </c>
      <c r="F191" s="64" t="s">
        <v>973</v>
      </c>
      <c r="G191" s="73" t="s">
        <v>974</v>
      </c>
      <c r="H191" s="35">
        <v>49</v>
      </c>
      <c r="I191" s="35" t="s">
        <v>54</v>
      </c>
      <c r="J191" s="35">
        <v>100</v>
      </c>
      <c r="K191" s="35" t="s">
        <v>462</v>
      </c>
      <c r="L191" s="35" t="s">
        <v>53</v>
      </c>
      <c r="M191" s="35">
        <v>2</v>
      </c>
      <c r="N191" s="35">
        <v>2</v>
      </c>
      <c r="O191" s="35">
        <v>1</v>
      </c>
      <c r="P191" s="35">
        <v>2</v>
      </c>
      <c r="Q191" s="35">
        <v>1</v>
      </c>
      <c r="R191" s="35" t="s">
        <v>122</v>
      </c>
      <c r="S191" s="35" t="s">
        <v>122</v>
      </c>
      <c r="T191" s="36">
        <v>44901</v>
      </c>
      <c r="U191" s="36">
        <v>2958465</v>
      </c>
      <c r="V191" s="35" t="s">
        <v>5707</v>
      </c>
      <c r="W191" s="35" t="s">
        <v>144</v>
      </c>
      <c r="X191" s="35"/>
      <c r="Y191" s="35" t="s">
        <v>143</v>
      </c>
      <c r="Z191" s="35">
        <v>7594328</v>
      </c>
      <c r="AA191" s="35">
        <v>276</v>
      </c>
      <c r="AB191" s="35">
        <v>138</v>
      </c>
      <c r="AC191" s="35"/>
      <c r="AE191" s="51">
        <f t="shared" si="40"/>
        <v>2</v>
      </c>
      <c r="AG191" s="6" t="str">
        <f t="shared" si="41"/>
        <v>90MB1BG0-C1BAY0</v>
      </c>
      <c r="AH191" s="6" t="str">
        <f t="shared" si="42"/>
        <v>59MB1BGB-MB0A01S</v>
      </c>
      <c r="AI191" s="6" t="str">
        <f t="shared" si="43"/>
        <v/>
      </c>
      <c r="AJ191" s="6" t="str">
        <f t="shared" si="44"/>
        <v/>
      </c>
      <c r="AK191" s="6" t="str">
        <f t="shared" si="45"/>
        <v/>
      </c>
      <c r="AL191" s="6" t="str">
        <f t="shared" si="46"/>
        <v/>
      </c>
      <c r="AM191" s="6" t="str">
        <f t="shared" si="47"/>
        <v/>
      </c>
      <c r="AN191" s="6" t="str">
        <f t="shared" si="48"/>
        <v/>
      </c>
      <c r="AO191" s="6" t="str">
        <f t="shared" si="49"/>
        <v xml:space="preserve">90MB1BG0-C1BAY0 | 59MB1BGB-MB0A01S |  |  |  |  |  | </v>
      </c>
      <c r="AP191" s="6">
        <f t="shared" si="50"/>
        <v>100</v>
      </c>
      <c r="AQ191" s="4"/>
      <c r="AR191" s="6" t="b">
        <f t="shared" si="51"/>
        <v>1</v>
      </c>
      <c r="AS191" s="6" t="str">
        <f t="shared" si="52"/>
        <v>461E | 90MB1BG0-C1BAY0 | 59MB1BGB-MB0A01S |  |  |  |  |  |  | 49</v>
      </c>
      <c r="AT191" s="63">
        <f>IF(NOT(AR191),IF(TRIM($H191)="","Assembly","Phantom Alt"),VLOOKUP(F191,ZPCS04!B:G,6,0))</f>
        <v>969</v>
      </c>
      <c r="AU191" s="7"/>
      <c r="AV191" s="38">
        <f ca="1">IF(TRIM($W191)="F",OFFSET($A$5,MATCH($AS191,$AS$5:$AS191,0)-1,0),$A191)</f>
        <v>189</v>
      </c>
      <c r="AW191" s="38">
        <f ca="1">IFERROR(OFFSET(ZPCS04!$A$1,MATCH(F191,ZPCS04!B:B,0)-1,0),100)</f>
        <v>2</v>
      </c>
      <c r="AX191" s="7"/>
      <c r="AY191" s="6" t="b">
        <f t="shared" si="53"/>
        <v>1</v>
      </c>
      <c r="AZ191" s="6" t="b">
        <f t="shared" si="54"/>
        <v>1</v>
      </c>
      <c r="BA191" s="4"/>
      <c r="BB191" s="38" t="str">
        <f ca="1">IF(AT191="Phantom Alt",MATCH($AS191,$AS$5:$AS191,0),IF(OR(OFFSET($AF191,0,8-COUNTBLANK($AG191:$AN191))=$F190,$BE191=$BE190),$BB190,""))</f>
        <v/>
      </c>
      <c r="BC191" s="41"/>
      <c r="BD191" s="55" t="str">
        <f t="shared" si="55"/>
        <v>90MB1BG0-C1BAY0 | 10G212402214020</v>
      </c>
      <c r="BE191" s="55" t="str">
        <f t="shared" ca="1" si="56"/>
        <v>90MB1BG0-C1BAY0 | 59MB1BGB-MB0A01S</v>
      </c>
      <c r="BF191" s="57">
        <f ca="1">IFERROR(VLOOKUP($BE191,$BD$5:$BF190,3,0)*$AE191,VLOOKUP($C191,Demanda!$A:$B,2,0)*$AE191)*IF(AT191="Phantom Alt",$BC191,TRUE)</f>
        <v>3000</v>
      </c>
      <c r="BG191" s="57">
        <f t="shared" ca="1" si="57"/>
        <v>3000</v>
      </c>
      <c r="BH191" s="57">
        <f>SUMIF(Invoice!A:A,F191,Invoice!B:B)</f>
        <v>0</v>
      </c>
      <c r="BI191" s="57">
        <f t="shared" ca="1" si="58"/>
        <v>3000</v>
      </c>
      <c r="BJ191" s="57">
        <f ca="1">MIN((BI191-SUMIF($AS$5:AS190,AS191,$BJ$5:BJ190)),MAX(0,BH191-SUMIF($F$5:F190,F191,$BJ$5:BJ190)))</f>
        <v>0</v>
      </c>
      <c r="BK191" s="57">
        <f t="shared" ca="1" si="59"/>
        <v>0</v>
      </c>
      <c r="BL191" s="57">
        <f ca="1">MAX(0,SUMIF(Invoice!A:A,F191,Invoice!B:B)-SUMIF(F:F,F191,BJ:BJ))*(COUNTIF(F:F,F191)=COUNTIF($F$5:F191,F191))</f>
        <v>0</v>
      </c>
    </row>
    <row r="192" spans="1:64" hidden="1">
      <c r="A192" s="43">
        <v>195</v>
      </c>
      <c r="B192" s="35" t="s">
        <v>145</v>
      </c>
      <c r="C192" s="35" t="s">
        <v>5706</v>
      </c>
      <c r="D192" s="35">
        <v>2</v>
      </c>
      <c r="E192" s="35">
        <v>500</v>
      </c>
      <c r="F192" s="64" t="s">
        <v>975</v>
      </c>
      <c r="G192" s="73" t="s">
        <v>976</v>
      </c>
      <c r="H192" s="35">
        <v>49</v>
      </c>
      <c r="I192" s="35" t="s">
        <v>55</v>
      </c>
      <c r="J192" s="35">
        <v>0</v>
      </c>
      <c r="K192" s="35" t="s">
        <v>148</v>
      </c>
      <c r="L192" s="35" t="s">
        <v>53</v>
      </c>
      <c r="M192" s="35">
        <v>2</v>
      </c>
      <c r="N192" s="35"/>
      <c r="O192" s="35">
        <v>1</v>
      </c>
      <c r="P192" s="35">
        <v>2</v>
      </c>
      <c r="Q192" s="35">
        <v>3</v>
      </c>
      <c r="R192" s="35" t="s">
        <v>73</v>
      </c>
      <c r="S192" s="35" t="s">
        <v>73</v>
      </c>
      <c r="T192" s="36">
        <v>44901</v>
      </c>
      <c r="U192" s="36">
        <v>2958465</v>
      </c>
      <c r="V192" s="35" t="s">
        <v>5707</v>
      </c>
      <c r="W192" s="35" t="s">
        <v>144</v>
      </c>
      <c r="X192" s="35"/>
      <c r="Y192" s="35" t="s">
        <v>143</v>
      </c>
      <c r="Z192" s="35">
        <v>7594328</v>
      </c>
      <c r="AA192" s="35">
        <v>280</v>
      </c>
      <c r="AB192" s="35">
        <v>140</v>
      </c>
      <c r="AC192" s="35"/>
      <c r="AE192" s="51">
        <f t="shared" si="40"/>
        <v>2</v>
      </c>
      <c r="AG192" s="6" t="str">
        <f t="shared" si="41"/>
        <v>90MB1BG0-C1BAY0</v>
      </c>
      <c r="AH192" s="6" t="str">
        <f t="shared" si="42"/>
        <v>59MB1BGB-MB0A01S</v>
      </c>
      <c r="AI192" s="6" t="str">
        <f t="shared" si="43"/>
        <v/>
      </c>
      <c r="AJ192" s="6" t="str">
        <f t="shared" si="44"/>
        <v/>
      </c>
      <c r="AK192" s="6" t="str">
        <f t="shared" si="45"/>
        <v/>
      </c>
      <c r="AL192" s="6" t="str">
        <f t="shared" si="46"/>
        <v/>
      </c>
      <c r="AM192" s="6" t="str">
        <f t="shared" si="47"/>
        <v/>
      </c>
      <c r="AN192" s="6" t="str">
        <f t="shared" si="48"/>
        <v/>
      </c>
      <c r="AO192" s="6" t="str">
        <f t="shared" si="49"/>
        <v xml:space="preserve">90MB1BG0-C1BAY0 | 59MB1BGB-MB0A01S |  |  |  |  |  | </v>
      </c>
      <c r="AP192" s="6">
        <f t="shared" si="50"/>
        <v>0</v>
      </c>
      <c r="AQ192" s="4"/>
      <c r="AR192" s="6" t="b">
        <f t="shared" si="51"/>
        <v>1</v>
      </c>
      <c r="AS192" s="6" t="str">
        <f t="shared" si="52"/>
        <v>461E | 90MB1BG0-C1BAY0 | 59MB1BGB-MB0A01S |  |  |  |  |  |  | 49</v>
      </c>
      <c r="AT192" s="63">
        <f>IF(NOT(AR192),IF(TRIM($H192)="","Assembly","Phantom Alt"),VLOOKUP(F192,ZPCS04!B:G,6,0))</f>
        <v>969</v>
      </c>
      <c r="AU192" s="7"/>
      <c r="AV192" s="38">
        <f ca="1">IF(TRIM($W192)="F",OFFSET($A$5,MATCH($AS192,$AS$5:$AS192,0)-1,0),$A192)</f>
        <v>189</v>
      </c>
      <c r="AW192" s="38">
        <f ca="1">IFERROR(OFFSET(ZPCS04!$A$1,MATCH(F192,ZPCS04!B:B,0)-1,0),100)</f>
        <v>2</v>
      </c>
      <c r="AX192" s="7"/>
      <c r="AY192" s="6" t="b">
        <f t="shared" si="53"/>
        <v>1</v>
      </c>
      <c r="AZ192" s="6" t="b">
        <f t="shared" si="54"/>
        <v>1</v>
      </c>
      <c r="BA192" s="4"/>
      <c r="BB192" s="38" t="str">
        <f ca="1">IF(AT192="Phantom Alt",MATCH($AS192,$AS$5:$AS192,0),IF(OR(OFFSET($AF192,0,8-COUNTBLANK($AG192:$AN192))=$F191,$BE192=$BE191),$BB191,""))</f>
        <v/>
      </c>
      <c r="BC192" s="41"/>
      <c r="BD192" s="55" t="str">
        <f t="shared" si="55"/>
        <v>90MB1BG0-C1BAY0 | 10G212402214050</v>
      </c>
      <c r="BE192" s="55" t="str">
        <f t="shared" ca="1" si="56"/>
        <v>90MB1BG0-C1BAY0 | 59MB1BGB-MB0A01S</v>
      </c>
      <c r="BF192" s="57">
        <f ca="1">IFERROR(VLOOKUP($BE192,$BD$5:$BF191,3,0)*$AE192,VLOOKUP($C192,Demanda!$A:$B,2,0)*$AE192)*IF(AT192="Phantom Alt",$BC192,TRUE)</f>
        <v>3000</v>
      </c>
      <c r="BG192" s="57">
        <f t="shared" ca="1" si="57"/>
        <v>0</v>
      </c>
      <c r="BH192" s="57">
        <f>SUMIF(Invoice!A:A,F192,Invoice!B:B)</f>
        <v>0</v>
      </c>
      <c r="BI192" s="57">
        <f t="shared" ca="1" si="58"/>
        <v>3000</v>
      </c>
      <c r="BJ192" s="57">
        <f ca="1">MIN((BI192-SUMIF($AS$5:AS191,AS192,$BJ$5:BJ191)),MAX(0,BH192-SUMIF($F$5:F191,F192,$BJ$5:BJ191)))</f>
        <v>0</v>
      </c>
      <c r="BK192" s="57">
        <f t="shared" ca="1" si="59"/>
        <v>0</v>
      </c>
      <c r="BL192" s="57">
        <f ca="1">MAX(0,SUMIF(Invoice!A:A,F192,Invoice!B:B)-SUMIF(F:F,F192,BJ:BJ))*(COUNTIF(F:F,F192)=COUNTIF($F$5:F192,F192))</f>
        <v>0</v>
      </c>
    </row>
    <row r="193" spans="1:64" hidden="1">
      <c r="A193" s="43">
        <v>192</v>
      </c>
      <c r="B193" s="35" t="s">
        <v>145</v>
      </c>
      <c r="C193" s="35" t="s">
        <v>5706</v>
      </c>
      <c r="D193" s="35">
        <v>2</v>
      </c>
      <c r="E193" s="35">
        <v>510</v>
      </c>
      <c r="F193" s="64" t="s">
        <v>984</v>
      </c>
      <c r="G193" s="73" t="s">
        <v>985</v>
      </c>
      <c r="H193" s="35">
        <v>50</v>
      </c>
      <c r="I193" s="35" t="s">
        <v>55</v>
      </c>
      <c r="J193" s="35">
        <v>0</v>
      </c>
      <c r="K193" s="35" t="s">
        <v>462</v>
      </c>
      <c r="L193" s="35" t="s">
        <v>53</v>
      </c>
      <c r="M193" s="35">
        <v>29</v>
      </c>
      <c r="N193" s="35"/>
      <c r="O193" s="35">
        <v>1</v>
      </c>
      <c r="P193" s="35">
        <v>2</v>
      </c>
      <c r="Q193" s="35">
        <v>2</v>
      </c>
      <c r="R193" s="35" t="s">
        <v>122</v>
      </c>
      <c r="S193" s="35" t="s">
        <v>122</v>
      </c>
      <c r="T193" s="36">
        <v>44901</v>
      </c>
      <c r="U193" s="36">
        <v>2958465</v>
      </c>
      <c r="V193" s="35" t="s">
        <v>5707</v>
      </c>
      <c r="W193" s="35" t="s">
        <v>144</v>
      </c>
      <c r="X193" s="35"/>
      <c r="Y193" s="35" t="s">
        <v>143</v>
      </c>
      <c r="Z193" s="35">
        <v>7594328</v>
      </c>
      <c r="AA193" s="35">
        <v>284</v>
      </c>
      <c r="AB193" s="35">
        <v>142</v>
      </c>
      <c r="AC193" s="35"/>
      <c r="AE193" s="51">
        <f t="shared" si="40"/>
        <v>29</v>
      </c>
      <c r="AG193" s="6" t="str">
        <f t="shared" si="41"/>
        <v>90MB1BG0-C1BAY0</v>
      </c>
      <c r="AH193" s="6" t="str">
        <f t="shared" si="42"/>
        <v>59MB1BGB-MB0A01S</v>
      </c>
      <c r="AI193" s="6" t="str">
        <f t="shared" si="43"/>
        <v/>
      </c>
      <c r="AJ193" s="6" t="str">
        <f t="shared" si="44"/>
        <v/>
      </c>
      <c r="AK193" s="6" t="str">
        <f t="shared" si="45"/>
        <v/>
      </c>
      <c r="AL193" s="6" t="str">
        <f t="shared" si="46"/>
        <v/>
      </c>
      <c r="AM193" s="6" t="str">
        <f t="shared" si="47"/>
        <v/>
      </c>
      <c r="AN193" s="6" t="str">
        <f t="shared" si="48"/>
        <v/>
      </c>
      <c r="AO193" s="6" t="str">
        <f t="shared" si="49"/>
        <v xml:space="preserve">90MB1BG0-C1BAY0 | 59MB1BGB-MB0A01S |  |  |  |  |  | </v>
      </c>
      <c r="AP193" s="6">
        <f t="shared" si="50"/>
        <v>0</v>
      </c>
      <c r="AQ193" s="4"/>
      <c r="AR193" s="6" t="b">
        <f t="shared" si="51"/>
        <v>1</v>
      </c>
      <c r="AS193" s="6" t="str">
        <f t="shared" si="52"/>
        <v>461E | 90MB1BG0-C1BAY0 | 59MB1BGB-MB0A01S |  |  |  |  |  |  | 50</v>
      </c>
      <c r="AT193" s="63">
        <f>IF(NOT(AR193),IF(TRIM($H193)="","Assembly","Phantom Alt"),VLOOKUP(F193,ZPCS04!B:G,6,0))</f>
        <v>685</v>
      </c>
      <c r="AU193" s="7"/>
      <c r="AV193" s="38">
        <f ca="1">IF(TRIM($W193)="F",OFFSET($A$5,MATCH($AS193,$AS$5:$AS193,0)-1,0),$A193)</f>
        <v>192</v>
      </c>
      <c r="AW193" s="38">
        <f ca="1">IFERROR(OFFSET(ZPCS04!$A$1,MATCH(F193,ZPCS04!B:B,0)-1,0),100)</f>
        <v>1.9999994999999999</v>
      </c>
      <c r="AX193" s="7"/>
      <c r="AY193" s="6" t="b">
        <f t="shared" si="53"/>
        <v>1</v>
      </c>
      <c r="AZ193" s="6" t="b">
        <f t="shared" si="54"/>
        <v>1</v>
      </c>
      <c r="BA193" s="4"/>
      <c r="BB193" s="38" t="str">
        <f ca="1">IF(AT193="Phantom Alt",MATCH($AS193,$AS$5:$AS193,0),IF(OR(OFFSET($AF193,0,8-COUNTBLANK($AG193:$AN193))=$F192,$BE193=$BE192),$BB192,""))</f>
        <v/>
      </c>
      <c r="BC193" s="41"/>
      <c r="BD193" s="55" t="str">
        <f t="shared" si="55"/>
        <v>90MB1BG0-C1BAY0 | 10G212470114010</v>
      </c>
      <c r="BE193" s="55" t="str">
        <f t="shared" ca="1" si="56"/>
        <v>90MB1BG0-C1BAY0 | 59MB1BGB-MB0A01S</v>
      </c>
      <c r="BF193" s="57">
        <f ca="1">IFERROR(VLOOKUP($BE193,$BD$5:$BF192,3,0)*$AE193,VLOOKUP($C193,Demanda!$A:$B,2,0)*$AE193)*IF(AT193="Phantom Alt",$BC193,TRUE)</f>
        <v>43500</v>
      </c>
      <c r="BG193" s="57">
        <f t="shared" ca="1" si="57"/>
        <v>0</v>
      </c>
      <c r="BH193" s="57">
        <f>SUMIF(Invoice!A:A,F193,Invoice!B:B)</f>
        <v>50000</v>
      </c>
      <c r="BI193" s="57">
        <f t="shared" ca="1" si="58"/>
        <v>43500</v>
      </c>
      <c r="BJ193" s="57">
        <f ca="1">MIN((BI193-SUMIF($AS$5:AS192,AS193,$BJ$5:BJ192)),MAX(0,BH193-SUMIF($F$5:F192,F193,$BJ$5:BJ192)))</f>
        <v>43500</v>
      </c>
      <c r="BK193" s="57">
        <f t="shared" ca="1" si="59"/>
        <v>0</v>
      </c>
      <c r="BL193" s="57">
        <f ca="1">MAX(0,SUMIF(Invoice!A:A,F193,Invoice!B:B)-SUMIF(F:F,F193,BJ:BJ))*(COUNTIF(F:F,F193)=COUNTIF($F$5:F193,F193))</f>
        <v>6500</v>
      </c>
    </row>
    <row r="194" spans="1:64" hidden="1">
      <c r="A194" s="43">
        <v>193</v>
      </c>
      <c r="B194" s="35" t="s">
        <v>145</v>
      </c>
      <c r="C194" s="35" t="s">
        <v>5706</v>
      </c>
      <c r="D194" s="35">
        <v>2</v>
      </c>
      <c r="E194" s="35">
        <v>510</v>
      </c>
      <c r="F194" s="64" t="s">
        <v>987</v>
      </c>
      <c r="G194" s="73" t="s">
        <v>988</v>
      </c>
      <c r="H194" s="35">
        <v>50</v>
      </c>
      <c r="I194" s="35" t="s">
        <v>54</v>
      </c>
      <c r="J194" s="35">
        <v>100</v>
      </c>
      <c r="K194" s="35" t="s">
        <v>462</v>
      </c>
      <c r="L194" s="35" t="s">
        <v>53</v>
      </c>
      <c r="M194" s="35">
        <v>29</v>
      </c>
      <c r="N194" s="35">
        <v>29</v>
      </c>
      <c r="O194" s="35">
        <v>1</v>
      </c>
      <c r="P194" s="35">
        <v>2</v>
      </c>
      <c r="Q194" s="35">
        <v>1</v>
      </c>
      <c r="R194" s="35" t="s">
        <v>122</v>
      </c>
      <c r="S194" s="35" t="s">
        <v>122</v>
      </c>
      <c r="T194" s="36">
        <v>44901</v>
      </c>
      <c r="U194" s="36">
        <v>2958465</v>
      </c>
      <c r="V194" s="35" t="s">
        <v>5707</v>
      </c>
      <c r="W194" s="35" t="s">
        <v>144</v>
      </c>
      <c r="X194" s="35"/>
      <c r="Y194" s="35" t="s">
        <v>143</v>
      </c>
      <c r="Z194" s="35">
        <v>7594328</v>
      </c>
      <c r="AA194" s="35">
        <v>282</v>
      </c>
      <c r="AB194" s="35">
        <v>141</v>
      </c>
      <c r="AC194" s="35"/>
      <c r="AE194" s="51">
        <f t="shared" si="40"/>
        <v>29</v>
      </c>
      <c r="AG194" s="6" t="str">
        <f t="shared" si="41"/>
        <v>90MB1BG0-C1BAY0</v>
      </c>
      <c r="AH194" s="6" t="str">
        <f t="shared" si="42"/>
        <v>59MB1BGB-MB0A01S</v>
      </c>
      <c r="AI194" s="6" t="str">
        <f t="shared" si="43"/>
        <v/>
      </c>
      <c r="AJ194" s="6" t="str">
        <f t="shared" si="44"/>
        <v/>
      </c>
      <c r="AK194" s="6" t="str">
        <f t="shared" si="45"/>
        <v/>
      </c>
      <c r="AL194" s="6" t="str">
        <f t="shared" si="46"/>
        <v/>
      </c>
      <c r="AM194" s="6" t="str">
        <f t="shared" si="47"/>
        <v/>
      </c>
      <c r="AN194" s="6" t="str">
        <f t="shared" si="48"/>
        <v/>
      </c>
      <c r="AO194" s="6" t="str">
        <f t="shared" si="49"/>
        <v xml:space="preserve">90MB1BG0-C1BAY0 | 59MB1BGB-MB0A01S |  |  |  |  |  | </v>
      </c>
      <c r="AP194" s="6">
        <f t="shared" si="50"/>
        <v>100</v>
      </c>
      <c r="AQ194" s="4"/>
      <c r="AR194" s="6" t="b">
        <f t="shared" si="51"/>
        <v>1</v>
      </c>
      <c r="AS194" s="6" t="str">
        <f t="shared" si="52"/>
        <v>461E | 90MB1BG0-C1BAY0 | 59MB1BGB-MB0A01S |  |  |  |  |  |  | 50</v>
      </c>
      <c r="AT194" s="63">
        <f>IF(NOT(AR194),IF(TRIM($H194)="","Assembly","Phantom Alt"),VLOOKUP(F194,ZPCS04!B:G,6,0))</f>
        <v>685</v>
      </c>
      <c r="AU194" s="7"/>
      <c r="AV194" s="38">
        <f ca="1">IF(TRIM($W194)="F",OFFSET($A$5,MATCH($AS194,$AS$5:$AS194,0)-1,0),$A194)</f>
        <v>192</v>
      </c>
      <c r="AW194" s="38">
        <f ca="1">IFERROR(OFFSET(ZPCS04!$A$1,MATCH(F194,ZPCS04!B:B,0)-1,0),100)</f>
        <v>2</v>
      </c>
      <c r="AX194" s="7"/>
      <c r="AY194" s="6" t="b">
        <f t="shared" si="53"/>
        <v>1</v>
      </c>
      <c r="AZ194" s="6" t="b">
        <f t="shared" si="54"/>
        <v>1</v>
      </c>
      <c r="BA194" s="4"/>
      <c r="BB194" s="38" t="str">
        <f ca="1">IF(AT194="Phantom Alt",MATCH($AS194,$AS$5:$AS194,0),IF(OR(OFFSET($AF194,0,8-COUNTBLANK($AG194:$AN194))=$F193,$BE194=$BE193),$BB193,""))</f>
        <v/>
      </c>
      <c r="BC194" s="41"/>
      <c r="BD194" s="55" t="str">
        <f t="shared" si="55"/>
        <v>90MB1BG0-C1BAY0 | 10G212470114020</v>
      </c>
      <c r="BE194" s="55" t="str">
        <f t="shared" ca="1" si="56"/>
        <v>90MB1BG0-C1BAY0 | 59MB1BGB-MB0A01S</v>
      </c>
      <c r="BF194" s="57">
        <f ca="1">IFERROR(VLOOKUP($BE194,$BD$5:$BF193,3,0)*$AE194,VLOOKUP($C194,Demanda!$A:$B,2,0)*$AE194)*IF(AT194="Phantom Alt",$BC194,TRUE)</f>
        <v>43500</v>
      </c>
      <c r="BG194" s="57">
        <f t="shared" ca="1" si="57"/>
        <v>43500</v>
      </c>
      <c r="BH194" s="57">
        <f>SUMIF(Invoice!A:A,F194,Invoice!B:B)</f>
        <v>0</v>
      </c>
      <c r="BI194" s="57">
        <f t="shared" ca="1" si="58"/>
        <v>43500</v>
      </c>
      <c r="BJ194" s="57">
        <f ca="1">MIN((BI194-SUMIF($AS$5:AS193,AS194,$BJ$5:BJ193)),MAX(0,BH194-SUMIF($F$5:F193,F194,$BJ$5:BJ193)))</f>
        <v>0</v>
      </c>
      <c r="BK194" s="57">
        <f t="shared" ca="1" si="59"/>
        <v>0</v>
      </c>
      <c r="BL194" s="57">
        <f ca="1">MAX(0,SUMIF(Invoice!A:A,F194,Invoice!B:B)-SUMIF(F:F,F194,BJ:BJ))*(COUNTIF(F:F,F194)=COUNTIF($F$5:F194,F194))</f>
        <v>0</v>
      </c>
    </row>
    <row r="195" spans="1:64" hidden="1">
      <c r="A195" s="43">
        <v>194</v>
      </c>
      <c r="B195" s="35" t="s">
        <v>145</v>
      </c>
      <c r="C195" s="35" t="s">
        <v>5706</v>
      </c>
      <c r="D195" s="35">
        <v>2</v>
      </c>
      <c r="E195" s="35">
        <v>510</v>
      </c>
      <c r="F195" s="64" t="s">
        <v>989</v>
      </c>
      <c r="G195" s="73" t="s">
        <v>990</v>
      </c>
      <c r="H195" s="35">
        <v>50</v>
      </c>
      <c r="I195" s="35" t="s">
        <v>55</v>
      </c>
      <c r="J195" s="35">
        <v>0</v>
      </c>
      <c r="K195" s="35" t="s">
        <v>148</v>
      </c>
      <c r="L195" s="35" t="s">
        <v>53</v>
      </c>
      <c r="M195" s="35">
        <v>29</v>
      </c>
      <c r="N195" s="35"/>
      <c r="O195" s="35">
        <v>1</v>
      </c>
      <c r="P195" s="35">
        <v>2</v>
      </c>
      <c r="Q195" s="35">
        <v>3</v>
      </c>
      <c r="R195" s="35" t="s">
        <v>73</v>
      </c>
      <c r="S195" s="35" t="s">
        <v>73</v>
      </c>
      <c r="T195" s="36">
        <v>44901</v>
      </c>
      <c r="U195" s="36">
        <v>2958465</v>
      </c>
      <c r="V195" s="35" t="s">
        <v>5707</v>
      </c>
      <c r="W195" s="35" t="s">
        <v>144</v>
      </c>
      <c r="X195" s="35"/>
      <c r="Y195" s="35" t="s">
        <v>143</v>
      </c>
      <c r="Z195" s="35">
        <v>7594328</v>
      </c>
      <c r="AA195" s="35">
        <v>286</v>
      </c>
      <c r="AB195" s="35">
        <v>143</v>
      </c>
      <c r="AC195" s="35"/>
      <c r="AE195" s="51">
        <f t="shared" si="40"/>
        <v>29</v>
      </c>
      <c r="AG195" s="6" t="str">
        <f t="shared" si="41"/>
        <v>90MB1BG0-C1BAY0</v>
      </c>
      <c r="AH195" s="6" t="str">
        <f t="shared" si="42"/>
        <v>59MB1BGB-MB0A01S</v>
      </c>
      <c r="AI195" s="6" t="str">
        <f t="shared" si="43"/>
        <v/>
      </c>
      <c r="AJ195" s="6" t="str">
        <f t="shared" si="44"/>
        <v/>
      </c>
      <c r="AK195" s="6" t="str">
        <f t="shared" si="45"/>
        <v/>
      </c>
      <c r="AL195" s="6" t="str">
        <f t="shared" si="46"/>
        <v/>
      </c>
      <c r="AM195" s="6" t="str">
        <f t="shared" si="47"/>
        <v/>
      </c>
      <c r="AN195" s="6" t="str">
        <f t="shared" si="48"/>
        <v/>
      </c>
      <c r="AO195" s="6" t="str">
        <f t="shared" si="49"/>
        <v xml:space="preserve">90MB1BG0-C1BAY0 | 59MB1BGB-MB0A01S |  |  |  |  |  | </v>
      </c>
      <c r="AP195" s="6">
        <f t="shared" si="50"/>
        <v>0</v>
      </c>
      <c r="AQ195" s="4"/>
      <c r="AR195" s="6" t="b">
        <f t="shared" si="51"/>
        <v>1</v>
      </c>
      <c r="AS195" s="6" t="str">
        <f t="shared" si="52"/>
        <v>461E | 90MB1BG0-C1BAY0 | 59MB1BGB-MB0A01S |  |  |  |  |  |  | 50</v>
      </c>
      <c r="AT195" s="63">
        <f>IF(NOT(AR195),IF(TRIM($H195)="","Assembly","Phantom Alt"),VLOOKUP(F195,ZPCS04!B:G,6,0))</f>
        <v>685</v>
      </c>
      <c r="AU195" s="7"/>
      <c r="AV195" s="38">
        <f ca="1">IF(TRIM($W195)="F",OFFSET($A$5,MATCH($AS195,$AS$5:$AS195,0)-1,0),$A195)</f>
        <v>192</v>
      </c>
      <c r="AW195" s="38">
        <f ca="1">IFERROR(OFFSET(ZPCS04!$A$1,MATCH(F195,ZPCS04!B:B,0)-1,0),100)</f>
        <v>2</v>
      </c>
      <c r="AX195" s="7"/>
      <c r="AY195" s="6" t="b">
        <f t="shared" si="53"/>
        <v>1</v>
      </c>
      <c r="AZ195" s="6" t="b">
        <f t="shared" si="54"/>
        <v>1</v>
      </c>
      <c r="BA195" s="4"/>
      <c r="BB195" s="38" t="str">
        <f ca="1">IF(AT195="Phantom Alt",MATCH($AS195,$AS$5:$AS195,0),IF(OR(OFFSET($AF195,0,8-COUNTBLANK($AG195:$AN195))=$F194,$BE195=$BE194),$BB194,""))</f>
        <v/>
      </c>
      <c r="BC195" s="41"/>
      <c r="BD195" s="55" t="str">
        <f t="shared" si="55"/>
        <v>90MB1BG0-C1BAY0 | 10G212470114050</v>
      </c>
      <c r="BE195" s="55" t="str">
        <f t="shared" ca="1" si="56"/>
        <v>90MB1BG0-C1BAY0 | 59MB1BGB-MB0A01S</v>
      </c>
      <c r="BF195" s="57">
        <f ca="1">IFERROR(VLOOKUP($BE195,$BD$5:$BF194,3,0)*$AE195,VLOOKUP($C195,Demanda!$A:$B,2,0)*$AE195)*IF(AT195="Phantom Alt",$BC195,TRUE)</f>
        <v>43500</v>
      </c>
      <c r="BG195" s="57">
        <f t="shared" ca="1" si="57"/>
        <v>0</v>
      </c>
      <c r="BH195" s="57">
        <f>SUMIF(Invoice!A:A,F195,Invoice!B:B)</f>
        <v>0</v>
      </c>
      <c r="BI195" s="57">
        <f t="shared" ca="1" si="58"/>
        <v>43500</v>
      </c>
      <c r="BJ195" s="57">
        <f ca="1">MIN((BI195-SUMIF($AS$5:AS194,AS195,$BJ$5:BJ194)),MAX(0,BH195-SUMIF($F$5:F194,F195,$BJ$5:BJ194)))</f>
        <v>0</v>
      </c>
      <c r="BK195" s="57">
        <f t="shared" ca="1" si="59"/>
        <v>0</v>
      </c>
      <c r="BL195" s="57">
        <f ca="1">MAX(0,SUMIF(Invoice!A:A,F195,Invoice!B:B)-SUMIF(F:F,F195,BJ:BJ))*(COUNTIF(F:F,F195)=COUNTIF($F$5:F195,F195))</f>
        <v>0</v>
      </c>
    </row>
    <row r="196" spans="1:64" hidden="1">
      <c r="A196" s="43">
        <v>196</v>
      </c>
      <c r="B196" s="35" t="s">
        <v>145</v>
      </c>
      <c r="C196" s="35" t="s">
        <v>5706</v>
      </c>
      <c r="D196" s="35">
        <v>2</v>
      </c>
      <c r="E196" s="35">
        <v>520</v>
      </c>
      <c r="F196" s="64" t="s">
        <v>991</v>
      </c>
      <c r="G196" s="73" t="s">
        <v>992</v>
      </c>
      <c r="H196" s="35">
        <v>51</v>
      </c>
      <c r="I196" s="35" t="s">
        <v>54</v>
      </c>
      <c r="J196" s="35">
        <v>100</v>
      </c>
      <c r="K196" s="35" t="s">
        <v>462</v>
      </c>
      <c r="L196" s="35" t="s">
        <v>53</v>
      </c>
      <c r="M196" s="35">
        <v>21</v>
      </c>
      <c r="N196" s="35">
        <v>21</v>
      </c>
      <c r="O196" s="35">
        <v>1</v>
      </c>
      <c r="P196" s="35">
        <v>2</v>
      </c>
      <c r="Q196" s="35">
        <v>1</v>
      </c>
      <c r="R196" s="35" t="s">
        <v>122</v>
      </c>
      <c r="S196" s="35" t="s">
        <v>122</v>
      </c>
      <c r="T196" s="36">
        <v>44901</v>
      </c>
      <c r="U196" s="36">
        <v>2958465</v>
      </c>
      <c r="V196" s="35" t="s">
        <v>5707</v>
      </c>
      <c r="W196" s="35" t="s">
        <v>144</v>
      </c>
      <c r="X196" s="35"/>
      <c r="Y196" s="35" t="s">
        <v>143</v>
      </c>
      <c r="Z196" s="35">
        <v>7594328</v>
      </c>
      <c r="AA196" s="35">
        <v>288</v>
      </c>
      <c r="AB196" s="35">
        <v>144</v>
      </c>
      <c r="AC196" s="35"/>
      <c r="AE196" s="51">
        <f t="shared" si="40"/>
        <v>21</v>
      </c>
      <c r="AG196" s="6" t="str">
        <f t="shared" si="41"/>
        <v>90MB1BG0-C1BAY0</v>
      </c>
      <c r="AH196" s="6" t="str">
        <f t="shared" si="42"/>
        <v>59MB1BGB-MB0A01S</v>
      </c>
      <c r="AI196" s="6" t="str">
        <f t="shared" si="43"/>
        <v/>
      </c>
      <c r="AJ196" s="6" t="str">
        <f t="shared" si="44"/>
        <v/>
      </c>
      <c r="AK196" s="6" t="str">
        <f t="shared" si="45"/>
        <v/>
      </c>
      <c r="AL196" s="6" t="str">
        <f t="shared" si="46"/>
        <v/>
      </c>
      <c r="AM196" s="6" t="str">
        <f t="shared" si="47"/>
        <v/>
      </c>
      <c r="AN196" s="6" t="str">
        <f t="shared" si="48"/>
        <v/>
      </c>
      <c r="AO196" s="6" t="str">
        <f t="shared" si="49"/>
        <v xml:space="preserve">90MB1BG0-C1BAY0 | 59MB1BGB-MB0A01S |  |  |  |  |  | </v>
      </c>
      <c r="AP196" s="6">
        <f t="shared" si="50"/>
        <v>100</v>
      </c>
      <c r="AQ196" s="4"/>
      <c r="AR196" s="6" t="b">
        <f t="shared" si="51"/>
        <v>1</v>
      </c>
      <c r="AS196" s="6" t="str">
        <f t="shared" si="52"/>
        <v>461E | 90MB1BG0-C1BAY0 | 59MB1BGB-MB0A01S |  |  |  |  |  |  | 51</v>
      </c>
      <c r="AT196" s="63">
        <f>IF(NOT(AR196),IF(TRIM($H196)="","Assembly","Phantom Alt"),VLOOKUP(F196,ZPCS04!B:G,6,0))</f>
        <v>689</v>
      </c>
      <c r="AU196" s="7"/>
      <c r="AV196" s="38">
        <f ca="1">IF(TRIM($W196)="F",OFFSET($A$5,MATCH($AS196,$AS$5:$AS196,0)-1,0),$A196)</f>
        <v>196</v>
      </c>
      <c r="AW196" s="38">
        <f ca="1">IFERROR(OFFSET(ZPCS04!$A$1,MATCH(F196,ZPCS04!B:B,0)-1,0),100)</f>
        <v>1.9999996</v>
      </c>
      <c r="AX196" s="7"/>
      <c r="AY196" s="6" t="b">
        <f t="shared" si="53"/>
        <v>1</v>
      </c>
      <c r="AZ196" s="6" t="b">
        <f t="shared" si="54"/>
        <v>1</v>
      </c>
      <c r="BA196" s="4"/>
      <c r="BB196" s="38" t="str">
        <f ca="1">IF(AT196="Phantom Alt",MATCH($AS196,$AS$5:$AS196,0),IF(OR(OFFSET($AF196,0,8-COUNTBLANK($AG196:$AN196))=$F195,$BE196=$BE195),$BB195,""))</f>
        <v/>
      </c>
      <c r="BC196" s="41"/>
      <c r="BD196" s="55" t="str">
        <f t="shared" si="55"/>
        <v>90MB1BG0-C1BAY0 | 10G212499014010</v>
      </c>
      <c r="BE196" s="55" t="str">
        <f t="shared" ca="1" si="56"/>
        <v>90MB1BG0-C1BAY0 | 59MB1BGB-MB0A01S</v>
      </c>
      <c r="BF196" s="57">
        <f ca="1">IFERROR(VLOOKUP($BE196,$BD$5:$BF195,3,0)*$AE196,VLOOKUP($C196,Demanda!$A:$B,2,0)*$AE196)*IF(AT196="Phantom Alt",$BC196,TRUE)</f>
        <v>31500</v>
      </c>
      <c r="BG196" s="57">
        <f t="shared" ca="1" si="57"/>
        <v>31500</v>
      </c>
      <c r="BH196" s="57">
        <f>SUMIF(Invoice!A:A,F196,Invoice!B:B)</f>
        <v>40000</v>
      </c>
      <c r="BI196" s="57">
        <f t="shared" ca="1" si="58"/>
        <v>31500</v>
      </c>
      <c r="BJ196" s="57">
        <f ca="1">MIN((BI196-SUMIF($AS$5:AS195,AS196,$BJ$5:BJ195)),MAX(0,BH196-SUMIF($F$5:F195,F196,$BJ$5:BJ195)))</f>
        <v>31500</v>
      </c>
      <c r="BK196" s="57">
        <f t="shared" ca="1" si="59"/>
        <v>0</v>
      </c>
      <c r="BL196" s="57">
        <f ca="1">MAX(0,SUMIF(Invoice!A:A,F196,Invoice!B:B)-SUMIF(F:F,F196,BJ:BJ))*(COUNTIF(F:F,F196)=COUNTIF($F$5:F196,F196))</f>
        <v>8500</v>
      </c>
    </row>
    <row r="197" spans="1:64" hidden="1">
      <c r="A197" s="43">
        <v>197</v>
      </c>
      <c r="B197" s="35" t="s">
        <v>145</v>
      </c>
      <c r="C197" s="35" t="s">
        <v>5706</v>
      </c>
      <c r="D197" s="35">
        <v>2</v>
      </c>
      <c r="E197" s="35">
        <v>520</v>
      </c>
      <c r="F197" s="64" t="s">
        <v>994</v>
      </c>
      <c r="G197" s="73" t="s">
        <v>995</v>
      </c>
      <c r="H197" s="35">
        <v>51</v>
      </c>
      <c r="I197" s="35" t="s">
        <v>55</v>
      </c>
      <c r="J197" s="35">
        <v>0</v>
      </c>
      <c r="K197" s="35" t="s">
        <v>462</v>
      </c>
      <c r="L197" s="35" t="s">
        <v>53</v>
      </c>
      <c r="M197" s="35">
        <v>21</v>
      </c>
      <c r="N197" s="35"/>
      <c r="O197" s="35">
        <v>1</v>
      </c>
      <c r="P197" s="35">
        <v>2</v>
      </c>
      <c r="Q197" s="35">
        <v>2</v>
      </c>
      <c r="R197" s="35" t="s">
        <v>122</v>
      </c>
      <c r="S197" s="35" t="s">
        <v>122</v>
      </c>
      <c r="T197" s="36">
        <v>44901</v>
      </c>
      <c r="U197" s="36">
        <v>2958465</v>
      </c>
      <c r="V197" s="35" t="s">
        <v>5707</v>
      </c>
      <c r="W197" s="35" t="s">
        <v>144</v>
      </c>
      <c r="X197" s="35"/>
      <c r="Y197" s="35" t="s">
        <v>143</v>
      </c>
      <c r="Z197" s="35">
        <v>7594328</v>
      </c>
      <c r="AA197" s="35">
        <v>290</v>
      </c>
      <c r="AB197" s="35">
        <v>145</v>
      </c>
      <c r="AC197" s="35"/>
      <c r="AE197" s="51">
        <f t="shared" si="40"/>
        <v>21</v>
      </c>
      <c r="AG197" s="6" t="str">
        <f t="shared" si="41"/>
        <v>90MB1BG0-C1BAY0</v>
      </c>
      <c r="AH197" s="6" t="str">
        <f t="shared" si="42"/>
        <v>59MB1BGB-MB0A01S</v>
      </c>
      <c r="AI197" s="6" t="str">
        <f t="shared" si="43"/>
        <v/>
      </c>
      <c r="AJ197" s="6" t="str">
        <f t="shared" si="44"/>
        <v/>
      </c>
      <c r="AK197" s="6" t="str">
        <f t="shared" si="45"/>
        <v/>
      </c>
      <c r="AL197" s="6" t="str">
        <f t="shared" si="46"/>
        <v/>
      </c>
      <c r="AM197" s="6" t="str">
        <f t="shared" si="47"/>
        <v/>
      </c>
      <c r="AN197" s="6" t="str">
        <f t="shared" si="48"/>
        <v/>
      </c>
      <c r="AO197" s="6" t="str">
        <f t="shared" si="49"/>
        <v xml:space="preserve">90MB1BG0-C1BAY0 | 59MB1BGB-MB0A01S |  |  |  |  |  | </v>
      </c>
      <c r="AP197" s="6">
        <f t="shared" si="50"/>
        <v>0</v>
      </c>
      <c r="AQ197" s="4"/>
      <c r="AR197" s="6" t="b">
        <f t="shared" si="51"/>
        <v>1</v>
      </c>
      <c r="AS197" s="6" t="str">
        <f t="shared" si="52"/>
        <v>461E | 90MB1BG0-C1BAY0 | 59MB1BGB-MB0A01S |  |  |  |  |  |  | 51</v>
      </c>
      <c r="AT197" s="63">
        <f>IF(NOT(AR197),IF(TRIM($H197)="","Assembly","Phantom Alt"),VLOOKUP(F197,ZPCS04!B:G,6,0))</f>
        <v>689</v>
      </c>
      <c r="AU197" s="7"/>
      <c r="AV197" s="38">
        <f ca="1">IF(TRIM($W197)="F",OFFSET($A$5,MATCH($AS197,$AS$5:$AS197,0)-1,0),$A197)</f>
        <v>196</v>
      </c>
      <c r="AW197" s="38">
        <f ca="1">IFERROR(OFFSET(ZPCS04!$A$1,MATCH(F197,ZPCS04!B:B,0)-1,0),100)</f>
        <v>2</v>
      </c>
      <c r="AX197" s="7"/>
      <c r="AY197" s="6" t="b">
        <f t="shared" si="53"/>
        <v>1</v>
      </c>
      <c r="AZ197" s="6" t="b">
        <f t="shared" si="54"/>
        <v>1</v>
      </c>
      <c r="BA197" s="4"/>
      <c r="BB197" s="38" t="str">
        <f ca="1">IF(AT197="Phantom Alt",MATCH($AS197,$AS$5:$AS197,0),IF(OR(OFFSET($AF197,0,8-COUNTBLANK($AG197:$AN197))=$F196,$BE197=$BE196),$BB196,""))</f>
        <v/>
      </c>
      <c r="BC197" s="41"/>
      <c r="BD197" s="55" t="str">
        <f t="shared" si="55"/>
        <v>90MB1BG0-C1BAY0 | 10G212499014020</v>
      </c>
      <c r="BE197" s="55" t="str">
        <f t="shared" ca="1" si="56"/>
        <v>90MB1BG0-C1BAY0 | 59MB1BGB-MB0A01S</v>
      </c>
      <c r="BF197" s="57">
        <f ca="1">IFERROR(VLOOKUP($BE197,$BD$5:$BF196,3,0)*$AE197,VLOOKUP($C197,Demanda!$A:$B,2,0)*$AE197)*IF(AT197="Phantom Alt",$BC197,TRUE)</f>
        <v>31500</v>
      </c>
      <c r="BG197" s="57">
        <f t="shared" ca="1" si="57"/>
        <v>0</v>
      </c>
      <c r="BH197" s="57">
        <f>SUMIF(Invoice!A:A,F197,Invoice!B:B)</f>
        <v>0</v>
      </c>
      <c r="BI197" s="57">
        <f t="shared" ca="1" si="58"/>
        <v>31500</v>
      </c>
      <c r="BJ197" s="57">
        <f ca="1">MIN((BI197-SUMIF($AS$5:AS196,AS197,$BJ$5:BJ196)),MAX(0,BH197-SUMIF($F$5:F196,F197,$BJ$5:BJ196)))</f>
        <v>0</v>
      </c>
      <c r="BK197" s="57">
        <f t="shared" ca="1" si="59"/>
        <v>0</v>
      </c>
      <c r="BL197" s="57">
        <f ca="1">MAX(0,SUMIF(Invoice!A:A,F197,Invoice!B:B)-SUMIF(F:F,F197,BJ:BJ))*(COUNTIF(F:F,F197)=COUNTIF($F$5:F197,F197))</f>
        <v>0</v>
      </c>
    </row>
    <row r="198" spans="1:64" hidden="1">
      <c r="A198" s="43">
        <v>198</v>
      </c>
      <c r="B198" s="35" t="s">
        <v>145</v>
      </c>
      <c r="C198" s="35" t="s">
        <v>5706</v>
      </c>
      <c r="D198" s="35">
        <v>2</v>
      </c>
      <c r="E198" s="35">
        <v>520</v>
      </c>
      <c r="F198" s="64" t="s">
        <v>996</v>
      </c>
      <c r="G198" s="73" t="s">
        <v>997</v>
      </c>
      <c r="H198" s="35">
        <v>51</v>
      </c>
      <c r="I198" s="35" t="s">
        <v>55</v>
      </c>
      <c r="J198" s="35">
        <v>0</v>
      </c>
      <c r="K198" s="35" t="s">
        <v>148</v>
      </c>
      <c r="L198" s="35" t="s">
        <v>53</v>
      </c>
      <c r="M198" s="35">
        <v>21</v>
      </c>
      <c r="N198" s="35"/>
      <c r="O198" s="35">
        <v>1</v>
      </c>
      <c r="P198" s="35">
        <v>2</v>
      </c>
      <c r="Q198" s="35">
        <v>3</v>
      </c>
      <c r="R198" s="35" t="s">
        <v>73</v>
      </c>
      <c r="S198" s="35" t="s">
        <v>73</v>
      </c>
      <c r="T198" s="36">
        <v>44901</v>
      </c>
      <c r="U198" s="36">
        <v>2958465</v>
      </c>
      <c r="V198" s="35" t="s">
        <v>5707</v>
      </c>
      <c r="W198" s="35" t="s">
        <v>144</v>
      </c>
      <c r="X198" s="35"/>
      <c r="Y198" s="35" t="s">
        <v>143</v>
      </c>
      <c r="Z198" s="35">
        <v>7594328</v>
      </c>
      <c r="AA198" s="35">
        <v>292</v>
      </c>
      <c r="AB198" s="35">
        <v>146</v>
      </c>
      <c r="AC198" s="35"/>
      <c r="AE198" s="51">
        <f t="shared" ref="AE198:AE261" si="60">M198/O198</f>
        <v>21</v>
      </c>
      <c r="AG198" s="6" t="str">
        <f t="shared" ref="AG198:AG261" si="61">C198</f>
        <v>90MB1BG0-C1BAY0</v>
      </c>
      <c r="AH198" s="6" t="str">
        <f t="shared" ref="AH198:AH261" si="62">IF($D198&lt;=AH$4,"",IF(AND($D197=AH$4,$D198&gt;AH$4),$F197,AH197))</f>
        <v>59MB1BGB-MB0A01S</v>
      </c>
      <c r="AI198" s="6" t="str">
        <f t="shared" ref="AI198:AI261" si="63">IF($D198&lt;=AI$4,"",IF(AND($D197=AI$4,$D198&gt;AI$4),$F197,AI197))</f>
        <v/>
      </c>
      <c r="AJ198" s="6" t="str">
        <f t="shared" ref="AJ198:AJ261" si="64">IF($D198&lt;=AJ$4,"",IF(AND($D197=AJ$4,$D198&gt;AJ$4),$F197,AJ197))</f>
        <v/>
      </c>
      <c r="AK198" s="6" t="str">
        <f t="shared" ref="AK198:AK261" si="65">IF($D198&lt;=AK$4,"",IF(AND($D197=AK$4,$D198&gt;AK$4),$F197,AK197))</f>
        <v/>
      </c>
      <c r="AL198" s="6" t="str">
        <f t="shared" ref="AL198:AL261" si="66">IF($D198&lt;=AL$4,"",IF(AND($D197=AL$4,$D198&gt;AL$4),$F197,AL197))</f>
        <v/>
      </c>
      <c r="AM198" s="6" t="str">
        <f t="shared" ref="AM198:AM261" si="67">IF($D198&lt;=AM$4,"",IF(AND($D197=AM$4,$D198&gt;AM$4),$F197,AM197))</f>
        <v/>
      </c>
      <c r="AN198" s="6" t="str">
        <f t="shared" ref="AN198:AN261" si="68">IF($D198&lt;=AN$4,"",IF(AND($D197=AN$4,$D198&gt;AN$4),$F197,AN197))</f>
        <v/>
      </c>
      <c r="AO198" s="6" t="str">
        <f t="shared" ref="AO198:AO261" si="69">CONCATENATE(AG198," | ",AH198," | ",AI198," | ",AJ198," | ",AK198," | ",AL198," | ",AM198," | ",AN198)</f>
        <v xml:space="preserve">90MB1BG0-C1BAY0 | 59MB1BGB-MB0A01S |  |  |  |  |  | </v>
      </c>
      <c r="AP198" s="6">
        <f t="shared" ref="AP198:AP261" si="70">IF(TRIM(H198)="",100,J198)</f>
        <v>0</v>
      </c>
      <c r="AQ198" s="4"/>
      <c r="AR198" s="6" t="b">
        <f t="shared" ref="AR198:AR261" si="71">NOT(TRIM(W198)&lt;&gt;"F")</f>
        <v>1</v>
      </c>
      <c r="AS198" s="6" t="str">
        <f t="shared" ref="AS198:AS261" si="72">$B198&amp;" | "&amp;$AO198&amp;" | "&amp;IF(TRIM(H198)="","uniq"&amp;ROW(),TRIM(H198))</f>
        <v>461E | 90MB1BG0-C1BAY0 | 59MB1BGB-MB0A01S |  |  |  |  |  |  | 51</v>
      </c>
      <c r="AT198" s="63">
        <f>IF(NOT(AR198),IF(TRIM($H198)="","Assembly","Phantom Alt"),VLOOKUP(F198,ZPCS04!B:G,6,0))</f>
        <v>689</v>
      </c>
      <c r="AU198" s="7"/>
      <c r="AV198" s="38">
        <f ca="1">IF(TRIM($W198)="F",OFFSET($A$5,MATCH($AS198,$AS$5:$AS198,0)-1,0),$A198)</f>
        <v>196</v>
      </c>
      <c r="AW198" s="38">
        <f ca="1">IFERROR(OFFSET(ZPCS04!$A$1,MATCH(F198,ZPCS04!B:B,0)-1,0),100)</f>
        <v>2</v>
      </c>
      <c r="AX198" s="7"/>
      <c r="AY198" s="6" t="b">
        <f t="shared" ref="AY198:AY261" si="73">SUMIF(AS:AS,AS198,AP:AP)=100</f>
        <v>1</v>
      </c>
      <c r="AZ198" s="6" t="b">
        <f t="shared" ref="AZ198:AZ261" si="74">SUMIF(AS:AS,AS198,AE:AE)/COUNTIF(AS:AS,AS198)=AE198</f>
        <v>1</v>
      </c>
      <c r="BA198" s="4"/>
      <c r="BB198" s="38" t="str">
        <f ca="1">IF(AT198="Phantom Alt",MATCH($AS198,$AS$5:$AS198,0),IF(OR(OFFSET($AF198,0,8-COUNTBLANK($AG198:$AN198))=$F197,$BE198=$BE197),$BB197,""))</f>
        <v/>
      </c>
      <c r="BC198" s="41"/>
      <c r="BD198" s="55" t="str">
        <f t="shared" ref="BD198:BD261" si="75">C198&amp;" | "&amp;F198</f>
        <v>90MB1BG0-C1BAY0 | 10G212499014050</v>
      </c>
      <c r="BE198" s="55" t="str">
        <f t="shared" ref="BE198:BE261" ca="1" si="76">C198&amp;" | "&amp;OFFSET($AF198,0,8-COUNTBLANK($AG198:$AN198))</f>
        <v>90MB1BG0-C1BAY0 | 59MB1BGB-MB0A01S</v>
      </c>
      <c r="BF198" s="57">
        <f ca="1">IFERROR(VLOOKUP($BE198,$BD$5:$BF197,3,0)*$AE198,VLOOKUP($C198,Demanda!$A:$B,2,0)*$AE198)*IF(AT198="Phantom Alt",$BC198,TRUE)</f>
        <v>31500</v>
      </c>
      <c r="BG198" s="57">
        <f t="shared" ref="BG198:BG261" ca="1" si="77">BF198*(AP198/100)</f>
        <v>0</v>
      </c>
      <c r="BH198" s="57">
        <f>SUMIF(Invoice!A:A,F198,Invoice!B:B)</f>
        <v>0</v>
      </c>
      <c r="BI198" s="57">
        <f t="shared" ref="BI198:BI261" ca="1" si="78">SUMIF(AS:AS,AS198,BG:BG)</f>
        <v>31500</v>
      </c>
      <c r="BJ198" s="57">
        <f ca="1">MIN((BI198-SUMIF($AS$5:AS197,AS198,$BJ$5:BJ197)),MAX(0,BH198-SUMIF($F$5:F197,F198,$BJ$5:BJ197)))</f>
        <v>0</v>
      </c>
      <c r="BK198" s="57">
        <f t="shared" ref="BK198:BK261" ca="1" si="79">(-SUMIF(AS:AS,AS198,BG:BG)+SUMIF(AS:AS,AS198,BJ:BJ))*(AP198=100)*AR198</f>
        <v>0</v>
      </c>
      <c r="BL198" s="57">
        <f ca="1">MAX(0,SUMIF(Invoice!A:A,F198,Invoice!B:B)-SUMIF(F:F,F198,BJ:BJ))*(COUNTIF(F:F,F198)=COUNTIF($F$5:F198,F198))</f>
        <v>0</v>
      </c>
    </row>
    <row r="199" spans="1:64" hidden="1">
      <c r="A199" s="43">
        <v>199</v>
      </c>
      <c r="B199" s="35" t="s">
        <v>145</v>
      </c>
      <c r="C199" s="35" t="s">
        <v>5706</v>
      </c>
      <c r="D199" s="35">
        <v>2</v>
      </c>
      <c r="E199" s="35">
        <v>530</v>
      </c>
      <c r="F199" s="64" t="s">
        <v>998</v>
      </c>
      <c r="G199" s="73" t="s">
        <v>999</v>
      </c>
      <c r="H199" s="35">
        <v>52</v>
      </c>
      <c r="I199" s="35" t="s">
        <v>55</v>
      </c>
      <c r="J199" s="35">
        <v>0</v>
      </c>
      <c r="K199" s="35" t="s">
        <v>462</v>
      </c>
      <c r="L199" s="35" t="s">
        <v>53</v>
      </c>
      <c r="M199" s="35">
        <v>16</v>
      </c>
      <c r="N199" s="35"/>
      <c r="O199" s="35">
        <v>1</v>
      </c>
      <c r="P199" s="35">
        <v>2</v>
      </c>
      <c r="Q199" s="35">
        <v>2</v>
      </c>
      <c r="R199" s="35" t="s">
        <v>122</v>
      </c>
      <c r="S199" s="35" t="s">
        <v>122</v>
      </c>
      <c r="T199" s="36">
        <v>44901</v>
      </c>
      <c r="U199" s="36">
        <v>2958465</v>
      </c>
      <c r="V199" s="35" t="s">
        <v>5707</v>
      </c>
      <c r="W199" s="35" t="s">
        <v>144</v>
      </c>
      <c r="X199" s="35"/>
      <c r="Y199" s="35" t="s">
        <v>143</v>
      </c>
      <c r="Z199" s="35">
        <v>7594328</v>
      </c>
      <c r="AA199" s="35">
        <v>296</v>
      </c>
      <c r="AB199" s="35">
        <v>148</v>
      </c>
      <c r="AC199" s="35"/>
      <c r="AE199" s="51">
        <f t="shared" si="60"/>
        <v>16</v>
      </c>
      <c r="AG199" s="6" t="str">
        <f t="shared" si="61"/>
        <v>90MB1BG0-C1BAY0</v>
      </c>
      <c r="AH199" s="6" t="str">
        <f t="shared" si="62"/>
        <v>59MB1BGB-MB0A01S</v>
      </c>
      <c r="AI199" s="6" t="str">
        <f t="shared" si="63"/>
        <v/>
      </c>
      <c r="AJ199" s="6" t="str">
        <f t="shared" si="64"/>
        <v/>
      </c>
      <c r="AK199" s="6" t="str">
        <f t="shared" si="65"/>
        <v/>
      </c>
      <c r="AL199" s="6" t="str">
        <f t="shared" si="66"/>
        <v/>
      </c>
      <c r="AM199" s="6" t="str">
        <f t="shared" si="67"/>
        <v/>
      </c>
      <c r="AN199" s="6" t="str">
        <f t="shared" si="68"/>
        <v/>
      </c>
      <c r="AO199" s="6" t="str">
        <f t="shared" si="69"/>
        <v xml:space="preserve">90MB1BG0-C1BAY0 | 59MB1BGB-MB0A01S |  |  |  |  |  | </v>
      </c>
      <c r="AP199" s="6">
        <f t="shared" si="70"/>
        <v>0</v>
      </c>
      <c r="AQ199" s="4"/>
      <c r="AR199" s="6" t="b">
        <f t="shared" si="71"/>
        <v>1</v>
      </c>
      <c r="AS199" s="6" t="str">
        <f t="shared" si="72"/>
        <v>461E | 90MB1BG0-C1BAY0 | 59MB1BGB-MB0A01S |  |  |  |  |  |  | 52</v>
      </c>
      <c r="AT199" s="63">
        <f>IF(NOT(AR199),IF(TRIM($H199)="","Assembly","Phantom Alt"),VLOOKUP(F199,ZPCS04!B:G,6,0))</f>
        <v>692</v>
      </c>
      <c r="AU199" s="7"/>
      <c r="AV199" s="38">
        <f ca="1">IF(TRIM($W199)="F",OFFSET($A$5,MATCH($AS199,$AS$5:$AS199,0)-1,0),$A199)</f>
        <v>199</v>
      </c>
      <c r="AW199" s="38">
        <f ca="1">IFERROR(OFFSET(ZPCS04!$A$1,MATCH(F199,ZPCS04!B:B,0)-1,0),100)</f>
        <v>2</v>
      </c>
      <c r="AX199" s="7"/>
      <c r="AY199" s="6" t="b">
        <f t="shared" si="73"/>
        <v>1</v>
      </c>
      <c r="AZ199" s="6" t="b">
        <f t="shared" si="74"/>
        <v>1</v>
      </c>
      <c r="BA199" s="4"/>
      <c r="BB199" s="38" t="str">
        <f ca="1">IF(AT199="Phantom Alt",MATCH($AS199,$AS$5:$AS199,0),IF(OR(OFFSET($AF199,0,8-COUNTBLANK($AG199:$AN199))=$F198,$BE199=$BE198),$BB198,""))</f>
        <v/>
      </c>
      <c r="BC199" s="41"/>
      <c r="BD199" s="55" t="str">
        <f t="shared" si="75"/>
        <v>90MB1BG0-C1BAY0 | 10G21249R914010</v>
      </c>
      <c r="BE199" s="55" t="str">
        <f t="shared" ca="1" si="76"/>
        <v>90MB1BG0-C1BAY0 | 59MB1BGB-MB0A01S</v>
      </c>
      <c r="BF199" s="57">
        <f ca="1">IFERROR(VLOOKUP($BE199,$BD$5:$BF198,3,0)*$AE199,VLOOKUP($C199,Demanda!$A:$B,2,0)*$AE199)*IF(AT199="Phantom Alt",$BC199,TRUE)</f>
        <v>24000</v>
      </c>
      <c r="BG199" s="57">
        <f t="shared" ca="1" si="77"/>
        <v>0</v>
      </c>
      <c r="BH199" s="57">
        <f>SUMIF(Invoice!A:A,F199,Invoice!B:B)</f>
        <v>0</v>
      </c>
      <c r="BI199" s="57">
        <f t="shared" ca="1" si="78"/>
        <v>24000</v>
      </c>
      <c r="BJ199" s="57">
        <f ca="1">MIN((BI199-SUMIF($AS$5:AS198,AS199,$BJ$5:BJ198)),MAX(0,BH199-SUMIF($F$5:F198,F199,$BJ$5:BJ198)))</f>
        <v>0</v>
      </c>
      <c r="BK199" s="57">
        <f t="shared" ca="1" si="79"/>
        <v>0</v>
      </c>
      <c r="BL199" s="57">
        <f ca="1">MAX(0,SUMIF(Invoice!A:A,F199,Invoice!B:B)-SUMIF(F:F,F199,BJ:BJ))*(COUNTIF(F:F,F199)=COUNTIF($F$5:F199,F199))</f>
        <v>0</v>
      </c>
    </row>
    <row r="200" spans="1:64" hidden="1">
      <c r="A200" s="43">
        <v>203</v>
      </c>
      <c r="B200" s="35" t="s">
        <v>145</v>
      </c>
      <c r="C200" s="35" t="s">
        <v>5706</v>
      </c>
      <c r="D200" s="35">
        <v>2</v>
      </c>
      <c r="E200" s="35">
        <v>530</v>
      </c>
      <c r="F200" s="64" t="s">
        <v>1001</v>
      </c>
      <c r="G200" s="73" t="s">
        <v>1002</v>
      </c>
      <c r="H200" s="35">
        <v>52</v>
      </c>
      <c r="I200" s="35" t="s">
        <v>54</v>
      </c>
      <c r="J200" s="35">
        <v>100</v>
      </c>
      <c r="K200" s="35" t="s">
        <v>462</v>
      </c>
      <c r="L200" s="35" t="s">
        <v>53</v>
      </c>
      <c r="M200" s="35">
        <v>16</v>
      </c>
      <c r="N200" s="35">
        <v>16</v>
      </c>
      <c r="O200" s="35">
        <v>1</v>
      </c>
      <c r="P200" s="35">
        <v>2</v>
      </c>
      <c r="Q200" s="35">
        <v>1</v>
      </c>
      <c r="R200" s="35" t="s">
        <v>122</v>
      </c>
      <c r="S200" s="35" t="s">
        <v>122</v>
      </c>
      <c r="T200" s="36">
        <v>44901</v>
      </c>
      <c r="U200" s="36">
        <v>2958465</v>
      </c>
      <c r="V200" s="35" t="s">
        <v>5707</v>
      </c>
      <c r="W200" s="35" t="s">
        <v>144</v>
      </c>
      <c r="X200" s="35"/>
      <c r="Y200" s="35" t="s">
        <v>143</v>
      </c>
      <c r="Z200" s="35">
        <v>7594328</v>
      </c>
      <c r="AA200" s="35">
        <v>294</v>
      </c>
      <c r="AB200" s="35">
        <v>147</v>
      </c>
      <c r="AC200" s="35"/>
      <c r="AE200" s="51">
        <f t="shared" si="60"/>
        <v>16</v>
      </c>
      <c r="AG200" s="6" t="str">
        <f t="shared" si="61"/>
        <v>90MB1BG0-C1BAY0</v>
      </c>
      <c r="AH200" s="6" t="str">
        <f t="shared" si="62"/>
        <v>59MB1BGB-MB0A01S</v>
      </c>
      <c r="AI200" s="6" t="str">
        <f t="shared" si="63"/>
        <v/>
      </c>
      <c r="AJ200" s="6" t="str">
        <f t="shared" si="64"/>
        <v/>
      </c>
      <c r="AK200" s="6" t="str">
        <f t="shared" si="65"/>
        <v/>
      </c>
      <c r="AL200" s="6" t="str">
        <f t="shared" si="66"/>
        <v/>
      </c>
      <c r="AM200" s="6" t="str">
        <f t="shared" si="67"/>
        <v/>
      </c>
      <c r="AN200" s="6" t="str">
        <f t="shared" si="68"/>
        <v/>
      </c>
      <c r="AO200" s="6" t="str">
        <f t="shared" si="69"/>
        <v xml:space="preserve">90MB1BG0-C1BAY0 | 59MB1BGB-MB0A01S |  |  |  |  |  | </v>
      </c>
      <c r="AP200" s="6">
        <f t="shared" si="70"/>
        <v>100</v>
      </c>
      <c r="AQ200" s="4"/>
      <c r="AR200" s="6" t="b">
        <f t="shared" si="71"/>
        <v>1</v>
      </c>
      <c r="AS200" s="6" t="str">
        <f t="shared" si="72"/>
        <v>461E | 90MB1BG0-C1BAY0 | 59MB1BGB-MB0A01S |  |  |  |  |  |  | 52</v>
      </c>
      <c r="AT200" s="63">
        <f>IF(NOT(AR200),IF(TRIM($H200)="","Assembly","Phantom Alt"),VLOOKUP(F200,ZPCS04!B:G,6,0))</f>
        <v>692</v>
      </c>
      <c r="AU200" s="7"/>
      <c r="AV200" s="38">
        <f ca="1">IF(TRIM($W200)="F",OFFSET($A$5,MATCH($AS200,$AS$5:$AS200,0)-1,0),$A200)</f>
        <v>199</v>
      </c>
      <c r="AW200" s="38">
        <f ca="1">IFERROR(OFFSET(ZPCS04!$A$1,MATCH(F200,ZPCS04!B:B,0)-1,0),100)</f>
        <v>1.9999997</v>
      </c>
      <c r="AX200" s="7"/>
      <c r="AY200" s="6" t="b">
        <f t="shared" si="73"/>
        <v>1</v>
      </c>
      <c r="AZ200" s="6" t="b">
        <f t="shared" si="74"/>
        <v>1</v>
      </c>
      <c r="BA200" s="4"/>
      <c r="BB200" s="38" t="str">
        <f ca="1">IF(AT200="Phantom Alt",MATCH($AS200,$AS$5:$AS200,0),IF(OR(OFFSET($AF200,0,8-COUNTBLANK($AG200:$AN200))=$F199,$BE200=$BE199),$BB199,""))</f>
        <v/>
      </c>
      <c r="BC200" s="41"/>
      <c r="BD200" s="55" t="str">
        <f t="shared" si="75"/>
        <v>90MB1BG0-C1BAY0 | 10G21249R914020</v>
      </c>
      <c r="BE200" s="55" t="str">
        <f t="shared" ca="1" si="76"/>
        <v>90MB1BG0-C1BAY0 | 59MB1BGB-MB0A01S</v>
      </c>
      <c r="BF200" s="57">
        <f ca="1">IFERROR(VLOOKUP($BE200,$BD$5:$BF199,3,0)*$AE200,VLOOKUP($C200,Demanda!$A:$B,2,0)*$AE200)*IF(AT200="Phantom Alt",$BC200,TRUE)</f>
        <v>24000</v>
      </c>
      <c r="BG200" s="57">
        <f t="shared" ca="1" si="77"/>
        <v>24000</v>
      </c>
      <c r="BH200" s="57">
        <f>SUMIF(Invoice!A:A,F200,Invoice!B:B)</f>
        <v>30000</v>
      </c>
      <c r="BI200" s="57">
        <f t="shared" ca="1" si="78"/>
        <v>24000</v>
      </c>
      <c r="BJ200" s="57">
        <f ca="1">MIN((BI200-SUMIF($AS$5:AS199,AS200,$BJ$5:BJ199)),MAX(0,BH200-SUMIF($F$5:F199,F200,$BJ$5:BJ199)))</f>
        <v>24000</v>
      </c>
      <c r="BK200" s="57">
        <f t="shared" ca="1" si="79"/>
        <v>0</v>
      </c>
      <c r="BL200" s="57">
        <f ca="1">MAX(0,SUMIF(Invoice!A:A,F200,Invoice!B:B)-SUMIF(F:F,F200,BJ:BJ))*(COUNTIF(F:F,F200)=COUNTIF($F$5:F200,F200))</f>
        <v>6000</v>
      </c>
    </row>
    <row r="201" spans="1:64" hidden="1">
      <c r="A201" s="43">
        <v>200</v>
      </c>
      <c r="B201" s="35" t="s">
        <v>145</v>
      </c>
      <c r="C201" s="35" t="s">
        <v>5706</v>
      </c>
      <c r="D201" s="35">
        <v>2</v>
      </c>
      <c r="E201" s="35">
        <v>530</v>
      </c>
      <c r="F201" s="64" t="s">
        <v>1003</v>
      </c>
      <c r="G201" s="73" t="s">
        <v>1004</v>
      </c>
      <c r="H201" s="35">
        <v>52</v>
      </c>
      <c r="I201" s="35" t="s">
        <v>55</v>
      </c>
      <c r="J201" s="35">
        <v>0</v>
      </c>
      <c r="K201" s="35" t="s">
        <v>148</v>
      </c>
      <c r="L201" s="35" t="s">
        <v>53</v>
      </c>
      <c r="M201" s="35">
        <v>16</v>
      </c>
      <c r="N201" s="35"/>
      <c r="O201" s="35">
        <v>1</v>
      </c>
      <c r="P201" s="35">
        <v>2</v>
      </c>
      <c r="Q201" s="35">
        <v>3</v>
      </c>
      <c r="R201" s="35" t="s">
        <v>73</v>
      </c>
      <c r="S201" s="35" t="s">
        <v>73</v>
      </c>
      <c r="T201" s="36">
        <v>44901</v>
      </c>
      <c r="U201" s="36">
        <v>2958465</v>
      </c>
      <c r="V201" s="35" t="s">
        <v>5707</v>
      </c>
      <c r="W201" s="35" t="s">
        <v>144</v>
      </c>
      <c r="X201" s="35"/>
      <c r="Y201" s="35" t="s">
        <v>143</v>
      </c>
      <c r="Z201" s="35">
        <v>7594328</v>
      </c>
      <c r="AA201" s="35">
        <v>298</v>
      </c>
      <c r="AB201" s="35">
        <v>149</v>
      </c>
      <c r="AC201" s="35"/>
      <c r="AE201" s="51">
        <f t="shared" si="60"/>
        <v>16</v>
      </c>
      <c r="AG201" s="6" t="str">
        <f t="shared" si="61"/>
        <v>90MB1BG0-C1BAY0</v>
      </c>
      <c r="AH201" s="6" t="str">
        <f t="shared" si="62"/>
        <v>59MB1BGB-MB0A01S</v>
      </c>
      <c r="AI201" s="6" t="str">
        <f t="shared" si="63"/>
        <v/>
      </c>
      <c r="AJ201" s="6" t="str">
        <f t="shared" si="64"/>
        <v/>
      </c>
      <c r="AK201" s="6" t="str">
        <f t="shared" si="65"/>
        <v/>
      </c>
      <c r="AL201" s="6" t="str">
        <f t="shared" si="66"/>
        <v/>
      </c>
      <c r="AM201" s="6" t="str">
        <f t="shared" si="67"/>
        <v/>
      </c>
      <c r="AN201" s="6" t="str">
        <f t="shared" si="68"/>
        <v/>
      </c>
      <c r="AO201" s="6" t="str">
        <f t="shared" si="69"/>
        <v xml:space="preserve">90MB1BG0-C1BAY0 | 59MB1BGB-MB0A01S |  |  |  |  |  | </v>
      </c>
      <c r="AP201" s="6">
        <f t="shared" si="70"/>
        <v>0</v>
      </c>
      <c r="AQ201" s="4"/>
      <c r="AR201" s="6" t="b">
        <f t="shared" si="71"/>
        <v>1</v>
      </c>
      <c r="AS201" s="6" t="str">
        <f t="shared" si="72"/>
        <v>461E | 90MB1BG0-C1BAY0 | 59MB1BGB-MB0A01S |  |  |  |  |  |  | 52</v>
      </c>
      <c r="AT201" s="63">
        <f>IF(NOT(AR201),IF(TRIM($H201)="","Assembly","Phantom Alt"),VLOOKUP(F201,ZPCS04!B:G,6,0))</f>
        <v>692</v>
      </c>
      <c r="AU201" s="7"/>
      <c r="AV201" s="38">
        <f ca="1">IF(TRIM($W201)="F",OFFSET($A$5,MATCH($AS201,$AS$5:$AS201,0)-1,0),$A201)</f>
        <v>199</v>
      </c>
      <c r="AW201" s="38">
        <f ca="1">IFERROR(OFFSET(ZPCS04!$A$1,MATCH(F201,ZPCS04!B:B,0)-1,0),100)</f>
        <v>2</v>
      </c>
      <c r="AX201" s="7"/>
      <c r="AY201" s="6" t="b">
        <f t="shared" si="73"/>
        <v>1</v>
      </c>
      <c r="AZ201" s="6" t="b">
        <f t="shared" si="74"/>
        <v>1</v>
      </c>
      <c r="BA201" s="4"/>
      <c r="BB201" s="38" t="str">
        <f ca="1">IF(AT201="Phantom Alt",MATCH($AS201,$AS$5:$AS201,0),IF(OR(OFFSET($AF201,0,8-COUNTBLANK($AG201:$AN201))=$F200,$BE201=$BE200),$BB200,""))</f>
        <v/>
      </c>
      <c r="BC201" s="41"/>
      <c r="BD201" s="55" t="str">
        <f t="shared" si="75"/>
        <v>90MB1BG0-C1BAY0 | 10G21249R914050</v>
      </c>
      <c r="BE201" s="55" t="str">
        <f t="shared" ca="1" si="76"/>
        <v>90MB1BG0-C1BAY0 | 59MB1BGB-MB0A01S</v>
      </c>
      <c r="BF201" s="57">
        <f ca="1">IFERROR(VLOOKUP($BE201,$BD$5:$BF200,3,0)*$AE201,VLOOKUP($C201,Demanda!$A:$B,2,0)*$AE201)*IF(AT201="Phantom Alt",$BC201,TRUE)</f>
        <v>24000</v>
      </c>
      <c r="BG201" s="57">
        <f t="shared" ca="1" si="77"/>
        <v>0</v>
      </c>
      <c r="BH201" s="57">
        <f>SUMIF(Invoice!A:A,F201,Invoice!B:B)</f>
        <v>0</v>
      </c>
      <c r="BI201" s="57">
        <f t="shared" ca="1" si="78"/>
        <v>24000</v>
      </c>
      <c r="BJ201" s="57">
        <f ca="1">MIN((BI201-SUMIF($AS$5:AS200,AS201,$BJ$5:BJ200)),MAX(0,BH201-SUMIF($F$5:F200,F201,$BJ$5:BJ200)))</f>
        <v>0</v>
      </c>
      <c r="BK201" s="57">
        <f t="shared" ca="1" si="79"/>
        <v>0</v>
      </c>
      <c r="BL201" s="57">
        <f ca="1">MAX(0,SUMIF(Invoice!A:A,F201,Invoice!B:B)-SUMIF(F:F,F201,BJ:BJ))*(COUNTIF(F:F,F201)=COUNTIF($F$5:F201,F201))</f>
        <v>0</v>
      </c>
    </row>
    <row r="202" spans="1:64" hidden="1">
      <c r="A202" s="43">
        <v>201</v>
      </c>
      <c r="B202" s="35" t="s">
        <v>145</v>
      </c>
      <c r="C202" s="35" t="s">
        <v>5706</v>
      </c>
      <c r="D202" s="35">
        <v>2</v>
      </c>
      <c r="E202" s="35">
        <v>540</v>
      </c>
      <c r="F202" s="64" t="s">
        <v>1012</v>
      </c>
      <c r="G202" s="73" t="s">
        <v>1013</v>
      </c>
      <c r="H202" s="35">
        <v>53</v>
      </c>
      <c r="I202" s="35" t="s">
        <v>55</v>
      </c>
      <c r="J202" s="35">
        <v>0</v>
      </c>
      <c r="K202" s="35" t="s">
        <v>462</v>
      </c>
      <c r="L202" s="35" t="s">
        <v>53</v>
      </c>
      <c r="M202" s="35">
        <v>1</v>
      </c>
      <c r="N202" s="35"/>
      <c r="O202" s="35">
        <v>1</v>
      </c>
      <c r="P202" s="35">
        <v>2</v>
      </c>
      <c r="Q202" s="35">
        <v>2</v>
      </c>
      <c r="R202" s="35" t="s">
        <v>122</v>
      </c>
      <c r="S202" s="35" t="s">
        <v>122</v>
      </c>
      <c r="T202" s="36">
        <v>44901</v>
      </c>
      <c r="U202" s="36">
        <v>2958465</v>
      </c>
      <c r="V202" s="35" t="s">
        <v>5707</v>
      </c>
      <c r="W202" s="35" t="s">
        <v>144</v>
      </c>
      <c r="X202" s="35"/>
      <c r="Y202" s="35" t="s">
        <v>143</v>
      </c>
      <c r="Z202" s="35">
        <v>7594328</v>
      </c>
      <c r="AA202" s="35">
        <v>302</v>
      </c>
      <c r="AB202" s="35">
        <v>151</v>
      </c>
      <c r="AC202" s="35"/>
      <c r="AE202" s="51">
        <f t="shared" si="60"/>
        <v>1</v>
      </c>
      <c r="AG202" s="6" t="str">
        <f t="shared" si="61"/>
        <v>90MB1BG0-C1BAY0</v>
      </c>
      <c r="AH202" s="6" t="str">
        <f t="shared" si="62"/>
        <v>59MB1BGB-MB0A01S</v>
      </c>
      <c r="AI202" s="6" t="str">
        <f t="shared" si="63"/>
        <v/>
      </c>
      <c r="AJ202" s="6" t="str">
        <f t="shared" si="64"/>
        <v/>
      </c>
      <c r="AK202" s="6" t="str">
        <f t="shared" si="65"/>
        <v/>
      </c>
      <c r="AL202" s="6" t="str">
        <f t="shared" si="66"/>
        <v/>
      </c>
      <c r="AM202" s="6" t="str">
        <f t="shared" si="67"/>
        <v/>
      </c>
      <c r="AN202" s="6" t="str">
        <f t="shared" si="68"/>
        <v/>
      </c>
      <c r="AO202" s="6" t="str">
        <f t="shared" si="69"/>
        <v xml:space="preserve">90MB1BG0-C1BAY0 | 59MB1BGB-MB0A01S |  |  |  |  |  | </v>
      </c>
      <c r="AP202" s="6">
        <f t="shared" si="70"/>
        <v>0</v>
      </c>
      <c r="AQ202" s="4"/>
      <c r="AR202" s="6" t="b">
        <f t="shared" si="71"/>
        <v>1</v>
      </c>
      <c r="AS202" s="6" t="str">
        <f t="shared" si="72"/>
        <v>461E | 90MB1BG0-C1BAY0 | 59MB1BGB-MB0A01S |  |  |  |  |  |  | 53</v>
      </c>
      <c r="AT202" s="63">
        <f>IF(NOT(AR202),IF(TRIM($H202)="","Assembly","Phantom Alt"),VLOOKUP(F202,ZPCS04!B:G,6,0))</f>
        <v>1270</v>
      </c>
      <c r="AU202" s="7"/>
      <c r="AV202" s="38">
        <f ca="1">IF(TRIM($W202)="F",OFFSET($A$5,MATCH($AS202,$AS$5:$AS202,0)-1,0),$A202)</f>
        <v>201</v>
      </c>
      <c r="AW202" s="38">
        <f ca="1">IFERROR(OFFSET(ZPCS04!$A$1,MATCH(F202,ZPCS04!B:B,0)-1,0),100)</f>
        <v>2</v>
      </c>
      <c r="AX202" s="7"/>
      <c r="AY202" s="6" t="b">
        <f t="shared" si="73"/>
        <v>1</v>
      </c>
      <c r="AZ202" s="6" t="b">
        <f t="shared" si="74"/>
        <v>1</v>
      </c>
      <c r="BA202" s="4"/>
      <c r="BB202" s="38" t="str">
        <f ca="1">IF(AT202="Phantom Alt",MATCH($AS202,$AS$5:$AS202,0),IF(OR(OFFSET($AF202,0,8-COUNTBLANK($AG202:$AN202))=$F201,$BE202=$BE201),$BB201,""))</f>
        <v/>
      </c>
      <c r="BC202" s="41"/>
      <c r="BD202" s="55" t="str">
        <f t="shared" si="75"/>
        <v>90MB1BG0-C1BAY0 | 10G212536214010</v>
      </c>
      <c r="BE202" s="55" t="str">
        <f t="shared" ca="1" si="76"/>
        <v>90MB1BG0-C1BAY0 | 59MB1BGB-MB0A01S</v>
      </c>
      <c r="BF202" s="57">
        <f ca="1">IFERROR(VLOOKUP($BE202,$BD$5:$BF201,3,0)*$AE202,VLOOKUP($C202,Demanda!$A:$B,2,0)*$AE202)*IF(AT202="Phantom Alt",$BC202,TRUE)</f>
        <v>1500</v>
      </c>
      <c r="BG202" s="57">
        <f t="shared" ca="1" si="77"/>
        <v>0</v>
      </c>
      <c r="BH202" s="57">
        <f>SUMIF(Invoice!A:A,F202,Invoice!B:B)</f>
        <v>0</v>
      </c>
      <c r="BI202" s="57">
        <f t="shared" ca="1" si="78"/>
        <v>1500</v>
      </c>
      <c r="BJ202" s="57">
        <f ca="1">MIN((BI202-SUMIF($AS$5:AS201,AS202,$BJ$5:BJ201)),MAX(0,BH202-SUMIF($F$5:F201,F202,$BJ$5:BJ201)))</f>
        <v>0</v>
      </c>
      <c r="BK202" s="57">
        <f t="shared" ca="1" si="79"/>
        <v>0</v>
      </c>
      <c r="BL202" s="57">
        <f ca="1">MAX(0,SUMIF(Invoice!A:A,F202,Invoice!B:B)-SUMIF(F:F,F202,BJ:BJ))*(COUNTIF(F:F,F202)=COUNTIF($F$5:F202,F202))</f>
        <v>0</v>
      </c>
    </row>
    <row r="203" spans="1:64" hidden="1">
      <c r="A203" s="43">
        <v>202</v>
      </c>
      <c r="B203" s="35" t="s">
        <v>145</v>
      </c>
      <c r="C203" s="35" t="s">
        <v>5706</v>
      </c>
      <c r="D203" s="35">
        <v>2</v>
      </c>
      <c r="E203" s="35">
        <v>540</v>
      </c>
      <c r="F203" s="64" t="s">
        <v>1015</v>
      </c>
      <c r="G203" s="73" t="s">
        <v>1013</v>
      </c>
      <c r="H203" s="35">
        <v>53</v>
      </c>
      <c r="I203" s="35" t="s">
        <v>54</v>
      </c>
      <c r="J203" s="35">
        <v>100</v>
      </c>
      <c r="K203" s="35" t="s">
        <v>462</v>
      </c>
      <c r="L203" s="35" t="s">
        <v>53</v>
      </c>
      <c r="M203" s="35">
        <v>1</v>
      </c>
      <c r="N203" s="35">
        <v>1</v>
      </c>
      <c r="O203" s="35">
        <v>1</v>
      </c>
      <c r="P203" s="35">
        <v>2</v>
      </c>
      <c r="Q203" s="35">
        <v>1</v>
      </c>
      <c r="R203" s="35" t="s">
        <v>122</v>
      </c>
      <c r="S203" s="35" t="s">
        <v>122</v>
      </c>
      <c r="T203" s="36">
        <v>44901</v>
      </c>
      <c r="U203" s="36">
        <v>2958465</v>
      </c>
      <c r="V203" s="35" t="s">
        <v>5707</v>
      </c>
      <c r="W203" s="35" t="s">
        <v>144</v>
      </c>
      <c r="X203" s="35"/>
      <c r="Y203" s="35" t="s">
        <v>143</v>
      </c>
      <c r="Z203" s="35">
        <v>7594328</v>
      </c>
      <c r="AA203" s="35">
        <v>300</v>
      </c>
      <c r="AB203" s="35">
        <v>150</v>
      </c>
      <c r="AC203" s="35"/>
      <c r="AE203" s="51">
        <f t="shared" si="60"/>
        <v>1</v>
      </c>
      <c r="AG203" s="6" t="str">
        <f t="shared" si="61"/>
        <v>90MB1BG0-C1BAY0</v>
      </c>
      <c r="AH203" s="6" t="str">
        <f t="shared" si="62"/>
        <v>59MB1BGB-MB0A01S</v>
      </c>
      <c r="AI203" s="6" t="str">
        <f t="shared" si="63"/>
        <v/>
      </c>
      <c r="AJ203" s="6" t="str">
        <f t="shared" si="64"/>
        <v/>
      </c>
      <c r="AK203" s="6" t="str">
        <f t="shared" si="65"/>
        <v/>
      </c>
      <c r="AL203" s="6" t="str">
        <f t="shared" si="66"/>
        <v/>
      </c>
      <c r="AM203" s="6" t="str">
        <f t="shared" si="67"/>
        <v/>
      </c>
      <c r="AN203" s="6" t="str">
        <f t="shared" si="68"/>
        <v/>
      </c>
      <c r="AO203" s="6" t="str">
        <f t="shared" si="69"/>
        <v xml:space="preserve">90MB1BG0-C1BAY0 | 59MB1BGB-MB0A01S |  |  |  |  |  | </v>
      </c>
      <c r="AP203" s="6">
        <f t="shared" si="70"/>
        <v>100</v>
      </c>
      <c r="AQ203" s="4"/>
      <c r="AR203" s="6" t="b">
        <f t="shared" si="71"/>
        <v>1</v>
      </c>
      <c r="AS203" s="6" t="str">
        <f t="shared" si="72"/>
        <v>461E | 90MB1BG0-C1BAY0 | 59MB1BGB-MB0A01S |  |  |  |  |  |  | 53</v>
      </c>
      <c r="AT203" s="63">
        <f>IF(NOT(AR203),IF(TRIM($H203)="","Assembly","Phantom Alt"),VLOOKUP(F203,ZPCS04!B:G,6,0))</f>
        <v>1270</v>
      </c>
      <c r="AU203" s="7"/>
      <c r="AV203" s="38">
        <f ca="1">IF(TRIM($W203)="F",OFFSET($A$5,MATCH($AS203,$AS$5:$AS203,0)-1,0),$A203)</f>
        <v>201</v>
      </c>
      <c r="AW203" s="38">
        <f ca="1">IFERROR(OFFSET(ZPCS04!$A$1,MATCH(F203,ZPCS04!B:B,0)-1,0),100)</f>
        <v>1.9999999000000002</v>
      </c>
      <c r="AX203" s="7"/>
      <c r="AY203" s="6" t="b">
        <f t="shared" si="73"/>
        <v>1</v>
      </c>
      <c r="AZ203" s="6" t="b">
        <f t="shared" si="74"/>
        <v>1</v>
      </c>
      <c r="BA203" s="4"/>
      <c r="BB203" s="38" t="str">
        <f ca="1">IF(AT203="Phantom Alt",MATCH($AS203,$AS$5:$AS203,0),IF(OR(OFFSET($AF203,0,8-COUNTBLANK($AG203:$AN203))=$F202,$BE203=$BE202),$BB202,""))</f>
        <v/>
      </c>
      <c r="BC203" s="41"/>
      <c r="BD203" s="55" t="str">
        <f t="shared" si="75"/>
        <v>90MB1BG0-C1BAY0 | 10G212536214020</v>
      </c>
      <c r="BE203" s="55" t="str">
        <f t="shared" ca="1" si="76"/>
        <v>90MB1BG0-C1BAY0 | 59MB1BGB-MB0A01S</v>
      </c>
      <c r="BF203" s="57">
        <f ca="1">IFERROR(VLOOKUP($BE203,$BD$5:$BF202,3,0)*$AE203,VLOOKUP($C203,Demanda!$A:$B,2,0)*$AE203)*IF(AT203="Phantom Alt",$BC203,TRUE)</f>
        <v>1500</v>
      </c>
      <c r="BG203" s="57">
        <f t="shared" ca="1" si="77"/>
        <v>1500</v>
      </c>
      <c r="BH203" s="57">
        <f>SUMIF(Invoice!A:A,F203,Invoice!B:B)</f>
        <v>10000</v>
      </c>
      <c r="BI203" s="57">
        <f t="shared" ca="1" si="78"/>
        <v>1500</v>
      </c>
      <c r="BJ203" s="57">
        <f ca="1">MIN((BI203-SUMIF($AS$5:AS202,AS203,$BJ$5:BJ202)),MAX(0,BH203-SUMIF($F$5:F202,F203,$BJ$5:BJ202)))</f>
        <v>1500</v>
      </c>
      <c r="BK203" s="57">
        <f t="shared" ca="1" si="79"/>
        <v>0</v>
      </c>
      <c r="BL203" s="57">
        <f ca="1">MAX(0,SUMIF(Invoice!A:A,F203,Invoice!B:B)-SUMIF(F:F,F203,BJ:BJ))*(COUNTIF(F:F,F203)=COUNTIF($F$5:F203,F203))</f>
        <v>8500</v>
      </c>
    </row>
    <row r="204" spans="1:64" hidden="1">
      <c r="A204" s="43">
        <v>206</v>
      </c>
      <c r="B204" s="35" t="s">
        <v>145</v>
      </c>
      <c r="C204" s="35" t="s">
        <v>5706</v>
      </c>
      <c r="D204" s="35">
        <v>2</v>
      </c>
      <c r="E204" s="35">
        <v>540</v>
      </c>
      <c r="F204" s="64" t="s">
        <v>1016</v>
      </c>
      <c r="G204" s="73" t="s">
        <v>1017</v>
      </c>
      <c r="H204" s="35">
        <v>53</v>
      </c>
      <c r="I204" s="35" t="s">
        <v>55</v>
      </c>
      <c r="J204" s="35">
        <v>0</v>
      </c>
      <c r="K204" s="35" t="s">
        <v>148</v>
      </c>
      <c r="L204" s="35" t="s">
        <v>53</v>
      </c>
      <c r="M204" s="35">
        <v>1</v>
      </c>
      <c r="N204" s="35"/>
      <c r="O204" s="35">
        <v>1</v>
      </c>
      <c r="P204" s="35">
        <v>2</v>
      </c>
      <c r="Q204" s="35">
        <v>3</v>
      </c>
      <c r="R204" s="35" t="s">
        <v>73</v>
      </c>
      <c r="S204" s="35" t="s">
        <v>73</v>
      </c>
      <c r="T204" s="36">
        <v>44901</v>
      </c>
      <c r="U204" s="36">
        <v>2958465</v>
      </c>
      <c r="V204" s="35" t="s">
        <v>5707</v>
      </c>
      <c r="W204" s="35" t="s">
        <v>144</v>
      </c>
      <c r="X204" s="35"/>
      <c r="Y204" s="35" t="s">
        <v>143</v>
      </c>
      <c r="Z204" s="35">
        <v>7594328</v>
      </c>
      <c r="AA204" s="35">
        <v>304</v>
      </c>
      <c r="AB204" s="35">
        <v>152</v>
      </c>
      <c r="AC204" s="35"/>
      <c r="AE204" s="51">
        <f t="shared" si="60"/>
        <v>1</v>
      </c>
      <c r="AG204" s="6" t="str">
        <f t="shared" si="61"/>
        <v>90MB1BG0-C1BAY0</v>
      </c>
      <c r="AH204" s="6" t="str">
        <f t="shared" si="62"/>
        <v>59MB1BGB-MB0A01S</v>
      </c>
      <c r="AI204" s="6" t="str">
        <f t="shared" si="63"/>
        <v/>
      </c>
      <c r="AJ204" s="6" t="str">
        <f t="shared" si="64"/>
        <v/>
      </c>
      <c r="AK204" s="6" t="str">
        <f t="shared" si="65"/>
        <v/>
      </c>
      <c r="AL204" s="6" t="str">
        <f t="shared" si="66"/>
        <v/>
      </c>
      <c r="AM204" s="6" t="str">
        <f t="shared" si="67"/>
        <v/>
      </c>
      <c r="AN204" s="6" t="str">
        <f t="shared" si="68"/>
        <v/>
      </c>
      <c r="AO204" s="6" t="str">
        <f t="shared" si="69"/>
        <v xml:space="preserve">90MB1BG0-C1BAY0 | 59MB1BGB-MB0A01S |  |  |  |  |  | </v>
      </c>
      <c r="AP204" s="6">
        <f t="shared" si="70"/>
        <v>0</v>
      </c>
      <c r="AQ204" s="4"/>
      <c r="AR204" s="6" t="b">
        <f t="shared" si="71"/>
        <v>1</v>
      </c>
      <c r="AS204" s="6" t="str">
        <f t="shared" si="72"/>
        <v>461E | 90MB1BG0-C1BAY0 | 59MB1BGB-MB0A01S |  |  |  |  |  |  | 53</v>
      </c>
      <c r="AT204" s="63">
        <f>IF(NOT(AR204),IF(TRIM($H204)="","Assembly","Phantom Alt"),VLOOKUP(F204,ZPCS04!B:G,6,0))</f>
        <v>1270</v>
      </c>
      <c r="AU204" s="7"/>
      <c r="AV204" s="38">
        <f ca="1">IF(TRIM($W204)="F",OFFSET($A$5,MATCH($AS204,$AS$5:$AS204,0)-1,0),$A204)</f>
        <v>201</v>
      </c>
      <c r="AW204" s="38">
        <f ca="1">IFERROR(OFFSET(ZPCS04!$A$1,MATCH(F204,ZPCS04!B:B,0)-1,0),100)</f>
        <v>2</v>
      </c>
      <c r="AX204" s="7"/>
      <c r="AY204" s="6" t="b">
        <f t="shared" si="73"/>
        <v>1</v>
      </c>
      <c r="AZ204" s="6" t="b">
        <f t="shared" si="74"/>
        <v>1</v>
      </c>
      <c r="BA204" s="4"/>
      <c r="BB204" s="38" t="str">
        <f ca="1">IF(AT204="Phantom Alt",MATCH($AS204,$AS$5:$AS204,0),IF(OR(OFFSET($AF204,0,8-COUNTBLANK($AG204:$AN204))=$F203,$BE204=$BE203),$BB203,""))</f>
        <v/>
      </c>
      <c r="BC204" s="41"/>
      <c r="BD204" s="55" t="str">
        <f t="shared" si="75"/>
        <v>90MB1BG0-C1BAY0 | 10G212536214050</v>
      </c>
      <c r="BE204" s="55" t="str">
        <f t="shared" ca="1" si="76"/>
        <v>90MB1BG0-C1BAY0 | 59MB1BGB-MB0A01S</v>
      </c>
      <c r="BF204" s="57">
        <f ca="1">IFERROR(VLOOKUP($BE204,$BD$5:$BF203,3,0)*$AE204,VLOOKUP($C204,Demanda!$A:$B,2,0)*$AE204)*IF(AT204="Phantom Alt",$BC204,TRUE)</f>
        <v>1500</v>
      </c>
      <c r="BG204" s="57">
        <f t="shared" ca="1" si="77"/>
        <v>0</v>
      </c>
      <c r="BH204" s="57">
        <f>SUMIF(Invoice!A:A,F204,Invoice!B:B)</f>
        <v>0</v>
      </c>
      <c r="BI204" s="57">
        <f t="shared" ca="1" si="78"/>
        <v>1500</v>
      </c>
      <c r="BJ204" s="57">
        <f ca="1">MIN((BI204-SUMIF($AS$5:AS203,AS204,$BJ$5:BJ203)),MAX(0,BH204-SUMIF($F$5:F203,F204,$BJ$5:BJ203)))</f>
        <v>0</v>
      </c>
      <c r="BK204" s="57">
        <f t="shared" ca="1" si="79"/>
        <v>0</v>
      </c>
      <c r="BL204" s="57">
        <f ca="1">MAX(0,SUMIF(Invoice!A:A,F204,Invoice!B:B)-SUMIF(F:F,F204,BJ:BJ))*(COUNTIF(F:F,F204)=COUNTIF($F$5:F204,F204))</f>
        <v>0</v>
      </c>
    </row>
    <row r="205" spans="1:64" hidden="1">
      <c r="A205" s="43">
        <v>204</v>
      </c>
      <c r="B205" s="35" t="s">
        <v>145</v>
      </c>
      <c r="C205" s="35" t="s">
        <v>5706</v>
      </c>
      <c r="D205" s="35">
        <v>2</v>
      </c>
      <c r="E205" s="35">
        <v>550</v>
      </c>
      <c r="F205" s="64" t="s">
        <v>1018</v>
      </c>
      <c r="G205" s="73" t="s">
        <v>1019</v>
      </c>
      <c r="H205" s="35">
        <v>54</v>
      </c>
      <c r="I205" s="35" t="s">
        <v>55</v>
      </c>
      <c r="J205" s="35">
        <v>0</v>
      </c>
      <c r="K205" s="35" t="s">
        <v>462</v>
      </c>
      <c r="L205" s="35" t="s">
        <v>53</v>
      </c>
      <c r="M205" s="35">
        <v>2</v>
      </c>
      <c r="N205" s="35"/>
      <c r="O205" s="35">
        <v>1</v>
      </c>
      <c r="P205" s="35">
        <v>2</v>
      </c>
      <c r="Q205" s="35">
        <v>2</v>
      </c>
      <c r="R205" s="35" t="s">
        <v>73</v>
      </c>
      <c r="S205" s="35" t="s">
        <v>73</v>
      </c>
      <c r="T205" s="36">
        <v>44901</v>
      </c>
      <c r="U205" s="36">
        <v>2958465</v>
      </c>
      <c r="V205" s="35" t="s">
        <v>5707</v>
      </c>
      <c r="W205" s="35" t="s">
        <v>144</v>
      </c>
      <c r="X205" s="35"/>
      <c r="Y205" s="35" t="s">
        <v>143</v>
      </c>
      <c r="Z205" s="35">
        <v>7594328</v>
      </c>
      <c r="AA205" s="35">
        <v>308</v>
      </c>
      <c r="AB205" s="35">
        <v>154</v>
      </c>
      <c r="AC205" s="35"/>
      <c r="AE205" s="51">
        <f t="shared" si="60"/>
        <v>2</v>
      </c>
      <c r="AG205" s="6" t="str">
        <f t="shared" si="61"/>
        <v>90MB1BG0-C1BAY0</v>
      </c>
      <c r="AH205" s="6" t="str">
        <f t="shared" si="62"/>
        <v>59MB1BGB-MB0A01S</v>
      </c>
      <c r="AI205" s="6" t="str">
        <f t="shared" si="63"/>
        <v/>
      </c>
      <c r="AJ205" s="6" t="str">
        <f t="shared" si="64"/>
        <v/>
      </c>
      <c r="AK205" s="6" t="str">
        <f t="shared" si="65"/>
        <v/>
      </c>
      <c r="AL205" s="6" t="str">
        <f t="shared" si="66"/>
        <v/>
      </c>
      <c r="AM205" s="6" t="str">
        <f t="shared" si="67"/>
        <v/>
      </c>
      <c r="AN205" s="6" t="str">
        <f t="shared" si="68"/>
        <v/>
      </c>
      <c r="AO205" s="6" t="str">
        <f t="shared" si="69"/>
        <v xml:space="preserve">90MB1BG0-C1BAY0 | 59MB1BGB-MB0A01S |  |  |  |  |  | </v>
      </c>
      <c r="AP205" s="6">
        <f t="shared" si="70"/>
        <v>0</v>
      </c>
      <c r="AQ205" s="4"/>
      <c r="AR205" s="6" t="b">
        <f t="shared" si="71"/>
        <v>1</v>
      </c>
      <c r="AS205" s="6" t="str">
        <f t="shared" si="72"/>
        <v>461E | 90MB1BG0-C1BAY0 | 59MB1BGB-MB0A01S |  |  |  |  |  |  | 54</v>
      </c>
      <c r="AT205" s="63">
        <f>IF(NOT(AR205),IF(TRIM($H205)="","Assembly","Phantom Alt"),VLOOKUP(F205,ZPCS04!B:G,6,0))</f>
        <v>1271</v>
      </c>
      <c r="AU205" s="7"/>
      <c r="AV205" s="38">
        <f ca="1">IF(TRIM($W205)="F",OFFSET($A$5,MATCH($AS205,$AS$5:$AS205,0)-1,0),$A205)</f>
        <v>204</v>
      </c>
      <c r="AW205" s="38">
        <f ca="1">IFERROR(OFFSET(ZPCS04!$A$1,MATCH(F205,ZPCS04!B:B,0)-1,0),100)</f>
        <v>2</v>
      </c>
      <c r="AX205" s="7"/>
      <c r="AY205" s="6" t="b">
        <f t="shared" si="73"/>
        <v>1</v>
      </c>
      <c r="AZ205" s="6" t="b">
        <f t="shared" si="74"/>
        <v>1</v>
      </c>
      <c r="BA205" s="4"/>
      <c r="BB205" s="38" t="str">
        <f ca="1">IF(AT205="Phantom Alt",MATCH($AS205,$AS$5:$AS205,0),IF(OR(OFFSET($AF205,0,8-COUNTBLANK($AG205:$AN205))=$F204,$BE205=$BE204),$BB204,""))</f>
        <v/>
      </c>
      <c r="BC205" s="41"/>
      <c r="BD205" s="55" t="str">
        <f t="shared" si="75"/>
        <v>90MB1BG0-C1BAY0 | 10G212649014010</v>
      </c>
      <c r="BE205" s="55" t="str">
        <f t="shared" ca="1" si="76"/>
        <v>90MB1BG0-C1BAY0 | 59MB1BGB-MB0A01S</v>
      </c>
      <c r="BF205" s="57">
        <f ca="1">IFERROR(VLOOKUP($BE205,$BD$5:$BF204,3,0)*$AE205,VLOOKUP($C205,Demanda!$A:$B,2,0)*$AE205)*IF(AT205="Phantom Alt",$BC205,TRUE)</f>
        <v>3000</v>
      </c>
      <c r="BG205" s="57">
        <f t="shared" ca="1" si="77"/>
        <v>0</v>
      </c>
      <c r="BH205" s="57">
        <f>SUMIF(Invoice!A:A,F205,Invoice!B:B)</f>
        <v>0</v>
      </c>
      <c r="BI205" s="57">
        <f t="shared" ca="1" si="78"/>
        <v>3000</v>
      </c>
      <c r="BJ205" s="57">
        <f ca="1">MIN((BI205-SUMIF($AS$5:AS204,AS205,$BJ$5:BJ204)),MAX(0,BH205-SUMIF($F$5:F204,F205,$BJ$5:BJ204)))</f>
        <v>0</v>
      </c>
      <c r="BK205" s="57">
        <f t="shared" ca="1" si="79"/>
        <v>0</v>
      </c>
      <c r="BL205" s="57">
        <f ca="1">MAX(0,SUMIF(Invoice!A:A,F205,Invoice!B:B)-SUMIF(F:F,F205,BJ:BJ))*(COUNTIF(F:F,F205)=COUNTIF($F$5:F205,F205))</f>
        <v>0</v>
      </c>
    </row>
    <row r="206" spans="1:64" hidden="1">
      <c r="A206" s="43">
        <v>205</v>
      </c>
      <c r="B206" s="35" t="s">
        <v>145</v>
      </c>
      <c r="C206" s="35" t="s">
        <v>5706</v>
      </c>
      <c r="D206" s="35">
        <v>2</v>
      </c>
      <c r="E206" s="35">
        <v>550</v>
      </c>
      <c r="F206" s="64" t="s">
        <v>1021</v>
      </c>
      <c r="G206" s="73" t="s">
        <v>1022</v>
      </c>
      <c r="H206" s="35">
        <v>54</v>
      </c>
      <c r="I206" s="35" t="s">
        <v>54</v>
      </c>
      <c r="J206" s="35">
        <v>100</v>
      </c>
      <c r="K206" s="35" t="s">
        <v>148</v>
      </c>
      <c r="L206" s="35" t="s">
        <v>53</v>
      </c>
      <c r="M206" s="35">
        <v>2</v>
      </c>
      <c r="N206" s="35">
        <v>2</v>
      </c>
      <c r="O206" s="35">
        <v>1</v>
      </c>
      <c r="P206" s="35">
        <v>2</v>
      </c>
      <c r="Q206" s="35">
        <v>1</v>
      </c>
      <c r="R206" s="35" t="s">
        <v>73</v>
      </c>
      <c r="S206" s="35" t="s">
        <v>73</v>
      </c>
      <c r="T206" s="36">
        <v>44901</v>
      </c>
      <c r="U206" s="36">
        <v>2958465</v>
      </c>
      <c r="V206" s="35" t="s">
        <v>5707</v>
      </c>
      <c r="W206" s="35" t="s">
        <v>144</v>
      </c>
      <c r="X206" s="35"/>
      <c r="Y206" s="35" t="s">
        <v>143</v>
      </c>
      <c r="Z206" s="35">
        <v>7594328</v>
      </c>
      <c r="AA206" s="35">
        <v>306</v>
      </c>
      <c r="AB206" s="35">
        <v>153</v>
      </c>
      <c r="AC206" s="35"/>
      <c r="AE206" s="51">
        <f t="shared" si="60"/>
        <v>2</v>
      </c>
      <c r="AG206" s="6" t="str">
        <f t="shared" si="61"/>
        <v>90MB1BG0-C1BAY0</v>
      </c>
      <c r="AH206" s="6" t="str">
        <f t="shared" si="62"/>
        <v>59MB1BGB-MB0A01S</v>
      </c>
      <c r="AI206" s="6" t="str">
        <f t="shared" si="63"/>
        <v/>
      </c>
      <c r="AJ206" s="6" t="str">
        <f t="shared" si="64"/>
        <v/>
      </c>
      <c r="AK206" s="6" t="str">
        <f t="shared" si="65"/>
        <v/>
      </c>
      <c r="AL206" s="6" t="str">
        <f t="shared" si="66"/>
        <v/>
      </c>
      <c r="AM206" s="6" t="str">
        <f t="shared" si="67"/>
        <v/>
      </c>
      <c r="AN206" s="6" t="str">
        <f t="shared" si="68"/>
        <v/>
      </c>
      <c r="AO206" s="6" t="str">
        <f t="shared" si="69"/>
        <v xml:space="preserve">90MB1BG0-C1BAY0 | 59MB1BGB-MB0A01S |  |  |  |  |  | </v>
      </c>
      <c r="AP206" s="6">
        <f t="shared" si="70"/>
        <v>100</v>
      </c>
      <c r="AQ206" s="4"/>
      <c r="AR206" s="6" t="b">
        <f t="shared" si="71"/>
        <v>1</v>
      </c>
      <c r="AS206" s="6" t="str">
        <f t="shared" si="72"/>
        <v>461E | 90MB1BG0-C1BAY0 | 59MB1BGB-MB0A01S |  |  |  |  |  |  | 54</v>
      </c>
      <c r="AT206" s="63">
        <f>IF(NOT(AR206),IF(TRIM($H206)="","Assembly","Phantom Alt"),VLOOKUP(F206,ZPCS04!B:G,6,0))</f>
        <v>1271</v>
      </c>
      <c r="AU206" s="7"/>
      <c r="AV206" s="38">
        <f ca="1">IF(TRIM($W206)="F",OFFSET($A$5,MATCH($AS206,$AS$5:$AS206,0)-1,0),$A206)</f>
        <v>204</v>
      </c>
      <c r="AW206" s="38">
        <f ca="1">IFERROR(OFFSET(ZPCS04!$A$1,MATCH(F206,ZPCS04!B:B,0)-1,0),100)</f>
        <v>1.9999999000000002</v>
      </c>
      <c r="AX206" s="7"/>
      <c r="AY206" s="6" t="b">
        <f t="shared" si="73"/>
        <v>1</v>
      </c>
      <c r="AZ206" s="6" t="b">
        <f t="shared" si="74"/>
        <v>1</v>
      </c>
      <c r="BA206" s="4"/>
      <c r="BB206" s="38" t="str">
        <f ca="1">IF(AT206="Phantom Alt",MATCH($AS206,$AS$5:$AS206,0),IF(OR(OFFSET($AF206,0,8-COUNTBLANK($AG206:$AN206))=$F205,$BE206=$BE205),$BB205,""))</f>
        <v/>
      </c>
      <c r="BC206" s="41"/>
      <c r="BD206" s="55" t="str">
        <f t="shared" si="75"/>
        <v>90MB1BG0-C1BAY0 | 10G212649014020</v>
      </c>
      <c r="BE206" s="55" t="str">
        <f t="shared" ca="1" si="76"/>
        <v>90MB1BG0-C1BAY0 | 59MB1BGB-MB0A01S</v>
      </c>
      <c r="BF206" s="57">
        <f ca="1">IFERROR(VLOOKUP($BE206,$BD$5:$BF205,3,0)*$AE206,VLOOKUP($C206,Demanda!$A:$B,2,0)*$AE206)*IF(AT206="Phantom Alt",$BC206,TRUE)</f>
        <v>3000</v>
      </c>
      <c r="BG206" s="57">
        <f t="shared" ca="1" si="77"/>
        <v>3000</v>
      </c>
      <c r="BH206" s="57">
        <f>SUMIF(Invoice!A:A,F206,Invoice!B:B)</f>
        <v>10000</v>
      </c>
      <c r="BI206" s="57">
        <f t="shared" ca="1" si="78"/>
        <v>3000</v>
      </c>
      <c r="BJ206" s="57">
        <f ca="1">MIN((BI206-SUMIF($AS$5:AS205,AS206,$BJ$5:BJ205)),MAX(0,BH206-SUMIF($F$5:F205,F206,$BJ$5:BJ205)))</f>
        <v>3000</v>
      </c>
      <c r="BK206" s="57">
        <f t="shared" ca="1" si="79"/>
        <v>0</v>
      </c>
      <c r="BL206" s="57">
        <f ca="1">MAX(0,SUMIF(Invoice!A:A,F206,Invoice!B:B)-SUMIF(F:F,F206,BJ:BJ))*(COUNTIF(F:F,F206)=COUNTIF($F$5:F206,F206))</f>
        <v>7000</v>
      </c>
    </row>
    <row r="207" spans="1:64" hidden="1">
      <c r="A207" s="43">
        <v>207</v>
      </c>
      <c r="B207" s="35" t="s">
        <v>145</v>
      </c>
      <c r="C207" s="35" t="s">
        <v>5706</v>
      </c>
      <c r="D207" s="35">
        <v>2</v>
      </c>
      <c r="E207" s="35">
        <v>550</v>
      </c>
      <c r="F207" s="64" t="s">
        <v>1023</v>
      </c>
      <c r="G207" s="73" t="s">
        <v>1024</v>
      </c>
      <c r="H207" s="35">
        <v>54</v>
      </c>
      <c r="I207" s="35" t="s">
        <v>55</v>
      </c>
      <c r="J207" s="35">
        <v>0</v>
      </c>
      <c r="K207" s="35" t="s">
        <v>148</v>
      </c>
      <c r="L207" s="35" t="s">
        <v>53</v>
      </c>
      <c r="M207" s="35">
        <v>2</v>
      </c>
      <c r="N207" s="35"/>
      <c r="O207" s="35">
        <v>1</v>
      </c>
      <c r="P207" s="35">
        <v>2</v>
      </c>
      <c r="Q207" s="35">
        <v>3</v>
      </c>
      <c r="R207" s="35" t="s">
        <v>73</v>
      </c>
      <c r="S207" s="35" t="s">
        <v>73</v>
      </c>
      <c r="T207" s="36">
        <v>44901</v>
      </c>
      <c r="U207" s="36">
        <v>2958465</v>
      </c>
      <c r="V207" s="35" t="s">
        <v>5707</v>
      </c>
      <c r="W207" s="35" t="s">
        <v>144</v>
      </c>
      <c r="X207" s="35"/>
      <c r="Y207" s="35" t="s">
        <v>143</v>
      </c>
      <c r="Z207" s="35">
        <v>7594328</v>
      </c>
      <c r="AA207" s="35">
        <v>310</v>
      </c>
      <c r="AB207" s="35">
        <v>155</v>
      </c>
      <c r="AC207" s="35"/>
      <c r="AE207" s="51">
        <f t="shared" si="60"/>
        <v>2</v>
      </c>
      <c r="AG207" s="6" t="str">
        <f t="shared" si="61"/>
        <v>90MB1BG0-C1BAY0</v>
      </c>
      <c r="AH207" s="6" t="str">
        <f t="shared" si="62"/>
        <v>59MB1BGB-MB0A01S</v>
      </c>
      <c r="AI207" s="6" t="str">
        <f t="shared" si="63"/>
        <v/>
      </c>
      <c r="AJ207" s="6" t="str">
        <f t="shared" si="64"/>
        <v/>
      </c>
      <c r="AK207" s="6" t="str">
        <f t="shared" si="65"/>
        <v/>
      </c>
      <c r="AL207" s="6" t="str">
        <f t="shared" si="66"/>
        <v/>
      </c>
      <c r="AM207" s="6" t="str">
        <f t="shared" si="67"/>
        <v/>
      </c>
      <c r="AN207" s="6" t="str">
        <f t="shared" si="68"/>
        <v/>
      </c>
      <c r="AO207" s="6" t="str">
        <f t="shared" si="69"/>
        <v xml:space="preserve">90MB1BG0-C1BAY0 | 59MB1BGB-MB0A01S |  |  |  |  |  | </v>
      </c>
      <c r="AP207" s="6">
        <f t="shared" si="70"/>
        <v>0</v>
      </c>
      <c r="AQ207" s="4"/>
      <c r="AR207" s="6" t="b">
        <f t="shared" si="71"/>
        <v>1</v>
      </c>
      <c r="AS207" s="6" t="str">
        <f t="shared" si="72"/>
        <v>461E | 90MB1BG0-C1BAY0 | 59MB1BGB-MB0A01S |  |  |  |  |  |  | 54</v>
      </c>
      <c r="AT207" s="63">
        <f>IF(NOT(AR207),IF(TRIM($H207)="","Assembly","Phantom Alt"),VLOOKUP(F207,ZPCS04!B:G,6,0))</f>
        <v>1271</v>
      </c>
      <c r="AU207" s="7"/>
      <c r="AV207" s="38">
        <f ca="1">IF(TRIM($W207)="F",OFFSET($A$5,MATCH($AS207,$AS$5:$AS207,0)-1,0),$A207)</f>
        <v>204</v>
      </c>
      <c r="AW207" s="38">
        <f ca="1">IFERROR(OFFSET(ZPCS04!$A$1,MATCH(F207,ZPCS04!B:B,0)-1,0),100)</f>
        <v>2</v>
      </c>
      <c r="AX207" s="7"/>
      <c r="AY207" s="6" t="b">
        <f t="shared" si="73"/>
        <v>1</v>
      </c>
      <c r="AZ207" s="6" t="b">
        <f t="shared" si="74"/>
        <v>1</v>
      </c>
      <c r="BA207" s="4"/>
      <c r="BB207" s="38" t="str">
        <f ca="1">IF(AT207="Phantom Alt",MATCH($AS207,$AS$5:$AS207,0),IF(OR(OFFSET($AF207,0,8-COUNTBLANK($AG207:$AN207))=$F206,$BE207=$BE206),$BB206,""))</f>
        <v/>
      </c>
      <c r="BC207" s="41"/>
      <c r="BD207" s="55" t="str">
        <f t="shared" si="75"/>
        <v>90MB1BG0-C1BAY0 | 10G212649014050</v>
      </c>
      <c r="BE207" s="55" t="str">
        <f t="shared" ca="1" si="76"/>
        <v>90MB1BG0-C1BAY0 | 59MB1BGB-MB0A01S</v>
      </c>
      <c r="BF207" s="57">
        <f ca="1">IFERROR(VLOOKUP($BE207,$BD$5:$BF206,3,0)*$AE207,VLOOKUP($C207,Demanda!$A:$B,2,0)*$AE207)*IF(AT207="Phantom Alt",$BC207,TRUE)</f>
        <v>3000</v>
      </c>
      <c r="BG207" s="57">
        <f t="shared" ca="1" si="77"/>
        <v>0</v>
      </c>
      <c r="BH207" s="57">
        <f>SUMIF(Invoice!A:A,F207,Invoice!B:B)</f>
        <v>0</v>
      </c>
      <c r="BI207" s="57">
        <f t="shared" ca="1" si="78"/>
        <v>3000</v>
      </c>
      <c r="BJ207" s="57">
        <f ca="1">MIN((BI207-SUMIF($AS$5:AS206,AS207,$BJ$5:BJ206)),MAX(0,BH207-SUMIF($F$5:F206,F207,$BJ$5:BJ206)))</f>
        <v>0</v>
      </c>
      <c r="BK207" s="57">
        <f t="shared" ca="1" si="79"/>
        <v>0</v>
      </c>
      <c r="BL207" s="57">
        <f ca="1">MAX(0,SUMIF(Invoice!A:A,F207,Invoice!B:B)-SUMIF(F:F,F207,BJ:BJ))*(COUNTIF(F:F,F207)=COUNTIF($F$5:F207,F207))</f>
        <v>0</v>
      </c>
    </row>
    <row r="208" spans="1:64" hidden="1">
      <c r="A208" s="43">
        <v>208</v>
      </c>
      <c r="B208" s="35" t="s">
        <v>145</v>
      </c>
      <c r="C208" s="35" t="s">
        <v>5706</v>
      </c>
      <c r="D208" s="35">
        <v>2</v>
      </c>
      <c r="E208" s="35">
        <v>560</v>
      </c>
      <c r="F208" s="64" t="s">
        <v>1025</v>
      </c>
      <c r="G208" s="73" t="s">
        <v>1026</v>
      </c>
      <c r="H208" s="35">
        <v>55</v>
      </c>
      <c r="I208" s="35" t="s">
        <v>55</v>
      </c>
      <c r="J208" s="35">
        <v>0</v>
      </c>
      <c r="K208" s="35" t="s">
        <v>462</v>
      </c>
      <c r="L208" s="35" t="s">
        <v>53</v>
      </c>
      <c r="M208" s="35">
        <v>5</v>
      </c>
      <c r="N208" s="35"/>
      <c r="O208" s="35">
        <v>1</v>
      </c>
      <c r="P208" s="35">
        <v>2</v>
      </c>
      <c r="Q208" s="35">
        <v>2</v>
      </c>
      <c r="R208" s="35" t="s">
        <v>122</v>
      </c>
      <c r="S208" s="35" t="s">
        <v>122</v>
      </c>
      <c r="T208" s="36">
        <v>44901</v>
      </c>
      <c r="U208" s="36">
        <v>2958465</v>
      </c>
      <c r="V208" s="35" t="s">
        <v>5707</v>
      </c>
      <c r="W208" s="35" t="s">
        <v>144</v>
      </c>
      <c r="X208" s="35"/>
      <c r="Y208" s="35" t="s">
        <v>143</v>
      </c>
      <c r="Z208" s="35">
        <v>7594328</v>
      </c>
      <c r="AA208" s="35">
        <v>314</v>
      </c>
      <c r="AB208" s="35">
        <v>157</v>
      </c>
      <c r="AC208" s="35"/>
      <c r="AE208" s="51">
        <f t="shared" si="60"/>
        <v>5</v>
      </c>
      <c r="AG208" s="6" t="str">
        <f t="shared" si="61"/>
        <v>90MB1BG0-C1BAY0</v>
      </c>
      <c r="AH208" s="6" t="str">
        <f t="shared" si="62"/>
        <v>59MB1BGB-MB0A01S</v>
      </c>
      <c r="AI208" s="6" t="str">
        <f t="shared" si="63"/>
        <v/>
      </c>
      <c r="AJ208" s="6" t="str">
        <f t="shared" si="64"/>
        <v/>
      </c>
      <c r="AK208" s="6" t="str">
        <f t="shared" si="65"/>
        <v/>
      </c>
      <c r="AL208" s="6" t="str">
        <f t="shared" si="66"/>
        <v/>
      </c>
      <c r="AM208" s="6" t="str">
        <f t="shared" si="67"/>
        <v/>
      </c>
      <c r="AN208" s="6" t="str">
        <f t="shared" si="68"/>
        <v/>
      </c>
      <c r="AO208" s="6" t="str">
        <f t="shared" si="69"/>
        <v xml:space="preserve">90MB1BG0-C1BAY0 | 59MB1BGB-MB0A01S |  |  |  |  |  | </v>
      </c>
      <c r="AP208" s="6">
        <f t="shared" si="70"/>
        <v>0</v>
      </c>
      <c r="AQ208" s="4"/>
      <c r="AR208" s="6" t="b">
        <f t="shared" si="71"/>
        <v>1</v>
      </c>
      <c r="AS208" s="6" t="str">
        <f t="shared" si="72"/>
        <v>461E | 90MB1BG0-C1BAY0 | 59MB1BGB-MB0A01S |  |  |  |  |  |  | 55</v>
      </c>
      <c r="AT208" s="63">
        <f>IF(NOT(AR208),IF(TRIM($H208)="","Assembly","Phantom Alt"),VLOOKUP(F208,ZPCS04!B:G,6,0))</f>
        <v>698</v>
      </c>
      <c r="AU208" s="7"/>
      <c r="AV208" s="38">
        <f ca="1">IF(TRIM($W208)="F",OFFSET($A$5,MATCH($AS208,$AS$5:$AS208,0)-1,0),$A208)</f>
        <v>208</v>
      </c>
      <c r="AW208" s="38">
        <f ca="1">IFERROR(OFFSET(ZPCS04!$A$1,MATCH(F208,ZPCS04!B:B,0)-1,0),100)</f>
        <v>2</v>
      </c>
      <c r="AX208" s="7"/>
      <c r="AY208" s="6" t="b">
        <f t="shared" si="73"/>
        <v>1</v>
      </c>
      <c r="AZ208" s="6" t="b">
        <f t="shared" si="74"/>
        <v>1</v>
      </c>
      <c r="BA208" s="4"/>
      <c r="BB208" s="38" t="str">
        <f ca="1">IF(AT208="Phantom Alt",MATCH($AS208,$AS$5:$AS208,0),IF(OR(OFFSET($AF208,0,8-COUNTBLANK($AG208:$AN208))=$F207,$BE208=$BE207),$BB207,""))</f>
        <v/>
      </c>
      <c r="BC208" s="41"/>
      <c r="BD208" s="55" t="str">
        <f t="shared" si="75"/>
        <v>90MB1BG0-C1BAY0 | 10G212680014010</v>
      </c>
      <c r="BE208" s="55" t="str">
        <f t="shared" ca="1" si="76"/>
        <v>90MB1BG0-C1BAY0 | 59MB1BGB-MB0A01S</v>
      </c>
      <c r="BF208" s="57">
        <f ca="1">IFERROR(VLOOKUP($BE208,$BD$5:$BF207,3,0)*$AE208,VLOOKUP($C208,Demanda!$A:$B,2,0)*$AE208)*IF(AT208="Phantom Alt",$BC208,TRUE)</f>
        <v>7500</v>
      </c>
      <c r="BG208" s="57">
        <f t="shared" ca="1" si="77"/>
        <v>0</v>
      </c>
      <c r="BH208" s="57">
        <f>SUMIF(Invoice!A:A,F208,Invoice!B:B)</f>
        <v>0</v>
      </c>
      <c r="BI208" s="57">
        <f t="shared" ca="1" si="78"/>
        <v>7500</v>
      </c>
      <c r="BJ208" s="57">
        <f ca="1">MIN((BI208-SUMIF($AS$5:AS207,AS208,$BJ$5:BJ207)),MAX(0,BH208-SUMIF($F$5:F207,F208,$BJ$5:BJ207)))</f>
        <v>0</v>
      </c>
      <c r="BK208" s="57">
        <f t="shared" ca="1" si="79"/>
        <v>0</v>
      </c>
      <c r="BL208" s="57">
        <f ca="1">MAX(0,SUMIF(Invoice!A:A,F208,Invoice!B:B)-SUMIF(F:F,F208,BJ:BJ))*(COUNTIF(F:F,F208)=COUNTIF($F$5:F208,F208))</f>
        <v>0</v>
      </c>
    </row>
    <row r="209" spans="1:64" hidden="1">
      <c r="A209" s="43">
        <v>210</v>
      </c>
      <c r="B209" s="35" t="s">
        <v>145</v>
      </c>
      <c r="C209" s="35" t="s">
        <v>5706</v>
      </c>
      <c r="D209" s="35">
        <v>2</v>
      </c>
      <c r="E209" s="35">
        <v>560</v>
      </c>
      <c r="F209" s="64" t="s">
        <v>1028</v>
      </c>
      <c r="G209" s="73" t="s">
        <v>1029</v>
      </c>
      <c r="H209" s="35">
        <v>55</v>
      </c>
      <c r="I209" s="35" t="s">
        <v>55</v>
      </c>
      <c r="J209" s="35">
        <v>0</v>
      </c>
      <c r="K209" s="35" t="s">
        <v>462</v>
      </c>
      <c r="L209" s="35" t="s">
        <v>53</v>
      </c>
      <c r="M209" s="35">
        <v>5</v>
      </c>
      <c r="N209" s="35"/>
      <c r="O209" s="35">
        <v>1</v>
      </c>
      <c r="P209" s="35">
        <v>2</v>
      </c>
      <c r="Q209" s="35">
        <v>3</v>
      </c>
      <c r="R209" s="35" t="s">
        <v>122</v>
      </c>
      <c r="S209" s="35" t="s">
        <v>122</v>
      </c>
      <c r="T209" s="36">
        <v>44901</v>
      </c>
      <c r="U209" s="36">
        <v>2958465</v>
      </c>
      <c r="V209" s="35" t="s">
        <v>5707</v>
      </c>
      <c r="W209" s="35" t="s">
        <v>144</v>
      </c>
      <c r="X209" s="35"/>
      <c r="Y209" s="35" t="s">
        <v>143</v>
      </c>
      <c r="Z209" s="35">
        <v>7594328</v>
      </c>
      <c r="AA209" s="35">
        <v>316</v>
      </c>
      <c r="AB209" s="35">
        <v>158</v>
      </c>
      <c r="AC209" s="35"/>
      <c r="AE209" s="51">
        <f t="shared" si="60"/>
        <v>5</v>
      </c>
      <c r="AG209" s="6" t="str">
        <f t="shared" si="61"/>
        <v>90MB1BG0-C1BAY0</v>
      </c>
      <c r="AH209" s="6" t="str">
        <f t="shared" si="62"/>
        <v>59MB1BGB-MB0A01S</v>
      </c>
      <c r="AI209" s="6" t="str">
        <f t="shared" si="63"/>
        <v/>
      </c>
      <c r="AJ209" s="6" t="str">
        <f t="shared" si="64"/>
        <v/>
      </c>
      <c r="AK209" s="6" t="str">
        <f t="shared" si="65"/>
        <v/>
      </c>
      <c r="AL209" s="6" t="str">
        <f t="shared" si="66"/>
        <v/>
      </c>
      <c r="AM209" s="6" t="str">
        <f t="shared" si="67"/>
        <v/>
      </c>
      <c r="AN209" s="6" t="str">
        <f t="shared" si="68"/>
        <v/>
      </c>
      <c r="AO209" s="6" t="str">
        <f t="shared" si="69"/>
        <v xml:space="preserve">90MB1BG0-C1BAY0 | 59MB1BGB-MB0A01S |  |  |  |  |  | </v>
      </c>
      <c r="AP209" s="6">
        <f t="shared" si="70"/>
        <v>0</v>
      </c>
      <c r="AQ209" s="4"/>
      <c r="AR209" s="6" t="b">
        <f t="shared" si="71"/>
        <v>1</v>
      </c>
      <c r="AS209" s="6" t="str">
        <f t="shared" si="72"/>
        <v>461E | 90MB1BG0-C1BAY0 | 59MB1BGB-MB0A01S |  |  |  |  |  |  | 55</v>
      </c>
      <c r="AT209" s="63">
        <f>IF(NOT(AR209),IF(TRIM($H209)="","Assembly","Phantom Alt"),VLOOKUP(F209,ZPCS04!B:G,6,0))</f>
        <v>698</v>
      </c>
      <c r="AU209" s="7"/>
      <c r="AV209" s="38">
        <f ca="1">IF(TRIM($W209)="F",OFFSET($A$5,MATCH($AS209,$AS$5:$AS209,0)-1,0),$A209)</f>
        <v>208</v>
      </c>
      <c r="AW209" s="38">
        <f ca="1">IFERROR(OFFSET(ZPCS04!$A$1,MATCH(F209,ZPCS04!B:B,0)-1,0),100)</f>
        <v>1.9999999000000002</v>
      </c>
      <c r="AX209" s="7"/>
      <c r="AY209" s="6" t="b">
        <f t="shared" si="73"/>
        <v>1</v>
      </c>
      <c r="AZ209" s="6" t="b">
        <f t="shared" si="74"/>
        <v>1</v>
      </c>
      <c r="BA209" s="4"/>
      <c r="BB209" s="38" t="str">
        <f ca="1">IF(AT209="Phantom Alt",MATCH($AS209,$AS$5:$AS209,0),IF(OR(OFFSET($AF209,0,8-COUNTBLANK($AG209:$AN209))=$F208,$BE209=$BE208),$BB208,""))</f>
        <v/>
      </c>
      <c r="BC209" s="41"/>
      <c r="BD209" s="55" t="str">
        <f t="shared" si="75"/>
        <v>90MB1BG0-C1BAY0 | 10G212680014020</v>
      </c>
      <c r="BE209" s="55" t="str">
        <f t="shared" ca="1" si="76"/>
        <v>90MB1BG0-C1BAY0 | 59MB1BGB-MB0A01S</v>
      </c>
      <c r="BF209" s="57">
        <f ca="1">IFERROR(VLOOKUP($BE209,$BD$5:$BF208,3,0)*$AE209,VLOOKUP($C209,Demanda!$A:$B,2,0)*$AE209)*IF(AT209="Phantom Alt",$BC209,TRUE)</f>
        <v>7500</v>
      </c>
      <c r="BG209" s="57">
        <f t="shared" ca="1" si="77"/>
        <v>0</v>
      </c>
      <c r="BH209" s="57">
        <f>SUMIF(Invoice!A:A,F209,Invoice!B:B)</f>
        <v>10000</v>
      </c>
      <c r="BI209" s="57">
        <f t="shared" ca="1" si="78"/>
        <v>7500</v>
      </c>
      <c r="BJ209" s="57">
        <f ca="1">MIN((BI209-SUMIF($AS$5:AS208,AS209,$BJ$5:BJ208)),MAX(0,BH209-SUMIF($F$5:F208,F209,$BJ$5:BJ208)))</f>
        <v>7500</v>
      </c>
      <c r="BK209" s="57">
        <f t="shared" ca="1" si="79"/>
        <v>0</v>
      </c>
      <c r="BL209" s="57">
        <f ca="1">MAX(0,SUMIF(Invoice!A:A,F209,Invoice!B:B)-SUMIF(F:F,F209,BJ:BJ))*(COUNTIF(F:F,F209)=COUNTIF($F$5:F209,F209))</f>
        <v>2500</v>
      </c>
    </row>
    <row r="210" spans="1:64" hidden="1">
      <c r="A210" s="43">
        <v>209</v>
      </c>
      <c r="B210" s="35" t="s">
        <v>145</v>
      </c>
      <c r="C210" s="35" t="s">
        <v>5706</v>
      </c>
      <c r="D210" s="35">
        <v>2</v>
      </c>
      <c r="E210" s="35">
        <v>560</v>
      </c>
      <c r="F210" s="64" t="s">
        <v>1030</v>
      </c>
      <c r="G210" s="73" t="s">
        <v>1031</v>
      </c>
      <c r="H210" s="35">
        <v>55</v>
      </c>
      <c r="I210" s="35" t="s">
        <v>54</v>
      </c>
      <c r="J210" s="35">
        <v>100</v>
      </c>
      <c r="K210" s="35" t="s">
        <v>148</v>
      </c>
      <c r="L210" s="35" t="s">
        <v>53</v>
      </c>
      <c r="M210" s="35">
        <v>5</v>
      </c>
      <c r="N210" s="35">
        <v>5</v>
      </c>
      <c r="O210" s="35">
        <v>1</v>
      </c>
      <c r="P210" s="35">
        <v>2</v>
      </c>
      <c r="Q210" s="35">
        <v>1</v>
      </c>
      <c r="R210" s="35" t="s">
        <v>73</v>
      </c>
      <c r="S210" s="35" t="s">
        <v>73</v>
      </c>
      <c r="T210" s="36">
        <v>44901</v>
      </c>
      <c r="U210" s="36">
        <v>2958465</v>
      </c>
      <c r="V210" s="35" t="s">
        <v>5707</v>
      </c>
      <c r="W210" s="35" t="s">
        <v>144</v>
      </c>
      <c r="X210" s="35"/>
      <c r="Y210" s="35" t="s">
        <v>143</v>
      </c>
      <c r="Z210" s="35">
        <v>7594328</v>
      </c>
      <c r="AA210" s="35">
        <v>312</v>
      </c>
      <c r="AB210" s="35">
        <v>156</v>
      </c>
      <c r="AC210" s="35"/>
      <c r="AE210" s="51">
        <f t="shared" si="60"/>
        <v>5</v>
      </c>
      <c r="AG210" s="6" t="str">
        <f t="shared" si="61"/>
        <v>90MB1BG0-C1BAY0</v>
      </c>
      <c r="AH210" s="6" t="str">
        <f t="shared" si="62"/>
        <v>59MB1BGB-MB0A01S</v>
      </c>
      <c r="AI210" s="6" t="str">
        <f t="shared" si="63"/>
        <v/>
      </c>
      <c r="AJ210" s="6" t="str">
        <f t="shared" si="64"/>
        <v/>
      </c>
      <c r="AK210" s="6" t="str">
        <f t="shared" si="65"/>
        <v/>
      </c>
      <c r="AL210" s="6" t="str">
        <f t="shared" si="66"/>
        <v/>
      </c>
      <c r="AM210" s="6" t="str">
        <f t="shared" si="67"/>
        <v/>
      </c>
      <c r="AN210" s="6" t="str">
        <f t="shared" si="68"/>
        <v/>
      </c>
      <c r="AO210" s="6" t="str">
        <f t="shared" si="69"/>
        <v xml:space="preserve">90MB1BG0-C1BAY0 | 59MB1BGB-MB0A01S |  |  |  |  |  | </v>
      </c>
      <c r="AP210" s="6">
        <f t="shared" si="70"/>
        <v>100</v>
      </c>
      <c r="AQ210" s="4"/>
      <c r="AR210" s="6" t="b">
        <f t="shared" si="71"/>
        <v>1</v>
      </c>
      <c r="AS210" s="6" t="str">
        <f t="shared" si="72"/>
        <v>461E | 90MB1BG0-C1BAY0 | 59MB1BGB-MB0A01S |  |  |  |  |  |  | 55</v>
      </c>
      <c r="AT210" s="63">
        <f>IF(NOT(AR210),IF(TRIM($H210)="","Assembly","Phantom Alt"),VLOOKUP(F210,ZPCS04!B:G,6,0))</f>
        <v>698</v>
      </c>
      <c r="AU210" s="7"/>
      <c r="AV210" s="38">
        <f ca="1">IF(TRIM($W210)="F",OFFSET($A$5,MATCH($AS210,$AS$5:$AS210,0)-1,0),$A210)</f>
        <v>208</v>
      </c>
      <c r="AW210" s="38">
        <f ca="1">IFERROR(OFFSET(ZPCS04!$A$1,MATCH(F210,ZPCS04!B:B,0)-1,0),100)</f>
        <v>2</v>
      </c>
      <c r="AX210" s="7"/>
      <c r="AY210" s="6" t="b">
        <f t="shared" si="73"/>
        <v>1</v>
      </c>
      <c r="AZ210" s="6" t="b">
        <f t="shared" si="74"/>
        <v>1</v>
      </c>
      <c r="BA210" s="4"/>
      <c r="BB210" s="38" t="str">
        <f ca="1">IF(AT210="Phantom Alt",MATCH($AS210,$AS$5:$AS210,0),IF(OR(OFFSET($AF210,0,8-COUNTBLANK($AG210:$AN210))=$F209,$BE210=$BE209),$BB209,""))</f>
        <v/>
      </c>
      <c r="BC210" s="41"/>
      <c r="BD210" s="55" t="str">
        <f t="shared" si="75"/>
        <v>90MB1BG0-C1BAY0 | 10G212680014050</v>
      </c>
      <c r="BE210" s="55" t="str">
        <f t="shared" ca="1" si="76"/>
        <v>90MB1BG0-C1BAY0 | 59MB1BGB-MB0A01S</v>
      </c>
      <c r="BF210" s="57">
        <f ca="1">IFERROR(VLOOKUP($BE210,$BD$5:$BF209,3,0)*$AE210,VLOOKUP($C210,Demanda!$A:$B,2,0)*$AE210)*IF(AT210="Phantom Alt",$BC210,TRUE)</f>
        <v>7500</v>
      </c>
      <c r="BG210" s="57">
        <f t="shared" ca="1" si="77"/>
        <v>7500</v>
      </c>
      <c r="BH210" s="57">
        <f>SUMIF(Invoice!A:A,F210,Invoice!B:B)</f>
        <v>0</v>
      </c>
      <c r="BI210" s="57">
        <f t="shared" ca="1" si="78"/>
        <v>7500</v>
      </c>
      <c r="BJ210" s="57">
        <f ca="1">MIN((BI210-SUMIF($AS$5:AS209,AS210,$BJ$5:BJ209)),MAX(0,BH210-SUMIF($F$5:F209,F210,$BJ$5:BJ209)))</f>
        <v>0</v>
      </c>
      <c r="BK210" s="57">
        <f t="shared" ca="1" si="79"/>
        <v>0</v>
      </c>
      <c r="BL210" s="57">
        <f ca="1">MAX(0,SUMIF(Invoice!A:A,F210,Invoice!B:B)-SUMIF(F:F,F210,BJ:BJ))*(COUNTIF(F:F,F210)=COUNTIF($F$5:F210,F210))</f>
        <v>0</v>
      </c>
    </row>
    <row r="211" spans="1:64" hidden="1">
      <c r="A211" s="43">
        <v>211</v>
      </c>
      <c r="B211" s="35" t="s">
        <v>145</v>
      </c>
      <c r="C211" s="35" t="s">
        <v>5706</v>
      </c>
      <c r="D211" s="35">
        <v>2</v>
      </c>
      <c r="E211" s="35">
        <v>570</v>
      </c>
      <c r="F211" s="64" t="s">
        <v>2106</v>
      </c>
      <c r="G211" s="73" t="s">
        <v>2107</v>
      </c>
      <c r="H211" s="35"/>
      <c r="I211" s="35" t="s">
        <v>54</v>
      </c>
      <c r="J211" s="35">
        <v>0</v>
      </c>
      <c r="K211" s="35" t="s">
        <v>148</v>
      </c>
      <c r="L211" s="35" t="s">
        <v>53</v>
      </c>
      <c r="M211" s="35">
        <v>1</v>
      </c>
      <c r="N211" s="35">
        <v>1</v>
      </c>
      <c r="O211" s="35">
        <v>1</v>
      </c>
      <c r="P211" s="35"/>
      <c r="Q211" s="35"/>
      <c r="R211" s="35" t="s">
        <v>73</v>
      </c>
      <c r="S211" s="35" t="s">
        <v>73</v>
      </c>
      <c r="T211" s="36">
        <v>44901</v>
      </c>
      <c r="U211" s="36">
        <v>2958465</v>
      </c>
      <c r="V211" s="35" t="s">
        <v>5707</v>
      </c>
      <c r="W211" s="35" t="s">
        <v>144</v>
      </c>
      <c r="X211" s="35"/>
      <c r="Y211" s="35" t="s">
        <v>143</v>
      </c>
      <c r="Z211" s="35">
        <v>7594328</v>
      </c>
      <c r="AA211" s="35">
        <v>318</v>
      </c>
      <c r="AB211" s="35">
        <v>159</v>
      </c>
      <c r="AC211" s="35"/>
      <c r="AE211" s="51">
        <f t="shared" si="60"/>
        <v>1</v>
      </c>
      <c r="AG211" s="6" t="str">
        <f t="shared" si="61"/>
        <v>90MB1BG0-C1BAY0</v>
      </c>
      <c r="AH211" s="6" t="str">
        <f t="shared" si="62"/>
        <v>59MB1BGB-MB0A01S</v>
      </c>
      <c r="AI211" s="6" t="str">
        <f t="shared" si="63"/>
        <v/>
      </c>
      <c r="AJ211" s="6" t="str">
        <f t="shared" si="64"/>
        <v/>
      </c>
      <c r="AK211" s="6" t="str">
        <f t="shared" si="65"/>
        <v/>
      </c>
      <c r="AL211" s="6" t="str">
        <f t="shared" si="66"/>
        <v/>
      </c>
      <c r="AM211" s="6" t="str">
        <f t="shared" si="67"/>
        <v/>
      </c>
      <c r="AN211" s="6" t="str">
        <f t="shared" si="68"/>
        <v/>
      </c>
      <c r="AO211" s="6" t="str">
        <f t="shared" si="69"/>
        <v xml:space="preserve">90MB1BG0-C1BAY0 | 59MB1BGB-MB0A01S |  |  |  |  |  | </v>
      </c>
      <c r="AP211" s="6">
        <f t="shared" si="70"/>
        <v>100</v>
      </c>
      <c r="AQ211" s="4"/>
      <c r="AR211" s="6" t="b">
        <f t="shared" si="71"/>
        <v>1</v>
      </c>
      <c r="AS211" s="6" t="str">
        <f t="shared" si="72"/>
        <v>461E | 90MB1BG0-C1BAY0 | 59MB1BGB-MB0A01S |  |  |  |  |  |  | uniq211</v>
      </c>
      <c r="AT211" s="63">
        <f>IF(NOT(AR211),IF(TRIM($H211)="","Assembly","Phantom Alt"),VLOOKUP(F211,ZPCS04!B:G,6,0))</f>
        <v>37</v>
      </c>
      <c r="AU211" s="7"/>
      <c r="AV211" s="38">
        <f ca="1">IF(TRIM($W211)="F",OFFSET($A$5,MATCH($AS211,$AS$5:$AS211,0)-1,0),$A211)</f>
        <v>211</v>
      </c>
      <c r="AW211" s="38">
        <f ca="1">IFERROR(OFFSET(ZPCS04!$A$1,MATCH(F211,ZPCS04!B:B,0)-1,0),100)</f>
        <v>1.9999999850000001</v>
      </c>
      <c r="AX211" s="7"/>
      <c r="AY211" s="6" t="b">
        <f t="shared" si="73"/>
        <v>1</v>
      </c>
      <c r="AZ211" s="6" t="b">
        <f t="shared" si="74"/>
        <v>1</v>
      </c>
      <c r="BA211" s="4"/>
      <c r="BB211" s="38" t="str">
        <f ca="1">IF(AT211="Phantom Alt",MATCH($AS211,$AS$5:$AS211,0),IF(OR(OFFSET($AF211,0,8-COUNTBLANK($AG211:$AN211))=$F210,$BE211=$BE210),$BB210,""))</f>
        <v/>
      </c>
      <c r="BC211" s="41"/>
      <c r="BD211" s="55" t="str">
        <f t="shared" si="75"/>
        <v>90MB1BG0-C1BAY0 | 06050-00510000</v>
      </c>
      <c r="BE211" s="55" t="str">
        <f t="shared" ca="1" si="76"/>
        <v>90MB1BG0-C1BAY0 | 59MB1BGB-MB0A01S</v>
      </c>
      <c r="BF211" s="57">
        <f ca="1">IFERROR(VLOOKUP($BE211,$BD$5:$BF210,3,0)*$AE211,VLOOKUP($C211,Demanda!$A:$B,2,0)*$AE211)*IF(AT211="Phantom Alt",$BC211,TRUE)</f>
        <v>1500</v>
      </c>
      <c r="BG211" s="57">
        <f t="shared" ca="1" si="77"/>
        <v>1500</v>
      </c>
      <c r="BH211" s="57">
        <f>SUMIF(Invoice!A:A,F211,Invoice!B:B)</f>
        <v>1500</v>
      </c>
      <c r="BI211" s="57">
        <f t="shared" ca="1" si="78"/>
        <v>1500</v>
      </c>
      <c r="BJ211" s="57">
        <f ca="1">MIN((BI211-SUMIF($AS$5:AS210,AS211,$BJ$5:BJ210)),MAX(0,BH211-SUMIF($F$5:F210,F211,$BJ$5:BJ210)))</f>
        <v>1500</v>
      </c>
      <c r="BK211" s="57">
        <f t="shared" ca="1" si="79"/>
        <v>0</v>
      </c>
      <c r="BL211" s="57">
        <f ca="1">MAX(0,SUMIF(Invoice!A:A,F211,Invoice!B:B)-SUMIF(F:F,F211,BJ:BJ))*(COUNTIF(F:F,F211)=COUNTIF($F$5:F211,F211))</f>
        <v>0</v>
      </c>
    </row>
    <row r="212" spans="1:64" hidden="1">
      <c r="A212" s="43">
        <v>213</v>
      </c>
      <c r="B212" s="35" t="s">
        <v>145</v>
      </c>
      <c r="C212" s="35" t="s">
        <v>5706</v>
      </c>
      <c r="D212" s="35">
        <v>2</v>
      </c>
      <c r="E212" s="35">
        <v>580</v>
      </c>
      <c r="F212" s="64" t="s">
        <v>3950</v>
      </c>
      <c r="G212" s="73" t="s">
        <v>5720</v>
      </c>
      <c r="H212" s="35">
        <v>57</v>
      </c>
      <c r="I212" s="35" t="s">
        <v>55</v>
      </c>
      <c r="J212" s="35">
        <v>0</v>
      </c>
      <c r="K212" s="35" t="s">
        <v>462</v>
      </c>
      <c r="L212" s="35" t="s">
        <v>53</v>
      </c>
      <c r="M212" s="35">
        <v>1</v>
      </c>
      <c r="N212" s="35"/>
      <c r="O212" s="35">
        <v>1</v>
      </c>
      <c r="P212" s="35">
        <v>2</v>
      </c>
      <c r="Q212" s="35">
        <v>2</v>
      </c>
      <c r="R212" s="35" t="s">
        <v>122</v>
      </c>
      <c r="S212" s="35" t="s">
        <v>122</v>
      </c>
      <c r="T212" s="36">
        <v>44901</v>
      </c>
      <c r="U212" s="36">
        <v>2958465</v>
      </c>
      <c r="V212" s="35" t="s">
        <v>5707</v>
      </c>
      <c r="W212" s="35" t="s">
        <v>144</v>
      </c>
      <c r="X212" s="35"/>
      <c r="Y212" s="35" t="s">
        <v>143</v>
      </c>
      <c r="Z212" s="35">
        <v>7594328</v>
      </c>
      <c r="AA212" s="35">
        <v>322</v>
      </c>
      <c r="AB212" s="35">
        <v>161</v>
      </c>
      <c r="AC212" s="35"/>
      <c r="AE212" s="51">
        <f t="shared" si="60"/>
        <v>1</v>
      </c>
      <c r="AG212" s="6" t="str">
        <f t="shared" si="61"/>
        <v>90MB1BG0-C1BAY0</v>
      </c>
      <c r="AH212" s="6" t="str">
        <f t="shared" si="62"/>
        <v>59MB1BGB-MB0A01S</v>
      </c>
      <c r="AI212" s="6" t="str">
        <f t="shared" si="63"/>
        <v/>
      </c>
      <c r="AJ212" s="6" t="str">
        <f t="shared" si="64"/>
        <v/>
      </c>
      <c r="AK212" s="6" t="str">
        <f t="shared" si="65"/>
        <v/>
      </c>
      <c r="AL212" s="6" t="str">
        <f t="shared" si="66"/>
        <v/>
      </c>
      <c r="AM212" s="6" t="str">
        <f t="shared" si="67"/>
        <v/>
      </c>
      <c r="AN212" s="6" t="str">
        <f t="shared" si="68"/>
        <v/>
      </c>
      <c r="AO212" s="6" t="str">
        <f t="shared" si="69"/>
        <v xml:space="preserve">90MB1BG0-C1BAY0 | 59MB1BGB-MB0A01S |  |  |  |  |  | </v>
      </c>
      <c r="AP212" s="6">
        <f t="shared" si="70"/>
        <v>0</v>
      </c>
      <c r="AQ212" s="4"/>
      <c r="AR212" s="6" t="b">
        <f t="shared" si="71"/>
        <v>1</v>
      </c>
      <c r="AS212" s="6" t="str">
        <f t="shared" si="72"/>
        <v>461E | 90MB1BG0-C1BAY0 | 59MB1BGB-MB0A01S |  |  |  |  |  |  | 57</v>
      </c>
      <c r="AT212" s="63">
        <f>IF(NOT(AR212),IF(TRIM($H212)="","Assembly","Phantom Alt"),VLOOKUP(F212,ZPCS04!B:G,6,0))</f>
        <v>865</v>
      </c>
      <c r="AU212" s="7"/>
      <c r="AV212" s="38">
        <f ca="1">IF(TRIM($W212)="F",OFFSET($A$5,MATCH($AS212,$AS$5:$AS212,0)-1,0),$A212)</f>
        <v>213</v>
      </c>
      <c r="AW212" s="38">
        <f ca="1">IFERROR(OFFSET(ZPCS04!$A$1,MATCH(F212,ZPCS04!B:B,0)-1,0),100)</f>
        <v>2</v>
      </c>
      <c r="AX212" s="7"/>
      <c r="AY212" s="6" t="b">
        <f t="shared" si="73"/>
        <v>1</v>
      </c>
      <c r="AZ212" s="6" t="b">
        <f t="shared" si="74"/>
        <v>1</v>
      </c>
      <c r="BA212" s="4"/>
      <c r="BB212" s="38" t="str">
        <f ca="1">IF(AT212="Phantom Alt",MATCH($AS212,$AS$5:$AS212,0),IF(OR(OFFSET($AF212,0,8-COUNTBLANK($AG212:$AN212))=$F211,$BE212=$BE211),$BB211,""))</f>
        <v/>
      </c>
      <c r="BC212" s="41"/>
      <c r="BD212" s="55" t="str">
        <f t="shared" si="75"/>
        <v>90MB1BG0-C1BAY0 | 10G212680114010</v>
      </c>
      <c r="BE212" s="55" t="str">
        <f t="shared" ca="1" si="76"/>
        <v>90MB1BG0-C1BAY0 | 59MB1BGB-MB0A01S</v>
      </c>
      <c r="BF212" s="57">
        <f ca="1">IFERROR(VLOOKUP($BE212,$BD$5:$BF211,3,0)*$AE212,VLOOKUP($C212,Demanda!$A:$B,2,0)*$AE212)*IF(AT212="Phantom Alt",$BC212,TRUE)</f>
        <v>1500</v>
      </c>
      <c r="BG212" s="57">
        <f t="shared" ca="1" si="77"/>
        <v>0</v>
      </c>
      <c r="BH212" s="57">
        <f>SUMIF(Invoice!A:A,F212,Invoice!B:B)</f>
        <v>0</v>
      </c>
      <c r="BI212" s="57">
        <f t="shared" ca="1" si="78"/>
        <v>1500</v>
      </c>
      <c r="BJ212" s="57">
        <f ca="1">MIN((BI212-SUMIF($AS$5:AS211,AS212,$BJ$5:BJ211)),MAX(0,BH212-SUMIF($F$5:F211,F212,$BJ$5:BJ211)))</f>
        <v>0</v>
      </c>
      <c r="BK212" s="57">
        <f t="shared" ca="1" si="79"/>
        <v>0</v>
      </c>
      <c r="BL212" s="57">
        <f ca="1">MAX(0,SUMIF(Invoice!A:A,F212,Invoice!B:B)-SUMIF(F:F,F212,BJ:BJ))*(COUNTIF(F:F,F212)=COUNTIF($F$5:F212,F212))</f>
        <v>0</v>
      </c>
    </row>
    <row r="213" spans="1:64" hidden="1">
      <c r="A213" s="43">
        <v>212</v>
      </c>
      <c r="B213" s="35" t="s">
        <v>145</v>
      </c>
      <c r="C213" s="35" t="s">
        <v>5706</v>
      </c>
      <c r="D213" s="35">
        <v>2</v>
      </c>
      <c r="E213" s="35">
        <v>580</v>
      </c>
      <c r="F213" s="64" t="s">
        <v>3952</v>
      </c>
      <c r="G213" s="73" t="s">
        <v>5721</v>
      </c>
      <c r="H213" s="35">
        <v>57</v>
      </c>
      <c r="I213" s="35" t="s">
        <v>55</v>
      </c>
      <c r="J213" s="35">
        <v>0</v>
      </c>
      <c r="K213" s="35" t="s">
        <v>462</v>
      </c>
      <c r="L213" s="35" t="s">
        <v>53</v>
      </c>
      <c r="M213" s="35">
        <v>1</v>
      </c>
      <c r="N213" s="35"/>
      <c r="O213" s="35">
        <v>1</v>
      </c>
      <c r="P213" s="35">
        <v>2</v>
      </c>
      <c r="Q213" s="35">
        <v>3</v>
      </c>
      <c r="R213" s="35" t="s">
        <v>122</v>
      </c>
      <c r="S213" s="35" t="s">
        <v>122</v>
      </c>
      <c r="T213" s="36">
        <v>44901</v>
      </c>
      <c r="U213" s="36">
        <v>2958465</v>
      </c>
      <c r="V213" s="35" t="s">
        <v>5707</v>
      </c>
      <c r="W213" s="35" t="s">
        <v>144</v>
      </c>
      <c r="X213" s="35"/>
      <c r="Y213" s="35" t="s">
        <v>143</v>
      </c>
      <c r="Z213" s="35">
        <v>7594328</v>
      </c>
      <c r="AA213" s="35">
        <v>324</v>
      </c>
      <c r="AB213" s="35">
        <v>162</v>
      </c>
      <c r="AC213" s="35"/>
      <c r="AE213" s="51">
        <f t="shared" si="60"/>
        <v>1</v>
      </c>
      <c r="AG213" s="6" t="str">
        <f t="shared" si="61"/>
        <v>90MB1BG0-C1BAY0</v>
      </c>
      <c r="AH213" s="6" t="str">
        <f t="shared" si="62"/>
        <v>59MB1BGB-MB0A01S</v>
      </c>
      <c r="AI213" s="6" t="str">
        <f t="shared" si="63"/>
        <v/>
      </c>
      <c r="AJ213" s="6" t="str">
        <f t="shared" si="64"/>
        <v/>
      </c>
      <c r="AK213" s="6" t="str">
        <f t="shared" si="65"/>
        <v/>
      </c>
      <c r="AL213" s="6" t="str">
        <f t="shared" si="66"/>
        <v/>
      </c>
      <c r="AM213" s="6" t="str">
        <f t="shared" si="67"/>
        <v/>
      </c>
      <c r="AN213" s="6" t="str">
        <f t="shared" si="68"/>
        <v/>
      </c>
      <c r="AO213" s="6" t="str">
        <f t="shared" si="69"/>
        <v xml:space="preserve">90MB1BG0-C1BAY0 | 59MB1BGB-MB0A01S |  |  |  |  |  | </v>
      </c>
      <c r="AP213" s="6">
        <f t="shared" si="70"/>
        <v>0</v>
      </c>
      <c r="AQ213" s="4"/>
      <c r="AR213" s="6" t="b">
        <f t="shared" si="71"/>
        <v>1</v>
      </c>
      <c r="AS213" s="6" t="str">
        <f t="shared" si="72"/>
        <v>461E | 90MB1BG0-C1BAY0 | 59MB1BGB-MB0A01S |  |  |  |  |  |  | 57</v>
      </c>
      <c r="AT213" s="63">
        <f>IF(NOT(AR213),IF(TRIM($H213)="","Assembly","Phantom Alt"),VLOOKUP(F213,ZPCS04!B:G,6,0))</f>
        <v>865</v>
      </c>
      <c r="AU213" s="7"/>
      <c r="AV213" s="38">
        <f ca="1">IF(TRIM($W213)="F",OFFSET($A$5,MATCH($AS213,$AS$5:$AS213,0)-1,0),$A213)</f>
        <v>213</v>
      </c>
      <c r="AW213" s="38">
        <f ca="1">IFERROR(OFFSET(ZPCS04!$A$1,MATCH(F213,ZPCS04!B:B,0)-1,0),100)</f>
        <v>1.9999999000000002</v>
      </c>
      <c r="AX213" s="7"/>
      <c r="AY213" s="6" t="b">
        <f t="shared" si="73"/>
        <v>1</v>
      </c>
      <c r="AZ213" s="6" t="b">
        <f t="shared" si="74"/>
        <v>1</v>
      </c>
      <c r="BA213" s="4"/>
      <c r="BB213" s="38" t="str">
        <f ca="1">IF(AT213="Phantom Alt",MATCH($AS213,$AS$5:$AS213,0),IF(OR(OFFSET($AF213,0,8-COUNTBLANK($AG213:$AN213))=$F212,$BE213=$BE212),$BB212,""))</f>
        <v/>
      </c>
      <c r="BC213" s="41"/>
      <c r="BD213" s="55" t="str">
        <f t="shared" si="75"/>
        <v>90MB1BG0-C1BAY0 | 10G212680114020</v>
      </c>
      <c r="BE213" s="55" t="str">
        <f t="shared" ca="1" si="76"/>
        <v>90MB1BG0-C1BAY0 | 59MB1BGB-MB0A01S</v>
      </c>
      <c r="BF213" s="57">
        <f ca="1">IFERROR(VLOOKUP($BE213,$BD$5:$BF212,3,0)*$AE213,VLOOKUP($C213,Demanda!$A:$B,2,0)*$AE213)*IF(AT213="Phantom Alt",$BC213,TRUE)</f>
        <v>1500</v>
      </c>
      <c r="BG213" s="57">
        <f t="shared" ca="1" si="77"/>
        <v>0</v>
      </c>
      <c r="BH213" s="57">
        <f>SUMIF(Invoice!A:A,F213,Invoice!B:B)</f>
        <v>10000</v>
      </c>
      <c r="BI213" s="57">
        <f t="shared" ca="1" si="78"/>
        <v>1500</v>
      </c>
      <c r="BJ213" s="57">
        <f ca="1">MIN((BI213-SUMIF($AS$5:AS212,AS213,$BJ$5:BJ212)),MAX(0,BH213-SUMIF($F$5:F212,F213,$BJ$5:BJ212)))</f>
        <v>1500</v>
      </c>
      <c r="BK213" s="57">
        <f t="shared" ca="1" si="79"/>
        <v>0</v>
      </c>
      <c r="BL213" s="57">
        <f ca="1">MAX(0,SUMIF(Invoice!A:A,F213,Invoice!B:B)-SUMIF(F:F,F213,BJ:BJ))*(COUNTIF(F:F,F213)=COUNTIF($F$5:F213,F213))</f>
        <v>8500</v>
      </c>
    </row>
    <row r="214" spans="1:64" hidden="1">
      <c r="A214" s="43">
        <v>214</v>
      </c>
      <c r="B214" s="35" t="s">
        <v>145</v>
      </c>
      <c r="C214" s="35" t="s">
        <v>5706</v>
      </c>
      <c r="D214" s="35">
        <v>2</v>
      </c>
      <c r="E214" s="35">
        <v>580</v>
      </c>
      <c r="F214" s="64" t="s">
        <v>3956</v>
      </c>
      <c r="G214" s="73" t="s">
        <v>3957</v>
      </c>
      <c r="H214" s="35">
        <v>57</v>
      </c>
      <c r="I214" s="35" t="s">
        <v>54</v>
      </c>
      <c r="J214" s="35">
        <v>100</v>
      </c>
      <c r="K214" s="35" t="s">
        <v>148</v>
      </c>
      <c r="L214" s="35" t="s">
        <v>53</v>
      </c>
      <c r="M214" s="35">
        <v>1</v>
      </c>
      <c r="N214" s="35">
        <v>1</v>
      </c>
      <c r="O214" s="35">
        <v>1</v>
      </c>
      <c r="P214" s="35">
        <v>2</v>
      </c>
      <c r="Q214" s="35">
        <v>1</v>
      </c>
      <c r="R214" s="35" t="s">
        <v>73</v>
      </c>
      <c r="S214" s="35" t="s">
        <v>73</v>
      </c>
      <c r="T214" s="36">
        <v>44901</v>
      </c>
      <c r="U214" s="36">
        <v>2958465</v>
      </c>
      <c r="V214" s="35" t="s">
        <v>5707</v>
      </c>
      <c r="W214" s="35" t="s">
        <v>144</v>
      </c>
      <c r="X214" s="35"/>
      <c r="Y214" s="35" t="s">
        <v>143</v>
      </c>
      <c r="Z214" s="35">
        <v>7594328</v>
      </c>
      <c r="AA214" s="35">
        <v>320</v>
      </c>
      <c r="AB214" s="35">
        <v>160</v>
      </c>
      <c r="AC214" s="35"/>
      <c r="AE214" s="51">
        <f t="shared" si="60"/>
        <v>1</v>
      </c>
      <c r="AG214" s="6" t="str">
        <f t="shared" si="61"/>
        <v>90MB1BG0-C1BAY0</v>
      </c>
      <c r="AH214" s="6" t="str">
        <f t="shared" si="62"/>
        <v>59MB1BGB-MB0A01S</v>
      </c>
      <c r="AI214" s="6" t="str">
        <f t="shared" si="63"/>
        <v/>
      </c>
      <c r="AJ214" s="6" t="str">
        <f t="shared" si="64"/>
        <v/>
      </c>
      <c r="AK214" s="6" t="str">
        <f t="shared" si="65"/>
        <v/>
      </c>
      <c r="AL214" s="6" t="str">
        <f t="shared" si="66"/>
        <v/>
      </c>
      <c r="AM214" s="6" t="str">
        <f t="shared" si="67"/>
        <v/>
      </c>
      <c r="AN214" s="6" t="str">
        <f t="shared" si="68"/>
        <v/>
      </c>
      <c r="AO214" s="6" t="str">
        <f t="shared" si="69"/>
        <v xml:space="preserve">90MB1BG0-C1BAY0 | 59MB1BGB-MB0A01S |  |  |  |  |  | </v>
      </c>
      <c r="AP214" s="6">
        <f t="shared" si="70"/>
        <v>100</v>
      </c>
      <c r="AQ214" s="4"/>
      <c r="AR214" s="6" t="b">
        <f t="shared" si="71"/>
        <v>1</v>
      </c>
      <c r="AS214" s="6" t="str">
        <f t="shared" si="72"/>
        <v>461E | 90MB1BG0-C1BAY0 | 59MB1BGB-MB0A01S |  |  |  |  |  |  | 57</v>
      </c>
      <c r="AT214" s="63">
        <f>IF(NOT(AR214),IF(TRIM($H214)="","Assembly","Phantom Alt"),VLOOKUP(F214,ZPCS04!B:G,6,0))</f>
        <v>865</v>
      </c>
      <c r="AU214" s="7"/>
      <c r="AV214" s="38">
        <f ca="1">IF(TRIM($W214)="F",OFFSET($A$5,MATCH($AS214,$AS$5:$AS214,0)-1,0),$A214)</f>
        <v>213</v>
      </c>
      <c r="AW214" s="38">
        <f ca="1">IFERROR(OFFSET(ZPCS04!$A$1,MATCH(F214,ZPCS04!B:B,0)-1,0),100)</f>
        <v>2</v>
      </c>
      <c r="AX214" s="7"/>
      <c r="AY214" s="6" t="b">
        <f t="shared" si="73"/>
        <v>1</v>
      </c>
      <c r="AZ214" s="6" t="b">
        <f t="shared" si="74"/>
        <v>1</v>
      </c>
      <c r="BA214" s="4"/>
      <c r="BB214" s="38" t="str">
        <f ca="1">IF(AT214="Phantom Alt",MATCH($AS214,$AS$5:$AS214,0),IF(OR(OFFSET($AF214,0,8-COUNTBLANK($AG214:$AN214))=$F213,$BE214=$BE213),$BB213,""))</f>
        <v/>
      </c>
      <c r="BC214" s="41"/>
      <c r="BD214" s="55" t="str">
        <f t="shared" si="75"/>
        <v>90MB1BG0-C1BAY0 | 10G212680114050</v>
      </c>
      <c r="BE214" s="55" t="str">
        <f t="shared" ca="1" si="76"/>
        <v>90MB1BG0-C1BAY0 | 59MB1BGB-MB0A01S</v>
      </c>
      <c r="BF214" s="57">
        <f ca="1">IFERROR(VLOOKUP($BE214,$BD$5:$BF213,3,0)*$AE214,VLOOKUP($C214,Demanda!$A:$B,2,0)*$AE214)*IF(AT214="Phantom Alt",$BC214,TRUE)</f>
        <v>1500</v>
      </c>
      <c r="BG214" s="57">
        <f t="shared" ca="1" si="77"/>
        <v>1500</v>
      </c>
      <c r="BH214" s="57">
        <f>SUMIF(Invoice!A:A,F214,Invoice!B:B)</f>
        <v>0</v>
      </c>
      <c r="BI214" s="57">
        <f t="shared" ca="1" si="78"/>
        <v>1500</v>
      </c>
      <c r="BJ214" s="57">
        <f ca="1">MIN((BI214-SUMIF($AS$5:AS213,AS214,$BJ$5:BJ213)),MAX(0,BH214-SUMIF($F$5:F213,F214,$BJ$5:BJ213)))</f>
        <v>0</v>
      </c>
      <c r="BK214" s="57">
        <f t="shared" ca="1" si="79"/>
        <v>0</v>
      </c>
      <c r="BL214" s="57">
        <f ca="1">MAX(0,SUMIF(Invoice!A:A,F214,Invoice!B:B)-SUMIF(F:F,F214,BJ:BJ))*(COUNTIF(F:F,F214)=COUNTIF($F$5:F214,F214))</f>
        <v>0</v>
      </c>
    </row>
    <row r="215" spans="1:64" hidden="1">
      <c r="A215" s="43">
        <v>215</v>
      </c>
      <c r="B215" s="35" t="s">
        <v>145</v>
      </c>
      <c r="C215" s="35" t="s">
        <v>5706</v>
      </c>
      <c r="D215" s="35">
        <v>2</v>
      </c>
      <c r="E215" s="35">
        <v>590</v>
      </c>
      <c r="F215" s="64" t="s">
        <v>1032</v>
      </c>
      <c r="G215" s="73" t="s">
        <v>1033</v>
      </c>
      <c r="H215" s="35">
        <v>58</v>
      </c>
      <c r="I215" s="35" t="s">
        <v>54</v>
      </c>
      <c r="J215" s="35">
        <v>100</v>
      </c>
      <c r="K215" s="35" t="s">
        <v>462</v>
      </c>
      <c r="L215" s="35" t="s">
        <v>53</v>
      </c>
      <c r="M215" s="35">
        <v>10</v>
      </c>
      <c r="N215" s="35">
        <v>10</v>
      </c>
      <c r="O215" s="35">
        <v>1</v>
      </c>
      <c r="P215" s="35">
        <v>2</v>
      </c>
      <c r="Q215" s="35">
        <v>1</v>
      </c>
      <c r="R215" s="35" t="s">
        <v>122</v>
      </c>
      <c r="S215" s="35" t="s">
        <v>122</v>
      </c>
      <c r="T215" s="36">
        <v>44901</v>
      </c>
      <c r="U215" s="36">
        <v>2958465</v>
      </c>
      <c r="V215" s="35" t="s">
        <v>5707</v>
      </c>
      <c r="W215" s="35" t="s">
        <v>144</v>
      </c>
      <c r="X215" s="35"/>
      <c r="Y215" s="35" t="s">
        <v>143</v>
      </c>
      <c r="Z215" s="35">
        <v>7594328</v>
      </c>
      <c r="AA215" s="35">
        <v>326</v>
      </c>
      <c r="AB215" s="35">
        <v>163</v>
      </c>
      <c r="AC215" s="35"/>
      <c r="AE215" s="51">
        <f t="shared" si="60"/>
        <v>10</v>
      </c>
      <c r="AG215" s="6" t="str">
        <f t="shared" si="61"/>
        <v>90MB1BG0-C1BAY0</v>
      </c>
      <c r="AH215" s="6" t="str">
        <f t="shared" si="62"/>
        <v>59MB1BGB-MB0A01S</v>
      </c>
      <c r="AI215" s="6" t="str">
        <f t="shared" si="63"/>
        <v/>
      </c>
      <c r="AJ215" s="6" t="str">
        <f t="shared" si="64"/>
        <v/>
      </c>
      <c r="AK215" s="6" t="str">
        <f t="shared" si="65"/>
        <v/>
      </c>
      <c r="AL215" s="6" t="str">
        <f t="shared" si="66"/>
        <v/>
      </c>
      <c r="AM215" s="6" t="str">
        <f t="shared" si="67"/>
        <v/>
      </c>
      <c r="AN215" s="6" t="str">
        <f t="shared" si="68"/>
        <v/>
      </c>
      <c r="AO215" s="6" t="str">
        <f t="shared" si="69"/>
        <v xml:space="preserve">90MB1BG0-C1BAY0 | 59MB1BGB-MB0A01S |  |  |  |  |  | </v>
      </c>
      <c r="AP215" s="6">
        <f t="shared" si="70"/>
        <v>100</v>
      </c>
      <c r="AQ215" s="4"/>
      <c r="AR215" s="6" t="b">
        <f t="shared" si="71"/>
        <v>1</v>
      </c>
      <c r="AS215" s="6" t="str">
        <f t="shared" si="72"/>
        <v>461E | 90MB1BG0-C1BAY0 | 59MB1BGB-MB0A01S |  |  |  |  |  |  | 58</v>
      </c>
      <c r="AT215" s="63">
        <f>IF(NOT(AR215),IF(TRIM($H215)="","Assembly","Phantom Alt"),VLOOKUP(F215,ZPCS04!B:G,6,0))</f>
        <v>1035</v>
      </c>
      <c r="AU215" s="7"/>
      <c r="AV215" s="38">
        <f ca="1">IF(TRIM($W215)="F",OFFSET($A$5,MATCH($AS215,$AS$5:$AS215,0)-1,0),$A215)</f>
        <v>215</v>
      </c>
      <c r="AW215" s="38">
        <f ca="1">IFERROR(OFFSET(ZPCS04!$A$1,MATCH(F215,ZPCS04!B:B,0)-1,0),100)</f>
        <v>2</v>
      </c>
      <c r="AX215" s="7"/>
      <c r="AY215" s="6" t="b">
        <f t="shared" si="73"/>
        <v>1</v>
      </c>
      <c r="AZ215" s="6" t="b">
        <f t="shared" si="74"/>
        <v>1</v>
      </c>
      <c r="BA215" s="4"/>
      <c r="BB215" s="38" t="str">
        <f ca="1">IF(AT215="Phantom Alt",MATCH($AS215,$AS$5:$AS215,0),IF(OR(OFFSET($AF215,0,8-COUNTBLANK($AG215:$AN215))=$F214,$BE215=$BE214),$BB214,""))</f>
        <v/>
      </c>
      <c r="BC215" s="41"/>
      <c r="BD215" s="55" t="str">
        <f t="shared" si="75"/>
        <v>90MB1BG0-C1BAY0 | 10G212680214010</v>
      </c>
      <c r="BE215" s="55" t="str">
        <f t="shared" ca="1" si="76"/>
        <v>90MB1BG0-C1BAY0 | 59MB1BGB-MB0A01S</v>
      </c>
      <c r="BF215" s="57">
        <f ca="1">IFERROR(VLOOKUP($BE215,$BD$5:$BF214,3,0)*$AE215,VLOOKUP($C215,Demanda!$A:$B,2,0)*$AE215)*IF(AT215="Phantom Alt",$BC215,TRUE)</f>
        <v>15000</v>
      </c>
      <c r="BG215" s="57">
        <f t="shared" ca="1" si="77"/>
        <v>15000</v>
      </c>
      <c r="BH215" s="57">
        <f>SUMIF(Invoice!A:A,F215,Invoice!B:B)</f>
        <v>0</v>
      </c>
      <c r="BI215" s="57">
        <f t="shared" ca="1" si="78"/>
        <v>15000</v>
      </c>
      <c r="BJ215" s="57">
        <f ca="1">MIN((BI215-SUMIF($AS$5:AS214,AS215,$BJ$5:BJ214)),MAX(0,BH215-SUMIF($F$5:F214,F215,$BJ$5:BJ214)))</f>
        <v>0</v>
      </c>
      <c r="BK215" s="57">
        <f t="shared" ca="1" si="79"/>
        <v>0</v>
      </c>
      <c r="BL215" s="57">
        <f ca="1">MAX(0,SUMIF(Invoice!A:A,F215,Invoice!B:B)-SUMIF(F:F,F215,BJ:BJ))*(COUNTIF(F:F,F215)=COUNTIF($F$5:F215,F215))</f>
        <v>0</v>
      </c>
    </row>
    <row r="216" spans="1:64" hidden="1">
      <c r="A216" s="43">
        <v>216</v>
      </c>
      <c r="B216" s="35" t="s">
        <v>145</v>
      </c>
      <c r="C216" s="35" t="s">
        <v>5706</v>
      </c>
      <c r="D216" s="35">
        <v>2</v>
      </c>
      <c r="E216" s="35">
        <v>590</v>
      </c>
      <c r="F216" s="64" t="s">
        <v>1035</v>
      </c>
      <c r="G216" s="73" t="s">
        <v>1036</v>
      </c>
      <c r="H216" s="35">
        <v>58</v>
      </c>
      <c r="I216" s="35" t="s">
        <v>55</v>
      </c>
      <c r="J216" s="35">
        <v>0</v>
      </c>
      <c r="K216" s="35" t="s">
        <v>462</v>
      </c>
      <c r="L216" s="35" t="s">
        <v>53</v>
      </c>
      <c r="M216" s="35">
        <v>10</v>
      </c>
      <c r="N216" s="35"/>
      <c r="O216" s="35">
        <v>1</v>
      </c>
      <c r="P216" s="35">
        <v>2</v>
      </c>
      <c r="Q216" s="35">
        <v>2</v>
      </c>
      <c r="R216" s="35" t="s">
        <v>122</v>
      </c>
      <c r="S216" s="35" t="s">
        <v>122</v>
      </c>
      <c r="T216" s="36">
        <v>44901</v>
      </c>
      <c r="U216" s="36">
        <v>2958465</v>
      </c>
      <c r="V216" s="35" t="s">
        <v>5707</v>
      </c>
      <c r="W216" s="35" t="s">
        <v>144</v>
      </c>
      <c r="X216" s="35"/>
      <c r="Y216" s="35" t="s">
        <v>143</v>
      </c>
      <c r="Z216" s="35">
        <v>7594328</v>
      </c>
      <c r="AA216" s="35">
        <v>328</v>
      </c>
      <c r="AB216" s="35">
        <v>164</v>
      </c>
      <c r="AC216" s="35"/>
      <c r="AE216" s="51">
        <f t="shared" si="60"/>
        <v>10</v>
      </c>
      <c r="AG216" s="6" t="str">
        <f t="shared" si="61"/>
        <v>90MB1BG0-C1BAY0</v>
      </c>
      <c r="AH216" s="6" t="str">
        <f t="shared" si="62"/>
        <v>59MB1BGB-MB0A01S</v>
      </c>
      <c r="AI216" s="6" t="str">
        <f t="shared" si="63"/>
        <v/>
      </c>
      <c r="AJ216" s="6" t="str">
        <f t="shared" si="64"/>
        <v/>
      </c>
      <c r="AK216" s="6" t="str">
        <f t="shared" si="65"/>
        <v/>
      </c>
      <c r="AL216" s="6" t="str">
        <f t="shared" si="66"/>
        <v/>
      </c>
      <c r="AM216" s="6" t="str">
        <f t="shared" si="67"/>
        <v/>
      </c>
      <c r="AN216" s="6" t="str">
        <f t="shared" si="68"/>
        <v/>
      </c>
      <c r="AO216" s="6" t="str">
        <f t="shared" si="69"/>
        <v xml:space="preserve">90MB1BG0-C1BAY0 | 59MB1BGB-MB0A01S |  |  |  |  |  | </v>
      </c>
      <c r="AP216" s="6">
        <f t="shared" si="70"/>
        <v>0</v>
      </c>
      <c r="AQ216" s="4"/>
      <c r="AR216" s="6" t="b">
        <f t="shared" si="71"/>
        <v>1</v>
      </c>
      <c r="AS216" s="6" t="str">
        <f t="shared" si="72"/>
        <v>461E | 90MB1BG0-C1BAY0 | 59MB1BGB-MB0A01S |  |  |  |  |  |  | 58</v>
      </c>
      <c r="AT216" s="63">
        <f>IF(NOT(AR216),IF(TRIM($H216)="","Assembly","Phantom Alt"),VLOOKUP(F216,ZPCS04!B:G,6,0))</f>
        <v>1035</v>
      </c>
      <c r="AU216" s="7"/>
      <c r="AV216" s="38">
        <f ca="1">IF(TRIM($W216)="F",OFFSET($A$5,MATCH($AS216,$AS$5:$AS216,0)-1,0),$A216)</f>
        <v>215</v>
      </c>
      <c r="AW216" s="38">
        <f ca="1">IFERROR(OFFSET(ZPCS04!$A$1,MATCH(F216,ZPCS04!B:B,0)-1,0),100)</f>
        <v>1.9999997999999999</v>
      </c>
      <c r="AX216" s="7"/>
      <c r="AY216" s="6" t="b">
        <f t="shared" si="73"/>
        <v>1</v>
      </c>
      <c r="AZ216" s="6" t="b">
        <f t="shared" si="74"/>
        <v>1</v>
      </c>
      <c r="BA216" s="4"/>
      <c r="BB216" s="38" t="str">
        <f ca="1">IF(AT216="Phantom Alt",MATCH($AS216,$AS$5:$AS216,0),IF(OR(OFFSET($AF216,0,8-COUNTBLANK($AG216:$AN216))=$F215,$BE216=$BE215),$BB215,""))</f>
        <v/>
      </c>
      <c r="BC216" s="41"/>
      <c r="BD216" s="55" t="str">
        <f t="shared" si="75"/>
        <v>90MB1BG0-C1BAY0 | 10G212680214020</v>
      </c>
      <c r="BE216" s="55" t="str">
        <f t="shared" ca="1" si="76"/>
        <v>90MB1BG0-C1BAY0 | 59MB1BGB-MB0A01S</v>
      </c>
      <c r="BF216" s="57">
        <f ca="1">IFERROR(VLOOKUP($BE216,$BD$5:$BF215,3,0)*$AE216,VLOOKUP($C216,Demanda!$A:$B,2,0)*$AE216)*IF(AT216="Phantom Alt",$BC216,TRUE)</f>
        <v>15000</v>
      </c>
      <c r="BG216" s="57">
        <f t="shared" ca="1" si="77"/>
        <v>0</v>
      </c>
      <c r="BH216" s="57">
        <f>SUMIF(Invoice!A:A,F216,Invoice!B:B)</f>
        <v>20000</v>
      </c>
      <c r="BI216" s="57">
        <f t="shared" ca="1" si="78"/>
        <v>15000</v>
      </c>
      <c r="BJ216" s="57">
        <f ca="1">MIN((BI216-SUMIF($AS$5:AS215,AS216,$BJ$5:BJ215)),MAX(0,BH216-SUMIF($F$5:F215,F216,$BJ$5:BJ215)))</f>
        <v>15000</v>
      </c>
      <c r="BK216" s="57">
        <f t="shared" ca="1" si="79"/>
        <v>0</v>
      </c>
      <c r="BL216" s="57">
        <f ca="1">MAX(0,SUMIF(Invoice!A:A,F216,Invoice!B:B)-SUMIF(F:F,F216,BJ:BJ))*(COUNTIF(F:F,F216)=COUNTIF($F$5:F216,F216))</f>
        <v>5000</v>
      </c>
    </row>
    <row r="217" spans="1:64" hidden="1">
      <c r="A217" s="43">
        <v>217</v>
      </c>
      <c r="B217" s="35" t="s">
        <v>145</v>
      </c>
      <c r="C217" s="35" t="s">
        <v>5706</v>
      </c>
      <c r="D217" s="35">
        <v>2</v>
      </c>
      <c r="E217" s="35">
        <v>590</v>
      </c>
      <c r="F217" s="64" t="s">
        <v>1037</v>
      </c>
      <c r="G217" s="73" t="s">
        <v>1038</v>
      </c>
      <c r="H217" s="35">
        <v>58</v>
      </c>
      <c r="I217" s="35" t="s">
        <v>55</v>
      </c>
      <c r="J217" s="35">
        <v>0</v>
      </c>
      <c r="K217" s="35" t="s">
        <v>148</v>
      </c>
      <c r="L217" s="35" t="s">
        <v>53</v>
      </c>
      <c r="M217" s="35">
        <v>10</v>
      </c>
      <c r="N217" s="35"/>
      <c r="O217" s="35">
        <v>1</v>
      </c>
      <c r="P217" s="35">
        <v>2</v>
      </c>
      <c r="Q217" s="35">
        <v>3</v>
      </c>
      <c r="R217" s="35" t="s">
        <v>73</v>
      </c>
      <c r="S217" s="35" t="s">
        <v>73</v>
      </c>
      <c r="T217" s="36">
        <v>44901</v>
      </c>
      <c r="U217" s="36">
        <v>2958465</v>
      </c>
      <c r="V217" s="35" t="s">
        <v>5707</v>
      </c>
      <c r="W217" s="35" t="s">
        <v>144</v>
      </c>
      <c r="X217" s="35"/>
      <c r="Y217" s="35" t="s">
        <v>143</v>
      </c>
      <c r="Z217" s="35">
        <v>7594328</v>
      </c>
      <c r="AA217" s="35">
        <v>330</v>
      </c>
      <c r="AB217" s="35">
        <v>165</v>
      </c>
      <c r="AC217" s="35"/>
      <c r="AE217" s="51">
        <f t="shared" si="60"/>
        <v>10</v>
      </c>
      <c r="AG217" s="6" t="str">
        <f t="shared" si="61"/>
        <v>90MB1BG0-C1BAY0</v>
      </c>
      <c r="AH217" s="6" t="str">
        <f t="shared" si="62"/>
        <v>59MB1BGB-MB0A01S</v>
      </c>
      <c r="AI217" s="6" t="str">
        <f t="shared" si="63"/>
        <v/>
      </c>
      <c r="AJ217" s="6" t="str">
        <f t="shared" si="64"/>
        <v/>
      </c>
      <c r="AK217" s="6" t="str">
        <f t="shared" si="65"/>
        <v/>
      </c>
      <c r="AL217" s="6" t="str">
        <f t="shared" si="66"/>
        <v/>
      </c>
      <c r="AM217" s="6" t="str">
        <f t="shared" si="67"/>
        <v/>
      </c>
      <c r="AN217" s="6" t="str">
        <f t="shared" si="68"/>
        <v/>
      </c>
      <c r="AO217" s="6" t="str">
        <f t="shared" si="69"/>
        <v xml:space="preserve">90MB1BG0-C1BAY0 | 59MB1BGB-MB0A01S |  |  |  |  |  | </v>
      </c>
      <c r="AP217" s="6">
        <f t="shared" si="70"/>
        <v>0</v>
      </c>
      <c r="AQ217" s="4"/>
      <c r="AR217" s="6" t="b">
        <f t="shared" si="71"/>
        <v>1</v>
      </c>
      <c r="AS217" s="6" t="str">
        <f t="shared" si="72"/>
        <v>461E | 90MB1BG0-C1BAY0 | 59MB1BGB-MB0A01S |  |  |  |  |  |  | 58</v>
      </c>
      <c r="AT217" s="63">
        <f>IF(NOT(AR217),IF(TRIM($H217)="","Assembly","Phantom Alt"),VLOOKUP(F217,ZPCS04!B:G,6,0))</f>
        <v>1035</v>
      </c>
      <c r="AU217" s="7"/>
      <c r="AV217" s="38">
        <f ca="1">IF(TRIM($W217)="F",OFFSET($A$5,MATCH($AS217,$AS$5:$AS217,0)-1,0),$A217)</f>
        <v>215</v>
      </c>
      <c r="AW217" s="38">
        <f ca="1">IFERROR(OFFSET(ZPCS04!$A$1,MATCH(F217,ZPCS04!B:B,0)-1,0),100)</f>
        <v>2</v>
      </c>
      <c r="AX217" s="7"/>
      <c r="AY217" s="6" t="b">
        <f t="shared" si="73"/>
        <v>1</v>
      </c>
      <c r="AZ217" s="6" t="b">
        <f t="shared" si="74"/>
        <v>1</v>
      </c>
      <c r="BA217" s="4"/>
      <c r="BB217" s="38" t="str">
        <f ca="1">IF(AT217="Phantom Alt",MATCH($AS217,$AS$5:$AS217,0),IF(OR(OFFSET($AF217,0,8-COUNTBLANK($AG217:$AN217))=$F216,$BE217=$BE216),$BB216,""))</f>
        <v/>
      </c>
      <c r="BC217" s="41"/>
      <c r="BD217" s="55" t="str">
        <f t="shared" si="75"/>
        <v>90MB1BG0-C1BAY0 | 10G212680214050</v>
      </c>
      <c r="BE217" s="55" t="str">
        <f t="shared" ca="1" si="76"/>
        <v>90MB1BG0-C1BAY0 | 59MB1BGB-MB0A01S</v>
      </c>
      <c r="BF217" s="57">
        <f ca="1">IFERROR(VLOOKUP($BE217,$BD$5:$BF216,3,0)*$AE217,VLOOKUP($C217,Demanda!$A:$B,2,0)*$AE217)*IF(AT217="Phantom Alt",$BC217,TRUE)</f>
        <v>15000</v>
      </c>
      <c r="BG217" s="57">
        <f t="shared" ca="1" si="77"/>
        <v>0</v>
      </c>
      <c r="BH217" s="57">
        <f>SUMIF(Invoice!A:A,F217,Invoice!B:B)</f>
        <v>0</v>
      </c>
      <c r="BI217" s="57">
        <f t="shared" ca="1" si="78"/>
        <v>15000</v>
      </c>
      <c r="BJ217" s="57">
        <f ca="1">MIN((BI217-SUMIF($AS$5:AS216,AS217,$BJ$5:BJ216)),MAX(0,BH217-SUMIF($F$5:F216,F217,$BJ$5:BJ216)))</f>
        <v>0</v>
      </c>
      <c r="BK217" s="57">
        <f t="shared" ca="1" si="79"/>
        <v>0</v>
      </c>
      <c r="BL217" s="57">
        <f ca="1">MAX(0,SUMIF(Invoice!A:A,F217,Invoice!B:B)-SUMIF(F:F,F217,BJ:BJ))*(COUNTIF(F:F,F217)=COUNTIF($F$5:F217,F217))</f>
        <v>0</v>
      </c>
    </row>
    <row r="218" spans="1:64" hidden="1">
      <c r="A218" s="43">
        <v>218</v>
      </c>
      <c r="B218" s="35" t="s">
        <v>145</v>
      </c>
      <c r="C218" s="35" t="s">
        <v>5706</v>
      </c>
      <c r="D218" s="35">
        <v>2</v>
      </c>
      <c r="E218" s="35">
        <v>600</v>
      </c>
      <c r="F218" s="64" t="s">
        <v>1039</v>
      </c>
      <c r="G218" s="73" t="s">
        <v>1040</v>
      </c>
      <c r="H218" s="35">
        <v>59</v>
      </c>
      <c r="I218" s="35" t="s">
        <v>55</v>
      </c>
      <c r="J218" s="35">
        <v>0</v>
      </c>
      <c r="K218" s="35" t="s">
        <v>148</v>
      </c>
      <c r="L218" s="35" t="s">
        <v>53</v>
      </c>
      <c r="M218" s="35">
        <v>1</v>
      </c>
      <c r="N218" s="35"/>
      <c r="O218" s="35">
        <v>1</v>
      </c>
      <c r="P218" s="35">
        <v>2</v>
      </c>
      <c r="Q218" s="35">
        <v>2</v>
      </c>
      <c r="R218" s="35" t="s">
        <v>73</v>
      </c>
      <c r="S218" s="35" t="s">
        <v>73</v>
      </c>
      <c r="T218" s="36">
        <v>44901</v>
      </c>
      <c r="U218" s="36">
        <v>2958465</v>
      </c>
      <c r="V218" s="35" t="s">
        <v>5707</v>
      </c>
      <c r="W218" s="35" t="s">
        <v>144</v>
      </c>
      <c r="X218" s="35"/>
      <c r="Y218" s="35" t="s">
        <v>143</v>
      </c>
      <c r="Z218" s="35">
        <v>7594328</v>
      </c>
      <c r="AA218" s="35">
        <v>334</v>
      </c>
      <c r="AB218" s="35">
        <v>167</v>
      </c>
      <c r="AC218" s="35"/>
      <c r="AE218" s="51">
        <f t="shared" si="60"/>
        <v>1</v>
      </c>
      <c r="AG218" s="6" t="str">
        <f t="shared" si="61"/>
        <v>90MB1BG0-C1BAY0</v>
      </c>
      <c r="AH218" s="6" t="str">
        <f t="shared" si="62"/>
        <v>59MB1BGB-MB0A01S</v>
      </c>
      <c r="AI218" s="6" t="str">
        <f t="shared" si="63"/>
        <v/>
      </c>
      <c r="AJ218" s="6" t="str">
        <f t="shared" si="64"/>
        <v/>
      </c>
      <c r="AK218" s="6" t="str">
        <f t="shared" si="65"/>
        <v/>
      </c>
      <c r="AL218" s="6" t="str">
        <f t="shared" si="66"/>
        <v/>
      </c>
      <c r="AM218" s="6" t="str">
        <f t="shared" si="67"/>
        <v/>
      </c>
      <c r="AN218" s="6" t="str">
        <f t="shared" si="68"/>
        <v/>
      </c>
      <c r="AO218" s="6" t="str">
        <f t="shared" si="69"/>
        <v xml:space="preserve">90MB1BG0-C1BAY0 | 59MB1BGB-MB0A01S |  |  |  |  |  | </v>
      </c>
      <c r="AP218" s="6">
        <f t="shared" si="70"/>
        <v>0</v>
      </c>
      <c r="AQ218" s="4"/>
      <c r="AR218" s="6" t="b">
        <f t="shared" si="71"/>
        <v>1</v>
      </c>
      <c r="AS218" s="6" t="str">
        <f t="shared" si="72"/>
        <v>461E | 90MB1BG0-C1BAY0 | 59MB1BGB-MB0A01S |  |  |  |  |  |  | 59</v>
      </c>
      <c r="AT218" s="63">
        <f>IF(NOT(AR218),IF(TRIM($H218)="","Assembly","Phantom Alt"),VLOOKUP(F218,ZPCS04!B:G,6,0))</f>
        <v>1272</v>
      </c>
      <c r="AU218" s="7"/>
      <c r="AV218" s="38">
        <f ca="1">IF(TRIM($W218)="F",OFFSET($A$5,MATCH($AS218,$AS$5:$AS218,0)-1,0),$A218)</f>
        <v>218</v>
      </c>
      <c r="AW218" s="38">
        <f ca="1">IFERROR(OFFSET(ZPCS04!$A$1,MATCH(F218,ZPCS04!B:B,0)-1,0),100)</f>
        <v>2</v>
      </c>
      <c r="AX218" s="7"/>
      <c r="AY218" s="6" t="b">
        <f t="shared" si="73"/>
        <v>1</v>
      </c>
      <c r="AZ218" s="6" t="b">
        <f t="shared" si="74"/>
        <v>1</v>
      </c>
      <c r="BA218" s="4"/>
      <c r="BB218" s="38" t="str">
        <f ca="1">IF(AT218="Phantom Alt",MATCH($AS218,$AS$5:$AS218,0),IF(OR(OFFSET($AF218,0,8-COUNTBLANK($AG218:$AN218))=$F217,$BE218=$BE217),$BB217,""))</f>
        <v/>
      </c>
      <c r="BC218" s="41"/>
      <c r="BD218" s="55" t="str">
        <f t="shared" si="75"/>
        <v>90MB1BG0-C1BAY0 | 10G212681014010</v>
      </c>
      <c r="BE218" s="55" t="str">
        <f t="shared" ca="1" si="76"/>
        <v>90MB1BG0-C1BAY0 | 59MB1BGB-MB0A01S</v>
      </c>
      <c r="BF218" s="57">
        <f ca="1">IFERROR(VLOOKUP($BE218,$BD$5:$BF217,3,0)*$AE218,VLOOKUP($C218,Demanda!$A:$B,2,0)*$AE218)*IF(AT218="Phantom Alt",$BC218,TRUE)</f>
        <v>1500</v>
      </c>
      <c r="BG218" s="57">
        <f t="shared" ca="1" si="77"/>
        <v>0</v>
      </c>
      <c r="BH218" s="57">
        <f>SUMIF(Invoice!A:A,F218,Invoice!B:B)</f>
        <v>0</v>
      </c>
      <c r="BI218" s="57">
        <f t="shared" ca="1" si="78"/>
        <v>1500</v>
      </c>
      <c r="BJ218" s="57">
        <f ca="1">MIN((BI218-SUMIF($AS$5:AS217,AS218,$BJ$5:BJ217)),MAX(0,BH218-SUMIF($F$5:F217,F218,$BJ$5:BJ217)))</f>
        <v>0</v>
      </c>
      <c r="BK218" s="57">
        <f t="shared" ca="1" si="79"/>
        <v>0</v>
      </c>
      <c r="BL218" s="57">
        <f ca="1">MAX(0,SUMIF(Invoice!A:A,F218,Invoice!B:B)-SUMIF(F:F,F218,BJ:BJ))*(COUNTIF(F:F,F218)=COUNTIF($F$5:F218,F218))</f>
        <v>0</v>
      </c>
    </row>
    <row r="219" spans="1:64" hidden="1">
      <c r="A219" s="43">
        <v>219</v>
      </c>
      <c r="B219" s="35" t="s">
        <v>145</v>
      </c>
      <c r="C219" s="35" t="s">
        <v>5706</v>
      </c>
      <c r="D219" s="35">
        <v>2</v>
      </c>
      <c r="E219" s="35">
        <v>600</v>
      </c>
      <c r="F219" s="64" t="s">
        <v>1042</v>
      </c>
      <c r="G219" s="73" t="s">
        <v>1043</v>
      </c>
      <c r="H219" s="35">
        <v>59</v>
      </c>
      <c r="I219" s="35" t="s">
        <v>54</v>
      </c>
      <c r="J219" s="35">
        <v>100</v>
      </c>
      <c r="K219" s="35" t="s">
        <v>148</v>
      </c>
      <c r="L219" s="35" t="s">
        <v>53</v>
      </c>
      <c r="M219" s="35">
        <v>1</v>
      </c>
      <c r="N219" s="35">
        <v>1</v>
      </c>
      <c r="O219" s="35">
        <v>1</v>
      </c>
      <c r="P219" s="35">
        <v>2</v>
      </c>
      <c r="Q219" s="35">
        <v>1</v>
      </c>
      <c r="R219" s="35" t="s">
        <v>73</v>
      </c>
      <c r="S219" s="35" t="s">
        <v>73</v>
      </c>
      <c r="T219" s="36">
        <v>44901</v>
      </c>
      <c r="U219" s="36">
        <v>2958465</v>
      </c>
      <c r="V219" s="35" t="s">
        <v>5707</v>
      </c>
      <c r="W219" s="35" t="s">
        <v>144</v>
      </c>
      <c r="X219" s="35"/>
      <c r="Y219" s="35" t="s">
        <v>143</v>
      </c>
      <c r="Z219" s="35">
        <v>7594328</v>
      </c>
      <c r="AA219" s="35">
        <v>332</v>
      </c>
      <c r="AB219" s="35">
        <v>166</v>
      </c>
      <c r="AC219" s="35"/>
      <c r="AE219" s="51">
        <f t="shared" si="60"/>
        <v>1</v>
      </c>
      <c r="AG219" s="6" t="str">
        <f t="shared" si="61"/>
        <v>90MB1BG0-C1BAY0</v>
      </c>
      <c r="AH219" s="6" t="str">
        <f t="shared" si="62"/>
        <v>59MB1BGB-MB0A01S</v>
      </c>
      <c r="AI219" s="6" t="str">
        <f t="shared" si="63"/>
        <v/>
      </c>
      <c r="AJ219" s="6" t="str">
        <f t="shared" si="64"/>
        <v/>
      </c>
      <c r="AK219" s="6" t="str">
        <f t="shared" si="65"/>
        <v/>
      </c>
      <c r="AL219" s="6" t="str">
        <f t="shared" si="66"/>
        <v/>
      </c>
      <c r="AM219" s="6" t="str">
        <f t="shared" si="67"/>
        <v/>
      </c>
      <c r="AN219" s="6" t="str">
        <f t="shared" si="68"/>
        <v/>
      </c>
      <c r="AO219" s="6" t="str">
        <f t="shared" si="69"/>
        <v xml:space="preserve">90MB1BG0-C1BAY0 | 59MB1BGB-MB0A01S |  |  |  |  |  | </v>
      </c>
      <c r="AP219" s="6">
        <f t="shared" si="70"/>
        <v>100</v>
      </c>
      <c r="AQ219" s="4"/>
      <c r="AR219" s="6" t="b">
        <f t="shared" si="71"/>
        <v>1</v>
      </c>
      <c r="AS219" s="6" t="str">
        <f t="shared" si="72"/>
        <v>461E | 90MB1BG0-C1BAY0 | 59MB1BGB-MB0A01S |  |  |  |  |  |  | 59</v>
      </c>
      <c r="AT219" s="63">
        <f>IF(NOT(AR219),IF(TRIM($H219)="","Assembly","Phantom Alt"),VLOOKUP(F219,ZPCS04!B:G,6,0))</f>
        <v>1272</v>
      </c>
      <c r="AU219" s="7"/>
      <c r="AV219" s="38">
        <f ca="1">IF(TRIM($W219)="F",OFFSET($A$5,MATCH($AS219,$AS$5:$AS219,0)-1,0),$A219)</f>
        <v>218</v>
      </c>
      <c r="AW219" s="38">
        <f ca="1">IFERROR(OFFSET(ZPCS04!$A$1,MATCH(F219,ZPCS04!B:B,0)-1,0),100)</f>
        <v>1.9999999000000002</v>
      </c>
      <c r="AX219" s="7"/>
      <c r="AY219" s="6" t="b">
        <f t="shared" si="73"/>
        <v>1</v>
      </c>
      <c r="AZ219" s="6" t="b">
        <f t="shared" si="74"/>
        <v>1</v>
      </c>
      <c r="BA219" s="4"/>
      <c r="BB219" s="38" t="str">
        <f ca="1">IF(AT219="Phantom Alt",MATCH($AS219,$AS$5:$AS219,0),IF(OR(OFFSET($AF219,0,8-COUNTBLANK($AG219:$AN219))=$F218,$BE219=$BE218),$BB218,""))</f>
        <v/>
      </c>
      <c r="BC219" s="41"/>
      <c r="BD219" s="55" t="str">
        <f t="shared" si="75"/>
        <v>90MB1BG0-C1BAY0 | 10G212681014020</v>
      </c>
      <c r="BE219" s="55" t="str">
        <f t="shared" ca="1" si="76"/>
        <v>90MB1BG0-C1BAY0 | 59MB1BGB-MB0A01S</v>
      </c>
      <c r="BF219" s="57">
        <f ca="1">IFERROR(VLOOKUP($BE219,$BD$5:$BF218,3,0)*$AE219,VLOOKUP($C219,Demanda!$A:$B,2,0)*$AE219)*IF(AT219="Phantom Alt",$BC219,TRUE)</f>
        <v>1500</v>
      </c>
      <c r="BG219" s="57">
        <f t="shared" ca="1" si="77"/>
        <v>1500</v>
      </c>
      <c r="BH219" s="57">
        <f>SUMIF(Invoice!A:A,F219,Invoice!B:B)</f>
        <v>10000</v>
      </c>
      <c r="BI219" s="57">
        <f t="shared" ca="1" si="78"/>
        <v>1500</v>
      </c>
      <c r="BJ219" s="57">
        <f ca="1">MIN((BI219-SUMIF($AS$5:AS218,AS219,$BJ$5:BJ218)),MAX(0,BH219-SUMIF($F$5:F218,F219,$BJ$5:BJ218)))</f>
        <v>1500</v>
      </c>
      <c r="BK219" s="57">
        <f t="shared" ca="1" si="79"/>
        <v>0</v>
      </c>
      <c r="BL219" s="57">
        <f ca="1">MAX(0,SUMIF(Invoice!A:A,F219,Invoice!B:B)-SUMIF(F:F,F219,BJ:BJ))*(COUNTIF(F:F,F219)=COUNTIF($F$5:F219,F219))</f>
        <v>8500</v>
      </c>
    </row>
    <row r="220" spans="1:64" hidden="1">
      <c r="A220" s="43">
        <v>220</v>
      </c>
      <c r="B220" s="35" t="s">
        <v>145</v>
      </c>
      <c r="C220" s="35" t="s">
        <v>5706</v>
      </c>
      <c r="D220" s="35">
        <v>2</v>
      </c>
      <c r="E220" s="35">
        <v>600</v>
      </c>
      <c r="F220" s="64" t="s">
        <v>1044</v>
      </c>
      <c r="G220" s="73" t="s">
        <v>1045</v>
      </c>
      <c r="H220" s="35">
        <v>59</v>
      </c>
      <c r="I220" s="35" t="s">
        <v>55</v>
      </c>
      <c r="J220" s="35">
        <v>0</v>
      </c>
      <c r="K220" s="35" t="s">
        <v>148</v>
      </c>
      <c r="L220" s="35" t="s">
        <v>53</v>
      </c>
      <c r="M220" s="35">
        <v>1</v>
      </c>
      <c r="N220" s="35"/>
      <c r="O220" s="35">
        <v>1</v>
      </c>
      <c r="P220" s="35">
        <v>2</v>
      </c>
      <c r="Q220" s="35">
        <v>3</v>
      </c>
      <c r="R220" s="35" t="s">
        <v>73</v>
      </c>
      <c r="S220" s="35" t="s">
        <v>73</v>
      </c>
      <c r="T220" s="36">
        <v>44901</v>
      </c>
      <c r="U220" s="36">
        <v>2958465</v>
      </c>
      <c r="V220" s="35" t="s">
        <v>5707</v>
      </c>
      <c r="W220" s="35" t="s">
        <v>144</v>
      </c>
      <c r="X220" s="35"/>
      <c r="Y220" s="35" t="s">
        <v>143</v>
      </c>
      <c r="Z220" s="35">
        <v>7594328</v>
      </c>
      <c r="AA220" s="35">
        <v>336</v>
      </c>
      <c r="AB220" s="35">
        <v>168</v>
      </c>
      <c r="AC220" s="35"/>
      <c r="AE220" s="51">
        <f t="shared" si="60"/>
        <v>1</v>
      </c>
      <c r="AG220" s="6" t="str">
        <f t="shared" si="61"/>
        <v>90MB1BG0-C1BAY0</v>
      </c>
      <c r="AH220" s="6" t="str">
        <f t="shared" si="62"/>
        <v>59MB1BGB-MB0A01S</v>
      </c>
      <c r="AI220" s="6" t="str">
        <f t="shared" si="63"/>
        <v/>
      </c>
      <c r="AJ220" s="6" t="str">
        <f t="shared" si="64"/>
        <v/>
      </c>
      <c r="AK220" s="6" t="str">
        <f t="shared" si="65"/>
        <v/>
      </c>
      <c r="AL220" s="6" t="str">
        <f t="shared" si="66"/>
        <v/>
      </c>
      <c r="AM220" s="6" t="str">
        <f t="shared" si="67"/>
        <v/>
      </c>
      <c r="AN220" s="6" t="str">
        <f t="shared" si="68"/>
        <v/>
      </c>
      <c r="AO220" s="6" t="str">
        <f t="shared" si="69"/>
        <v xml:space="preserve">90MB1BG0-C1BAY0 | 59MB1BGB-MB0A01S |  |  |  |  |  | </v>
      </c>
      <c r="AP220" s="6">
        <f t="shared" si="70"/>
        <v>0</v>
      </c>
      <c r="AQ220" s="4"/>
      <c r="AR220" s="6" t="b">
        <f t="shared" si="71"/>
        <v>1</v>
      </c>
      <c r="AS220" s="6" t="str">
        <f t="shared" si="72"/>
        <v>461E | 90MB1BG0-C1BAY0 | 59MB1BGB-MB0A01S |  |  |  |  |  |  | 59</v>
      </c>
      <c r="AT220" s="63">
        <f>IF(NOT(AR220),IF(TRIM($H220)="","Assembly","Phantom Alt"),VLOOKUP(F220,ZPCS04!B:G,6,0))</f>
        <v>1272</v>
      </c>
      <c r="AU220" s="7"/>
      <c r="AV220" s="38">
        <f ca="1">IF(TRIM($W220)="F",OFFSET($A$5,MATCH($AS220,$AS$5:$AS220,0)-1,0),$A220)</f>
        <v>218</v>
      </c>
      <c r="AW220" s="38">
        <f ca="1">IFERROR(OFFSET(ZPCS04!$A$1,MATCH(F220,ZPCS04!B:B,0)-1,0),100)</f>
        <v>2</v>
      </c>
      <c r="AX220" s="7"/>
      <c r="AY220" s="6" t="b">
        <f t="shared" si="73"/>
        <v>1</v>
      </c>
      <c r="AZ220" s="6" t="b">
        <f t="shared" si="74"/>
        <v>1</v>
      </c>
      <c r="BA220" s="4"/>
      <c r="BB220" s="38" t="str">
        <f ca="1">IF(AT220="Phantom Alt",MATCH($AS220,$AS$5:$AS220,0),IF(OR(OFFSET($AF220,0,8-COUNTBLANK($AG220:$AN220))=$F219,$BE220=$BE219),$BB219,""))</f>
        <v/>
      </c>
      <c r="BC220" s="41"/>
      <c r="BD220" s="55" t="str">
        <f t="shared" si="75"/>
        <v>90MB1BG0-C1BAY0 | 10G212681014050</v>
      </c>
      <c r="BE220" s="55" t="str">
        <f t="shared" ca="1" si="76"/>
        <v>90MB1BG0-C1BAY0 | 59MB1BGB-MB0A01S</v>
      </c>
      <c r="BF220" s="57">
        <f ca="1">IFERROR(VLOOKUP($BE220,$BD$5:$BF219,3,0)*$AE220,VLOOKUP($C220,Demanda!$A:$B,2,0)*$AE220)*IF(AT220="Phantom Alt",$BC220,TRUE)</f>
        <v>1500</v>
      </c>
      <c r="BG220" s="57">
        <f t="shared" ca="1" si="77"/>
        <v>0</v>
      </c>
      <c r="BH220" s="57">
        <f>SUMIF(Invoice!A:A,F220,Invoice!B:B)</f>
        <v>0</v>
      </c>
      <c r="BI220" s="57">
        <f t="shared" ca="1" si="78"/>
        <v>1500</v>
      </c>
      <c r="BJ220" s="57">
        <f ca="1">MIN((BI220-SUMIF($AS$5:AS219,AS220,$BJ$5:BJ219)),MAX(0,BH220-SUMIF($F$5:F219,F220,$BJ$5:BJ219)))</f>
        <v>0</v>
      </c>
      <c r="BK220" s="57">
        <f t="shared" ca="1" si="79"/>
        <v>0</v>
      </c>
      <c r="BL220" s="57">
        <f ca="1">MAX(0,SUMIF(Invoice!A:A,F220,Invoice!B:B)-SUMIF(F:F,F220,BJ:BJ))*(COUNTIF(F:F,F220)=COUNTIF($F$5:F220,F220))</f>
        <v>0</v>
      </c>
    </row>
    <row r="221" spans="1:64" hidden="1">
      <c r="A221" s="43">
        <v>221</v>
      </c>
      <c r="B221" s="35" t="s">
        <v>145</v>
      </c>
      <c r="C221" s="35" t="s">
        <v>5706</v>
      </c>
      <c r="D221" s="35">
        <v>2</v>
      </c>
      <c r="E221" s="35">
        <v>610</v>
      </c>
      <c r="F221" s="64" t="s">
        <v>1046</v>
      </c>
      <c r="G221" s="73" t="s">
        <v>1047</v>
      </c>
      <c r="H221" s="35">
        <v>60</v>
      </c>
      <c r="I221" s="35" t="s">
        <v>54</v>
      </c>
      <c r="J221" s="35">
        <v>100</v>
      </c>
      <c r="K221" s="35" t="s">
        <v>462</v>
      </c>
      <c r="L221" s="35" t="s">
        <v>53</v>
      </c>
      <c r="M221" s="35">
        <v>1</v>
      </c>
      <c r="N221" s="35">
        <v>1</v>
      </c>
      <c r="O221" s="35">
        <v>1</v>
      </c>
      <c r="P221" s="35">
        <v>2</v>
      </c>
      <c r="Q221" s="35">
        <v>1</v>
      </c>
      <c r="R221" s="35" t="s">
        <v>122</v>
      </c>
      <c r="S221" s="35" t="s">
        <v>122</v>
      </c>
      <c r="T221" s="36">
        <v>44901</v>
      </c>
      <c r="U221" s="36">
        <v>2958465</v>
      </c>
      <c r="V221" s="35" t="s">
        <v>5707</v>
      </c>
      <c r="W221" s="35" t="s">
        <v>144</v>
      </c>
      <c r="X221" s="35"/>
      <c r="Y221" s="35" t="s">
        <v>143</v>
      </c>
      <c r="Z221" s="35">
        <v>7594328</v>
      </c>
      <c r="AA221" s="35">
        <v>338</v>
      </c>
      <c r="AB221" s="35">
        <v>169</v>
      </c>
      <c r="AC221" s="35"/>
      <c r="AE221" s="51">
        <f t="shared" si="60"/>
        <v>1</v>
      </c>
      <c r="AG221" s="6" t="str">
        <f t="shared" si="61"/>
        <v>90MB1BG0-C1BAY0</v>
      </c>
      <c r="AH221" s="6" t="str">
        <f t="shared" si="62"/>
        <v>59MB1BGB-MB0A01S</v>
      </c>
      <c r="AI221" s="6" t="str">
        <f t="shared" si="63"/>
        <v/>
      </c>
      <c r="AJ221" s="6" t="str">
        <f t="shared" si="64"/>
        <v/>
      </c>
      <c r="AK221" s="6" t="str">
        <f t="shared" si="65"/>
        <v/>
      </c>
      <c r="AL221" s="6" t="str">
        <f t="shared" si="66"/>
        <v/>
      </c>
      <c r="AM221" s="6" t="str">
        <f t="shared" si="67"/>
        <v/>
      </c>
      <c r="AN221" s="6" t="str">
        <f t="shared" si="68"/>
        <v/>
      </c>
      <c r="AO221" s="6" t="str">
        <f t="shared" si="69"/>
        <v xml:space="preserve">90MB1BG0-C1BAY0 | 59MB1BGB-MB0A01S |  |  |  |  |  | </v>
      </c>
      <c r="AP221" s="6">
        <f t="shared" si="70"/>
        <v>100</v>
      </c>
      <c r="AQ221" s="4"/>
      <c r="AR221" s="6" t="b">
        <f t="shared" si="71"/>
        <v>1</v>
      </c>
      <c r="AS221" s="6" t="str">
        <f t="shared" si="72"/>
        <v>461E | 90MB1BG0-C1BAY0 | 59MB1BGB-MB0A01S |  |  |  |  |  |  | 60</v>
      </c>
      <c r="AT221" s="63">
        <f>IF(NOT(AR221),IF(TRIM($H221)="","Assembly","Phantom Alt"),VLOOKUP(F221,ZPCS04!B:G,6,0))</f>
        <v>701</v>
      </c>
      <c r="AU221" s="7"/>
      <c r="AV221" s="38">
        <f ca="1">IF(TRIM($W221)="F",OFFSET($A$5,MATCH($AS221,$AS$5:$AS221,0)-1,0),$A221)</f>
        <v>221</v>
      </c>
      <c r="AW221" s="38">
        <f ca="1">IFERROR(OFFSET(ZPCS04!$A$1,MATCH(F221,ZPCS04!B:B,0)-1,0),100)</f>
        <v>1.9999999000000002</v>
      </c>
      <c r="AX221" s="7"/>
      <c r="AY221" s="6" t="b">
        <f t="shared" si="73"/>
        <v>1</v>
      </c>
      <c r="AZ221" s="6" t="b">
        <f t="shared" si="74"/>
        <v>1</v>
      </c>
      <c r="BA221" s="4"/>
      <c r="BB221" s="38" t="str">
        <f ca="1">IF(AT221="Phantom Alt",MATCH($AS221,$AS$5:$AS221,0),IF(OR(OFFSET($AF221,0,8-COUNTBLANK($AG221:$AN221))=$F220,$BE221=$BE220),$BB220,""))</f>
        <v/>
      </c>
      <c r="BC221" s="41"/>
      <c r="BD221" s="55" t="str">
        <f t="shared" si="75"/>
        <v>90MB1BG0-C1BAY0 | 10G21275R014010</v>
      </c>
      <c r="BE221" s="55" t="str">
        <f t="shared" ca="1" si="76"/>
        <v>90MB1BG0-C1BAY0 | 59MB1BGB-MB0A01S</v>
      </c>
      <c r="BF221" s="57">
        <f ca="1">IFERROR(VLOOKUP($BE221,$BD$5:$BF220,3,0)*$AE221,VLOOKUP($C221,Demanda!$A:$B,2,0)*$AE221)*IF(AT221="Phantom Alt",$BC221,TRUE)</f>
        <v>1500</v>
      </c>
      <c r="BG221" s="57">
        <f t="shared" ca="1" si="77"/>
        <v>1500</v>
      </c>
      <c r="BH221" s="57">
        <f>SUMIF(Invoice!A:A,F221,Invoice!B:B)</f>
        <v>10000</v>
      </c>
      <c r="BI221" s="57">
        <f t="shared" ca="1" si="78"/>
        <v>1500</v>
      </c>
      <c r="BJ221" s="57">
        <f ca="1">MIN((BI221-SUMIF($AS$5:AS220,AS221,$BJ$5:BJ220)),MAX(0,BH221-SUMIF($F$5:F220,F221,$BJ$5:BJ220)))</f>
        <v>1500</v>
      </c>
      <c r="BK221" s="57">
        <f t="shared" ca="1" si="79"/>
        <v>0</v>
      </c>
      <c r="BL221" s="57">
        <f ca="1">MAX(0,SUMIF(Invoice!A:A,F221,Invoice!B:B)-SUMIF(F:F,F221,BJ:BJ))*(COUNTIF(F:F,F221)=COUNTIF($F$5:F221,F221))</f>
        <v>8500</v>
      </c>
    </row>
    <row r="222" spans="1:64" hidden="1">
      <c r="A222" s="43">
        <v>222</v>
      </c>
      <c r="B222" s="35" t="s">
        <v>145</v>
      </c>
      <c r="C222" s="35" t="s">
        <v>5706</v>
      </c>
      <c r="D222" s="35">
        <v>2</v>
      </c>
      <c r="E222" s="35">
        <v>610</v>
      </c>
      <c r="F222" s="64" t="s">
        <v>1048</v>
      </c>
      <c r="G222" s="73" t="s">
        <v>1049</v>
      </c>
      <c r="H222" s="35">
        <v>60</v>
      </c>
      <c r="I222" s="35" t="s">
        <v>55</v>
      </c>
      <c r="J222" s="35">
        <v>0</v>
      </c>
      <c r="K222" s="35" t="s">
        <v>462</v>
      </c>
      <c r="L222" s="35" t="s">
        <v>53</v>
      </c>
      <c r="M222" s="35">
        <v>1</v>
      </c>
      <c r="N222" s="35"/>
      <c r="O222" s="35">
        <v>1</v>
      </c>
      <c r="P222" s="35">
        <v>2</v>
      </c>
      <c r="Q222" s="35">
        <v>2</v>
      </c>
      <c r="R222" s="35" t="s">
        <v>122</v>
      </c>
      <c r="S222" s="35" t="s">
        <v>122</v>
      </c>
      <c r="T222" s="36">
        <v>44901</v>
      </c>
      <c r="U222" s="36">
        <v>2958465</v>
      </c>
      <c r="V222" s="35" t="s">
        <v>5707</v>
      </c>
      <c r="W222" s="35" t="s">
        <v>144</v>
      </c>
      <c r="X222" s="35"/>
      <c r="Y222" s="35" t="s">
        <v>143</v>
      </c>
      <c r="Z222" s="35">
        <v>7594328</v>
      </c>
      <c r="AA222" s="35">
        <v>340</v>
      </c>
      <c r="AB222" s="35">
        <v>170</v>
      </c>
      <c r="AC222" s="35"/>
      <c r="AE222" s="51">
        <f t="shared" si="60"/>
        <v>1</v>
      </c>
      <c r="AG222" s="6" t="str">
        <f t="shared" si="61"/>
        <v>90MB1BG0-C1BAY0</v>
      </c>
      <c r="AH222" s="6" t="str">
        <f t="shared" si="62"/>
        <v>59MB1BGB-MB0A01S</v>
      </c>
      <c r="AI222" s="6" t="str">
        <f t="shared" si="63"/>
        <v/>
      </c>
      <c r="AJ222" s="6" t="str">
        <f t="shared" si="64"/>
        <v/>
      </c>
      <c r="AK222" s="6" t="str">
        <f t="shared" si="65"/>
        <v/>
      </c>
      <c r="AL222" s="6" t="str">
        <f t="shared" si="66"/>
        <v/>
      </c>
      <c r="AM222" s="6" t="str">
        <f t="shared" si="67"/>
        <v/>
      </c>
      <c r="AN222" s="6" t="str">
        <f t="shared" si="68"/>
        <v/>
      </c>
      <c r="AO222" s="6" t="str">
        <f t="shared" si="69"/>
        <v xml:space="preserve">90MB1BG0-C1BAY0 | 59MB1BGB-MB0A01S |  |  |  |  |  | </v>
      </c>
      <c r="AP222" s="6">
        <f t="shared" si="70"/>
        <v>0</v>
      </c>
      <c r="AQ222" s="4"/>
      <c r="AR222" s="6" t="b">
        <f t="shared" si="71"/>
        <v>1</v>
      </c>
      <c r="AS222" s="6" t="str">
        <f t="shared" si="72"/>
        <v>461E | 90MB1BG0-C1BAY0 | 59MB1BGB-MB0A01S |  |  |  |  |  |  | 60</v>
      </c>
      <c r="AT222" s="63">
        <f>IF(NOT(AR222),IF(TRIM($H222)="","Assembly","Phantom Alt"),VLOOKUP(F222,ZPCS04!B:G,6,0))</f>
        <v>701</v>
      </c>
      <c r="AU222" s="7"/>
      <c r="AV222" s="38">
        <f ca="1">IF(TRIM($W222)="F",OFFSET($A$5,MATCH($AS222,$AS$5:$AS222,0)-1,0),$A222)</f>
        <v>221</v>
      </c>
      <c r="AW222" s="38">
        <f ca="1">IFERROR(OFFSET(ZPCS04!$A$1,MATCH(F222,ZPCS04!B:B,0)-1,0),100)</f>
        <v>2</v>
      </c>
      <c r="AX222" s="7"/>
      <c r="AY222" s="6" t="b">
        <f t="shared" si="73"/>
        <v>1</v>
      </c>
      <c r="AZ222" s="6" t="b">
        <f t="shared" si="74"/>
        <v>1</v>
      </c>
      <c r="BA222" s="4"/>
      <c r="BB222" s="38" t="str">
        <f ca="1">IF(AT222="Phantom Alt",MATCH($AS222,$AS$5:$AS222,0),IF(OR(OFFSET($AF222,0,8-COUNTBLANK($AG222:$AN222))=$F221,$BE222=$BE221),$BB221,""))</f>
        <v/>
      </c>
      <c r="BC222" s="41"/>
      <c r="BD222" s="55" t="str">
        <f t="shared" si="75"/>
        <v>90MB1BG0-C1BAY0 | 10G21275R014020</v>
      </c>
      <c r="BE222" s="55" t="str">
        <f t="shared" ca="1" si="76"/>
        <v>90MB1BG0-C1BAY0 | 59MB1BGB-MB0A01S</v>
      </c>
      <c r="BF222" s="57">
        <f ca="1">IFERROR(VLOOKUP($BE222,$BD$5:$BF221,3,0)*$AE222,VLOOKUP($C222,Demanda!$A:$B,2,0)*$AE222)*IF(AT222="Phantom Alt",$BC222,TRUE)</f>
        <v>1500</v>
      </c>
      <c r="BG222" s="57">
        <f t="shared" ca="1" si="77"/>
        <v>0</v>
      </c>
      <c r="BH222" s="57">
        <f>SUMIF(Invoice!A:A,F222,Invoice!B:B)</f>
        <v>0</v>
      </c>
      <c r="BI222" s="57">
        <f t="shared" ca="1" si="78"/>
        <v>1500</v>
      </c>
      <c r="BJ222" s="57">
        <f ca="1">MIN((BI222-SUMIF($AS$5:AS221,AS222,$BJ$5:BJ221)),MAX(0,BH222-SUMIF($F$5:F221,F222,$BJ$5:BJ221)))</f>
        <v>0</v>
      </c>
      <c r="BK222" s="57">
        <f t="shared" ca="1" si="79"/>
        <v>0</v>
      </c>
      <c r="BL222" s="57">
        <f ca="1">MAX(0,SUMIF(Invoice!A:A,F222,Invoice!B:B)-SUMIF(F:F,F222,BJ:BJ))*(COUNTIF(F:F,F222)=COUNTIF($F$5:F222,F222))</f>
        <v>0</v>
      </c>
    </row>
    <row r="223" spans="1:64" hidden="1">
      <c r="A223" s="43">
        <v>223</v>
      </c>
      <c r="B223" s="35" t="s">
        <v>145</v>
      </c>
      <c r="C223" s="35" t="s">
        <v>5706</v>
      </c>
      <c r="D223" s="35">
        <v>2</v>
      </c>
      <c r="E223" s="35">
        <v>610</v>
      </c>
      <c r="F223" s="64" t="s">
        <v>1050</v>
      </c>
      <c r="G223" s="73" t="s">
        <v>1051</v>
      </c>
      <c r="H223" s="35">
        <v>60</v>
      </c>
      <c r="I223" s="35" t="s">
        <v>55</v>
      </c>
      <c r="J223" s="35">
        <v>0</v>
      </c>
      <c r="K223" s="35" t="s">
        <v>148</v>
      </c>
      <c r="L223" s="35" t="s">
        <v>53</v>
      </c>
      <c r="M223" s="35">
        <v>1</v>
      </c>
      <c r="N223" s="35"/>
      <c r="O223" s="35">
        <v>1</v>
      </c>
      <c r="P223" s="35">
        <v>2</v>
      </c>
      <c r="Q223" s="35">
        <v>3</v>
      </c>
      <c r="R223" s="35" t="s">
        <v>73</v>
      </c>
      <c r="S223" s="35" t="s">
        <v>73</v>
      </c>
      <c r="T223" s="36">
        <v>44901</v>
      </c>
      <c r="U223" s="36">
        <v>2958465</v>
      </c>
      <c r="V223" s="35" t="s">
        <v>5707</v>
      </c>
      <c r="W223" s="35" t="s">
        <v>144</v>
      </c>
      <c r="X223" s="35"/>
      <c r="Y223" s="35" t="s">
        <v>143</v>
      </c>
      <c r="Z223" s="35">
        <v>7594328</v>
      </c>
      <c r="AA223" s="35">
        <v>342</v>
      </c>
      <c r="AB223" s="35">
        <v>171</v>
      </c>
      <c r="AC223" s="35"/>
      <c r="AE223" s="51">
        <f t="shared" si="60"/>
        <v>1</v>
      </c>
      <c r="AG223" s="6" t="str">
        <f t="shared" si="61"/>
        <v>90MB1BG0-C1BAY0</v>
      </c>
      <c r="AH223" s="6" t="str">
        <f t="shared" si="62"/>
        <v>59MB1BGB-MB0A01S</v>
      </c>
      <c r="AI223" s="6" t="str">
        <f t="shared" si="63"/>
        <v/>
      </c>
      <c r="AJ223" s="6" t="str">
        <f t="shared" si="64"/>
        <v/>
      </c>
      <c r="AK223" s="6" t="str">
        <f t="shared" si="65"/>
        <v/>
      </c>
      <c r="AL223" s="6" t="str">
        <f t="shared" si="66"/>
        <v/>
      </c>
      <c r="AM223" s="6" t="str">
        <f t="shared" si="67"/>
        <v/>
      </c>
      <c r="AN223" s="6" t="str">
        <f t="shared" si="68"/>
        <v/>
      </c>
      <c r="AO223" s="6" t="str">
        <f t="shared" si="69"/>
        <v xml:space="preserve">90MB1BG0-C1BAY0 | 59MB1BGB-MB0A01S |  |  |  |  |  | </v>
      </c>
      <c r="AP223" s="6">
        <f t="shared" si="70"/>
        <v>0</v>
      </c>
      <c r="AQ223" s="4"/>
      <c r="AR223" s="6" t="b">
        <f t="shared" si="71"/>
        <v>1</v>
      </c>
      <c r="AS223" s="6" t="str">
        <f t="shared" si="72"/>
        <v>461E | 90MB1BG0-C1BAY0 | 59MB1BGB-MB0A01S |  |  |  |  |  |  | 60</v>
      </c>
      <c r="AT223" s="63">
        <f>IF(NOT(AR223),IF(TRIM($H223)="","Assembly","Phantom Alt"),VLOOKUP(F223,ZPCS04!B:G,6,0))</f>
        <v>701</v>
      </c>
      <c r="AU223" s="7"/>
      <c r="AV223" s="38">
        <f ca="1">IF(TRIM($W223)="F",OFFSET($A$5,MATCH($AS223,$AS$5:$AS223,0)-1,0),$A223)</f>
        <v>221</v>
      </c>
      <c r="AW223" s="38">
        <f ca="1">IFERROR(OFFSET(ZPCS04!$A$1,MATCH(F223,ZPCS04!B:B,0)-1,0),100)</f>
        <v>2</v>
      </c>
      <c r="AX223" s="7"/>
      <c r="AY223" s="6" t="b">
        <f t="shared" si="73"/>
        <v>1</v>
      </c>
      <c r="AZ223" s="6" t="b">
        <f t="shared" si="74"/>
        <v>1</v>
      </c>
      <c r="BA223" s="4"/>
      <c r="BB223" s="38" t="str">
        <f ca="1">IF(AT223="Phantom Alt",MATCH($AS223,$AS$5:$AS223,0),IF(OR(OFFSET($AF223,0,8-COUNTBLANK($AG223:$AN223))=$F222,$BE223=$BE222),$BB222,""))</f>
        <v/>
      </c>
      <c r="BC223" s="41"/>
      <c r="BD223" s="55" t="str">
        <f t="shared" si="75"/>
        <v>90MB1BG0-C1BAY0 | 10G21275R014050</v>
      </c>
      <c r="BE223" s="55" t="str">
        <f t="shared" ca="1" si="76"/>
        <v>90MB1BG0-C1BAY0 | 59MB1BGB-MB0A01S</v>
      </c>
      <c r="BF223" s="57">
        <f ca="1">IFERROR(VLOOKUP($BE223,$BD$5:$BF222,3,0)*$AE223,VLOOKUP($C223,Demanda!$A:$B,2,0)*$AE223)*IF(AT223="Phantom Alt",$BC223,TRUE)</f>
        <v>1500</v>
      </c>
      <c r="BG223" s="57">
        <f t="shared" ca="1" si="77"/>
        <v>0</v>
      </c>
      <c r="BH223" s="57">
        <f>SUMIF(Invoice!A:A,F223,Invoice!B:B)</f>
        <v>0</v>
      </c>
      <c r="BI223" s="57">
        <f t="shared" ca="1" si="78"/>
        <v>1500</v>
      </c>
      <c r="BJ223" s="57">
        <f ca="1">MIN((BI223-SUMIF($AS$5:AS222,AS223,$BJ$5:BJ222)),MAX(0,BH223-SUMIF($F$5:F222,F223,$BJ$5:BJ222)))</f>
        <v>0</v>
      </c>
      <c r="BK223" s="57">
        <f t="shared" ca="1" si="79"/>
        <v>0</v>
      </c>
      <c r="BL223" s="57">
        <f ca="1">MAX(0,SUMIF(Invoice!A:A,F223,Invoice!B:B)-SUMIF(F:F,F223,BJ:BJ))*(COUNTIF(F:F,F223)=COUNTIF($F$5:F223,F223))</f>
        <v>0</v>
      </c>
    </row>
    <row r="224" spans="1:64" hidden="1">
      <c r="A224" s="43">
        <v>224</v>
      </c>
      <c r="B224" s="35" t="s">
        <v>145</v>
      </c>
      <c r="C224" s="35" t="s">
        <v>5706</v>
      </c>
      <c r="D224" s="35">
        <v>2</v>
      </c>
      <c r="E224" s="35">
        <v>620</v>
      </c>
      <c r="F224" s="64" t="s">
        <v>1052</v>
      </c>
      <c r="G224" s="73" t="s">
        <v>1053</v>
      </c>
      <c r="H224" s="35">
        <v>61</v>
      </c>
      <c r="I224" s="35" t="s">
        <v>55</v>
      </c>
      <c r="J224" s="35">
        <v>0</v>
      </c>
      <c r="K224" s="35" t="s">
        <v>462</v>
      </c>
      <c r="L224" s="35" t="s">
        <v>53</v>
      </c>
      <c r="M224" s="35">
        <v>110</v>
      </c>
      <c r="N224" s="35"/>
      <c r="O224" s="35">
        <v>1</v>
      </c>
      <c r="P224" s="35">
        <v>2</v>
      </c>
      <c r="Q224" s="35">
        <v>2</v>
      </c>
      <c r="R224" s="35" t="s">
        <v>122</v>
      </c>
      <c r="S224" s="35" t="s">
        <v>122</v>
      </c>
      <c r="T224" s="36">
        <v>44901</v>
      </c>
      <c r="U224" s="36">
        <v>2958465</v>
      </c>
      <c r="V224" s="35" t="s">
        <v>5707</v>
      </c>
      <c r="W224" s="35" t="s">
        <v>144</v>
      </c>
      <c r="X224" s="35"/>
      <c r="Y224" s="35" t="s">
        <v>143</v>
      </c>
      <c r="Z224" s="35">
        <v>7594328</v>
      </c>
      <c r="AA224" s="35">
        <v>346</v>
      </c>
      <c r="AB224" s="35">
        <v>173</v>
      </c>
      <c r="AC224" s="35"/>
      <c r="AE224" s="51">
        <f t="shared" si="60"/>
        <v>110</v>
      </c>
      <c r="AG224" s="6" t="str">
        <f t="shared" si="61"/>
        <v>90MB1BG0-C1BAY0</v>
      </c>
      <c r="AH224" s="6" t="str">
        <f t="shared" si="62"/>
        <v>59MB1BGB-MB0A01S</v>
      </c>
      <c r="AI224" s="6" t="str">
        <f t="shared" si="63"/>
        <v/>
      </c>
      <c r="AJ224" s="6" t="str">
        <f t="shared" si="64"/>
        <v/>
      </c>
      <c r="AK224" s="6" t="str">
        <f t="shared" si="65"/>
        <v/>
      </c>
      <c r="AL224" s="6" t="str">
        <f t="shared" si="66"/>
        <v/>
      </c>
      <c r="AM224" s="6" t="str">
        <f t="shared" si="67"/>
        <v/>
      </c>
      <c r="AN224" s="6" t="str">
        <f t="shared" si="68"/>
        <v/>
      </c>
      <c r="AO224" s="6" t="str">
        <f t="shared" si="69"/>
        <v xml:space="preserve">90MB1BG0-C1BAY0 | 59MB1BGB-MB0A01S |  |  |  |  |  | </v>
      </c>
      <c r="AP224" s="6">
        <f t="shared" si="70"/>
        <v>0</v>
      </c>
      <c r="AQ224" s="4"/>
      <c r="AR224" s="6" t="b">
        <f t="shared" si="71"/>
        <v>1</v>
      </c>
      <c r="AS224" s="6" t="str">
        <f t="shared" si="72"/>
        <v>461E | 90MB1BG0-C1BAY0 | 59MB1BGB-MB0A01S |  |  |  |  |  |  | 61</v>
      </c>
      <c r="AT224" s="63">
        <f>IF(NOT(AR224),IF(TRIM($H224)="","Assembly","Phantom Alt"),VLOOKUP(F224,ZPCS04!B:G,6,0))</f>
        <v>703</v>
      </c>
      <c r="AU224" s="7"/>
      <c r="AV224" s="38">
        <f ca="1">IF(TRIM($W224)="F",OFFSET($A$5,MATCH($AS224,$AS$5:$AS224,0)-1,0),$A224)</f>
        <v>224</v>
      </c>
      <c r="AW224" s="38">
        <f ca="1">IFERROR(OFFSET(ZPCS04!$A$1,MATCH(F224,ZPCS04!B:B,0)-1,0),100)</f>
        <v>1.9999983000000001</v>
      </c>
      <c r="AX224" s="7"/>
      <c r="AY224" s="6" t="b">
        <f t="shared" si="73"/>
        <v>1</v>
      </c>
      <c r="AZ224" s="6" t="b">
        <f t="shared" si="74"/>
        <v>1</v>
      </c>
      <c r="BA224" s="4"/>
      <c r="BB224" s="38" t="str">
        <f ca="1">IF(AT224="Phantom Alt",MATCH($AS224,$AS$5:$AS224,0),IF(OR(OFFSET($AF224,0,8-COUNTBLANK($AG224:$AN224))=$F223,$BE224=$BE223),$BB223,""))</f>
        <v/>
      </c>
      <c r="BC224" s="41"/>
      <c r="BD224" s="55" t="str">
        <f t="shared" si="75"/>
        <v>90MB1BG0-C1BAY0 | 10G212820114010</v>
      </c>
      <c r="BE224" s="55" t="str">
        <f t="shared" ca="1" si="76"/>
        <v>90MB1BG0-C1BAY0 | 59MB1BGB-MB0A01S</v>
      </c>
      <c r="BF224" s="57">
        <f ca="1">IFERROR(VLOOKUP($BE224,$BD$5:$BF223,3,0)*$AE224,VLOOKUP($C224,Demanda!$A:$B,2,0)*$AE224)*IF(AT224="Phantom Alt",$BC224,TRUE)</f>
        <v>165000</v>
      </c>
      <c r="BG224" s="57">
        <f t="shared" ca="1" si="77"/>
        <v>0</v>
      </c>
      <c r="BH224" s="57">
        <f>SUMIF(Invoice!A:A,F224,Invoice!B:B)</f>
        <v>170000</v>
      </c>
      <c r="BI224" s="57">
        <f t="shared" ca="1" si="78"/>
        <v>165000</v>
      </c>
      <c r="BJ224" s="57">
        <f ca="1">MIN((BI224-SUMIF($AS$5:AS223,AS224,$BJ$5:BJ223)),MAX(0,BH224-SUMIF($F$5:F223,F224,$BJ$5:BJ223)))</f>
        <v>165000</v>
      </c>
      <c r="BK224" s="57">
        <f t="shared" ca="1" si="79"/>
        <v>0</v>
      </c>
      <c r="BL224" s="57">
        <f ca="1">MAX(0,SUMIF(Invoice!A:A,F224,Invoice!B:B)-SUMIF(F:F,F224,BJ:BJ))*(COUNTIF(F:F,F224)=COUNTIF($F$5:F224,F224))</f>
        <v>5000</v>
      </c>
    </row>
    <row r="225" spans="1:64" hidden="1">
      <c r="A225" s="43">
        <v>225</v>
      </c>
      <c r="B225" s="35" t="s">
        <v>145</v>
      </c>
      <c r="C225" s="35" t="s">
        <v>5706</v>
      </c>
      <c r="D225" s="35">
        <v>2</v>
      </c>
      <c r="E225" s="35">
        <v>620</v>
      </c>
      <c r="F225" s="64" t="s">
        <v>1055</v>
      </c>
      <c r="G225" s="73" t="s">
        <v>1056</v>
      </c>
      <c r="H225" s="35">
        <v>61</v>
      </c>
      <c r="I225" s="35" t="s">
        <v>55</v>
      </c>
      <c r="J225" s="35">
        <v>0</v>
      </c>
      <c r="K225" s="35" t="s">
        <v>462</v>
      </c>
      <c r="L225" s="35" t="s">
        <v>53</v>
      </c>
      <c r="M225" s="35">
        <v>110</v>
      </c>
      <c r="N225" s="35"/>
      <c r="O225" s="35">
        <v>1</v>
      </c>
      <c r="P225" s="35">
        <v>2</v>
      </c>
      <c r="Q225" s="35">
        <v>3</v>
      </c>
      <c r="R225" s="35" t="s">
        <v>122</v>
      </c>
      <c r="S225" s="35" t="s">
        <v>122</v>
      </c>
      <c r="T225" s="36">
        <v>44901</v>
      </c>
      <c r="U225" s="36">
        <v>2958465</v>
      </c>
      <c r="V225" s="35" t="s">
        <v>5707</v>
      </c>
      <c r="W225" s="35" t="s">
        <v>144</v>
      </c>
      <c r="X225" s="35"/>
      <c r="Y225" s="35" t="s">
        <v>143</v>
      </c>
      <c r="Z225" s="35">
        <v>7594328</v>
      </c>
      <c r="AA225" s="35">
        <v>348</v>
      </c>
      <c r="AB225" s="35">
        <v>174</v>
      </c>
      <c r="AC225" s="35"/>
      <c r="AE225" s="51">
        <f t="shared" si="60"/>
        <v>110</v>
      </c>
      <c r="AG225" s="6" t="str">
        <f t="shared" si="61"/>
        <v>90MB1BG0-C1BAY0</v>
      </c>
      <c r="AH225" s="6" t="str">
        <f t="shared" si="62"/>
        <v>59MB1BGB-MB0A01S</v>
      </c>
      <c r="AI225" s="6" t="str">
        <f t="shared" si="63"/>
        <v/>
      </c>
      <c r="AJ225" s="6" t="str">
        <f t="shared" si="64"/>
        <v/>
      </c>
      <c r="AK225" s="6" t="str">
        <f t="shared" si="65"/>
        <v/>
      </c>
      <c r="AL225" s="6" t="str">
        <f t="shared" si="66"/>
        <v/>
      </c>
      <c r="AM225" s="6" t="str">
        <f t="shared" si="67"/>
        <v/>
      </c>
      <c r="AN225" s="6" t="str">
        <f t="shared" si="68"/>
        <v/>
      </c>
      <c r="AO225" s="6" t="str">
        <f t="shared" si="69"/>
        <v xml:space="preserve">90MB1BG0-C1BAY0 | 59MB1BGB-MB0A01S |  |  |  |  |  | </v>
      </c>
      <c r="AP225" s="6">
        <f t="shared" si="70"/>
        <v>0</v>
      </c>
      <c r="AQ225" s="4"/>
      <c r="AR225" s="6" t="b">
        <f t="shared" si="71"/>
        <v>1</v>
      </c>
      <c r="AS225" s="6" t="str">
        <f t="shared" si="72"/>
        <v>461E | 90MB1BG0-C1BAY0 | 59MB1BGB-MB0A01S |  |  |  |  |  |  | 61</v>
      </c>
      <c r="AT225" s="63">
        <f>IF(NOT(AR225),IF(TRIM($H225)="","Assembly","Phantom Alt"),VLOOKUP(F225,ZPCS04!B:G,6,0))</f>
        <v>703</v>
      </c>
      <c r="AU225" s="7"/>
      <c r="AV225" s="38">
        <f ca="1">IF(TRIM($W225)="F",OFFSET($A$5,MATCH($AS225,$AS$5:$AS225,0)-1,0),$A225)</f>
        <v>224</v>
      </c>
      <c r="AW225" s="38">
        <f ca="1">IFERROR(OFFSET(ZPCS04!$A$1,MATCH(F225,ZPCS04!B:B,0)-1,0),100)</f>
        <v>2</v>
      </c>
      <c r="AX225" s="7"/>
      <c r="AY225" s="6" t="b">
        <f t="shared" si="73"/>
        <v>1</v>
      </c>
      <c r="AZ225" s="6" t="b">
        <f t="shared" si="74"/>
        <v>1</v>
      </c>
      <c r="BA225" s="4"/>
      <c r="BB225" s="38" t="str">
        <f ca="1">IF(AT225="Phantom Alt",MATCH($AS225,$AS$5:$AS225,0),IF(OR(OFFSET($AF225,0,8-COUNTBLANK($AG225:$AN225))=$F224,$BE225=$BE224),$BB224,""))</f>
        <v/>
      </c>
      <c r="BC225" s="41"/>
      <c r="BD225" s="55" t="str">
        <f t="shared" si="75"/>
        <v>90MB1BG0-C1BAY0 | 10G212820114020</v>
      </c>
      <c r="BE225" s="55" t="str">
        <f t="shared" ca="1" si="76"/>
        <v>90MB1BG0-C1BAY0 | 59MB1BGB-MB0A01S</v>
      </c>
      <c r="BF225" s="57">
        <f ca="1">IFERROR(VLOOKUP($BE225,$BD$5:$BF224,3,0)*$AE225,VLOOKUP($C225,Demanda!$A:$B,2,0)*$AE225)*IF(AT225="Phantom Alt",$BC225,TRUE)</f>
        <v>165000</v>
      </c>
      <c r="BG225" s="57">
        <f t="shared" ca="1" si="77"/>
        <v>0</v>
      </c>
      <c r="BH225" s="57">
        <f>SUMIF(Invoice!A:A,F225,Invoice!B:B)</f>
        <v>0</v>
      </c>
      <c r="BI225" s="57">
        <f t="shared" ca="1" si="78"/>
        <v>165000</v>
      </c>
      <c r="BJ225" s="57">
        <f ca="1">MIN((BI225-SUMIF($AS$5:AS224,AS225,$BJ$5:BJ224)),MAX(0,BH225-SUMIF($F$5:F224,F225,$BJ$5:BJ224)))</f>
        <v>0</v>
      </c>
      <c r="BK225" s="57">
        <f t="shared" ca="1" si="79"/>
        <v>0</v>
      </c>
      <c r="BL225" s="57">
        <f ca="1">MAX(0,SUMIF(Invoice!A:A,F225,Invoice!B:B)-SUMIF(F:F,F225,BJ:BJ))*(COUNTIF(F:F,F225)=COUNTIF($F$5:F225,F225))</f>
        <v>0</v>
      </c>
    </row>
    <row r="226" spans="1:64" hidden="1">
      <c r="A226" s="43">
        <v>227</v>
      </c>
      <c r="B226" s="35" t="s">
        <v>145</v>
      </c>
      <c r="C226" s="35" t="s">
        <v>5706</v>
      </c>
      <c r="D226" s="35">
        <v>2</v>
      </c>
      <c r="E226" s="35">
        <v>620</v>
      </c>
      <c r="F226" s="64" t="s">
        <v>1057</v>
      </c>
      <c r="G226" s="73" t="s">
        <v>1058</v>
      </c>
      <c r="H226" s="35">
        <v>61</v>
      </c>
      <c r="I226" s="35" t="s">
        <v>54</v>
      </c>
      <c r="J226" s="35">
        <v>100</v>
      </c>
      <c r="K226" s="35" t="s">
        <v>148</v>
      </c>
      <c r="L226" s="35" t="s">
        <v>53</v>
      </c>
      <c r="M226" s="35">
        <v>110</v>
      </c>
      <c r="N226" s="35">
        <v>110</v>
      </c>
      <c r="O226" s="35">
        <v>1</v>
      </c>
      <c r="P226" s="35">
        <v>2</v>
      </c>
      <c r="Q226" s="35">
        <v>1</v>
      </c>
      <c r="R226" s="35" t="s">
        <v>73</v>
      </c>
      <c r="S226" s="35" t="s">
        <v>73</v>
      </c>
      <c r="T226" s="36">
        <v>44901</v>
      </c>
      <c r="U226" s="36">
        <v>2958465</v>
      </c>
      <c r="V226" s="35" t="s">
        <v>5707</v>
      </c>
      <c r="W226" s="35" t="s">
        <v>144</v>
      </c>
      <c r="X226" s="35"/>
      <c r="Y226" s="35" t="s">
        <v>143</v>
      </c>
      <c r="Z226" s="35">
        <v>7594328</v>
      </c>
      <c r="AA226" s="35">
        <v>344</v>
      </c>
      <c r="AB226" s="35">
        <v>172</v>
      </c>
      <c r="AC226" s="35"/>
      <c r="AE226" s="51">
        <f t="shared" si="60"/>
        <v>110</v>
      </c>
      <c r="AG226" s="6" t="str">
        <f t="shared" si="61"/>
        <v>90MB1BG0-C1BAY0</v>
      </c>
      <c r="AH226" s="6" t="str">
        <f t="shared" si="62"/>
        <v>59MB1BGB-MB0A01S</v>
      </c>
      <c r="AI226" s="6" t="str">
        <f t="shared" si="63"/>
        <v/>
      </c>
      <c r="AJ226" s="6" t="str">
        <f t="shared" si="64"/>
        <v/>
      </c>
      <c r="AK226" s="6" t="str">
        <f t="shared" si="65"/>
        <v/>
      </c>
      <c r="AL226" s="6" t="str">
        <f t="shared" si="66"/>
        <v/>
      </c>
      <c r="AM226" s="6" t="str">
        <f t="shared" si="67"/>
        <v/>
      </c>
      <c r="AN226" s="6" t="str">
        <f t="shared" si="68"/>
        <v/>
      </c>
      <c r="AO226" s="6" t="str">
        <f t="shared" si="69"/>
        <v xml:space="preserve">90MB1BG0-C1BAY0 | 59MB1BGB-MB0A01S |  |  |  |  |  | </v>
      </c>
      <c r="AP226" s="6">
        <f t="shared" si="70"/>
        <v>100</v>
      </c>
      <c r="AQ226" s="4"/>
      <c r="AR226" s="6" t="b">
        <f t="shared" si="71"/>
        <v>1</v>
      </c>
      <c r="AS226" s="6" t="str">
        <f t="shared" si="72"/>
        <v>461E | 90MB1BG0-C1BAY0 | 59MB1BGB-MB0A01S |  |  |  |  |  |  | 61</v>
      </c>
      <c r="AT226" s="63">
        <f>IF(NOT(AR226),IF(TRIM($H226)="","Assembly","Phantom Alt"),VLOOKUP(F226,ZPCS04!B:G,6,0))</f>
        <v>703</v>
      </c>
      <c r="AU226" s="7"/>
      <c r="AV226" s="38">
        <f ca="1">IF(TRIM($W226)="F",OFFSET($A$5,MATCH($AS226,$AS$5:$AS226,0)-1,0),$A226)</f>
        <v>224</v>
      </c>
      <c r="AW226" s="38">
        <f ca="1">IFERROR(OFFSET(ZPCS04!$A$1,MATCH(F226,ZPCS04!B:B,0)-1,0),100)</f>
        <v>2</v>
      </c>
      <c r="AX226" s="7"/>
      <c r="AY226" s="6" t="b">
        <f t="shared" si="73"/>
        <v>1</v>
      </c>
      <c r="AZ226" s="6" t="b">
        <f t="shared" si="74"/>
        <v>1</v>
      </c>
      <c r="BA226" s="4"/>
      <c r="BB226" s="38" t="str">
        <f ca="1">IF(AT226="Phantom Alt",MATCH($AS226,$AS$5:$AS226,0),IF(OR(OFFSET($AF226,0,8-COUNTBLANK($AG226:$AN226))=$F225,$BE226=$BE225),$BB225,""))</f>
        <v/>
      </c>
      <c r="BC226" s="41"/>
      <c r="BD226" s="55" t="str">
        <f t="shared" si="75"/>
        <v>90MB1BG0-C1BAY0 | 10G212820114050</v>
      </c>
      <c r="BE226" s="55" t="str">
        <f t="shared" ca="1" si="76"/>
        <v>90MB1BG0-C1BAY0 | 59MB1BGB-MB0A01S</v>
      </c>
      <c r="BF226" s="57">
        <f ca="1">IFERROR(VLOOKUP($BE226,$BD$5:$BF225,3,0)*$AE226,VLOOKUP($C226,Demanda!$A:$B,2,0)*$AE226)*IF(AT226="Phantom Alt",$BC226,TRUE)</f>
        <v>165000</v>
      </c>
      <c r="BG226" s="57">
        <f t="shared" ca="1" si="77"/>
        <v>165000</v>
      </c>
      <c r="BH226" s="57">
        <f>SUMIF(Invoice!A:A,F226,Invoice!B:B)</f>
        <v>0</v>
      </c>
      <c r="BI226" s="57">
        <f t="shared" ca="1" si="78"/>
        <v>165000</v>
      </c>
      <c r="BJ226" s="57">
        <f ca="1">MIN((BI226-SUMIF($AS$5:AS225,AS226,$BJ$5:BJ225)),MAX(0,BH226-SUMIF($F$5:F225,F226,$BJ$5:BJ225)))</f>
        <v>0</v>
      </c>
      <c r="BK226" s="57">
        <f t="shared" ca="1" si="79"/>
        <v>0</v>
      </c>
      <c r="BL226" s="57">
        <f ca="1">MAX(0,SUMIF(Invoice!A:A,F226,Invoice!B:B)-SUMIF(F:F,F226,BJ:BJ))*(COUNTIF(F:F,F226)=COUNTIF($F$5:F226,F226))</f>
        <v>0</v>
      </c>
    </row>
    <row r="227" spans="1:64" hidden="1">
      <c r="A227" s="43">
        <v>226</v>
      </c>
      <c r="B227" s="35" t="s">
        <v>145</v>
      </c>
      <c r="C227" s="35" t="s">
        <v>5706</v>
      </c>
      <c r="D227" s="35">
        <v>2</v>
      </c>
      <c r="E227" s="35">
        <v>630</v>
      </c>
      <c r="F227" s="64" t="s">
        <v>1059</v>
      </c>
      <c r="G227" s="73" t="s">
        <v>1060</v>
      </c>
      <c r="H227" s="35">
        <v>62</v>
      </c>
      <c r="I227" s="35" t="s">
        <v>54</v>
      </c>
      <c r="J227" s="35">
        <v>100</v>
      </c>
      <c r="K227" s="35" t="s">
        <v>462</v>
      </c>
      <c r="L227" s="35" t="s">
        <v>53</v>
      </c>
      <c r="M227" s="35">
        <v>2</v>
      </c>
      <c r="N227" s="35">
        <v>2</v>
      </c>
      <c r="O227" s="35">
        <v>1</v>
      </c>
      <c r="P227" s="35">
        <v>2</v>
      </c>
      <c r="Q227" s="35">
        <v>1</v>
      </c>
      <c r="R227" s="35" t="s">
        <v>122</v>
      </c>
      <c r="S227" s="35" t="s">
        <v>122</v>
      </c>
      <c r="T227" s="36">
        <v>44901</v>
      </c>
      <c r="U227" s="36">
        <v>2958465</v>
      </c>
      <c r="V227" s="35" t="s">
        <v>5707</v>
      </c>
      <c r="W227" s="35" t="s">
        <v>144</v>
      </c>
      <c r="X227" s="35"/>
      <c r="Y227" s="35" t="s">
        <v>143</v>
      </c>
      <c r="Z227" s="35">
        <v>7594328</v>
      </c>
      <c r="AA227" s="35">
        <v>350</v>
      </c>
      <c r="AB227" s="35">
        <v>175</v>
      </c>
      <c r="AC227" s="35"/>
      <c r="AE227" s="51">
        <f t="shared" si="60"/>
        <v>2</v>
      </c>
      <c r="AG227" s="6" t="str">
        <f t="shared" si="61"/>
        <v>90MB1BG0-C1BAY0</v>
      </c>
      <c r="AH227" s="6" t="str">
        <f t="shared" si="62"/>
        <v>59MB1BGB-MB0A01S</v>
      </c>
      <c r="AI227" s="6" t="str">
        <f t="shared" si="63"/>
        <v/>
      </c>
      <c r="AJ227" s="6" t="str">
        <f t="shared" si="64"/>
        <v/>
      </c>
      <c r="AK227" s="6" t="str">
        <f t="shared" si="65"/>
        <v/>
      </c>
      <c r="AL227" s="6" t="str">
        <f t="shared" si="66"/>
        <v/>
      </c>
      <c r="AM227" s="6" t="str">
        <f t="shared" si="67"/>
        <v/>
      </c>
      <c r="AN227" s="6" t="str">
        <f t="shared" si="68"/>
        <v/>
      </c>
      <c r="AO227" s="6" t="str">
        <f t="shared" si="69"/>
        <v xml:space="preserve">90MB1BG0-C1BAY0 | 59MB1BGB-MB0A01S |  |  |  |  |  | </v>
      </c>
      <c r="AP227" s="6">
        <f t="shared" si="70"/>
        <v>100</v>
      </c>
      <c r="AQ227" s="4"/>
      <c r="AR227" s="6" t="b">
        <f t="shared" si="71"/>
        <v>1</v>
      </c>
      <c r="AS227" s="6" t="str">
        <f t="shared" si="72"/>
        <v>461E | 90MB1BG0-C1BAY0 | 59MB1BGB-MB0A01S |  |  |  |  |  |  | 62</v>
      </c>
      <c r="AT227" s="63">
        <f>IF(NOT(AR227),IF(TRIM($H227)="","Assembly","Phantom Alt"),VLOOKUP(F227,ZPCS04!B:G,6,0))</f>
        <v>973</v>
      </c>
      <c r="AU227" s="7"/>
      <c r="AV227" s="38">
        <f ca="1">IF(TRIM($W227)="F",OFFSET($A$5,MATCH($AS227,$AS$5:$AS227,0)-1,0),$A227)</f>
        <v>226</v>
      </c>
      <c r="AW227" s="38">
        <f ca="1">IFERROR(OFFSET(ZPCS04!$A$1,MATCH(F227,ZPCS04!B:B,0)-1,0),100)</f>
        <v>2</v>
      </c>
      <c r="AX227" s="7"/>
      <c r="AY227" s="6" t="b">
        <f t="shared" si="73"/>
        <v>1</v>
      </c>
      <c r="AZ227" s="6" t="b">
        <f t="shared" si="74"/>
        <v>1</v>
      </c>
      <c r="BA227" s="4"/>
      <c r="BB227" s="38" t="str">
        <f ca="1">IF(AT227="Phantom Alt",MATCH($AS227,$AS$5:$AS227,0),IF(OR(OFFSET($AF227,0,8-COUNTBLANK($AG227:$AN227))=$F226,$BE227=$BE226),$BB226,""))</f>
        <v/>
      </c>
      <c r="BC227" s="41"/>
      <c r="BD227" s="55" t="str">
        <f t="shared" si="75"/>
        <v>90MB1BG0-C1BAY0 | 10G212822004010</v>
      </c>
      <c r="BE227" s="55" t="str">
        <f t="shared" ca="1" si="76"/>
        <v>90MB1BG0-C1BAY0 | 59MB1BGB-MB0A01S</v>
      </c>
      <c r="BF227" s="57">
        <f ca="1">IFERROR(VLOOKUP($BE227,$BD$5:$BF226,3,0)*$AE227,VLOOKUP($C227,Demanda!$A:$B,2,0)*$AE227)*IF(AT227="Phantom Alt",$BC227,TRUE)</f>
        <v>3000</v>
      </c>
      <c r="BG227" s="57">
        <f t="shared" ca="1" si="77"/>
        <v>3000</v>
      </c>
      <c r="BH227" s="57">
        <f>SUMIF(Invoice!A:A,F227,Invoice!B:B)</f>
        <v>0</v>
      </c>
      <c r="BI227" s="57">
        <f t="shared" ca="1" si="78"/>
        <v>3000</v>
      </c>
      <c r="BJ227" s="57">
        <f ca="1">MIN((BI227-SUMIF($AS$5:AS226,AS227,$BJ$5:BJ226)),MAX(0,BH227-SUMIF($F$5:F226,F227,$BJ$5:BJ226)))</f>
        <v>0</v>
      </c>
      <c r="BK227" s="57">
        <f t="shared" ca="1" si="79"/>
        <v>0</v>
      </c>
      <c r="BL227" s="57">
        <f ca="1">MAX(0,SUMIF(Invoice!A:A,F227,Invoice!B:B)-SUMIF(F:F,F227,BJ:BJ))*(COUNTIF(F:F,F227)=COUNTIF($F$5:F227,F227))</f>
        <v>0</v>
      </c>
    </row>
    <row r="228" spans="1:64" hidden="1">
      <c r="A228" s="43">
        <v>228</v>
      </c>
      <c r="B228" s="35" t="s">
        <v>145</v>
      </c>
      <c r="C228" s="35" t="s">
        <v>5706</v>
      </c>
      <c r="D228" s="35">
        <v>2</v>
      </c>
      <c r="E228" s="35">
        <v>630</v>
      </c>
      <c r="F228" s="64" t="s">
        <v>1062</v>
      </c>
      <c r="G228" s="73" t="s">
        <v>1063</v>
      </c>
      <c r="H228" s="35">
        <v>62</v>
      </c>
      <c r="I228" s="35" t="s">
        <v>55</v>
      </c>
      <c r="J228" s="35">
        <v>0</v>
      </c>
      <c r="K228" s="35" t="s">
        <v>462</v>
      </c>
      <c r="L228" s="35" t="s">
        <v>53</v>
      </c>
      <c r="M228" s="35">
        <v>2</v>
      </c>
      <c r="N228" s="35"/>
      <c r="O228" s="35">
        <v>1</v>
      </c>
      <c r="P228" s="35">
        <v>2</v>
      </c>
      <c r="Q228" s="35">
        <v>2</v>
      </c>
      <c r="R228" s="35" t="s">
        <v>122</v>
      </c>
      <c r="S228" s="35" t="s">
        <v>122</v>
      </c>
      <c r="T228" s="36">
        <v>44901</v>
      </c>
      <c r="U228" s="36">
        <v>2958465</v>
      </c>
      <c r="V228" s="35" t="s">
        <v>5707</v>
      </c>
      <c r="W228" s="35" t="s">
        <v>144</v>
      </c>
      <c r="X228" s="35"/>
      <c r="Y228" s="35" t="s">
        <v>143</v>
      </c>
      <c r="Z228" s="35">
        <v>7594328</v>
      </c>
      <c r="AA228" s="35">
        <v>352</v>
      </c>
      <c r="AB228" s="35">
        <v>176</v>
      </c>
      <c r="AC228" s="35"/>
      <c r="AE228" s="51">
        <f t="shared" si="60"/>
        <v>2</v>
      </c>
      <c r="AG228" s="6" t="str">
        <f t="shared" si="61"/>
        <v>90MB1BG0-C1BAY0</v>
      </c>
      <c r="AH228" s="6" t="str">
        <f t="shared" si="62"/>
        <v>59MB1BGB-MB0A01S</v>
      </c>
      <c r="AI228" s="6" t="str">
        <f t="shared" si="63"/>
        <v/>
      </c>
      <c r="AJ228" s="6" t="str">
        <f t="shared" si="64"/>
        <v/>
      </c>
      <c r="AK228" s="6" t="str">
        <f t="shared" si="65"/>
        <v/>
      </c>
      <c r="AL228" s="6" t="str">
        <f t="shared" si="66"/>
        <v/>
      </c>
      <c r="AM228" s="6" t="str">
        <f t="shared" si="67"/>
        <v/>
      </c>
      <c r="AN228" s="6" t="str">
        <f t="shared" si="68"/>
        <v/>
      </c>
      <c r="AO228" s="6" t="str">
        <f t="shared" si="69"/>
        <v xml:space="preserve">90MB1BG0-C1BAY0 | 59MB1BGB-MB0A01S |  |  |  |  |  | </v>
      </c>
      <c r="AP228" s="6">
        <f t="shared" si="70"/>
        <v>0</v>
      </c>
      <c r="AQ228" s="4"/>
      <c r="AR228" s="6" t="b">
        <f t="shared" si="71"/>
        <v>1</v>
      </c>
      <c r="AS228" s="6" t="str">
        <f t="shared" si="72"/>
        <v>461E | 90MB1BG0-C1BAY0 | 59MB1BGB-MB0A01S |  |  |  |  |  |  | 62</v>
      </c>
      <c r="AT228" s="63">
        <f>IF(NOT(AR228),IF(TRIM($H228)="","Assembly","Phantom Alt"),VLOOKUP(F228,ZPCS04!B:G,6,0))</f>
        <v>973</v>
      </c>
      <c r="AU228" s="7"/>
      <c r="AV228" s="38">
        <f ca="1">IF(TRIM($W228)="F",OFFSET($A$5,MATCH($AS228,$AS$5:$AS228,0)-1,0),$A228)</f>
        <v>226</v>
      </c>
      <c r="AW228" s="38">
        <f ca="1">IFERROR(OFFSET(ZPCS04!$A$1,MATCH(F228,ZPCS04!B:B,0)-1,0),100)</f>
        <v>1.9999999000000002</v>
      </c>
      <c r="AX228" s="7"/>
      <c r="AY228" s="6" t="b">
        <f t="shared" si="73"/>
        <v>1</v>
      </c>
      <c r="AZ228" s="6" t="b">
        <f t="shared" si="74"/>
        <v>1</v>
      </c>
      <c r="BA228" s="4"/>
      <c r="BB228" s="38" t="str">
        <f ca="1">IF(AT228="Phantom Alt",MATCH($AS228,$AS$5:$AS228,0),IF(OR(OFFSET($AF228,0,8-COUNTBLANK($AG228:$AN228))=$F227,$BE228=$BE227),$BB227,""))</f>
        <v/>
      </c>
      <c r="BC228" s="41"/>
      <c r="BD228" s="55" t="str">
        <f t="shared" si="75"/>
        <v>90MB1BG0-C1BAY0 | 10G212822004020</v>
      </c>
      <c r="BE228" s="55" t="str">
        <f t="shared" ca="1" si="76"/>
        <v>90MB1BG0-C1BAY0 | 59MB1BGB-MB0A01S</v>
      </c>
      <c r="BF228" s="57">
        <f ca="1">IFERROR(VLOOKUP($BE228,$BD$5:$BF227,3,0)*$AE228,VLOOKUP($C228,Demanda!$A:$B,2,0)*$AE228)*IF(AT228="Phantom Alt",$BC228,TRUE)</f>
        <v>3000</v>
      </c>
      <c r="BG228" s="57">
        <f t="shared" ca="1" si="77"/>
        <v>0</v>
      </c>
      <c r="BH228" s="57">
        <f>SUMIF(Invoice!A:A,F228,Invoice!B:B)</f>
        <v>10000</v>
      </c>
      <c r="BI228" s="57">
        <f t="shared" ca="1" si="78"/>
        <v>3000</v>
      </c>
      <c r="BJ228" s="57">
        <f ca="1">MIN((BI228-SUMIF($AS$5:AS227,AS228,$BJ$5:BJ227)),MAX(0,BH228-SUMIF($F$5:F227,F228,$BJ$5:BJ227)))</f>
        <v>3000</v>
      </c>
      <c r="BK228" s="57">
        <f t="shared" ca="1" si="79"/>
        <v>0</v>
      </c>
      <c r="BL228" s="57">
        <f ca="1">MAX(0,SUMIF(Invoice!A:A,F228,Invoice!B:B)-SUMIF(F:F,F228,BJ:BJ))*(COUNTIF(F:F,F228)=COUNTIF($F$5:F228,F228))</f>
        <v>7000</v>
      </c>
    </row>
    <row r="229" spans="1:64" hidden="1">
      <c r="A229" s="43">
        <v>229</v>
      </c>
      <c r="B229" s="35" t="s">
        <v>145</v>
      </c>
      <c r="C229" s="35" t="s">
        <v>5706</v>
      </c>
      <c r="D229" s="35">
        <v>2</v>
      </c>
      <c r="E229" s="35">
        <v>630</v>
      </c>
      <c r="F229" s="64" t="s">
        <v>1064</v>
      </c>
      <c r="G229" s="73" t="s">
        <v>1065</v>
      </c>
      <c r="H229" s="35">
        <v>62</v>
      </c>
      <c r="I229" s="35" t="s">
        <v>55</v>
      </c>
      <c r="J229" s="35">
        <v>0</v>
      </c>
      <c r="K229" s="35" t="s">
        <v>148</v>
      </c>
      <c r="L229" s="35" t="s">
        <v>53</v>
      </c>
      <c r="M229" s="35">
        <v>2</v>
      </c>
      <c r="N229" s="35"/>
      <c r="O229" s="35">
        <v>1</v>
      </c>
      <c r="P229" s="35">
        <v>2</v>
      </c>
      <c r="Q229" s="35">
        <v>3</v>
      </c>
      <c r="R229" s="35" t="s">
        <v>73</v>
      </c>
      <c r="S229" s="35" t="s">
        <v>73</v>
      </c>
      <c r="T229" s="36">
        <v>44901</v>
      </c>
      <c r="U229" s="36">
        <v>2958465</v>
      </c>
      <c r="V229" s="35" t="s">
        <v>5707</v>
      </c>
      <c r="W229" s="35" t="s">
        <v>144</v>
      </c>
      <c r="X229" s="35"/>
      <c r="Y229" s="35" t="s">
        <v>143</v>
      </c>
      <c r="Z229" s="35">
        <v>7594328</v>
      </c>
      <c r="AA229" s="35">
        <v>354</v>
      </c>
      <c r="AB229" s="35">
        <v>177</v>
      </c>
      <c r="AC229" s="35"/>
      <c r="AE229" s="51">
        <f t="shared" si="60"/>
        <v>2</v>
      </c>
      <c r="AG229" s="6" t="str">
        <f t="shared" si="61"/>
        <v>90MB1BG0-C1BAY0</v>
      </c>
      <c r="AH229" s="6" t="str">
        <f t="shared" si="62"/>
        <v>59MB1BGB-MB0A01S</v>
      </c>
      <c r="AI229" s="6" t="str">
        <f t="shared" si="63"/>
        <v/>
      </c>
      <c r="AJ229" s="6" t="str">
        <f t="shared" si="64"/>
        <v/>
      </c>
      <c r="AK229" s="6" t="str">
        <f t="shared" si="65"/>
        <v/>
      </c>
      <c r="AL229" s="6" t="str">
        <f t="shared" si="66"/>
        <v/>
      </c>
      <c r="AM229" s="6" t="str">
        <f t="shared" si="67"/>
        <v/>
      </c>
      <c r="AN229" s="6" t="str">
        <f t="shared" si="68"/>
        <v/>
      </c>
      <c r="AO229" s="6" t="str">
        <f t="shared" si="69"/>
        <v xml:space="preserve">90MB1BG0-C1BAY0 | 59MB1BGB-MB0A01S |  |  |  |  |  | </v>
      </c>
      <c r="AP229" s="6">
        <f t="shared" si="70"/>
        <v>0</v>
      </c>
      <c r="AQ229" s="4"/>
      <c r="AR229" s="6" t="b">
        <f t="shared" si="71"/>
        <v>1</v>
      </c>
      <c r="AS229" s="6" t="str">
        <f t="shared" si="72"/>
        <v>461E | 90MB1BG0-C1BAY0 | 59MB1BGB-MB0A01S |  |  |  |  |  |  | 62</v>
      </c>
      <c r="AT229" s="63">
        <f>IF(NOT(AR229),IF(TRIM($H229)="","Assembly","Phantom Alt"),VLOOKUP(F229,ZPCS04!B:G,6,0))</f>
        <v>973</v>
      </c>
      <c r="AU229" s="7"/>
      <c r="AV229" s="38">
        <f ca="1">IF(TRIM($W229)="F",OFFSET($A$5,MATCH($AS229,$AS$5:$AS229,0)-1,0),$A229)</f>
        <v>226</v>
      </c>
      <c r="AW229" s="38">
        <f ca="1">IFERROR(OFFSET(ZPCS04!$A$1,MATCH(F229,ZPCS04!B:B,0)-1,0),100)</f>
        <v>2</v>
      </c>
      <c r="AX229" s="7"/>
      <c r="AY229" s="6" t="b">
        <f t="shared" si="73"/>
        <v>1</v>
      </c>
      <c r="AZ229" s="6" t="b">
        <f t="shared" si="74"/>
        <v>1</v>
      </c>
      <c r="BA229" s="4"/>
      <c r="BB229" s="38" t="str">
        <f ca="1">IF(AT229="Phantom Alt",MATCH($AS229,$AS$5:$AS229,0),IF(OR(OFFSET($AF229,0,8-COUNTBLANK($AG229:$AN229))=$F228,$BE229=$BE228),$BB228,""))</f>
        <v/>
      </c>
      <c r="BC229" s="41"/>
      <c r="BD229" s="55" t="str">
        <f t="shared" si="75"/>
        <v>90MB1BG0-C1BAY0 | 10G212822004050</v>
      </c>
      <c r="BE229" s="55" t="str">
        <f t="shared" ca="1" si="76"/>
        <v>90MB1BG0-C1BAY0 | 59MB1BGB-MB0A01S</v>
      </c>
      <c r="BF229" s="57">
        <f ca="1">IFERROR(VLOOKUP($BE229,$BD$5:$BF228,3,0)*$AE229,VLOOKUP($C229,Demanda!$A:$B,2,0)*$AE229)*IF(AT229="Phantom Alt",$BC229,TRUE)</f>
        <v>3000</v>
      </c>
      <c r="BG229" s="57">
        <f t="shared" ca="1" si="77"/>
        <v>0</v>
      </c>
      <c r="BH229" s="57">
        <f>SUMIF(Invoice!A:A,F229,Invoice!B:B)</f>
        <v>0</v>
      </c>
      <c r="BI229" s="57">
        <f t="shared" ca="1" si="78"/>
        <v>3000</v>
      </c>
      <c r="BJ229" s="57">
        <f ca="1">MIN((BI229-SUMIF($AS$5:AS228,AS229,$BJ$5:BJ228)),MAX(0,BH229-SUMIF($F$5:F228,F229,$BJ$5:BJ228)))</f>
        <v>0</v>
      </c>
      <c r="BK229" s="57">
        <f t="shared" ca="1" si="79"/>
        <v>0</v>
      </c>
      <c r="BL229" s="57">
        <f ca="1">MAX(0,SUMIF(Invoice!A:A,F229,Invoice!B:B)-SUMIF(F:F,F229,BJ:BJ))*(COUNTIF(F:F,F229)=COUNTIF($F$5:F229,F229))</f>
        <v>0</v>
      </c>
    </row>
    <row r="230" spans="1:64" hidden="1">
      <c r="A230" s="43">
        <v>230</v>
      </c>
      <c r="B230" s="35" t="s">
        <v>145</v>
      </c>
      <c r="C230" s="35" t="s">
        <v>5706</v>
      </c>
      <c r="D230" s="35">
        <v>2</v>
      </c>
      <c r="E230" s="35">
        <v>640</v>
      </c>
      <c r="F230" s="64" t="s">
        <v>1066</v>
      </c>
      <c r="G230" s="73" t="s">
        <v>1067</v>
      </c>
      <c r="H230" s="35">
        <v>63</v>
      </c>
      <c r="I230" s="35" t="s">
        <v>54</v>
      </c>
      <c r="J230" s="35">
        <v>100</v>
      </c>
      <c r="K230" s="35" t="s">
        <v>462</v>
      </c>
      <c r="L230" s="35" t="s">
        <v>53</v>
      </c>
      <c r="M230" s="35">
        <v>2</v>
      </c>
      <c r="N230" s="35">
        <v>2</v>
      </c>
      <c r="O230" s="35">
        <v>1</v>
      </c>
      <c r="P230" s="35">
        <v>2</v>
      </c>
      <c r="Q230" s="35">
        <v>1</v>
      </c>
      <c r="R230" s="35" t="s">
        <v>122</v>
      </c>
      <c r="S230" s="35" t="s">
        <v>122</v>
      </c>
      <c r="T230" s="36">
        <v>44901</v>
      </c>
      <c r="U230" s="36">
        <v>2958465</v>
      </c>
      <c r="V230" s="35" t="s">
        <v>5707</v>
      </c>
      <c r="W230" s="35" t="s">
        <v>144</v>
      </c>
      <c r="X230" s="35"/>
      <c r="Y230" s="35" t="s">
        <v>143</v>
      </c>
      <c r="Z230" s="35">
        <v>7594328</v>
      </c>
      <c r="AA230" s="35">
        <v>356</v>
      </c>
      <c r="AB230" s="35">
        <v>178</v>
      </c>
      <c r="AC230" s="35"/>
      <c r="AE230" s="51">
        <f t="shared" si="60"/>
        <v>2</v>
      </c>
      <c r="AG230" s="6" t="str">
        <f t="shared" si="61"/>
        <v>90MB1BG0-C1BAY0</v>
      </c>
      <c r="AH230" s="6" t="str">
        <f t="shared" si="62"/>
        <v>59MB1BGB-MB0A01S</v>
      </c>
      <c r="AI230" s="6" t="str">
        <f t="shared" si="63"/>
        <v/>
      </c>
      <c r="AJ230" s="6" t="str">
        <f t="shared" si="64"/>
        <v/>
      </c>
      <c r="AK230" s="6" t="str">
        <f t="shared" si="65"/>
        <v/>
      </c>
      <c r="AL230" s="6" t="str">
        <f t="shared" si="66"/>
        <v/>
      </c>
      <c r="AM230" s="6" t="str">
        <f t="shared" si="67"/>
        <v/>
      </c>
      <c r="AN230" s="6" t="str">
        <f t="shared" si="68"/>
        <v/>
      </c>
      <c r="AO230" s="6" t="str">
        <f t="shared" si="69"/>
        <v xml:space="preserve">90MB1BG0-C1BAY0 | 59MB1BGB-MB0A01S |  |  |  |  |  | </v>
      </c>
      <c r="AP230" s="6">
        <f t="shared" si="70"/>
        <v>100</v>
      </c>
      <c r="AQ230" s="4"/>
      <c r="AR230" s="6" t="b">
        <f t="shared" si="71"/>
        <v>1</v>
      </c>
      <c r="AS230" s="6" t="str">
        <f t="shared" si="72"/>
        <v>461E | 90MB1BG0-C1BAY0 | 59MB1BGB-MB0A01S |  |  |  |  |  |  | 63</v>
      </c>
      <c r="AT230" s="63">
        <f>IF(NOT(AR230),IF(TRIM($H230)="","Assembly","Phantom Alt"),VLOOKUP(F230,ZPCS04!B:G,6,0))</f>
        <v>974</v>
      </c>
      <c r="AU230" s="7"/>
      <c r="AV230" s="38">
        <f ca="1">IF(TRIM($W230)="F",OFFSET($A$5,MATCH($AS230,$AS$5:$AS230,0)-1,0),$A230)</f>
        <v>230</v>
      </c>
      <c r="AW230" s="38">
        <f ca="1">IFERROR(OFFSET(ZPCS04!$A$1,MATCH(F230,ZPCS04!B:B,0)-1,0),100)</f>
        <v>2</v>
      </c>
      <c r="AX230" s="7"/>
      <c r="AY230" s="6" t="b">
        <f t="shared" si="73"/>
        <v>1</v>
      </c>
      <c r="AZ230" s="6" t="b">
        <f t="shared" si="74"/>
        <v>1</v>
      </c>
      <c r="BA230" s="4"/>
      <c r="BB230" s="38" t="str">
        <f ca="1">IF(AT230="Phantom Alt",MATCH($AS230,$AS$5:$AS230,0),IF(OR(OFFSET($AF230,0,8-COUNTBLANK($AG230:$AN230))=$F229,$BE230=$BE229),$BB229,""))</f>
        <v/>
      </c>
      <c r="BC230" s="41"/>
      <c r="BD230" s="55" t="str">
        <f t="shared" si="75"/>
        <v>90MB1BG0-C1BAY0 | 10G212866114010</v>
      </c>
      <c r="BE230" s="55" t="str">
        <f t="shared" ca="1" si="76"/>
        <v>90MB1BG0-C1BAY0 | 59MB1BGB-MB0A01S</v>
      </c>
      <c r="BF230" s="57">
        <f ca="1">IFERROR(VLOOKUP($BE230,$BD$5:$BF229,3,0)*$AE230,VLOOKUP($C230,Demanda!$A:$B,2,0)*$AE230)*IF(AT230="Phantom Alt",$BC230,TRUE)</f>
        <v>3000</v>
      </c>
      <c r="BG230" s="57">
        <f t="shared" ca="1" si="77"/>
        <v>3000</v>
      </c>
      <c r="BH230" s="57">
        <f>SUMIF(Invoice!A:A,F230,Invoice!B:B)</f>
        <v>0</v>
      </c>
      <c r="BI230" s="57">
        <f t="shared" ca="1" si="78"/>
        <v>3000</v>
      </c>
      <c r="BJ230" s="57">
        <f ca="1">MIN((BI230-SUMIF($AS$5:AS229,AS230,$BJ$5:BJ229)),MAX(0,BH230-SUMIF($F$5:F229,F230,$BJ$5:BJ229)))</f>
        <v>0</v>
      </c>
      <c r="BK230" s="57">
        <f t="shared" ca="1" si="79"/>
        <v>0</v>
      </c>
      <c r="BL230" s="57">
        <f ca="1">MAX(0,SUMIF(Invoice!A:A,F230,Invoice!B:B)-SUMIF(F:F,F230,BJ:BJ))*(COUNTIF(F:F,F230)=COUNTIF($F$5:F230,F230))</f>
        <v>0</v>
      </c>
    </row>
    <row r="231" spans="1:64" hidden="1">
      <c r="A231" s="43">
        <v>231</v>
      </c>
      <c r="B231" s="35" t="s">
        <v>145</v>
      </c>
      <c r="C231" s="35" t="s">
        <v>5706</v>
      </c>
      <c r="D231" s="35">
        <v>2</v>
      </c>
      <c r="E231" s="35">
        <v>640</v>
      </c>
      <c r="F231" s="64" t="s">
        <v>1069</v>
      </c>
      <c r="G231" s="73" t="s">
        <v>1070</v>
      </c>
      <c r="H231" s="35">
        <v>63</v>
      </c>
      <c r="I231" s="35" t="s">
        <v>55</v>
      </c>
      <c r="J231" s="35">
        <v>0</v>
      </c>
      <c r="K231" s="35" t="s">
        <v>462</v>
      </c>
      <c r="L231" s="35" t="s">
        <v>53</v>
      </c>
      <c r="M231" s="35">
        <v>2</v>
      </c>
      <c r="N231" s="35"/>
      <c r="O231" s="35">
        <v>1</v>
      </c>
      <c r="P231" s="35">
        <v>2</v>
      </c>
      <c r="Q231" s="35">
        <v>2</v>
      </c>
      <c r="R231" s="35" t="s">
        <v>122</v>
      </c>
      <c r="S231" s="35" t="s">
        <v>122</v>
      </c>
      <c r="T231" s="36">
        <v>44901</v>
      </c>
      <c r="U231" s="36">
        <v>2958465</v>
      </c>
      <c r="V231" s="35" t="s">
        <v>5707</v>
      </c>
      <c r="W231" s="35" t="s">
        <v>144</v>
      </c>
      <c r="X231" s="35"/>
      <c r="Y231" s="35" t="s">
        <v>143</v>
      </c>
      <c r="Z231" s="35">
        <v>7594328</v>
      </c>
      <c r="AA231" s="35">
        <v>358</v>
      </c>
      <c r="AB231" s="35">
        <v>179</v>
      </c>
      <c r="AC231" s="35"/>
      <c r="AE231" s="51">
        <f t="shared" si="60"/>
        <v>2</v>
      </c>
      <c r="AG231" s="6" t="str">
        <f t="shared" si="61"/>
        <v>90MB1BG0-C1BAY0</v>
      </c>
      <c r="AH231" s="6" t="str">
        <f t="shared" si="62"/>
        <v>59MB1BGB-MB0A01S</v>
      </c>
      <c r="AI231" s="6" t="str">
        <f t="shared" si="63"/>
        <v/>
      </c>
      <c r="AJ231" s="6" t="str">
        <f t="shared" si="64"/>
        <v/>
      </c>
      <c r="AK231" s="6" t="str">
        <f t="shared" si="65"/>
        <v/>
      </c>
      <c r="AL231" s="6" t="str">
        <f t="shared" si="66"/>
        <v/>
      </c>
      <c r="AM231" s="6" t="str">
        <f t="shared" si="67"/>
        <v/>
      </c>
      <c r="AN231" s="6" t="str">
        <f t="shared" si="68"/>
        <v/>
      </c>
      <c r="AO231" s="6" t="str">
        <f t="shared" si="69"/>
        <v xml:space="preserve">90MB1BG0-C1BAY0 | 59MB1BGB-MB0A01S |  |  |  |  |  | </v>
      </c>
      <c r="AP231" s="6">
        <f t="shared" si="70"/>
        <v>0</v>
      </c>
      <c r="AQ231" s="4"/>
      <c r="AR231" s="6" t="b">
        <f t="shared" si="71"/>
        <v>1</v>
      </c>
      <c r="AS231" s="6" t="str">
        <f t="shared" si="72"/>
        <v>461E | 90MB1BG0-C1BAY0 | 59MB1BGB-MB0A01S |  |  |  |  |  |  | 63</v>
      </c>
      <c r="AT231" s="63">
        <f>IF(NOT(AR231),IF(TRIM($H231)="","Assembly","Phantom Alt"),VLOOKUP(F231,ZPCS04!B:G,6,0))</f>
        <v>974</v>
      </c>
      <c r="AU231" s="7"/>
      <c r="AV231" s="38">
        <f ca="1">IF(TRIM($W231)="F",OFFSET($A$5,MATCH($AS231,$AS$5:$AS231,0)-1,0),$A231)</f>
        <v>230</v>
      </c>
      <c r="AW231" s="38">
        <f ca="1">IFERROR(OFFSET(ZPCS04!$A$1,MATCH(F231,ZPCS04!B:B,0)-1,0),100)</f>
        <v>2</v>
      </c>
      <c r="AX231" s="7"/>
      <c r="AY231" s="6" t="b">
        <f t="shared" si="73"/>
        <v>1</v>
      </c>
      <c r="AZ231" s="6" t="b">
        <f t="shared" si="74"/>
        <v>1</v>
      </c>
      <c r="BA231" s="4"/>
      <c r="BB231" s="38" t="str">
        <f ca="1">IF(AT231="Phantom Alt",MATCH($AS231,$AS$5:$AS231,0),IF(OR(OFFSET($AF231,0,8-COUNTBLANK($AG231:$AN231))=$F230,$BE231=$BE230),$BB230,""))</f>
        <v/>
      </c>
      <c r="BC231" s="41"/>
      <c r="BD231" s="55" t="str">
        <f t="shared" si="75"/>
        <v>90MB1BG0-C1BAY0 | 10G212866114020</v>
      </c>
      <c r="BE231" s="55" t="str">
        <f t="shared" ca="1" si="76"/>
        <v>90MB1BG0-C1BAY0 | 59MB1BGB-MB0A01S</v>
      </c>
      <c r="BF231" s="57">
        <f ca="1">IFERROR(VLOOKUP($BE231,$BD$5:$BF230,3,0)*$AE231,VLOOKUP($C231,Demanda!$A:$B,2,0)*$AE231)*IF(AT231="Phantom Alt",$BC231,TRUE)</f>
        <v>3000</v>
      </c>
      <c r="BG231" s="57">
        <f t="shared" ca="1" si="77"/>
        <v>0</v>
      </c>
      <c r="BH231" s="57">
        <f>SUMIF(Invoice!A:A,F231,Invoice!B:B)</f>
        <v>0</v>
      </c>
      <c r="BI231" s="57">
        <f t="shared" ca="1" si="78"/>
        <v>3000</v>
      </c>
      <c r="BJ231" s="57">
        <f ca="1">MIN((BI231-SUMIF($AS$5:AS230,AS231,$BJ$5:BJ230)),MAX(0,BH231-SUMIF($F$5:F230,F231,$BJ$5:BJ230)))</f>
        <v>0</v>
      </c>
      <c r="BK231" s="57">
        <f t="shared" ca="1" si="79"/>
        <v>0</v>
      </c>
      <c r="BL231" s="57">
        <f ca="1">MAX(0,SUMIF(Invoice!A:A,F231,Invoice!B:B)-SUMIF(F:F,F231,BJ:BJ))*(COUNTIF(F:F,F231)=COUNTIF($F$5:F231,F231))</f>
        <v>0</v>
      </c>
    </row>
    <row r="232" spans="1:64" hidden="1">
      <c r="A232" s="43">
        <v>232</v>
      </c>
      <c r="B232" s="35" t="s">
        <v>145</v>
      </c>
      <c r="C232" s="35" t="s">
        <v>5706</v>
      </c>
      <c r="D232" s="35">
        <v>2</v>
      </c>
      <c r="E232" s="35">
        <v>640</v>
      </c>
      <c r="F232" s="64" t="s">
        <v>1071</v>
      </c>
      <c r="G232" s="73" t="s">
        <v>1072</v>
      </c>
      <c r="H232" s="35">
        <v>63</v>
      </c>
      <c r="I232" s="35" t="s">
        <v>55</v>
      </c>
      <c r="J232" s="35">
        <v>0</v>
      </c>
      <c r="K232" s="35" t="s">
        <v>148</v>
      </c>
      <c r="L232" s="35" t="s">
        <v>53</v>
      </c>
      <c r="M232" s="35">
        <v>2</v>
      </c>
      <c r="N232" s="35"/>
      <c r="O232" s="35">
        <v>1</v>
      </c>
      <c r="P232" s="35">
        <v>2</v>
      </c>
      <c r="Q232" s="35">
        <v>3</v>
      </c>
      <c r="R232" s="35" t="s">
        <v>73</v>
      </c>
      <c r="S232" s="35" t="s">
        <v>73</v>
      </c>
      <c r="T232" s="36">
        <v>44901</v>
      </c>
      <c r="U232" s="36">
        <v>2958465</v>
      </c>
      <c r="V232" s="35" t="s">
        <v>5707</v>
      </c>
      <c r="W232" s="35" t="s">
        <v>144</v>
      </c>
      <c r="X232" s="35"/>
      <c r="Y232" s="35" t="s">
        <v>143</v>
      </c>
      <c r="Z232" s="35">
        <v>7594328</v>
      </c>
      <c r="AA232" s="35">
        <v>360</v>
      </c>
      <c r="AB232" s="35">
        <v>180</v>
      </c>
      <c r="AC232" s="35"/>
      <c r="AE232" s="51">
        <f t="shared" si="60"/>
        <v>2</v>
      </c>
      <c r="AG232" s="6" t="str">
        <f t="shared" si="61"/>
        <v>90MB1BG0-C1BAY0</v>
      </c>
      <c r="AH232" s="6" t="str">
        <f t="shared" si="62"/>
        <v>59MB1BGB-MB0A01S</v>
      </c>
      <c r="AI232" s="6" t="str">
        <f t="shared" si="63"/>
        <v/>
      </c>
      <c r="AJ232" s="6" t="str">
        <f t="shared" si="64"/>
        <v/>
      </c>
      <c r="AK232" s="6" t="str">
        <f t="shared" si="65"/>
        <v/>
      </c>
      <c r="AL232" s="6" t="str">
        <f t="shared" si="66"/>
        <v/>
      </c>
      <c r="AM232" s="6" t="str">
        <f t="shared" si="67"/>
        <v/>
      </c>
      <c r="AN232" s="6" t="str">
        <f t="shared" si="68"/>
        <v/>
      </c>
      <c r="AO232" s="6" t="str">
        <f t="shared" si="69"/>
        <v xml:space="preserve">90MB1BG0-C1BAY0 | 59MB1BGB-MB0A01S |  |  |  |  |  | </v>
      </c>
      <c r="AP232" s="6">
        <f t="shared" si="70"/>
        <v>0</v>
      </c>
      <c r="AQ232" s="4"/>
      <c r="AR232" s="6" t="b">
        <f t="shared" si="71"/>
        <v>1</v>
      </c>
      <c r="AS232" s="6" t="str">
        <f t="shared" si="72"/>
        <v>461E | 90MB1BG0-C1BAY0 | 59MB1BGB-MB0A01S |  |  |  |  |  |  | 63</v>
      </c>
      <c r="AT232" s="63">
        <f>IF(NOT(AR232),IF(TRIM($H232)="","Assembly","Phantom Alt"),VLOOKUP(F232,ZPCS04!B:G,6,0))</f>
        <v>974</v>
      </c>
      <c r="AU232" s="7"/>
      <c r="AV232" s="38">
        <f ca="1">IF(TRIM($W232)="F",OFFSET($A$5,MATCH($AS232,$AS$5:$AS232,0)-1,0),$A232)</f>
        <v>230</v>
      </c>
      <c r="AW232" s="38">
        <f ca="1">IFERROR(OFFSET(ZPCS04!$A$1,MATCH(F232,ZPCS04!B:B,0)-1,0),100)</f>
        <v>1.9999999000000002</v>
      </c>
      <c r="AX232" s="7"/>
      <c r="AY232" s="6" t="b">
        <f t="shared" si="73"/>
        <v>1</v>
      </c>
      <c r="AZ232" s="6" t="b">
        <f t="shared" si="74"/>
        <v>1</v>
      </c>
      <c r="BA232" s="4"/>
      <c r="BB232" s="38" t="str">
        <f ca="1">IF(AT232="Phantom Alt",MATCH($AS232,$AS$5:$AS232,0),IF(OR(OFFSET($AF232,0,8-COUNTBLANK($AG232:$AN232))=$F231,$BE232=$BE231),$BB231,""))</f>
        <v/>
      </c>
      <c r="BC232" s="41"/>
      <c r="BD232" s="55" t="str">
        <f t="shared" si="75"/>
        <v>90MB1BG0-C1BAY0 | 10G212866114050</v>
      </c>
      <c r="BE232" s="55" t="str">
        <f t="shared" ca="1" si="76"/>
        <v>90MB1BG0-C1BAY0 | 59MB1BGB-MB0A01S</v>
      </c>
      <c r="BF232" s="57">
        <f ca="1">IFERROR(VLOOKUP($BE232,$BD$5:$BF231,3,0)*$AE232,VLOOKUP($C232,Demanda!$A:$B,2,0)*$AE232)*IF(AT232="Phantom Alt",$BC232,TRUE)</f>
        <v>3000</v>
      </c>
      <c r="BG232" s="57">
        <f t="shared" ca="1" si="77"/>
        <v>0</v>
      </c>
      <c r="BH232" s="57">
        <f>SUMIF(Invoice!A:A,F232,Invoice!B:B)</f>
        <v>10000</v>
      </c>
      <c r="BI232" s="57">
        <f t="shared" ca="1" si="78"/>
        <v>3000</v>
      </c>
      <c r="BJ232" s="57">
        <f ca="1">MIN((BI232-SUMIF($AS$5:AS231,AS232,$BJ$5:BJ231)),MAX(0,BH232-SUMIF($F$5:F231,F232,$BJ$5:BJ231)))</f>
        <v>3000</v>
      </c>
      <c r="BK232" s="57">
        <f t="shared" ca="1" si="79"/>
        <v>0</v>
      </c>
      <c r="BL232" s="57">
        <f ca="1">MAX(0,SUMIF(Invoice!A:A,F232,Invoice!B:B)-SUMIF(F:F,F232,BJ:BJ))*(COUNTIF(F:F,F232)=COUNTIF($F$5:F232,F232))</f>
        <v>7000</v>
      </c>
    </row>
    <row r="233" spans="1:64" hidden="1">
      <c r="A233" s="43">
        <v>233</v>
      </c>
      <c r="B233" s="35" t="s">
        <v>145</v>
      </c>
      <c r="C233" s="35" t="s">
        <v>5706</v>
      </c>
      <c r="D233" s="35">
        <v>2</v>
      </c>
      <c r="E233" s="35">
        <v>650</v>
      </c>
      <c r="F233" s="64" t="s">
        <v>1073</v>
      </c>
      <c r="G233" s="73" t="s">
        <v>1074</v>
      </c>
      <c r="H233" s="35">
        <v>64</v>
      </c>
      <c r="I233" s="35" t="s">
        <v>54</v>
      </c>
      <c r="J233" s="35">
        <v>100</v>
      </c>
      <c r="K233" s="35" t="s">
        <v>462</v>
      </c>
      <c r="L233" s="35" t="s">
        <v>53</v>
      </c>
      <c r="M233" s="35">
        <v>2</v>
      </c>
      <c r="N233" s="35">
        <v>2</v>
      </c>
      <c r="O233" s="35">
        <v>1</v>
      </c>
      <c r="P233" s="35">
        <v>2</v>
      </c>
      <c r="Q233" s="35">
        <v>1</v>
      </c>
      <c r="R233" s="35" t="s">
        <v>122</v>
      </c>
      <c r="S233" s="35" t="s">
        <v>122</v>
      </c>
      <c r="T233" s="36">
        <v>44901</v>
      </c>
      <c r="U233" s="36">
        <v>2958465</v>
      </c>
      <c r="V233" s="35" t="s">
        <v>5707</v>
      </c>
      <c r="W233" s="35" t="s">
        <v>144</v>
      </c>
      <c r="X233" s="35"/>
      <c r="Y233" s="35" t="s">
        <v>143</v>
      </c>
      <c r="Z233" s="35">
        <v>7594328</v>
      </c>
      <c r="AA233" s="35">
        <v>362</v>
      </c>
      <c r="AB233" s="35">
        <v>181</v>
      </c>
      <c r="AC233" s="35"/>
      <c r="AE233" s="51">
        <f t="shared" si="60"/>
        <v>2</v>
      </c>
      <c r="AG233" s="6" t="str">
        <f t="shared" si="61"/>
        <v>90MB1BG0-C1BAY0</v>
      </c>
      <c r="AH233" s="6" t="str">
        <f t="shared" si="62"/>
        <v>59MB1BGB-MB0A01S</v>
      </c>
      <c r="AI233" s="6" t="str">
        <f t="shared" si="63"/>
        <v/>
      </c>
      <c r="AJ233" s="6" t="str">
        <f t="shared" si="64"/>
        <v/>
      </c>
      <c r="AK233" s="6" t="str">
        <f t="shared" si="65"/>
        <v/>
      </c>
      <c r="AL233" s="6" t="str">
        <f t="shared" si="66"/>
        <v/>
      </c>
      <c r="AM233" s="6" t="str">
        <f t="shared" si="67"/>
        <v/>
      </c>
      <c r="AN233" s="6" t="str">
        <f t="shared" si="68"/>
        <v/>
      </c>
      <c r="AO233" s="6" t="str">
        <f t="shared" si="69"/>
        <v xml:space="preserve">90MB1BG0-C1BAY0 | 59MB1BGB-MB0A01S |  |  |  |  |  | </v>
      </c>
      <c r="AP233" s="6">
        <f t="shared" si="70"/>
        <v>100</v>
      </c>
      <c r="AQ233" s="4"/>
      <c r="AR233" s="6" t="b">
        <f t="shared" si="71"/>
        <v>1</v>
      </c>
      <c r="AS233" s="6" t="str">
        <f t="shared" si="72"/>
        <v>461E | 90MB1BG0-C1BAY0 | 59MB1BGB-MB0A01S |  |  |  |  |  |  | 64</v>
      </c>
      <c r="AT233" s="63">
        <f>IF(NOT(AR233),IF(TRIM($H233)="","Assembly","Phantom Alt"),VLOOKUP(F233,ZPCS04!B:G,6,0))</f>
        <v>1273</v>
      </c>
      <c r="AU233" s="7"/>
      <c r="AV233" s="38">
        <f ca="1">IF(TRIM($W233)="F",OFFSET($A$5,MATCH($AS233,$AS$5:$AS233,0)-1,0),$A233)</f>
        <v>233</v>
      </c>
      <c r="AW233" s="38">
        <f ca="1">IFERROR(OFFSET(ZPCS04!$A$1,MATCH(F233,ZPCS04!B:B,0)-1,0),100)</f>
        <v>2</v>
      </c>
      <c r="AX233" s="7"/>
      <c r="AY233" s="6" t="b">
        <f t="shared" si="73"/>
        <v>1</v>
      </c>
      <c r="AZ233" s="6" t="b">
        <f t="shared" si="74"/>
        <v>1</v>
      </c>
      <c r="BA233" s="4"/>
      <c r="BB233" s="38" t="str">
        <f ca="1">IF(AT233="Phantom Alt",MATCH($AS233,$AS$5:$AS233,0),IF(OR(OFFSET($AF233,0,8-COUNTBLANK($AG233:$AN233))=$F232,$BE233=$BE232),$BB232,""))</f>
        <v/>
      </c>
      <c r="BC233" s="41"/>
      <c r="BD233" s="55" t="str">
        <f t="shared" si="75"/>
        <v>90MB1BG0-C1BAY0 | 10G21290R914010</v>
      </c>
      <c r="BE233" s="55" t="str">
        <f t="shared" ca="1" si="76"/>
        <v>90MB1BG0-C1BAY0 | 59MB1BGB-MB0A01S</v>
      </c>
      <c r="BF233" s="57">
        <f ca="1">IFERROR(VLOOKUP($BE233,$BD$5:$BF232,3,0)*$AE233,VLOOKUP($C233,Demanda!$A:$B,2,0)*$AE233)*IF(AT233="Phantom Alt",$BC233,TRUE)</f>
        <v>3000</v>
      </c>
      <c r="BG233" s="57">
        <f t="shared" ca="1" si="77"/>
        <v>3000</v>
      </c>
      <c r="BH233" s="57">
        <f>SUMIF(Invoice!A:A,F233,Invoice!B:B)</f>
        <v>0</v>
      </c>
      <c r="BI233" s="57">
        <f t="shared" ca="1" si="78"/>
        <v>3000</v>
      </c>
      <c r="BJ233" s="57">
        <f ca="1">MIN((BI233-SUMIF($AS$5:AS232,AS233,$BJ$5:BJ232)),MAX(0,BH233-SUMIF($F$5:F232,F233,$BJ$5:BJ232)))</f>
        <v>0</v>
      </c>
      <c r="BK233" s="57">
        <f t="shared" ca="1" si="79"/>
        <v>0</v>
      </c>
      <c r="BL233" s="57">
        <f ca="1">MAX(0,SUMIF(Invoice!A:A,F233,Invoice!B:B)-SUMIF(F:F,F233,BJ:BJ))*(COUNTIF(F:F,F233)=COUNTIF($F$5:F233,F233))</f>
        <v>0</v>
      </c>
    </row>
    <row r="234" spans="1:64" hidden="1">
      <c r="A234" s="43">
        <v>234</v>
      </c>
      <c r="B234" s="35" t="s">
        <v>145</v>
      </c>
      <c r="C234" s="35" t="s">
        <v>5706</v>
      </c>
      <c r="D234" s="35">
        <v>2</v>
      </c>
      <c r="E234" s="35">
        <v>650</v>
      </c>
      <c r="F234" s="64" t="s">
        <v>1076</v>
      </c>
      <c r="G234" s="73" t="s">
        <v>1077</v>
      </c>
      <c r="H234" s="35">
        <v>64</v>
      </c>
      <c r="I234" s="35" t="s">
        <v>55</v>
      </c>
      <c r="J234" s="35">
        <v>0</v>
      </c>
      <c r="K234" s="35" t="s">
        <v>462</v>
      </c>
      <c r="L234" s="35" t="s">
        <v>53</v>
      </c>
      <c r="M234" s="35">
        <v>2</v>
      </c>
      <c r="N234" s="35"/>
      <c r="O234" s="35">
        <v>1</v>
      </c>
      <c r="P234" s="35">
        <v>2</v>
      </c>
      <c r="Q234" s="35">
        <v>2</v>
      </c>
      <c r="R234" s="35" t="s">
        <v>122</v>
      </c>
      <c r="S234" s="35" t="s">
        <v>122</v>
      </c>
      <c r="T234" s="36">
        <v>44901</v>
      </c>
      <c r="U234" s="36">
        <v>2958465</v>
      </c>
      <c r="V234" s="35" t="s">
        <v>5707</v>
      </c>
      <c r="W234" s="35" t="s">
        <v>144</v>
      </c>
      <c r="X234" s="35"/>
      <c r="Y234" s="35" t="s">
        <v>143</v>
      </c>
      <c r="Z234" s="35">
        <v>7594328</v>
      </c>
      <c r="AA234" s="35">
        <v>364</v>
      </c>
      <c r="AB234" s="35">
        <v>182</v>
      </c>
      <c r="AC234" s="35"/>
      <c r="AE234" s="51">
        <f t="shared" si="60"/>
        <v>2</v>
      </c>
      <c r="AG234" s="6" t="str">
        <f t="shared" si="61"/>
        <v>90MB1BG0-C1BAY0</v>
      </c>
      <c r="AH234" s="6" t="str">
        <f t="shared" si="62"/>
        <v>59MB1BGB-MB0A01S</v>
      </c>
      <c r="AI234" s="6" t="str">
        <f t="shared" si="63"/>
        <v/>
      </c>
      <c r="AJ234" s="6" t="str">
        <f t="shared" si="64"/>
        <v/>
      </c>
      <c r="AK234" s="6" t="str">
        <f t="shared" si="65"/>
        <v/>
      </c>
      <c r="AL234" s="6" t="str">
        <f t="shared" si="66"/>
        <v/>
      </c>
      <c r="AM234" s="6" t="str">
        <f t="shared" si="67"/>
        <v/>
      </c>
      <c r="AN234" s="6" t="str">
        <f t="shared" si="68"/>
        <v/>
      </c>
      <c r="AO234" s="6" t="str">
        <f t="shared" si="69"/>
        <v xml:space="preserve">90MB1BG0-C1BAY0 | 59MB1BGB-MB0A01S |  |  |  |  |  | </v>
      </c>
      <c r="AP234" s="6">
        <f t="shared" si="70"/>
        <v>0</v>
      </c>
      <c r="AQ234" s="4"/>
      <c r="AR234" s="6" t="b">
        <f t="shared" si="71"/>
        <v>1</v>
      </c>
      <c r="AS234" s="6" t="str">
        <f t="shared" si="72"/>
        <v>461E | 90MB1BG0-C1BAY0 | 59MB1BGB-MB0A01S |  |  |  |  |  |  | 64</v>
      </c>
      <c r="AT234" s="63">
        <f>IF(NOT(AR234),IF(TRIM($H234)="","Assembly","Phantom Alt"),VLOOKUP(F234,ZPCS04!B:G,6,0))</f>
        <v>1273</v>
      </c>
      <c r="AU234" s="7"/>
      <c r="AV234" s="38">
        <f ca="1">IF(TRIM($W234)="F",OFFSET($A$5,MATCH($AS234,$AS$5:$AS234,0)-1,0),$A234)</f>
        <v>233</v>
      </c>
      <c r="AW234" s="38">
        <f ca="1">IFERROR(OFFSET(ZPCS04!$A$1,MATCH(F234,ZPCS04!B:B,0)-1,0),100)</f>
        <v>2</v>
      </c>
      <c r="AX234" s="7"/>
      <c r="AY234" s="6" t="b">
        <f t="shared" si="73"/>
        <v>1</v>
      </c>
      <c r="AZ234" s="6" t="b">
        <f t="shared" si="74"/>
        <v>1</v>
      </c>
      <c r="BA234" s="4"/>
      <c r="BB234" s="38" t="str">
        <f ca="1">IF(AT234="Phantom Alt",MATCH($AS234,$AS$5:$AS234,0),IF(OR(OFFSET($AF234,0,8-COUNTBLANK($AG234:$AN234))=$F233,$BE234=$BE233),$BB233,""))</f>
        <v/>
      </c>
      <c r="BC234" s="41"/>
      <c r="BD234" s="55" t="str">
        <f t="shared" si="75"/>
        <v>90MB1BG0-C1BAY0 | 10G21290R914020</v>
      </c>
      <c r="BE234" s="55" t="str">
        <f t="shared" ca="1" si="76"/>
        <v>90MB1BG0-C1BAY0 | 59MB1BGB-MB0A01S</v>
      </c>
      <c r="BF234" s="57">
        <f ca="1">IFERROR(VLOOKUP($BE234,$BD$5:$BF233,3,0)*$AE234,VLOOKUP($C234,Demanda!$A:$B,2,0)*$AE234)*IF(AT234="Phantom Alt",$BC234,TRUE)</f>
        <v>3000</v>
      </c>
      <c r="BG234" s="57">
        <f t="shared" ca="1" si="77"/>
        <v>0</v>
      </c>
      <c r="BH234" s="57">
        <f>SUMIF(Invoice!A:A,F234,Invoice!B:B)</f>
        <v>0</v>
      </c>
      <c r="BI234" s="57">
        <f t="shared" ca="1" si="78"/>
        <v>3000</v>
      </c>
      <c r="BJ234" s="57">
        <f ca="1">MIN((BI234-SUMIF($AS$5:AS233,AS234,$BJ$5:BJ233)),MAX(0,BH234-SUMIF($F$5:F233,F234,$BJ$5:BJ233)))</f>
        <v>0</v>
      </c>
      <c r="BK234" s="57">
        <f t="shared" ca="1" si="79"/>
        <v>0</v>
      </c>
      <c r="BL234" s="57">
        <f ca="1">MAX(0,SUMIF(Invoice!A:A,F234,Invoice!B:B)-SUMIF(F:F,F234,BJ:BJ))*(COUNTIF(F:F,F234)=COUNTIF($F$5:F234,F234))</f>
        <v>0</v>
      </c>
    </row>
    <row r="235" spans="1:64" hidden="1">
      <c r="A235" s="43">
        <v>235</v>
      </c>
      <c r="B235" s="35" t="s">
        <v>145</v>
      </c>
      <c r="C235" s="35" t="s">
        <v>5706</v>
      </c>
      <c r="D235" s="35">
        <v>2</v>
      </c>
      <c r="E235" s="35">
        <v>650</v>
      </c>
      <c r="F235" s="64" t="s">
        <v>1078</v>
      </c>
      <c r="G235" s="73" t="s">
        <v>1079</v>
      </c>
      <c r="H235" s="35">
        <v>64</v>
      </c>
      <c r="I235" s="35" t="s">
        <v>55</v>
      </c>
      <c r="J235" s="35">
        <v>0</v>
      </c>
      <c r="K235" s="35" t="s">
        <v>148</v>
      </c>
      <c r="L235" s="35" t="s">
        <v>53</v>
      </c>
      <c r="M235" s="35">
        <v>2</v>
      </c>
      <c r="N235" s="35"/>
      <c r="O235" s="35">
        <v>1</v>
      </c>
      <c r="P235" s="35">
        <v>2</v>
      </c>
      <c r="Q235" s="35">
        <v>3</v>
      </c>
      <c r="R235" s="35" t="s">
        <v>73</v>
      </c>
      <c r="S235" s="35" t="s">
        <v>73</v>
      </c>
      <c r="T235" s="36">
        <v>44901</v>
      </c>
      <c r="U235" s="36">
        <v>2958465</v>
      </c>
      <c r="V235" s="35" t="s">
        <v>5707</v>
      </c>
      <c r="W235" s="35" t="s">
        <v>144</v>
      </c>
      <c r="X235" s="35"/>
      <c r="Y235" s="35" t="s">
        <v>143</v>
      </c>
      <c r="Z235" s="35">
        <v>7594328</v>
      </c>
      <c r="AA235" s="35">
        <v>366</v>
      </c>
      <c r="AB235" s="35">
        <v>183</v>
      </c>
      <c r="AC235" s="35"/>
      <c r="AE235" s="51">
        <f t="shared" si="60"/>
        <v>2</v>
      </c>
      <c r="AG235" s="6" t="str">
        <f t="shared" si="61"/>
        <v>90MB1BG0-C1BAY0</v>
      </c>
      <c r="AH235" s="6" t="str">
        <f t="shared" si="62"/>
        <v>59MB1BGB-MB0A01S</v>
      </c>
      <c r="AI235" s="6" t="str">
        <f t="shared" si="63"/>
        <v/>
      </c>
      <c r="AJ235" s="6" t="str">
        <f t="shared" si="64"/>
        <v/>
      </c>
      <c r="AK235" s="6" t="str">
        <f t="shared" si="65"/>
        <v/>
      </c>
      <c r="AL235" s="6" t="str">
        <f t="shared" si="66"/>
        <v/>
      </c>
      <c r="AM235" s="6" t="str">
        <f t="shared" si="67"/>
        <v/>
      </c>
      <c r="AN235" s="6" t="str">
        <f t="shared" si="68"/>
        <v/>
      </c>
      <c r="AO235" s="6" t="str">
        <f t="shared" si="69"/>
        <v xml:space="preserve">90MB1BG0-C1BAY0 | 59MB1BGB-MB0A01S |  |  |  |  |  | </v>
      </c>
      <c r="AP235" s="6">
        <f t="shared" si="70"/>
        <v>0</v>
      </c>
      <c r="AQ235" s="4"/>
      <c r="AR235" s="6" t="b">
        <f t="shared" si="71"/>
        <v>1</v>
      </c>
      <c r="AS235" s="6" t="str">
        <f t="shared" si="72"/>
        <v>461E | 90MB1BG0-C1BAY0 | 59MB1BGB-MB0A01S |  |  |  |  |  |  | 64</v>
      </c>
      <c r="AT235" s="63">
        <f>IF(NOT(AR235),IF(TRIM($H235)="","Assembly","Phantom Alt"),VLOOKUP(F235,ZPCS04!B:G,6,0))</f>
        <v>1273</v>
      </c>
      <c r="AU235" s="7"/>
      <c r="AV235" s="38">
        <f ca="1">IF(TRIM($W235)="F",OFFSET($A$5,MATCH($AS235,$AS$5:$AS235,0)-1,0),$A235)</f>
        <v>233</v>
      </c>
      <c r="AW235" s="38">
        <f ca="1">IFERROR(OFFSET(ZPCS04!$A$1,MATCH(F235,ZPCS04!B:B,0)-1,0),100)</f>
        <v>1.9999999000000002</v>
      </c>
      <c r="AX235" s="7"/>
      <c r="AY235" s="6" t="b">
        <f t="shared" si="73"/>
        <v>1</v>
      </c>
      <c r="AZ235" s="6" t="b">
        <f t="shared" si="74"/>
        <v>1</v>
      </c>
      <c r="BA235" s="4"/>
      <c r="BB235" s="38" t="str">
        <f ca="1">IF(AT235="Phantom Alt",MATCH($AS235,$AS$5:$AS235,0),IF(OR(OFFSET($AF235,0,8-COUNTBLANK($AG235:$AN235))=$F234,$BE235=$BE234),$BB234,""))</f>
        <v/>
      </c>
      <c r="BC235" s="41"/>
      <c r="BD235" s="55" t="str">
        <f t="shared" si="75"/>
        <v>90MB1BG0-C1BAY0 | 10G21290R914050</v>
      </c>
      <c r="BE235" s="55" t="str">
        <f t="shared" ca="1" si="76"/>
        <v>90MB1BG0-C1BAY0 | 59MB1BGB-MB0A01S</v>
      </c>
      <c r="BF235" s="57">
        <f ca="1">IFERROR(VLOOKUP($BE235,$BD$5:$BF234,3,0)*$AE235,VLOOKUP($C235,Demanda!$A:$B,2,0)*$AE235)*IF(AT235="Phantom Alt",$BC235,TRUE)</f>
        <v>3000</v>
      </c>
      <c r="BG235" s="57">
        <f t="shared" ca="1" si="77"/>
        <v>0</v>
      </c>
      <c r="BH235" s="57">
        <f>SUMIF(Invoice!A:A,F235,Invoice!B:B)</f>
        <v>10000</v>
      </c>
      <c r="BI235" s="57">
        <f t="shared" ca="1" si="78"/>
        <v>3000</v>
      </c>
      <c r="BJ235" s="57">
        <f ca="1">MIN((BI235-SUMIF($AS$5:AS234,AS235,$BJ$5:BJ234)),MAX(0,BH235-SUMIF($F$5:F234,F235,$BJ$5:BJ234)))</f>
        <v>3000</v>
      </c>
      <c r="BK235" s="57">
        <f t="shared" ca="1" si="79"/>
        <v>0</v>
      </c>
      <c r="BL235" s="57">
        <f ca="1">MAX(0,SUMIF(Invoice!A:A,F235,Invoice!B:B)-SUMIF(F:F,F235,BJ:BJ))*(COUNTIF(F:F,F235)=COUNTIF($F$5:F235,F235))</f>
        <v>7000</v>
      </c>
    </row>
    <row r="236" spans="1:64" hidden="1">
      <c r="A236" s="43">
        <v>236</v>
      </c>
      <c r="B236" s="35" t="s">
        <v>145</v>
      </c>
      <c r="C236" s="35" t="s">
        <v>5706</v>
      </c>
      <c r="D236" s="35">
        <v>2</v>
      </c>
      <c r="E236" s="35">
        <v>660</v>
      </c>
      <c r="F236" s="64" t="s">
        <v>1082</v>
      </c>
      <c r="G236" s="73" t="s">
        <v>1083</v>
      </c>
      <c r="H236" s="35">
        <v>65</v>
      </c>
      <c r="I236" s="35" t="s">
        <v>54</v>
      </c>
      <c r="J236" s="35">
        <v>100</v>
      </c>
      <c r="K236" s="35" t="s">
        <v>462</v>
      </c>
      <c r="L236" s="35" t="s">
        <v>53</v>
      </c>
      <c r="M236" s="35">
        <v>16</v>
      </c>
      <c r="N236" s="35">
        <v>16</v>
      </c>
      <c r="O236" s="35">
        <v>1</v>
      </c>
      <c r="P236" s="35">
        <v>2</v>
      </c>
      <c r="Q236" s="35">
        <v>1</v>
      </c>
      <c r="R236" s="35" t="s">
        <v>122</v>
      </c>
      <c r="S236" s="35" t="s">
        <v>122</v>
      </c>
      <c r="T236" s="36">
        <v>44901</v>
      </c>
      <c r="U236" s="36">
        <v>2958465</v>
      </c>
      <c r="V236" s="35" t="s">
        <v>5707</v>
      </c>
      <c r="W236" s="35" t="s">
        <v>144</v>
      </c>
      <c r="X236" s="35"/>
      <c r="Y236" s="35" t="s">
        <v>143</v>
      </c>
      <c r="Z236" s="35">
        <v>7594328</v>
      </c>
      <c r="AA236" s="35">
        <v>368</v>
      </c>
      <c r="AB236" s="35">
        <v>184</v>
      </c>
      <c r="AC236" s="35"/>
      <c r="AE236" s="51">
        <f t="shared" si="60"/>
        <v>16</v>
      </c>
      <c r="AG236" s="6" t="str">
        <f t="shared" si="61"/>
        <v>90MB1BG0-C1BAY0</v>
      </c>
      <c r="AH236" s="6" t="str">
        <f t="shared" si="62"/>
        <v>59MB1BGB-MB0A01S</v>
      </c>
      <c r="AI236" s="6" t="str">
        <f t="shared" si="63"/>
        <v/>
      </c>
      <c r="AJ236" s="6" t="str">
        <f t="shared" si="64"/>
        <v/>
      </c>
      <c r="AK236" s="6" t="str">
        <f t="shared" si="65"/>
        <v/>
      </c>
      <c r="AL236" s="6" t="str">
        <f t="shared" si="66"/>
        <v/>
      </c>
      <c r="AM236" s="6" t="str">
        <f t="shared" si="67"/>
        <v/>
      </c>
      <c r="AN236" s="6" t="str">
        <f t="shared" si="68"/>
        <v/>
      </c>
      <c r="AO236" s="6" t="str">
        <f t="shared" si="69"/>
        <v xml:space="preserve">90MB1BG0-C1BAY0 | 59MB1BGB-MB0A01S |  |  |  |  |  | </v>
      </c>
      <c r="AP236" s="6">
        <f t="shared" si="70"/>
        <v>100</v>
      </c>
      <c r="AQ236" s="4"/>
      <c r="AR236" s="6" t="b">
        <f t="shared" si="71"/>
        <v>1</v>
      </c>
      <c r="AS236" s="6" t="str">
        <f t="shared" si="72"/>
        <v>461E | 90MB1BG0-C1BAY0 | 59MB1BGB-MB0A01S |  |  |  |  |  |  | 65</v>
      </c>
      <c r="AT236" s="63">
        <f>IF(NOT(AR236),IF(TRIM($H236)="","Assembly","Phantom Alt"),VLOOKUP(F236,ZPCS04!B:G,6,0))</f>
        <v>706</v>
      </c>
      <c r="AU236" s="7"/>
      <c r="AV236" s="38">
        <f ca="1">IF(TRIM($W236)="F",OFFSET($A$5,MATCH($AS236,$AS$5:$AS236,0)-1,0),$A236)</f>
        <v>236</v>
      </c>
      <c r="AW236" s="38">
        <f ca="1">IFERROR(OFFSET(ZPCS04!$A$1,MATCH(F236,ZPCS04!B:B,0)-1,0),100)</f>
        <v>2</v>
      </c>
      <c r="AX236" s="7"/>
      <c r="AY236" s="6" t="b">
        <f t="shared" si="73"/>
        <v>1</v>
      </c>
      <c r="AZ236" s="6" t="b">
        <f t="shared" si="74"/>
        <v>1</v>
      </c>
      <c r="BA236" s="4"/>
      <c r="BB236" s="38" t="str">
        <f ca="1">IF(AT236="Phantom Alt",MATCH($AS236,$AS$5:$AS236,0),IF(OR(OFFSET($AF236,0,8-COUNTBLANK($AG236:$AN236))=$F235,$BE236=$BE235),$BB235,""))</f>
        <v/>
      </c>
      <c r="BC236" s="41"/>
      <c r="BD236" s="55" t="str">
        <f t="shared" si="75"/>
        <v>90MB1BG0-C1BAY0 | 10G213000003010</v>
      </c>
      <c r="BE236" s="55" t="str">
        <f t="shared" ca="1" si="76"/>
        <v>90MB1BG0-C1BAY0 | 59MB1BGB-MB0A01S</v>
      </c>
      <c r="BF236" s="57">
        <f ca="1">IFERROR(VLOOKUP($BE236,$BD$5:$BF235,3,0)*$AE236,VLOOKUP($C236,Demanda!$A:$B,2,0)*$AE236)*IF(AT236="Phantom Alt",$BC236,TRUE)</f>
        <v>24000</v>
      </c>
      <c r="BG236" s="57">
        <f t="shared" ca="1" si="77"/>
        <v>24000</v>
      </c>
      <c r="BH236" s="57">
        <f>SUMIF(Invoice!A:A,F236,Invoice!B:B)</f>
        <v>0</v>
      </c>
      <c r="BI236" s="57">
        <f t="shared" ca="1" si="78"/>
        <v>24000</v>
      </c>
      <c r="BJ236" s="57">
        <f ca="1">MIN((BI236-SUMIF($AS$5:AS235,AS236,$BJ$5:BJ235)),MAX(0,BH236-SUMIF($F$5:F235,F236,$BJ$5:BJ235)))</f>
        <v>0</v>
      </c>
      <c r="BK236" s="57">
        <f t="shared" ca="1" si="79"/>
        <v>0</v>
      </c>
      <c r="BL236" s="57">
        <f ca="1">MAX(0,SUMIF(Invoice!A:A,F236,Invoice!B:B)-SUMIF(F:F,F236,BJ:BJ))*(COUNTIF(F:F,F236)=COUNTIF($F$5:F236,F236))</f>
        <v>0</v>
      </c>
    </row>
    <row r="237" spans="1:64" hidden="1">
      <c r="A237" s="43">
        <v>237</v>
      </c>
      <c r="B237" s="35" t="s">
        <v>145</v>
      </c>
      <c r="C237" s="35" t="s">
        <v>5706</v>
      </c>
      <c r="D237" s="35">
        <v>2</v>
      </c>
      <c r="E237" s="35">
        <v>660</v>
      </c>
      <c r="F237" s="64" t="s">
        <v>1085</v>
      </c>
      <c r="G237" s="73" t="s">
        <v>1086</v>
      </c>
      <c r="H237" s="35">
        <v>65</v>
      </c>
      <c r="I237" s="35" t="s">
        <v>55</v>
      </c>
      <c r="J237" s="35">
        <v>0</v>
      </c>
      <c r="K237" s="35" t="s">
        <v>462</v>
      </c>
      <c r="L237" s="35" t="s">
        <v>53</v>
      </c>
      <c r="M237" s="35">
        <v>16</v>
      </c>
      <c r="N237" s="35"/>
      <c r="O237" s="35">
        <v>1</v>
      </c>
      <c r="P237" s="35">
        <v>2</v>
      </c>
      <c r="Q237" s="35">
        <v>2</v>
      </c>
      <c r="R237" s="35" t="s">
        <v>122</v>
      </c>
      <c r="S237" s="35" t="s">
        <v>122</v>
      </c>
      <c r="T237" s="36">
        <v>44901</v>
      </c>
      <c r="U237" s="36">
        <v>2958465</v>
      </c>
      <c r="V237" s="35" t="s">
        <v>5707</v>
      </c>
      <c r="W237" s="35" t="s">
        <v>144</v>
      </c>
      <c r="X237" s="35"/>
      <c r="Y237" s="35" t="s">
        <v>143</v>
      </c>
      <c r="Z237" s="35">
        <v>7594328</v>
      </c>
      <c r="AA237" s="35">
        <v>370</v>
      </c>
      <c r="AB237" s="35">
        <v>185</v>
      </c>
      <c r="AC237" s="35"/>
      <c r="AE237" s="51">
        <f t="shared" si="60"/>
        <v>16</v>
      </c>
      <c r="AG237" s="6" t="str">
        <f t="shared" si="61"/>
        <v>90MB1BG0-C1BAY0</v>
      </c>
      <c r="AH237" s="6" t="str">
        <f t="shared" si="62"/>
        <v>59MB1BGB-MB0A01S</v>
      </c>
      <c r="AI237" s="6" t="str">
        <f t="shared" si="63"/>
        <v/>
      </c>
      <c r="AJ237" s="6" t="str">
        <f t="shared" si="64"/>
        <v/>
      </c>
      <c r="AK237" s="6" t="str">
        <f t="shared" si="65"/>
        <v/>
      </c>
      <c r="AL237" s="6" t="str">
        <f t="shared" si="66"/>
        <v/>
      </c>
      <c r="AM237" s="6" t="str">
        <f t="shared" si="67"/>
        <v/>
      </c>
      <c r="AN237" s="6" t="str">
        <f t="shared" si="68"/>
        <v/>
      </c>
      <c r="AO237" s="6" t="str">
        <f t="shared" si="69"/>
        <v xml:space="preserve">90MB1BG0-C1BAY0 | 59MB1BGB-MB0A01S |  |  |  |  |  | </v>
      </c>
      <c r="AP237" s="6">
        <f t="shared" si="70"/>
        <v>0</v>
      </c>
      <c r="AQ237" s="4"/>
      <c r="AR237" s="6" t="b">
        <f t="shared" si="71"/>
        <v>1</v>
      </c>
      <c r="AS237" s="6" t="str">
        <f t="shared" si="72"/>
        <v>461E | 90MB1BG0-C1BAY0 | 59MB1BGB-MB0A01S |  |  |  |  |  |  | 65</v>
      </c>
      <c r="AT237" s="63">
        <f>IF(NOT(AR237),IF(TRIM($H237)="","Assembly","Phantom Alt"),VLOOKUP(F237,ZPCS04!B:G,6,0))</f>
        <v>706</v>
      </c>
      <c r="AU237" s="7"/>
      <c r="AV237" s="38">
        <f ca="1">IF(TRIM($W237)="F",OFFSET($A$5,MATCH($AS237,$AS$5:$AS237,0)-1,0),$A237)</f>
        <v>236</v>
      </c>
      <c r="AW237" s="38">
        <f ca="1">IFERROR(OFFSET(ZPCS04!$A$1,MATCH(F237,ZPCS04!B:B,0)-1,0),100)</f>
        <v>1.99999975</v>
      </c>
      <c r="AX237" s="7"/>
      <c r="AY237" s="6" t="b">
        <f t="shared" si="73"/>
        <v>1</v>
      </c>
      <c r="AZ237" s="6" t="b">
        <f t="shared" si="74"/>
        <v>1</v>
      </c>
      <c r="BA237" s="4"/>
      <c r="BB237" s="38" t="str">
        <f ca="1">IF(AT237="Phantom Alt",MATCH($AS237,$AS$5:$AS237,0),IF(OR(OFFSET($AF237,0,8-COUNTBLANK($AG237:$AN237))=$F236,$BE237=$BE236),$BB236,""))</f>
        <v/>
      </c>
      <c r="BC237" s="41"/>
      <c r="BD237" s="55" t="str">
        <f t="shared" si="75"/>
        <v>90MB1BG0-C1BAY0 | 10G213000003020</v>
      </c>
      <c r="BE237" s="55" t="str">
        <f t="shared" ca="1" si="76"/>
        <v>90MB1BG0-C1BAY0 | 59MB1BGB-MB0A01S</v>
      </c>
      <c r="BF237" s="57">
        <f ca="1">IFERROR(VLOOKUP($BE237,$BD$5:$BF236,3,0)*$AE237,VLOOKUP($C237,Demanda!$A:$B,2,0)*$AE237)*IF(AT237="Phantom Alt",$BC237,TRUE)</f>
        <v>24000</v>
      </c>
      <c r="BG237" s="57">
        <f t="shared" ca="1" si="77"/>
        <v>0</v>
      </c>
      <c r="BH237" s="57">
        <f>SUMIF(Invoice!A:A,F237,Invoice!B:B)</f>
        <v>25000</v>
      </c>
      <c r="BI237" s="57">
        <f t="shared" ca="1" si="78"/>
        <v>24000</v>
      </c>
      <c r="BJ237" s="57">
        <f ca="1">MIN((BI237-SUMIF($AS$5:AS236,AS237,$BJ$5:BJ236)),MAX(0,BH237-SUMIF($F$5:F236,F237,$BJ$5:BJ236)))</f>
        <v>24000</v>
      </c>
      <c r="BK237" s="57">
        <f t="shared" ca="1" si="79"/>
        <v>0</v>
      </c>
      <c r="BL237" s="57">
        <f ca="1">MAX(0,SUMIF(Invoice!A:A,F237,Invoice!B:B)-SUMIF(F:F,F237,BJ:BJ))*(COUNTIF(F:F,F237)=COUNTIF($F$5:F237,F237))</f>
        <v>1000</v>
      </c>
    </row>
    <row r="238" spans="1:64" hidden="1">
      <c r="A238" s="43">
        <v>238</v>
      </c>
      <c r="B238" s="35" t="s">
        <v>145</v>
      </c>
      <c r="C238" s="35" t="s">
        <v>5706</v>
      </c>
      <c r="D238" s="35">
        <v>2</v>
      </c>
      <c r="E238" s="35">
        <v>660</v>
      </c>
      <c r="F238" s="64" t="s">
        <v>1087</v>
      </c>
      <c r="G238" s="73" t="s">
        <v>1088</v>
      </c>
      <c r="H238" s="35">
        <v>65</v>
      </c>
      <c r="I238" s="35" t="s">
        <v>55</v>
      </c>
      <c r="J238" s="35">
        <v>0</v>
      </c>
      <c r="K238" s="35" t="s">
        <v>148</v>
      </c>
      <c r="L238" s="35" t="s">
        <v>53</v>
      </c>
      <c r="M238" s="35">
        <v>16</v>
      </c>
      <c r="N238" s="35"/>
      <c r="O238" s="35">
        <v>1</v>
      </c>
      <c r="P238" s="35">
        <v>2</v>
      </c>
      <c r="Q238" s="35">
        <v>3</v>
      </c>
      <c r="R238" s="35" t="s">
        <v>73</v>
      </c>
      <c r="S238" s="35" t="s">
        <v>73</v>
      </c>
      <c r="T238" s="36">
        <v>44901</v>
      </c>
      <c r="U238" s="36">
        <v>2958465</v>
      </c>
      <c r="V238" s="35" t="s">
        <v>5707</v>
      </c>
      <c r="W238" s="35" t="s">
        <v>144</v>
      </c>
      <c r="X238" s="35"/>
      <c r="Y238" s="35" t="s">
        <v>143</v>
      </c>
      <c r="Z238" s="35">
        <v>7594328</v>
      </c>
      <c r="AA238" s="35">
        <v>372</v>
      </c>
      <c r="AB238" s="35">
        <v>186</v>
      </c>
      <c r="AC238" s="35"/>
      <c r="AE238" s="51">
        <f t="shared" si="60"/>
        <v>16</v>
      </c>
      <c r="AG238" s="6" t="str">
        <f t="shared" si="61"/>
        <v>90MB1BG0-C1BAY0</v>
      </c>
      <c r="AH238" s="6" t="str">
        <f t="shared" si="62"/>
        <v>59MB1BGB-MB0A01S</v>
      </c>
      <c r="AI238" s="6" t="str">
        <f t="shared" si="63"/>
        <v/>
      </c>
      <c r="AJ238" s="6" t="str">
        <f t="shared" si="64"/>
        <v/>
      </c>
      <c r="AK238" s="6" t="str">
        <f t="shared" si="65"/>
        <v/>
      </c>
      <c r="AL238" s="6" t="str">
        <f t="shared" si="66"/>
        <v/>
      </c>
      <c r="AM238" s="6" t="str">
        <f t="shared" si="67"/>
        <v/>
      </c>
      <c r="AN238" s="6" t="str">
        <f t="shared" si="68"/>
        <v/>
      </c>
      <c r="AO238" s="6" t="str">
        <f t="shared" si="69"/>
        <v xml:space="preserve">90MB1BG0-C1BAY0 | 59MB1BGB-MB0A01S |  |  |  |  |  | </v>
      </c>
      <c r="AP238" s="6">
        <f t="shared" si="70"/>
        <v>0</v>
      </c>
      <c r="AQ238" s="4"/>
      <c r="AR238" s="6" t="b">
        <f t="shared" si="71"/>
        <v>1</v>
      </c>
      <c r="AS238" s="6" t="str">
        <f t="shared" si="72"/>
        <v>461E | 90MB1BG0-C1BAY0 | 59MB1BGB-MB0A01S |  |  |  |  |  |  | 65</v>
      </c>
      <c r="AT238" s="63">
        <f>IF(NOT(AR238),IF(TRIM($H238)="","Assembly","Phantom Alt"),VLOOKUP(F238,ZPCS04!B:G,6,0))</f>
        <v>706</v>
      </c>
      <c r="AU238" s="7"/>
      <c r="AV238" s="38">
        <f ca="1">IF(TRIM($W238)="F",OFFSET($A$5,MATCH($AS238,$AS$5:$AS238,0)-1,0),$A238)</f>
        <v>236</v>
      </c>
      <c r="AW238" s="38">
        <f ca="1">IFERROR(OFFSET(ZPCS04!$A$1,MATCH(F238,ZPCS04!B:B,0)-1,0),100)</f>
        <v>2</v>
      </c>
      <c r="AX238" s="7"/>
      <c r="AY238" s="6" t="b">
        <f t="shared" si="73"/>
        <v>1</v>
      </c>
      <c r="AZ238" s="6" t="b">
        <f t="shared" si="74"/>
        <v>1</v>
      </c>
      <c r="BA238" s="4"/>
      <c r="BB238" s="38" t="str">
        <f ca="1">IF(AT238="Phantom Alt",MATCH($AS238,$AS$5:$AS238,0),IF(OR(OFFSET($AF238,0,8-COUNTBLANK($AG238:$AN238))=$F237,$BE238=$BE237),$BB237,""))</f>
        <v/>
      </c>
      <c r="BC238" s="41"/>
      <c r="BD238" s="55" t="str">
        <f t="shared" si="75"/>
        <v>90MB1BG0-C1BAY0 | 10G213000003050</v>
      </c>
      <c r="BE238" s="55" t="str">
        <f t="shared" ca="1" si="76"/>
        <v>90MB1BG0-C1BAY0 | 59MB1BGB-MB0A01S</v>
      </c>
      <c r="BF238" s="57">
        <f ca="1">IFERROR(VLOOKUP($BE238,$BD$5:$BF237,3,0)*$AE238,VLOOKUP($C238,Demanda!$A:$B,2,0)*$AE238)*IF(AT238="Phantom Alt",$BC238,TRUE)</f>
        <v>24000</v>
      </c>
      <c r="BG238" s="57">
        <f t="shared" ca="1" si="77"/>
        <v>0</v>
      </c>
      <c r="BH238" s="57">
        <f>SUMIF(Invoice!A:A,F238,Invoice!B:B)</f>
        <v>0</v>
      </c>
      <c r="BI238" s="57">
        <f t="shared" ca="1" si="78"/>
        <v>24000</v>
      </c>
      <c r="BJ238" s="57">
        <f ca="1">MIN((BI238-SUMIF($AS$5:AS237,AS238,$BJ$5:BJ237)),MAX(0,BH238-SUMIF($F$5:F237,F238,$BJ$5:BJ237)))</f>
        <v>0</v>
      </c>
      <c r="BK238" s="57">
        <f t="shared" ca="1" si="79"/>
        <v>0</v>
      </c>
      <c r="BL238" s="57">
        <f ca="1">MAX(0,SUMIF(Invoice!A:A,F238,Invoice!B:B)-SUMIF(F:F,F238,BJ:BJ))*(COUNTIF(F:F,F238)=COUNTIF($F$5:F238,F238))</f>
        <v>0</v>
      </c>
    </row>
    <row r="239" spans="1:64" hidden="1">
      <c r="A239" s="43">
        <v>239</v>
      </c>
      <c r="B239" s="35" t="s">
        <v>145</v>
      </c>
      <c r="C239" s="35" t="s">
        <v>5706</v>
      </c>
      <c r="D239" s="35">
        <v>2</v>
      </c>
      <c r="E239" s="35">
        <v>670</v>
      </c>
      <c r="F239" s="64" t="s">
        <v>1089</v>
      </c>
      <c r="G239" s="73" t="s">
        <v>1090</v>
      </c>
      <c r="H239" s="35">
        <v>66</v>
      </c>
      <c r="I239" s="35" t="s">
        <v>54</v>
      </c>
      <c r="J239" s="35">
        <v>100</v>
      </c>
      <c r="K239" s="35" t="s">
        <v>462</v>
      </c>
      <c r="L239" s="35" t="s">
        <v>53</v>
      </c>
      <c r="M239" s="35">
        <v>3</v>
      </c>
      <c r="N239" s="35">
        <v>3</v>
      </c>
      <c r="O239" s="35">
        <v>1</v>
      </c>
      <c r="P239" s="35">
        <v>2</v>
      </c>
      <c r="Q239" s="35">
        <v>1</v>
      </c>
      <c r="R239" s="35" t="s">
        <v>122</v>
      </c>
      <c r="S239" s="35" t="s">
        <v>122</v>
      </c>
      <c r="T239" s="36">
        <v>44901</v>
      </c>
      <c r="U239" s="36">
        <v>2958465</v>
      </c>
      <c r="V239" s="35" t="s">
        <v>5707</v>
      </c>
      <c r="W239" s="35" t="s">
        <v>144</v>
      </c>
      <c r="X239" s="35"/>
      <c r="Y239" s="35" t="s">
        <v>143</v>
      </c>
      <c r="Z239" s="35">
        <v>7594328</v>
      </c>
      <c r="AA239" s="35">
        <v>374</v>
      </c>
      <c r="AB239" s="35">
        <v>187</v>
      </c>
      <c r="AC239" s="35"/>
      <c r="AE239" s="51">
        <f t="shared" si="60"/>
        <v>3</v>
      </c>
      <c r="AG239" s="6" t="str">
        <f t="shared" si="61"/>
        <v>90MB1BG0-C1BAY0</v>
      </c>
      <c r="AH239" s="6" t="str">
        <f t="shared" si="62"/>
        <v>59MB1BGB-MB0A01S</v>
      </c>
      <c r="AI239" s="6" t="str">
        <f t="shared" si="63"/>
        <v/>
      </c>
      <c r="AJ239" s="6" t="str">
        <f t="shared" si="64"/>
        <v/>
      </c>
      <c r="AK239" s="6" t="str">
        <f t="shared" si="65"/>
        <v/>
      </c>
      <c r="AL239" s="6" t="str">
        <f t="shared" si="66"/>
        <v/>
      </c>
      <c r="AM239" s="6" t="str">
        <f t="shared" si="67"/>
        <v/>
      </c>
      <c r="AN239" s="6" t="str">
        <f t="shared" si="68"/>
        <v/>
      </c>
      <c r="AO239" s="6" t="str">
        <f t="shared" si="69"/>
        <v xml:space="preserve">90MB1BG0-C1BAY0 | 59MB1BGB-MB0A01S |  |  |  |  |  | </v>
      </c>
      <c r="AP239" s="6">
        <f t="shared" si="70"/>
        <v>100</v>
      </c>
      <c r="AQ239" s="4"/>
      <c r="AR239" s="6" t="b">
        <f t="shared" si="71"/>
        <v>1</v>
      </c>
      <c r="AS239" s="6" t="str">
        <f t="shared" si="72"/>
        <v>461E | 90MB1BG0-C1BAY0 | 59MB1BGB-MB0A01S |  |  |  |  |  |  | 66</v>
      </c>
      <c r="AT239" s="63">
        <f>IF(NOT(AR239),IF(TRIM($H239)="","Assembly","Phantom Alt"),VLOOKUP(F239,ZPCS04!B:G,6,0))</f>
        <v>707</v>
      </c>
      <c r="AU239" s="7"/>
      <c r="AV239" s="38">
        <f ca="1">IF(TRIM($W239)="F",OFFSET($A$5,MATCH($AS239,$AS$5:$AS239,0)-1,0),$A239)</f>
        <v>239</v>
      </c>
      <c r="AW239" s="38">
        <f ca="1">IFERROR(OFFSET(ZPCS04!$A$1,MATCH(F239,ZPCS04!B:B,0)-1,0),100)</f>
        <v>1.9999999499999999</v>
      </c>
      <c r="AX239" s="7"/>
      <c r="AY239" s="6" t="b">
        <f t="shared" si="73"/>
        <v>1</v>
      </c>
      <c r="AZ239" s="6" t="b">
        <f t="shared" si="74"/>
        <v>1</v>
      </c>
      <c r="BA239" s="4"/>
      <c r="BB239" s="38" t="str">
        <f ca="1">IF(AT239="Phantom Alt",MATCH($AS239,$AS$5:$AS239,0),IF(OR(OFFSET($AF239,0,8-COUNTBLANK($AG239:$AN239))=$F238,$BE239=$BE238),$BB238,""))</f>
        <v/>
      </c>
      <c r="BC239" s="41"/>
      <c r="BD239" s="55" t="str">
        <f t="shared" si="75"/>
        <v>90MB1BG0-C1BAY0 | 10G213100003010</v>
      </c>
      <c r="BE239" s="55" t="str">
        <f t="shared" ca="1" si="76"/>
        <v>90MB1BG0-C1BAY0 | 59MB1BGB-MB0A01S</v>
      </c>
      <c r="BF239" s="57">
        <f ca="1">IFERROR(VLOOKUP($BE239,$BD$5:$BF238,3,0)*$AE239,VLOOKUP($C239,Demanda!$A:$B,2,0)*$AE239)*IF(AT239="Phantom Alt",$BC239,TRUE)</f>
        <v>4500</v>
      </c>
      <c r="BG239" s="57">
        <f t="shared" ca="1" si="77"/>
        <v>4500</v>
      </c>
      <c r="BH239" s="57">
        <f>SUMIF(Invoice!A:A,F239,Invoice!B:B)</f>
        <v>5000</v>
      </c>
      <c r="BI239" s="57">
        <f t="shared" ca="1" si="78"/>
        <v>4500</v>
      </c>
      <c r="BJ239" s="57">
        <f ca="1">MIN((BI239-SUMIF($AS$5:AS238,AS239,$BJ$5:BJ238)),MAX(0,BH239-SUMIF($F$5:F238,F239,$BJ$5:BJ238)))</f>
        <v>4500</v>
      </c>
      <c r="BK239" s="57">
        <f t="shared" ca="1" si="79"/>
        <v>0</v>
      </c>
      <c r="BL239" s="57">
        <f ca="1">MAX(0,SUMIF(Invoice!A:A,F239,Invoice!B:B)-SUMIF(F:F,F239,BJ:BJ))*(COUNTIF(F:F,F239)=COUNTIF($F$5:F239,F239))</f>
        <v>500</v>
      </c>
    </row>
    <row r="240" spans="1:64" hidden="1">
      <c r="A240" s="43">
        <v>240</v>
      </c>
      <c r="B240" s="35" t="s">
        <v>145</v>
      </c>
      <c r="C240" s="35" t="s">
        <v>5706</v>
      </c>
      <c r="D240" s="35">
        <v>2</v>
      </c>
      <c r="E240" s="35">
        <v>670</v>
      </c>
      <c r="F240" s="64" t="s">
        <v>1092</v>
      </c>
      <c r="G240" s="73" t="s">
        <v>1093</v>
      </c>
      <c r="H240" s="35">
        <v>66</v>
      </c>
      <c r="I240" s="35" t="s">
        <v>55</v>
      </c>
      <c r="J240" s="35">
        <v>0</v>
      </c>
      <c r="K240" s="35" t="s">
        <v>462</v>
      </c>
      <c r="L240" s="35" t="s">
        <v>53</v>
      </c>
      <c r="M240" s="35">
        <v>3</v>
      </c>
      <c r="N240" s="35"/>
      <c r="O240" s="35">
        <v>1</v>
      </c>
      <c r="P240" s="35">
        <v>2</v>
      </c>
      <c r="Q240" s="35">
        <v>2</v>
      </c>
      <c r="R240" s="35" t="s">
        <v>122</v>
      </c>
      <c r="S240" s="35" t="s">
        <v>122</v>
      </c>
      <c r="T240" s="36">
        <v>44901</v>
      </c>
      <c r="U240" s="36">
        <v>2958465</v>
      </c>
      <c r="V240" s="35" t="s">
        <v>5707</v>
      </c>
      <c r="W240" s="35" t="s">
        <v>144</v>
      </c>
      <c r="X240" s="35"/>
      <c r="Y240" s="35" t="s">
        <v>143</v>
      </c>
      <c r="Z240" s="35">
        <v>7594328</v>
      </c>
      <c r="AA240" s="35">
        <v>376</v>
      </c>
      <c r="AB240" s="35">
        <v>188</v>
      </c>
      <c r="AC240" s="35"/>
      <c r="AE240" s="51">
        <f t="shared" si="60"/>
        <v>3</v>
      </c>
      <c r="AG240" s="6" t="str">
        <f t="shared" si="61"/>
        <v>90MB1BG0-C1BAY0</v>
      </c>
      <c r="AH240" s="6" t="str">
        <f t="shared" si="62"/>
        <v>59MB1BGB-MB0A01S</v>
      </c>
      <c r="AI240" s="6" t="str">
        <f t="shared" si="63"/>
        <v/>
      </c>
      <c r="AJ240" s="6" t="str">
        <f t="shared" si="64"/>
        <v/>
      </c>
      <c r="AK240" s="6" t="str">
        <f t="shared" si="65"/>
        <v/>
      </c>
      <c r="AL240" s="6" t="str">
        <f t="shared" si="66"/>
        <v/>
      </c>
      <c r="AM240" s="6" t="str">
        <f t="shared" si="67"/>
        <v/>
      </c>
      <c r="AN240" s="6" t="str">
        <f t="shared" si="68"/>
        <v/>
      </c>
      <c r="AO240" s="6" t="str">
        <f t="shared" si="69"/>
        <v xml:space="preserve">90MB1BG0-C1BAY0 | 59MB1BGB-MB0A01S |  |  |  |  |  | </v>
      </c>
      <c r="AP240" s="6">
        <f t="shared" si="70"/>
        <v>0</v>
      </c>
      <c r="AQ240" s="4"/>
      <c r="AR240" s="6" t="b">
        <f t="shared" si="71"/>
        <v>1</v>
      </c>
      <c r="AS240" s="6" t="str">
        <f t="shared" si="72"/>
        <v>461E | 90MB1BG0-C1BAY0 | 59MB1BGB-MB0A01S |  |  |  |  |  |  | 66</v>
      </c>
      <c r="AT240" s="63">
        <f>IF(NOT(AR240),IF(TRIM($H240)="","Assembly","Phantom Alt"),VLOOKUP(F240,ZPCS04!B:G,6,0))</f>
        <v>707</v>
      </c>
      <c r="AU240" s="7"/>
      <c r="AV240" s="38">
        <f ca="1">IF(TRIM($W240)="F",OFFSET($A$5,MATCH($AS240,$AS$5:$AS240,0)-1,0),$A240)</f>
        <v>239</v>
      </c>
      <c r="AW240" s="38">
        <f ca="1">IFERROR(OFFSET(ZPCS04!$A$1,MATCH(F240,ZPCS04!B:B,0)-1,0),100)</f>
        <v>2</v>
      </c>
      <c r="AX240" s="7"/>
      <c r="AY240" s="6" t="b">
        <f t="shared" si="73"/>
        <v>1</v>
      </c>
      <c r="AZ240" s="6" t="b">
        <f t="shared" si="74"/>
        <v>1</v>
      </c>
      <c r="BA240" s="4"/>
      <c r="BB240" s="38" t="str">
        <f ca="1">IF(AT240="Phantom Alt",MATCH($AS240,$AS$5:$AS240,0),IF(OR(OFFSET($AF240,0,8-COUNTBLANK($AG240:$AN240))=$F239,$BE240=$BE239),$BB239,""))</f>
        <v/>
      </c>
      <c r="BC240" s="41"/>
      <c r="BD240" s="55" t="str">
        <f t="shared" si="75"/>
        <v>90MB1BG0-C1BAY0 | 10G213100003020</v>
      </c>
      <c r="BE240" s="55" t="str">
        <f t="shared" ca="1" si="76"/>
        <v>90MB1BG0-C1BAY0 | 59MB1BGB-MB0A01S</v>
      </c>
      <c r="BF240" s="57">
        <f ca="1">IFERROR(VLOOKUP($BE240,$BD$5:$BF239,3,0)*$AE240,VLOOKUP($C240,Demanda!$A:$B,2,0)*$AE240)*IF(AT240="Phantom Alt",$BC240,TRUE)</f>
        <v>4500</v>
      </c>
      <c r="BG240" s="57">
        <f t="shared" ca="1" si="77"/>
        <v>0</v>
      </c>
      <c r="BH240" s="57">
        <f>SUMIF(Invoice!A:A,F240,Invoice!B:B)</f>
        <v>0</v>
      </c>
      <c r="BI240" s="57">
        <f t="shared" ca="1" si="78"/>
        <v>4500</v>
      </c>
      <c r="BJ240" s="57">
        <f ca="1">MIN((BI240-SUMIF($AS$5:AS239,AS240,$BJ$5:BJ239)),MAX(0,BH240-SUMIF($F$5:F239,F240,$BJ$5:BJ239)))</f>
        <v>0</v>
      </c>
      <c r="BK240" s="57">
        <f t="shared" ca="1" si="79"/>
        <v>0</v>
      </c>
      <c r="BL240" s="57">
        <f ca="1">MAX(0,SUMIF(Invoice!A:A,F240,Invoice!B:B)-SUMIF(F:F,F240,BJ:BJ))*(COUNTIF(F:F,F240)=COUNTIF($F$5:F240,F240))</f>
        <v>0</v>
      </c>
    </row>
    <row r="241" spans="1:64" hidden="1">
      <c r="A241" s="43">
        <v>241</v>
      </c>
      <c r="B241" s="35" t="s">
        <v>145</v>
      </c>
      <c r="C241" s="35" t="s">
        <v>5706</v>
      </c>
      <c r="D241" s="35">
        <v>2</v>
      </c>
      <c r="E241" s="35">
        <v>670</v>
      </c>
      <c r="F241" s="64" t="s">
        <v>1094</v>
      </c>
      <c r="G241" s="73" t="s">
        <v>1095</v>
      </c>
      <c r="H241" s="35">
        <v>66</v>
      </c>
      <c r="I241" s="35" t="s">
        <v>55</v>
      </c>
      <c r="J241" s="35">
        <v>0</v>
      </c>
      <c r="K241" s="35" t="s">
        <v>148</v>
      </c>
      <c r="L241" s="35" t="s">
        <v>53</v>
      </c>
      <c r="M241" s="35">
        <v>3</v>
      </c>
      <c r="N241" s="35"/>
      <c r="O241" s="35">
        <v>1</v>
      </c>
      <c r="P241" s="35">
        <v>2</v>
      </c>
      <c r="Q241" s="35">
        <v>3</v>
      </c>
      <c r="R241" s="35" t="s">
        <v>73</v>
      </c>
      <c r="S241" s="35" t="s">
        <v>73</v>
      </c>
      <c r="T241" s="36">
        <v>44901</v>
      </c>
      <c r="U241" s="36">
        <v>2958465</v>
      </c>
      <c r="V241" s="35" t="s">
        <v>5707</v>
      </c>
      <c r="W241" s="35" t="s">
        <v>144</v>
      </c>
      <c r="X241" s="35"/>
      <c r="Y241" s="35" t="s">
        <v>143</v>
      </c>
      <c r="Z241" s="35">
        <v>7594328</v>
      </c>
      <c r="AA241" s="35">
        <v>378</v>
      </c>
      <c r="AB241" s="35">
        <v>189</v>
      </c>
      <c r="AC241" s="35"/>
      <c r="AE241" s="51">
        <f t="shared" si="60"/>
        <v>3</v>
      </c>
      <c r="AG241" s="6" t="str">
        <f t="shared" si="61"/>
        <v>90MB1BG0-C1BAY0</v>
      </c>
      <c r="AH241" s="6" t="str">
        <f t="shared" si="62"/>
        <v>59MB1BGB-MB0A01S</v>
      </c>
      <c r="AI241" s="6" t="str">
        <f t="shared" si="63"/>
        <v/>
      </c>
      <c r="AJ241" s="6" t="str">
        <f t="shared" si="64"/>
        <v/>
      </c>
      <c r="AK241" s="6" t="str">
        <f t="shared" si="65"/>
        <v/>
      </c>
      <c r="AL241" s="6" t="str">
        <f t="shared" si="66"/>
        <v/>
      </c>
      <c r="AM241" s="6" t="str">
        <f t="shared" si="67"/>
        <v/>
      </c>
      <c r="AN241" s="6" t="str">
        <f t="shared" si="68"/>
        <v/>
      </c>
      <c r="AO241" s="6" t="str">
        <f t="shared" si="69"/>
        <v xml:space="preserve">90MB1BG0-C1BAY0 | 59MB1BGB-MB0A01S |  |  |  |  |  | </v>
      </c>
      <c r="AP241" s="6">
        <f t="shared" si="70"/>
        <v>0</v>
      </c>
      <c r="AQ241" s="4"/>
      <c r="AR241" s="6" t="b">
        <f t="shared" si="71"/>
        <v>1</v>
      </c>
      <c r="AS241" s="6" t="str">
        <f t="shared" si="72"/>
        <v>461E | 90MB1BG0-C1BAY0 | 59MB1BGB-MB0A01S |  |  |  |  |  |  | 66</v>
      </c>
      <c r="AT241" s="63">
        <f>IF(NOT(AR241),IF(TRIM($H241)="","Assembly","Phantom Alt"),VLOOKUP(F241,ZPCS04!B:G,6,0))</f>
        <v>707</v>
      </c>
      <c r="AU241" s="7"/>
      <c r="AV241" s="38">
        <f ca="1">IF(TRIM($W241)="F",OFFSET($A$5,MATCH($AS241,$AS$5:$AS241,0)-1,0),$A241)</f>
        <v>239</v>
      </c>
      <c r="AW241" s="38">
        <f ca="1">IFERROR(OFFSET(ZPCS04!$A$1,MATCH(F241,ZPCS04!B:B,0)-1,0),100)</f>
        <v>2</v>
      </c>
      <c r="AX241" s="7"/>
      <c r="AY241" s="6" t="b">
        <f t="shared" si="73"/>
        <v>1</v>
      </c>
      <c r="AZ241" s="6" t="b">
        <f t="shared" si="74"/>
        <v>1</v>
      </c>
      <c r="BA241" s="4"/>
      <c r="BB241" s="38" t="str">
        <f ca="1">IF(AT241="Phantom Alt",MATCH($AS241,$AS$5:$AS241,0),IF(OR(OFFSET($AF241,0,8-COUNTBLANK($AG241:$AN241))=$F240,$BE241=$BE240),$BB240,""))</f>
        <v/>
      </c>
      <c r="BC241" s="41"/>
      <c r="BD241" s="55" t="str">
        <f t="shared" si="75"/>
        <v>90MB1BG0-C1BAY0 | 10G213100003050</v>
      </c>
      <c r="BE241" s="55" t="str">
        <f t="shared" ca="1" si="76"/>
        <v>90MB1BG0-C1BAY0 | 59MB1BGB-MB0A01S</v>
      </c>
      <c r="BF241" s="57">
        <f ca="1">IFERROR(VLOOKUP($BE241,$BD$5:$BF240,3,0)*$AE241,VLOOKUP($C241,Demanda!$A:$B,2,0)*$AE241)*IF(AT241="Phantom Alt",$BC241,TRUE)</f>
        <v>4500</v>
      </c>
      <c r="BG241" s="57">
        <f t="shared" ca="1" si="77"/>
        <v>0</v>
      </c>
      <c r="BH241" s="57">
        <f>SUMIF(Invoice!A:A,F241,Invoice!B:B)</f>
        <v>0</v>
      </c>
      <c r="BI241" s="57">
        <f t="shared" ca="1" si="78"/>
        <v>4500</v>
      </c>
      <c r="BJ241" s="57">
        <f ca="1">MIN((BI241-SUMIF($AS$5:AS240,AS241,$BJ$5:BJ240)),MAX(0,BH241-SUMIF($F$5:F240,F241,$BJ$5:BJ240)))</f>
        <v>0</v>
      </c>
      <c r="BK241" s="57">
        <f t="shared" ca="1" si="79"/>
        <v>0</v>
      </c>
      <c r="BL241" s="57">
        <f ca="1">MAX(0,SUMIF(Invoice!A:A,F241,Invoice!B:B)-SUMIF(F:F,F241,BJ:BJ))*(COUNTIF(F:F,F241)=COUNTIF($F$5:F241,F241))</f>
        <v>0</v>
      </c>
    </row>
    <row r="242" spans="1:64" hidden="1">
      <c r="A242" s="43">
        <v>242</v>
      </c>
      <c r="B242" s="35" t="s">
        <v>145</v>
      </c>
      <c r="C242" s="35" t="s">
        <v>5706</v>
      </c>
      <c r="D242" s="35">
        <v>2</v>
      </c>
      <c r="E242" s="35">
        <v>680</v>
      </c>
      <c r="F242" s="64" t="s">
        <v>323</v>
      </c>
      <c r="G242" s="73" t="s">
        <v>324</v>
      </c>
      <c r="H242" s="35"/>
      <c r="I242" s="35" t="s">
        <v>54</v>
      </c>
      <c r="J242" s="35">
        <v>0</v>
      </c>
      <c r="K242" s="35" t="s">
        <v>148</v>
      </c>
      <c r="L242" s="35" t="s">
        <v>53</v>
      </c>
      <c r="M242" s="35">
        <v>5</v>
      </c>
      <c r="N242" s="35">
        <v>5</v>
      </c>
      <c r="O242" s="35">
        <v>1</v>
      </c>
      <c r="P242" s="35"/>
      <c r="Q242" s="35"/>
      <c r="R242" s="35" t="s">
        <v>73</v>
      </c>
      <c r="S242" s="35" t="s">
        <v>73</v>
      </c>
      <c r="T242" s="36">
        <v>44901</v>
      </c>
      <c r="U242" s="36">
        <v>2958465</v>
      </c>
      <c r="V242" s="35" t="s">
        <v>5707</v>
      </c>
      <c r="W242" s="35" t="s">
        <v>144</v>
      </c>
      <c r="X242" s="35"/>
      <c r="Y242" s="35" t="s">
        <v>143</v>
      </c>
      <c r="Z242" s="35">
        <v>7594328</v>
      </c>
      <c r="AA242" s="35">
        <v>380</v>
      </c>
      <c r="AB242" s="35">
        <v>190</v>
      </c>
      <c r="AC242" s="35"/>
      <c r="AE242" s="51">
        <f t="shared" si="60"/>
        <v>5</v>
      </c>
      <c r="AG242" s="6" t="str">
        <f t="shared" si="61"/>
        <v>90MB1BG0-C1BAY0</v>
      </c>
      <c r="AH242" s="6" t="str">
        <f t="shared" si="62"/>
        <v>59MB1BGB-MB0A01S</v>
      </c>
      <c r="AI242" s="6" t="str">
        <f t="shared" si="63"/>
        <v/>
      </c>
      <c r="AJ242" s="6" t="str">
        <f t="shared" si="64"/>
        <v/>
      </c>
      <c r="AK242" s="6" t="str">
        <f t="shared" si="65"/>
        <v/>
      </c>
      <c r="AL242" s="6" t="str">
        <f t="shared" si="66"/>
        <v/>
      </c>
      <c r="AM242" s="6" t="str">
        <f t="shared" si="67"/>
        <v/>
      </c>
      <c r="AN242" s="6" t="str">
        <f t="shared" si="68"/>
        <v/>
      </c>
      <c r="AO242" s="6" t="str">
        <f t="shared" si="69"/>
        <v xml:space="preserve">90MB1BG0-C1BAY0 | 59MB1BGB-MB0A01S |  |  |  |  |  | </v>
      </c>
      <c r="AP242" s="6">
        <f t="shared" si="70"/>
        <v>100</v>
      </c>
      <c r="AQ242" s="4"/>
      <c r="AR242" s="6" t="b">
        <f t="shared" si="71"/>
        <v>1</v>
      </c>
      <c r="AS242" s="6" t="str">
        <f t="shared" si="72"/>
        <v>461E | 90MB1BG0-C1BAY0 | 59MB1BGB-MB0A01S |  |  |  |  |  |  | uniq242</v>
      </c>
      <c r="AT242" s="63">
        <f>IF(NOT(AR242),IF(TRIM($H242)="","Assembly","Phantom Alt"),VLOOKUP(F242,ZPCS04!B:G,6,0))</f>
        <v>41</v>
      </c>
      <c r="AU242" s="7"/>
      <c r="AV242" s="38">
        <f ca="1">IF(TRIM($W242)="F",OFFSET($A$5,MATCH($AS242,$AS$5:$AS242,0)-1,0),$A242)</f>
        <v>242</v>
      </c>
      <c r="AW242" s="38">
        <f ca="1">IFERROR(OFFSET(ZPCS04!$A$1,MATCH(F242,ZPCS04!B:B,0)-1,0),100)</f>
        <v>1.999999925</v>
      </c>
      <c r="AX242" s="7"/>
      <c r="AY242" s="6" t="b">
        <f t="shared" si="73"/>
        <v>1</v>
      </c>
      <c r="AZ242" s="6" t="b">
        <f t="shared" si="74"/>
        <v>1</v>
      </c>
      <c r="BA242" s="4"/>
      <c r="BB242" s="38" t="str">
        <f ca="1">IF(AT242="Phantom Alt",MATCH($AS242,$AS$5:$AS242,0),IF(OR(OFFSET($AF242,0,8-COUNTBLANK($AG242:$AN242))=$F241,$BE242=$BE241),$BB241,""))</f>
        <v/>
      </c>
      <c r="BC242" s="41"/>
      <c r="BD242" s="55" t="str">
        <f t="shared" si="75"/>
        <v>90MB1BG0-C1BAY0 | 06053-00900000</v>
      </c>
      <c r="BE242" s="55" t="str">
        <f t="shared" ca="1" si="76"/>
        <v>90MB1BG0-C1BAY0 | 59MB1BGB-MB0A01S</v>
      </c>
      <c r="BF242" s="57">
        <f ca="1">IFERROR(VLOOKUP($BE242,$BD$5:$BF241,3,0)*$AE242,VLOOKUP($C242,Demanda!$A:$B,2,0)*$AE242)*IF(AT242="Phantom Alt",$BC242,TRUE)</f>
        <v>7500</v>
      </c>
      <c r="BG242" s="57">
        <f t="shared" ca="1" si="77"/>
        <v>7500</v>
      </c>
      <c r="BH242" s="57">
        <f>SUMIF(Invoice!A:A,F242,Invoice!B:B)</f>
        <v>7500</v>
      </c>
      <c r="BI242" s="57">
        <f t="shared" ca="1" si="78"/>
        <v>7500</v>
      </c>
      <c r="BJ242" s="57">
        <f ca="1">MIN((BI242-SUMIF($AS$5:AS241,AS242,$BJ$5:BJ241)),MAX(0,BH242-SUMIF($F$5:F241,F242,$BJ$5:BJ241)))</f>
        <v>7500</v>
      </c>
      <c r="BK242" s="57">
        <f t="shared" ca="1" si="79"/>
        <v>0</v>
      </c>
      <c r="BL242" s="57">
        <f ca="1">MAX(0,SUMIF(Invoice!A:A,F242,Invoice!B:B)-SUMIF(F:F,F242,BJ:BJ))*(COUNTIF(F:F,F242)=COUNTIF($F$5:F242,F242))</f>
        <v>0</v>
      </c>
    </row>
    <row r="243" spans="1:64" hidden="1">
      <c r="A243" s="43">
        <v>243</v>
      </c>
      <c r="B243" s="35" t="s">
        <v>145</v>
      </c>
      <c r="C243" s="35" t="s">
        <v>5706</v>
      </c>
      <c r="D243" s="35">
        <v>2</v>
      </c>
      <c r="E243" s="35">
        <v>690</v>
      </c>
      <c r="F243" s="64" t="s">
        <v>1096</v>
      </c>
      <c r="G243" s="73" t="s">
        <v>1097</v>
      </c>
      <c r="H243" s="35">
        <v>68</v>
      </c>
      <c r="I243" s="35" t="s">
        <v>54</v>
      </c>
      <c r="J243" s="35">
        <v>100</v>
      </c>
      <c r="K243" s="35" t="s">
        <v>462</v>
      </c>
      <c r="L243" s="35" t="s">
        <v>53</v>
      </c>
      <c r="M243" s="35">
        <v>13</v>
      </c>
      <c r="N243" s="35">
        <v>13</v>
      </c>
      <c r="O243" s="35">
        <v>1</v>
      </c>
      <c r="P243" s="35">
        <v>2</v>
      </c>
      <c r="Q243" s="35">
        <v>1</v>
      </c>
      <c r="R243" s="35" t="s">
        <v>122</v>
      </c>
      <c r="S243" s="35" t="s">
        <v>122</v>
      </c>
      <c r="T243" s="36">
        <v>44901</v>
      </c>
      <c r="U243" s="36">
        <v>2958465</v>
      </c>
      <c r="V243" s="35" t="s">
        <v>5707</v>
      </c>
      <c r="W243" s="35" t="s">
        <v>144</v>
      </c>
      <c r="X243" s="35"/>
      <c r="Y243" s="35" t="s">
        <v>143</v>
      </c>
      <c r="Z243" s="35">
        <v>7594328</v>
      </c>
      <c r="AA243" s="35">
        <v>382</v>
      </c>
      <c r="AB243" s="35">
        <v>191</v>
      </c>
      <c r="AC243" s="35"/>
      <c r="AE243" s="51">
        <f t="shared" si="60"/>
        <v>13</v>
      </c>
      <c r="AG243" s="6" t="str">
        <f t="shared" si="61"/>
        <v>90MB1BG0-C1BAY0</v>
      </c>
      <c r="AH243" s="6" t="str">
        <f t="shared" si="62"/>
        <v>59MB1BGB-MB0A01S</v>
      </c>
      <c r="AI243" s="6" t="str">
        <f t="shared" si="63"/>
        <v/>
      </c>
      <c r="AJ243" s="6" t="str">
        <f t="shared" si="64"/>
        <v/>
      </c>
      <c r="AK243" s="6" t="str">
        <f t="shared" si="65"/>
        <v/>
      </c>
      <c r="AL243" s="6" t="str">
        <f t="shared" si="66"/>
        <v/>
      </c>
      <c r="AM243" s="6" t="str">
        <f t="shared" si="67"/>
        <v/>
      </c>
      <c r="AN243" s="6" t="str">
        <f t="shared" si="68"/>
        <v/>
      </c>
      <c r="AO243" s="6" t="str">
        <f t="shared" si="69"/>
        <v xml:space="preserve">90MB1BG0-C1BAY0 | 59MB1BGB-MB0A01S |  |  |  |  |  | </v>
      </c>
      <c r="AP243" s="6">
        <f t="shared" si="70"/>
        <v>100</v>
      </c>
      <c r="AQ243" s="4"/>
      <c r="AR243" s="6" t="b">
        <f t="shared" si="71"/>
        <v>1</v>
      </c>
      <c r="AS243" s="6" t="str">
        <f t="shared" si="72"/>
        <v>461E | 90MB1BG0-C1BAY0 | 59MB1BGB-MB0A01S |  |  |  |  |  |  | 68</v>
      </c>
      <c r="AT243" s="63">
        <f>IF(NOT(AR243),IF(TRIM($H243)="","Assembly","Phantom Alt"),VLOOKUP(F243,ZPCS04!B:G,6,0))</f>
        <v>708</v>
      </c>
      <c r="AU243" s="7"/>
      <c r="AV243" s="38">
        <f ca="1">IF(TRIM($W243)="F",OFFSET($A$5,MATCH($AS243,$AS$5:$AS243,0)-1,0),$A243)</f>
        <v>243</v>
      </c>
      <c r="AW243" s="38">
        <f ca="1">IFERROR(OFFSET(ZPCS04!$A$1,MATCH(F243,ZPCS04!B:B,0)-1,0),100)</f>
        <v>1.9999997999999999</v>
      </c>
      <c r="AX243" s="7"/>
      <c r="AY243" s="6" t="b">
        <f t="shared" si="73"/>
        <v>1</v>
      </c>
      <c r="AZ243" s="6" t="b">
        <f t="shared" si="74"/>
        <v>1</v>
      </c>
      <c r="BA243" s="4"/>
      <c r="BB243" s="38" t="str">
        <f ca="1">IF(AT243="Phantom Alt",MATCH($AS243,$AS$5:$AS243,0),IF(OR(OFFSET($AF243,0,8-COUNTBLANK($AG243:$AN243))=$F242,$BE243=$BE242),$BB242,""))</f>
        <v/>
      </c>
      <c r="BC243" s="41"/>
      <c r="BD243" s="55" t="str">
        <f t="shared" si="75"/>
        <v>90MB1BG0-C1BAY0 | 10G213100113010</v>
      </c>
      <c r="BE243" s="55" t="str">
        <f t="shared" ca="1" si="76"/>
        <v>90MB1BG0-C1BAY0 | 59MB1BGB-MB0A01S</v>
      </c>
      <c r="BF243" s="57">
        <f ca="1">IFERROR(VLOOKUP($BE243,$BD$5:$BF242,3,0)*$AE243,VLOOKUP($C243,Demanda!$A:$B,2,0)*$AE243)*IF(AT243="Phantom Alt",$BC243,TRUE)</f>
        <v>19500</v>
      </c>
      <c r="BG243" s="57">
        <f t="shared" ca="1" si="77"/>
        <v>19500</v>
      </c>
      <c r="BH243" s="57">
        <f>SUMIF(Invoice!A:A,F243,Invoice!B:B)</f>
        <v>20000</v>
      </c>
      <c r="BI243" s="57">
        <f t="shared" ca="1" si="78"/>
        <v>19500</v>
      </c>
      <c r="BJ243" s="57">
        <f ca="1">MIN((BI243-SUMIF($AS$5:AS242,AS243,$BJ$5:BJ242)),MAX(0,BH243-SUMIF($F$5:F242,F243,$BJ$5:BJ242)))</f>
        <v>19500</v>
      </c>
      <c r="BK243" s="57">
        <f t="shared" ca="1" si="79"/>
        <v>0</v>
      </c>
      <c r="BL243" s="57">
        <f ca="1">MAX(0,SUMIF(Invoice!A:A,F243,Invoice!B:B)-SUMIF(F:F,F243,BJ:BJ))*(COUNTIF(F:F,F243)=COUNTIF($F$5:F243,F243))</f>
        <v>500</v>
      </c>
    </row>
    <row r="244" spans="1:64" hidden="1">
      <c r="A244" s="43">
        <v>244</v>
      </c>
      <c r="B244" s="35" t="s">
        <v>145</v>
      </c>
      <c r="C244" s="35" t="s">
        <v>5706</v>
      </c>
      <c r="D244" s="35">
        <v>2</v>
      </c>
      <c r="E244" s="35">
        <v>690</v>
      </c>
      <c r="F244" s="64" t="s">
        <v>1099</v>
      </c>
      <c r="G244" s="73" t="s">
        <v>1100</v>
      </c>
      <c r="H244" s="35">
        <v>68</v>
      </c>
      <c r="I244" s="35" t="s">
        <v>55</v>
      </c>
      <c r="J244" s="35">
        <v>0</v>
      </c>
      <c r="K244" s="35" t="s">
        <v>462</v>
      </c>
      <c r="L244" s="35" t="s">
        <v>53</v>
      </c>
      <c r="M244" s="35">
        <v>13</v>
      </c>
      <c r="N244" s="35"/>
      <c r="O244" s="35">
        <v>1</v>
      </c>
      <c r="P244" s="35">
        <v>2</v>
      </c>
      <c r="Q244" s="35">
        <v>2</v>
      </c>
      <c r="R244" s="35" t="s">
        <v>122</v>
      </c>
      <c r="S244" s="35" t="s">
        <v>122</v>
      </c>
      <c r="T244" s="36">
        <v>44901</v>
      </c>
      <c r="U244" s="36">
        <v>2958465</v>
      </c>
      <c r="V244" s="35" t="s">
        <v>5707</v>
      </c>
      <c r="W244" s="35" t="s">
        <v>144</v>
      </c>
      <c r="X244" s="35"/>
      <c r="Y244" s="35" t="s">
        <v>143</v>
      </c>
      <c r="Z244" s="35">
        <v>7594328</v>
      </c>
      <c r="AA244" s="35">
        <v>384</v>
      </c>
      <c r="AB244" s="35">
        <v>192</v>
      </c>
      <c r="AC244" s="35"/>
      <c r="AE244" s="51">
        <f t="shared" si="60"/>
        <v>13</v>
      </c>
      <c r="AG244" s="6" t="str">
        <f t="shared" si="61"/>
        <v>90MB1BG0-C1BAY0</v>
      </c>
      <c r="AH244" s="6" t="str">
        <f t="shared" si="62"/>
        <v>59MB1BGB-MB0A01S</v>
      </c>
      <c r="AI244" s="6" t="str">
        <f t="shared" si="63"/>
        <v/>
      </c>
      <c r="AJ244" s="6" t="str">
        <f t="shared" si="64"/>
        <v/>
      </c>
      <c r="AK244" s="6" t="str">
        <f t="shared" si="65"/>
        <v/>
      </c>
      <c r="AL244" s="6" t="str">
        <f t="shared" si="66"/>
        <v/>
      </c>
      <c r="AM244" s="6" t="str">
        <f t="shared" si="67"/>
        <v/>
      </c>
      <c r="AN244" s="6" t="str">
        <f t="shared" si="68"/>
        <v/>
      </c>
      <c r="AO244" s="6" t="str">
        <f t="shared" si="69"/>
        <v xml:space="preserve">90MB1BG0-C1BAY0 | 59MB1BGB-MB0A01S |  |  |  |  |  | </v>
      </c>
      <c r="AP244" s="6">
        <f t="shared" si="70"/>
        <v>0</v>
      </c>
      <c r="AQ244" s="4"/>
      <c r="AR244" s="6" t="b">
        <f t="shared" si="71"/>
        <v>1</v>
      </c>
      <c r="AS244" s="6" t="str">
        <f t="shared" si="72"/>
        <v>461E | 90MB1BG0-C1BAY0 | 59MB1BGB-MB0A01S |  |  |  |  |  |  | 68</v>
      </c>
      <c r="AT244" s="63">
        <f>IF(NOT(AR244),IF(TRIM($H244)="","Assembly","Phantom Alt"),VLOOKUP(F244,ZPCS04!B:G,6,0))</f>
        <v>708</v>
      </c>
      <c r="AU244" s="7"/>
      <c r="AV244" s="38">
        <f ca="1">IF(TRIM($W244)="F",OFFSET($A$5,MATCH($AS244,$AS$5:$AS244,0)-1,0),$A244)</f>
        <v>243</v>
      </c>
      <c r="AW244" s="38">
        <f ca="1">IFERROR(OFFSET(ZPCS04!$A$1,MATCH(F244,ZPCS04!B:B,0)-1,0),100)</f>
        <v>2</v>
      </c>
      <c r="AX244" s="7"/>
      <c r="AY244" s="6" t="b">
        <f t="shared" si="73"/>
        <v>1</v>
      </c>
      <c r="AZ244" s="6" t="b">
        <f t="shared" si="74"/>
        <v>1</v>
      </c>
      <c r="BA244" s="4"/>
      <c r="BB244" s="38" t="str">
        <f ca="1">IF(AT244="Phantom Alt",MATCH($AS244,$AS$5:$AS244,0),IF(OR(OFFSET($AF244,0,8-COUNTBLANK($AG244:$AN244))=$F243,$BE244=$BE243),$BB243,""))</f>
        <v/>
      </c>
      <c r="BC244" s="41"/>
      <c r="BD244" s="55" t="str">
        <f t="shared" si="75"/>
        <v>90MB1BG0-C1BAY0 | 10G213100113020</v>
      </c>
      <c r="BE244" s="55" t="str">
        <f t="shared" ca="1" si="76"/>
        <v>90MB1BG0-C1BAY0 | 59MB1BGB-MB0A01S</v>
      </c>
      <c r="BF244" s="57">
        <f ca="1">IFERROR(VLOOKUP($BE244,$BD$5:$BF243,3,0)*$AE244,VLOOKUP($C244,Demanda!$A:$B,2,0)*$AE244)*IF(AT244="Phantom Alt",$BC244,TRUE)</f>
        <v>19500</v>
      </c>
      <c r="BG244" s="57">
        <f t="shared" ca="1" si="77"/>
        <v>0</v>
      </c>
      <c r="BH244" s="57">
        <f>SUMIF(Invoice!A:A,F244,Invoice!B:B)</f>
        <v>0</v>
      </c>
      <c r="BI244" s="57">
        <f t="shared" ca="1" si="78"/>
        <v>19500</v>
      </c>
      <c r="BJ244" s="57">
        <f ca="1">MIN((BI244-SUMIF($AS$5:AS243,AS244,$BJ$5:BJ243)),MAX(0,BH244-SUMIF($F$5:F243,F244,$BJ$5:BJ243)))</f>
        <v>0</v>
      </c>
      <c r="BK244" s="57">
        <f t="shared" ca="1" si="79"/>
        <v>0</v>
      </c>
      <c r="BL244" s="57">
        <f ca="1">MAX(0,SUMIF(Invoice!A:A,F244,Invoice!B:B)-SUMIF(F:F,F244,BJ:BJ))*(COUNTIF(F:F,F244)=COUNTIF($F$5:F244,F244))</f>
        <v>0</v>
      </c>
    </row>
    <row r="245" spans="1:64" hidden="1">
      <c r="A245" s="43">
        <v>245</v>
      </c>
      <c r="B245" s="35" t="s">
        <v>145</v>
      </c>
      <c r="C245" s="35" t="s">
        <v>5706</v>
      </c>
      <c r="D245" s="35">
        <v>2</v>
      </c>
      <c r="E245" s="35">
        <v>690</v>
      </c>
      <c r="F245" s="64" t="s">
        <v>1101</v>
      </c>
      <c r="G245" s="73" t="s">
        <v>1102</v>
      </c>
      <c r="H245" s="35">
        <v>68</v>
      </c>
      <c r="I245" s="35" t="s">
        <v>55</v>
      </c>
      <c r="J245" s="35">
        <v>0</v>
      </c>
      <c r="K245" s="35" t="s">
        <v>148</v>
      </c>
      <c r="L245" s="35" t="s">
        <v>53</v>
      </c>
      <c r="M245" s="35">
        <v>13</v>
      </c>
      <c r="N245" s="35"/>
      <c r="O245" s="35">
        <v>1</v>
      </c>
      <c r="P245" s="35">
        <v>2</v>
      </c>
      <c r="Q245" s="35">
        <v>3</v>
      </c>
      <c r="R245" s="35" t="s">
        <v>73</v>
      </c>
      <c r="S245" s="35" t="s">
        <v>73</v>
      </c>
      <c r="T245" s="36">
        <v>44901</v>
      </c>
      <c r="U245" s="36">
        <v>2958465</v>
      </c>
      <c r="V245" s="35" t="s">
        <v>5707</v>
      </c>
      <c r="W245" s="35" t="s">
        <v>144</v>
      </c>
      <c r="X245" s="35"/>
      <c r="Y245" s="35" t="s">
        <v>143</v>
      </c>
      <c r="Z245" s="35">
        <v>7594328</v>
      </c>
      <c r="AA245" s="35">
        <v>386</v>
      </c>
      <c r="AB245" s="35">
        <v>193</v>
      </c>
      <c r="AC245" s="35"/>
      <c r="AE245" s="51">
        <f t="shared" si="60"/>
        <v>13</v>
      </c>
      <c r="AG245" s="6" t="str">
        <f t="shared" si="61"/>
        <v>90MB1BG0-C1BAY0</v>
      </c>
      <c r="AH245" s="6" t="str">
        <f t="shared" si="62"/>
        <v>59MB1BGB-MB0A01S</v>
      </c>
      <c r="AI245" s="6" t="str">
        <f t="shared" si="63"/>
        <v/>
      </c>
      <c r="AJ245" s="6" t="str">
        <f t="shared" si="64"/>
        <v/>
      </c>
      <c r="AK245" s="6" t="str">
        <f t="shared" si="65"/>
        <v/>
      </c>
      <c r="AL245" s="6" t="str">
        <f t="shared" si="66"/>
        <v/>
      </c>
      <c r="AM245" s="6" t="str">
        <f t="shared" si="67"/>
        <v/>
      </c>
      <c r="AN245" s="6" t="str">
        <f t="shared" si="68"/>
        <v/>
      </c>
      <c r="AO245" s="6" t="str">
        <f t="shared" si="69"/>
        <v xml:space="preserve">90MB1BG0-C1BAY0 | 59MB1BGB-MB0A01S |  |  |  |  |  | </v>
      </c>
      <c r="AP245" s="6">
        <f t="shared" si="70"/>
        <v>0</v>
      </c>
      <c r="AQ245" s="4"/>
      <c r="AR245" s="6" t="b">
        <f t="shared" si="71"/>
        <v>1</v>
      </c>
      <c r="AS245" s="6" t="str">
        <f t="shared" si="72"/>
        <v>461E | 90MB1BG0-C1BAY0 | 59MB1BGB-MB0A01S |  |  |  |  |  |  | 68</v>
      </c>
      <c r="AT245" s="63">
        <f>IF(NOT(AR245),IF(TRIM($H245)="","Assembly","Phantom Alt"),VLOOKUP(F245,ZPCS04!B:G,6,0))</f>
        <v>708</v>
      </c>
      <c r="AU245" s="7"/>
      <c r="AV245" s="38">
        <f ca="1">IF(TRIM($W245)="F",OFFSET($A$5,MATCH($AS245,$AS$5:$AS245,0)-1,0),$A245)</f>
        <v>243</v>
      </c>
      <c r="AW245" s="38">
        <f ca="1">IFERROR(OFFSET(ZPCS04!$A$1,MATCH(F245,ZPCS04!B:B,0)-1,0),100)</f>
        <v>2</v>
      </c>
      <c r="AX245" s="7"/>
      <c r="AY245" s="6" t="b">
        <f t="shared" si="73"/>
        <v>1</v>
      </c>
      <c r="AZ245" s="6" t="b">
        <f t="shared" si="74"/>
        <v>1</v>
      </c>
      <c r="BA245" s="4"/>
      <c r="BB245" s="38" t="str">
        <f ca="1">IF(AT245="Phantom Alt",MATCH($AS245,$AS$5:$AS245,0),IF(OR(OFFSET($AF245,0,8-COUNTBLANK($AG245:$AN245))=$F244,$BE245=$BE244),$BB244,""))</f>
        <v/>
      </c>
      <c r="BC245" s="41"/>
      <c r="BD245" s="55" t="str">
        <f t="shared" si="75"/>
        <v>90MB1BG0-C1BAY0 | 10G213100113050</v>
      </c>
      <c r="BE245" s="55" t="str">
        <f t="shared" ca="1" si="76"/>
        <v>90MB1BG0-C1BAY0 | 59MB1BGB-MB0A01S</v>
      </c>
      <c r="BF245" s="57">
        <f ca="1">IFERROR(VLOOKUP($BE245,$BD$5:$BF244,3,0)*$AE245,VLOOKUP($C245,Demanda!$A:$B,2,0)*$AE245)*IF(AT245="Phantom Alt",$BC245,TRUE)</f>
        <v>19500</v>
      </c>
      <c r="BG245" s="57">
        <f t="shared" ca="1" si="77"/>
        <v>0</v>
      </c>
      <c r="BH245" s="57">
        <f>SUMIF(Invoice!A:A,F245,Invoice!B:B)</f>
        <v>0</v>
      </c>
      <c r="BI245" s="57">
        <f t="shared" ca="1" si="78"/>
        <v>19500</v>
      </c>
      <c r="BJ245" s="57">
        <f ca="1">MIN((BI245-SUMIF($AS$5:AS244,AS245,$BJ$5:BJ244)),MAX(0,BH245-SUMIF($F$5:F244,F245,$BJ$5:BJ244)))</f>
        <v>0</v>
      </c>
      <c r="BK245" s="57">
        <f t="shared" ca="1" si="79"/>
        <v>0</v>
      </c>
      <c r="BL245" s="57">
        <f ca="1">MAX(0,SUMIF(Invoice!A:A,F245,Invoice!B:B)-SUMIF(F:F,F245,BJ:BJ))*(COUNTIF(F:F,F245)=COUNTIF($F$5:F245,F245))</f>
        <v>0</v>
      </c>
    </row>
    <row r="246" spans="1:64" hidden="1">
      <c r="A246" s="43">
        <v>246</v>
      </c>
      <c r="B246" s="35" t="s">
        <v>145</v>
      </c>
      <c r="C246" s="35" t="s">
        <v>5706</v>
      </c>
      <c r="D246" s="35">
        <v>2</v>
      </c>
      <c r="E246" s="35">
        <v>700</v>
      </c>
      <c r="F246" s="64" t="s">
        <v>1103</v>
      </c>
      <c r="G246" s="73" t="s">
        <v>1104</v>
      </c>
      <c r="H246" s="35">
        <v>69</v>
      </c>
      <c r="I246" s="35" t="s">
        <v>54</v>
      </c>
      <c r="J246" s="35">
        <v>100</v>
      </c>
      <c r="K246" s="35" t="s">
        <v>148</v>
      </c>
      <c r="L246" s="35" t="s">
        <v>53</v>
      </c>
      <c r="M246" s="35">
        <v>7</v>
      </c>
      <c r="N246" s="35">
        <v>7</v>
      </c>
      <c r="O246" s="35">
        <v>1</v>
      </c>
      <c r="P246" s="35">
        <v>2</v>
      </c>
      <c r="Q246" s="35">
        <v>1</v>
      </c>
      <c r="R246" s="35" t="s">
        <v>73</v>
      </c>
      <c r="S246" s="35" t="s">
        <v>73</v>
      </c>
      <c r="T246" s="36">
        <v>44901</v>
      </c>
      <c r="U246" s="36">
        <v>2958465</v>
      </c>
      <c r="V246" s="35" t="s">
        <v>5707</v>
      </c>
      <c r="W246" s="35" t="s">
        <v>144</v>
      </c>
      <c r="X246" s="35"/>
      <c r="Y246" s="35" t="s">
        <v>143</v>
      </c>
      <c r="Z246" s="35">
        <v>7594328</v>
      </c>
      <c r="AA246" s="35">
        <v>388</v>
      </c>
      <c r="AB246" s="35">
        <v>194</v>
      </c>
      <c r="AC246" s="35"/>
      <c r="AE246" s="51">
        <f t="shared" si="60"/>
        <v>7</v>
      </c>
      <c r="AG246" s="6" t="str">
        <f t="shared" si="61"/>
        <v>90MB1BG0-C1BAY0</v>
      </c>
      <c r="AH246" s="6" t="str">
        <f t="shared" si="62"/>
        <v>59MB1BGB-MB0A01S</v>
      </c>
      <c r="AI246" s="6" t="str">
        <f t="shared" si="63"/>
        <v/>
      </c>
      <c r="AJ246" s="6" t="str">
        <f t="shared" si="64"/>
        <v/>
      </c>
      <c r="AK246" s="6" t="str">
        <f t="shared" si="65"/>
        <v/>
      </c>
      <c r="AL246" s="6" t="str">
        <f t="shared" si="66"/>
        <v/>
      </c>
      <c r="AM246" s="6" t="str">
        <f t="shared" si="67"/>
        <v/>
      </c>
      <c r="AN246" s="6" t="str">
        <f t="shared" si="68"/>
        <v/>
      </c>
      <c r="AO246" s="6" t="str">
        <f t="shared" si="69"/>
        <v xml:space="preserve">90MB1BG0-C1BAY0 | 59MB1BGB-MB0A01S |  |  |  |  |  | </v>
      </c>
      <c r="AP246" s="6">
        <f t="shared" si="70"/>
        <v>100</v>
      </c>
      <c r="AQ246" s="4"/>
      <c r="AR246" s="6" t="b">
        <f t="shared" si="71"/>
        <v>1</v>
      </c>
      <c r="AS246" s="6" t="str">
        <f t="shared" si="72"/>
        <v>461E | 90MB1BG0-C1BAY0 | 59MB1BGB-MB0A01S |  |  |  |  |  |  | 69</v>
      </c>
      <c r="AT246" s="63">
        <f>IF(NOT(AR246),IF(TRIM($H246)="","Assembly","Phantom Alt"),VLOOKUP(F246,ZPCS04!B:G,6,0))</f>
        <v>709</v>
      </c>
      <c r="AU246" s="7"/>
      <c r="AV246" s="38">
        <f ca="1">IF(TRIM($W246)="F",OFFSET($A$5,MATCH($AS246,$AS$5:$AS246,0)-1,0),$A246)</f>
        <v>246</v>
      </c>
      <c r="AW246" s="38">
        <f ca="1">IFERROR(OFFSET(ZPCS04!$A$1,MATCH(F246,ZPCS04!B:B,0)-1,0),100)</f>
        <v>1.99999985</v>
      </c>
      <c r="AX246" s="7"/>
      <c r="AY246" s="6" t="b">
        <f t="shared" si="73"/>
        <v>1</v>
      </c>
      <c r="AZ246" s="6" t="b">
        <f t="shared" si="74"/>
        <v>1</v>
      </c>
      <c r="BA246" s="4"/>
      <c r="BB246" s="38" t="str">
        <f ca="1">IF(AT246="Phantom Alt",MATCH($AS246,$AS$5:$AS246,0),IF(OR(OFFSET($AF246,0,8-COUNTBLANK($AG246:$AN246))=$F245,$BE246=$BE245),$BB245,""))</f>
        <v/>
      </c>
      <c r="BC246" s="41"/>
      <c r="BD246" s="55" t="str">
        <f t="shared" si="75"/>
        <v>90MB1BG0-C1BAY0 | 10G213100213010</v>
      </c>
      <c r="BE246" s="55" t="str">
        <f t="shared" ca="1" si="76"/>
        <v>90MB1BG0-C1BAY0 | 59MB1BGB-MB0A01S</v>
      </c>
      <c r="BF246" s="57">
        <f ca="1">IFERROR(VLOOKUP($BE246,$BD$5:$BF245,3,0)*$AE246,VLOOKUP($C246,Demanda!$A:$B,2,0)*$AE246)*IF(AT246="Phantom Alt",$BC246,TRUE)</f>
        <v>10500</v>
      </c>
      <c r="BG246" s="57">
        <f t="shared" ca="1" si="77"/>
        <v>10500</v>
      </c>
      <c r="BH246" s="57">
        <f>SUMIF(Invoice!A:A,F246,Invoice!B:B)</f>
        <v>15000</v>
      </c>
      <c r="BI246" s="57">
        <f t="shared" ca="1" si="78"/>
        <v>10500</v>
      </c>
      <c r="BJ246" s="57">
        <f ca="1">MIN((BI246-SUMIF($AS$5:AS245,AS246,$BJ$5:BJ245)),MAX(0,BH246-SUMIF($F$5:F245,F246,$BJ$5:BJ245)))</f>
        <v>10500</v>
      </c>
      <c r="BK246" s="57">
        <f t="shared" ca="1" si="79"/>
        <v>0</v>
      </c>
      <c r="BL246" s="57">
        <f ca="1">MAX(0,SUMIF(Invoice!A:A,F246,Invoice!B:B)-SUMIF(F:F,F246,BJ:BJ))*(COUNTIF(F:F,F246)=COUNTIF($F$5:F246,F246))</f>
        <v>4500</v>
      </c>
    </row>
    <row r="247" spans="1:64" hidden="1">
      <c r="A247" s="43">
        <v>247</v>
      </c>
      <c r="B247" s="35" t="s">
        <v>145</v>
      </c>
      <c r="C247" s="35" t="s">
        <v>5706</v>
      </c>
      <c r="D247" s="35">
        <v>2</v>
      </c>
      <c r="E247" s="35">
        <v>700</v>
      </c>
      <c r="F247" s="64" t="s">
        <v>1106</v>
      </c>
      <c r="G247" s="73" t="s">
        <v>1107</v>
      </c>
      <c r="H247" s="35">
        <v>69</v>
      </c>
      <c r="I247" s="35" t="s">
        <v>55</v>
      </c>
      <c r="J247" s="35">
        <v>0</v>
      </c>
      <c r="K247" s="35" t="s">
        <v>148</v>
      </c>
      <c r="L247" s="35" t="s">
        <v>53</v>
      </c>
      <c r="M247" s="35">
        <v>7</v>
      </c>
      <c r="N247" s="35"/>
      <c r="O247" s="35">
        <v>1</v>
      </c>
      <c r="P247" s="35">
        <v>2</v>
      </c>
      <c r="Q247" s="35">
        <v>2</v>
      </c>
      <c r="R247" s="35" t="s">
        <v>73</v>
      </c>
      <c r="S247" s="35" t="s">
        <v>73</v>
      </c>
      <c r="T247" s="36">
        <v>44901</v>
      </c>
      <c r="U247" s="36">
        <v>2958465</v>
      </c>
      <c r="V247" s="35" t="s">
        <v>5707</v>
      </c>
      <c r="W247" s="35" t="s">
        <v>144</v>
      </c>
      <c r="X247" s="35"/>
      <c r="Y247" s="35" t="s">
        <v>143</v>
      </c>
      <c r="Z247" s="35">
        <v>7594328</v>
      </c>
      <c r="AA247" s="35">
        <v>390</v>
      </c>
      <c r="AB247" s="35">
        <v>195</v>
      </c>
      <c r="AC247" s="35"/>
      <c r="AE247" s="51">
        <f t="shared" si="60"/>
        <v>7</v>
      </c>
      <c r="AG247" s="6" t="str">
        <f t="shared" si="61"/>
        <v>90MB1BG0-C1BAY0</v>
      </c>
      <c r="AH247" s="6" t="str">
        <f t="shared" si="62"/>
        <v>59MB1BGB-MB0A01S</v>
      </c>
      <c r="AI247" s="6" t="str">
        <f t="shared" si="63"/>
        <v/>
      </c>
      <c r="AJ247" s="6" t="str">
        <f t="shared" si="64"/>
        <v/>
      </c>
      <c r="AK247" s="6" t="str">
        <f t="shared" si="65"/>
        <v/>
      </c>
      <c r="AL247" s="6" t="str">
        <f t="shared" si="66"/>
        <v/>
      </c>
      <c r="AM247" s="6" t="str">
        <f t="shared" si="67"/>
        <v/>
      </c>
      <c r="AN247" s="6" t="str">
        <f t="shared" si="68"/>
        <v/>
      </c>
      <c r="AO247" s="6" t="str">
        <f t="shared" si="69"/>
        <v xml:space="preserve">90MB1BG0-C1BAY0 | 59MB1BGB-MB0A01S |  |  |  |  |  | </v>
      </c>
      <c r="AP247" s="6">
        <f t="shared" si="70"/>
        <v>0</v>
      </c>
      <c r="AQ247" s="4"/>
      <c r="AR247" s="6" t="b">
        <f t="shared" si="71"/>
        <v>1</v>
      </c>
      <c r="AS247" s="6" t="str">
        <f t="shared" si="72"/>
        <v>461E | 90MB1BG0-C1BAY0 | 59MB1BGB-MB0A01S |  |  |  |  |  |  | 69</v>
      </c>
      <c r="AT247" s="63">
        <f>IF(NOT(AR247),IF(TRIM($H247)="","Assembly","Phantom Alt"),VLOOKUP(F247,ZPCS04!B:G,6,0))</f>
        <v>709</v>
      </c>
      <c r="AU247" s="7"/>
      <c r="AV247" s="38">
        <f ca="1">IF(TRIM($W247)="F",OFFSET($A$5,MATCH($AS247,$AS$5:$AS247,0)-1,0),$A247)</f>
        <v>246</v>
      </c>
      <c r="AW247" s="38">
        <f ca="1">IFERROR(OFFSET(ZPCS04!$A$1,MATCH(F247,ZPCS04!B:B,0)-1,0),100)</f>
        <v>2</v>
      </c>
      <c r="AX247" s="7"/>
      <c r="AY247" s="6" t="b">
        <f t="shared" si="73"/>
        <v>1</v>
      </c>
      <c r="AZ247" s="6" t="b">
        <f t="shared" si="74"/>
        <v>1</v>
      </c>
      <c r="BA247" s="4"/>
      <c r="BB247" s="38" t="str">
        <f ca="1">IF(AT247="Phantom Alt",MATCH($AS247,$AS$5:$AS247,0),IF(OR(OFFSET($AF247,0,8-COUNTBLANK($AG247:$AN247))=$F246,$BE247=$BE246),$BB246,""))</f>
        <v/>
      </c>
      <c r="BC247" s="41"/>
      <c r="BD247" s="55" t="str">
        <f t="shared" si="75"/>
        <v>90MB1BG0-C1BAY0 | 10G213100213020</v>
      </c>
      <c r="BE247" s="55" t="str">
        <f t="shared" ca="1" si="76"/>
        <v>90MB1BG0-C1BAY0 | 59MB1BGB-MB0A01S</v>
      </c>
      <c r="BF247" s="57">
        <f ca="1">IFERROR(VLOOKUP($BE247,$BD$5:$BF246,3,0)*$AE247,VLOOKUP($C247,Demanda!$A:$B,2,0)*$AE247)*IF(AT247="Phantom Alt",$BC247,TRUE)</f>
        <v>10500</v>
      </c>
      <c r="BG247" s="57">
        <f t="shared" ca="1" si="77"/>
        <v>0</v>
      </c>
      <c r="BH247" s="57">
        <f>SUMIF(Invoice!A:A,F247,Invoice!B:B)</f>
        <v>0</v>
      </c>
      <c r="BI247" s="57">
        <f t="shared" ca="1" si="78"/>
        <v>10500</v>
      </c>
      <c r="BJ247" s="57">
        <f ca="1">MIN((BI247-SUMIF($AS$5:AS246,AS247,$BJ$5:BJ246)),MAX(0,BH247-SUMIF($F$5:F246,F247,$BJ$5:BJ246)))</f>
        <v>0</v>
      </c>
      <c r="BK247" s="57">
        <f t="shared" ca="1" si="79"/>
        <v>0</v>
      </c>
      <c r="BL247" s="57">
        <f ca="1">MAX(0,SUMIF(Invoice!A:A,F247,Invoice!B:B)-SUMIF(F:F,F247,BJ:BJ))*(COUNTIF(F:F,F247)=COUNTIF($F$5:F247,F247))</f>
        <v>0</v>
      </c>
    </row>
    <row r="248" spans="1:64" hidden="1">
      <c r="A248" s="43">
        <v>248</v>
      </c>
      <c r="B248" s="35" t="s">
        <v>145</v>
      </c>
      <c r="C248" s="35" t="s">
        <v>5706</v>
      </c>
      <c r="D248" s="35">
        <v>2</v>
      </c>
      <c r="E248" s="35">
        <v>700</v>
      </c>
      <c r="F248" s="64" t="s">
        <v>1108</v>
      </c>
      <c r="G248" s="73" t="s">
        <v>1109</v>
      </c>
      <c r="H248" s="35">
        <v>69</v>
      </c>
      <c r="I248" s="35" t="s">
        <v>55</v>
      </c>
      <c r="J248" s="35">
        <v>0</v>
      </c>
      <c r="K248" s="35" t="s">
        <v>148</v>
      </c>
      <c r="L248" s="35" t="s">
        <v>53</v>
      </c>
      <c r="M248" s="35">
        <v>7</v>
      </c>
      <c r="N248" s="35"/>
      <c r="O248" s="35">
        <v>1</v>
      </c>
      <c r="P248" s="35">
        <v>2</v>
      </c>
      <c r="Q248" s="35">
        <v>3</v>
      </c>
      <c r="R248" s="35" t="s">
        <v>73</v>
      </c>
      <c r="S248" s="35" t="s">
        <v>73</v>
      </c>
      <c r="T248" s="36">
        <v>44901</v>
      </c>
      <c r="U248" s="36">
        <v>2958465</v>
      </c>
      <c r="V248" s="35" t="s">
        <v>5707</v>
      </c>
      <c r="W248" s="35" t="s">
        <v>144</v>
      </c>
      <c r="X248" s="35"/>
      <c r="Y248" s="35" t="s">
        <v>143</v>
      </c>
      <c r="Z248" s="35">
        <v>7594328</v>
      </c>
      <c r="AA248" s="35">
        <v>392</v>
      </c>
      <c r="AB248" s="35">
        <v>196</v>
      </c>
      <c r="AC248" s="35"/>
      <c r="AE248" s="51">
        <f t="shared" si="60"/>
        <v>7</v>
      </c>
      <c r="AG248" s="6" t="str">
        <f t="shared" si="61"/>
        <v>90MB1BG0-C1BAY0</v>
      </c>
      <c r="AH248" s="6" t="str">
        <f t="shared" si="62"/>
        <v>59MB1BGB-MB0A01S</v>
      </c>
      <c r="AI248" s="6" t="str">
        <f t="shared" si="63"/>
        <v/>
      </c>
      <c r="AJ248" s="6" t="str">
        <f t="shared" si="64"/>
        <v/>
      </c>
      <c r="AK248" s="6" t="str">
        <f t="shared" si="65"/>
        <v/>
      </c>
      <c r="AL248" s="6" t="str">
        <f t="shared" si="66"/>
        <v/>
      </c>
      <c r="AM248" s="6" t="str">
        <f t="shared" si="67"/>
        <v/>
      </c>
      <c r="AN248" s="6" t="str">
        <f t="shared" si="68"/>
        <v/>
      </c>
      <c r="AO248" s="6" t="str">
        <f t="shared" si="69"/>
        <v xml:space="preserve">90MB1BG0-C1BAY0 | 59MB1BGB-MB0A01S |  |  |  |  |  | </v>
      </c>
      <c r="AP248" s="6">
        <f t="shared" si="70"/>
        <v>0</v>
      </c>
      <c r="AQ248" s="4"/>
      <c r="AR248" s="6" t="b">
        <f t="shared" si="71"/>
        <v>1</v>
      </c>
      <c r="AS248" s="6" t="str">
        <f t="shared" si="72"/>
        <v>461E | 90MB1BG0-C1BAY0 | 59MB1BGB-MB0A01S |  |  |  |  |  |  | 69</v>
      </c>
      <c r="AT248" s="63">
        <f>IF(NOT(AR248),IF(TRIM($H248)="","Assembly","Phantom Alt"),VLOOKUP(F248,ZPCS04!B:G,6,0))</f>
        <v>709</v>
      </c>
      <c r="AU248" s="7"/>
      <c r="AV248" s="38">
        <f ca="1">IF(TRIM($W248)="F",OFFSET($A$5,MATCH($AS248,$AS$5:$AS248,0)-1,0),$A248)</f>
        <v>246</v>
      </c>
      <c r="AW248" s="38">
        <f ca="1">IFERROR(OFFSET(ZPCS04!$A$1,MATCH(F248,ZPCS04!B:B,0)-1,0),100)</f>
        <v>2</v>
      </c>
      <c r="AX248" s="7"/>
      <c r="AY248" s="6" t="b">
        <f t="shared" si="73"/>
        <v>1</v>
      </c>
      <c r="AZ248" s="6" t="b">
        <f t="shared" si="74"/>
        <v>1</v>
      </c>
      <c r="BA248" s="4"/>
      <c r="BB248" s="38" t="str">
        <f ca="1">IF(AT248="Phantom Alt",MATCH($AS248,$AS$5:$AS248,0),IF(OR(OFFSET($AF248,0,8-COUNTBLANK($AG248:$AN248))=$F247,$BE248=$BE247),$BB247,""))</f>
        <v/>
      </c>
      <c r="BC248" s="41"/>
      <c r="BD248" s="55" t="str">
        <f t="shared" si="75"/>
        <v>90MB1BG0-C1BAY0 | 10G213100213050</v>
      </c>
      <c r="BE248" s="55" t="str">
        <f t="shared" ca="1" si="76"/>
        <v>90MB1BG0-C1BAY0 | 59MB1BGB-MB0A01S</v>
      </c>
      <c r="BF248" s="57">
        <f ca="1">IFERROR(VLOOKUP($BE248,$BD$5:$BF247,3,0)*$AE248,VLOOKUP($C248,Demanda!$A:$B,2,0)*$AE248)*IF(AT248="Phantom Alt",$BC248,TRUE)</f>
        <v>10500</v>
      </c>
      <c r="BG248" s="57">
        <f t="shared" ca="1" si="77"/>
        <v>0</v>
      </c>
      <c r="BH248" s="57">
        <f>SUMIF(Invoice!A:A,F248,Invoice!B:B)</f>
        <v>0</v>
      </c>
      <c r="BI248" s="57">
        <f t="shared" ca="1" si="78"/>
        <v>10500</v>
      </c>
      <c r="BJ248" s="57">
        <f ca="1">MIN((BI248-SUMIF($AS$5:AS247,AS248,$BJ$5:BJ247)),MAX(0,BH248-SUMIF($F$5:F247,F248,$BJ$5:BJ247)))</f>
        <v>0</v>
      </c>
      <c r="BK248" s="57">
        <f t="shared" ca="1" si="79"/>
        <v>0</v>
      </c>
      <c r="BL248" s="57">
        <f ca="1">MAX(0,SUMIF(Invoice!A:A,F248,Invoice!B:B)-SUMIF(F:F,F248,BJ:BJ))*(COUNTIF(F:F,F248)=COUNTIF($F$5:F248,F248))</f>
        <v>0</v>
      </c>
    </row>
    <row r="249" spans="1:64" hidden="1">
      <c r="A249" s="43">
        <v>249</v>
      </c>
      <c r="B249" s="35" t="s">
        <v>145</v>
      </c>
      <c r="C249" s="35" t="s">
        <v>5706</v>
      </c>
      <c r="D249" s="35">
        <v>2</v>
      </c>
      <c r="E249" s="35">
        <v>710</v>
      </c>
      <c r="F249" s="64" t="s">
        <v>1110</v>
      </c>
      <c r="G249" s="73" t="s">
        <v>1111</v>
      </c>
      <c r="H249" s="35">
        <v>70</v>
      </c>
      <c r="I249" s="35" t="s">
        <v>54</v>
      </c>
      <c r="J249" s="35">
        <v>100</v>
      </c>
      <c r="K249" s="35" t="s">
        <v>148</v>
      </c>
      <c r="L249" s="35" t="s">
        <v>53</v>
      </c>
      <c r="M249" s="35">
        <v>9</v>
      </c>
      <c r="N249" s="35">
        <v>9</v>
      </c>
      <c r="O249" s="35">
        <v>1</v>
      </c>
      <c r="P249" s="35">
        <v>2</v>
      </c>
      <c r="Q249" s="35">
        <v>1</v>
      </c>
      <c r="R249" s="35" t="s">
        <v>73</v>
      </c>
      <c r="S249" s="35" t="s">
        <v>73</v>
      </c>
      <c r="T249" s="36">
        <v>44901</v>
      </c>
      <c r="U249" s="36">
        <v>2958465</v>
      </c>
      <c r="V249" s="35" t="s">
        <v>5707</v>
      </c>
      <c r="W249" s="35" t="s">
        <v>144</v>
      </c>
      <c r="X249" s="35"/>
      <c r="Y249" s="35" t="s">
        <v>143</v>
      </c>
      <c r="Z249" s="35">
        <v>7594328</v>
      </c>
      <c r="AA249" s="35">
        <v>394</v>
      </c>
      <c r="AB249" s="35">
        <v>197</v>
      </c>
      <c r="AC249" s="35"/>
      <c r="AE249" s="51">
        <f t="shared" si="60"/>
        <v>9</v>
      </c>
      <c r="AG249" s="6" t="str">
        <f t="shared" si="61"/>
        <v>90MB1BG0-C1BAY0</v>
      </c>
      <c r="AH249" s="6" t="str">
        <f t="shared" si="62"/>
        <v>59MB1BGB-MB0A01S</v>
      </c>
      <c r="AI249" s="6" t="str">
        <f t="shared" si="63"/>
        <v/>
      </c>
      <c r="AJ249" s="6" t="str">
        <f t="shared" si="64"/>
        <v/>
      </c>
      <c r="AK249" s="6" t="str">
        <f t="shared" si="65"/>
        <v/>
      </c>
      <c r="AL249" s="6" t="str">
        <f t="shared" si="66"/>
        <v/>
      </c>
      <c r="AM249" s="6" t="str">
        <f t="shared" si="67"/>
        <v/>
      </c>
      <c r="AN249" s="6" t="str">
        <f t="shared" si="68"/>
        <v/>
      </c>
      <c r="AO249" s="6" t="str">
        <f t="shared" si="69"/>
        <v xml:space="preserve">90MB1BG0-C1BAY0 | 59MB1BGB-MB0A01S |  |  |  |  |  | </v>
      </c>
      <c r="AP249" s="6">
        <f t="shared" si="70"/>
        <v>100</v>
      </c>
      <c r="AQ249" s="4"/>
      <c r="AR249" s="6" t="b">
        <f t="shared" si="71"/>
        <v>1</v>
      </c>
      <c r="AS249" s="6" t="str">
        <f t="shared" si="72"/>
        <v>461E | 90MB1BG0-C1BAY0 | 59MB1BGB-MB0A01S |  |  |  |  |  |  | 70</v>
      </c>
      <c r="AT249" s="63">
        <f>IF(NOT(AR249),IF(TRIM($H249)="","Assembly","Phantom Alt"),VLOOKUP(F249,ZPCS04!B:G,6,0))</f>
        <v>710</v>
      </c>
      <c r="AU249" s="7"/>
      <c r="AV249" s="38">
        <f ca="1">IF(TRIM($W249)="F",OFFSET($A$5,MATCH($AS249,$AS$5:$AS249,0)-1,0),$A249)</f>
        <v>249</v>
      </c>
      <c r="AW249" s="38">
        <f ca="1">IFERROR(OFFSET(ZPCS04!$A$1,MATCH(F249,ZPCS04!B:B,0)-1,0),100)</f>
        <v>1.99999985</v>
      </c>
      <c r="AX249" s="7"/>
      <c r="AY249" s="6" t="b">
        <f t="shared" si="73"/>
        <v>1</v>
      </c>
      <c r="AZ249" s="6" t="b">
        <f t="shared" si="74"/>
        <v>1</v>
      </c>
      <c r="BA249" s="4"/>
      <c r="BB249" s="38" t="str">
        <f ca="1">IF(AT249="Phantom Alt",MATCH($AS249,$AS$5:$AS249,0),IF(OR(OFFSET($AF249,0,8-COUNTBLANK($AG249:$AN249))=$F248,$BE249=$BE248),$BB248,""))</f>
        <v/>
      </c>
      <c r="BC249" s="41"/>
      <c r="BD249" s="55" t="str">
        <f t="shared" si="75"/>
        <v>90MB1BG0-C1BAY0 | 10G213100313010</v>
      </c>
      <c r="BE249" s="55" t="str">
        <f t="shared" ca="1" si="76"/>
        <v>90MB1BG0-C1BAY0 | 59MB1BGB-MB0A01S</v>
      </c>
      <c r="BF249" s="57">
        <f ca="1">IFERROR(VLOOKUP($BE249,$BD$5:$BF248,3,0)*$AE249,VLOOKUP($C249,Demanda!$A:$B,2,0)*$AE249)*IF(AT249="Phantom Alt",$BC249,TRUE)</f>
        <v>13500</v>
      </c>
      <c r="BG249" s="57">
        <f t="shared" ca="1" si="77"/>
        <v>13500</v>
      </c>
      <c r="BH249" s="57">
        <f>SUMIF(Invoice!A:A,F249,Invoice!B:B)</f>
        <v>15000</v>
      </c>
      <c r="BI249" s="57">
        <f t="shared" ca="1" si="78"/>
        <v>13500</v>
      </c>
      <c r="BJ249" s="57">
        <f ca="1">MIN((BI249-SUMIF($AS$5:AS248,AS249,$BJ$5:BJ248)),MAX(0,BH249-SUMIF($F$5:F248,F249,$BJ$5:BJ248)))</f>
        <v>13500</v>
      </c>
      <c r="BK249" s="57">
        <f t="shared" ca="1" si="79"/>
        <v>0</v>
      </c>
      <c r="BL249" s="57">
        <f ca="1">MAX(0,SUMIF(Invoice!A:A,F249,Invoice!B:B)-SUMIF(F:F,F249,BJ:BJ))*(COUNTIF(F:F,F249)=COUNTIF($F$5:F249,F249))</f>
        <v>1500</v>
      </c>
    </row>
    <row r="250" spans="1:64" hidden="1">
      <c r="A250" s="43">
        <v>250</v>
      </c>
      <c r="B250" s="35" t="s">
        <v>145</v>
      </c>
      <c r="C250" s="35" t="s">
        <v>5706</v>
      </c>
      <c r="D250" s="35">
        <v>2</v>
      </c>
      <c r="E250" s="35">
        <v>710</v>
      </c>
      <c r="F250" s="64" t="s">
        <v>1113</v>
      </c>
      <c r="G250" s="73" t="s">
        <v>1114</v>
      </c>
      <c r="H250" s="35">
        <v>70</v>
      </c>
      <c r="I250" s="35" t="s">
        <v>55</v>
      </c>
      <c r="J250" s="35">
        <v>0</v>
      </c>
      <c r="K250" s="35" t="s">
        <v>148</v>
      </c>
      <c r="L250" s="35" t="s">
        <v>53</v>
      </c>
      <c r="M250" s="35">
        <v>9</v>
      </c>
      <c r="N250" s="35"/>
      <c r="O250" s="35">
        <v>1</v>
      </c>
      <c r="P250" s="35">
        <v>2</v>
      </c>
      <c r="Q250" s="35">
        <v>2</v>
      </c>
      <c r="R250" s="35" t="s">
        <v>73</v>
      </c>
      <c r="S250" s="35" t="s">
        <v>73</v>
      </c>
      <c r="T250" s="36">
        <v>44901</v>
      </c>
      <c r="U250" s="36">
        <v>2958465</v>
      </c>
      <c r="V250" s="35" t="s">
        <v>5707</v>
      </c>
      <c r="W250" s="35" t="s">
        <v>144</v>
      </c>
      <c r="X250" s="35"/>
      <c r="Y250" s="35" t="s">
        <v>143</v>
      </c>
      <c r="Z250" s="35">
        <v>7594328</v>
      </c>
      <c r="AA250" s="35">
        <v>396</v>
      </c>
      <c r="AB250" s="35">
        <v>198</v>
      </c>
      <c r="AC250" s="35"/>
      <c r="AE250" s="51">
        <f t="shared" si="60"/>
        <v>9</v>
      </c>
      <c r="AG250" s="6" t="str">
        <f t="shared" si="61"/>
        <v>90MB1BG0-C1BAY0</v>
      </c>
      <c r="AH250" s="6" t="str">
        <f t="shared" si="62"/>
        <v>59MB1BGB-MB0A01S</v>
      </c>
      <c r="AI250" s="6" t="str">
        <f t="shared" si="63"/>
        <v/>
      </c>
      <c r="AJ250" s="6" t="str">
        <f t="shared" si="64"/>
        <v/>
      </c>
      <c r="AK250" s="6" t="str">
        <f t="shared" si="65"/>
        <v/>
      </c>
      <c r="AL250" s="6" t="str">
        <f t="shared" si="66"/>
        <v/>
      </c>
      <c r="AM250" s="6" t="str">
        <f t="shared" si="67"/>
        <v/>
      </c>
      <c r="AN250" s="6" t="str">
        <f t="shared" si="68"/>
        <v/>
      </c>
      <c r="AO250" s="6" t="str">
        <f t="shared" si="69"/>
        <v xml:space="preserve">90MB1BG0-C1BAY0 | 59MB1BGB-MB0A01S |  |  |  |  |  | </v>
      </c>
      <c r="AP250" s="6">
        <f t="shared" si="70"/>
        <v>0</v>
      </c>
      <c r="AQ250" s="4"/>
      <c r="AR250" s="6" t="b">
        <f t="shared" si="71"/>
        <v>1</v>
      </c>
      <c r="AS250" s="6" t="str">
        <f t="shared" si="72"/>
        <v>461E | 90MB1BG0-C1BAY0 | 59MB1BGB-MB0A01S |  |  |  |  |  |  | 70</v>
      </c>
      <c r="AT250" s="63">
        <f>IF(NOT(AR250),IF(TRIM($H250)="","Assembly","Phantom Alt"),VLOOKUP(F250,ZPCS04!B:G,6,0))</f>
        <v>710</v>
      </c>
      <c r="AU250" s="7"/>
      <c r="AV250" s="38">
        <f ca="1">IF(TRIM($W250)="F",OFFSET($A$5,MATCH($AS250,$AS$5:$AS250,0)-1,0),$A250)</f>
        <v>249</v>
      </c>
      <c r="AW250" s="38">
        <f ca="1">IFERROR(OFFSET(ZPCS04!$A$1,MATCH(F250,ZPCS04!B:B,0)-1,0),100)</f>
        <v>2</v>
      </c>
      <c r="AX250" s="7"/>
      <c r="AY250" s="6" t="b">
        <f t="shared" si="73"/>
        <v>1</v>
      </c>
      <c r="AZ250" s="6" t="b">
        <f t="shared" si="74"/>
        <v>1</v>
      </c>
      <c r="BA250" s="4"/>
      <c r="BB250" s="38" t="str">
        <f ca="1">IF(AT250="Phantom Alt",MATCH($AS250,$AS$5:$AS250,0),IF(OR(OFFSET($AF250,0,8-COUNTBLANK($AG250:$AN250))=$F249,$BE250=$BE249),$BB249,""))</f>
        <v/>
      </c>
      <c r="BC250" s="41"/>
      <c r="BD250" s="55" t="str">
        <f t="shared" si="75"/>
        <v>90MB1BG0-C1BAY0 | 10G213100313020</v>
      </c>
      <c r="BE250" s="55" t="str">
        <f t="shared" ca="1" si="76"/>
        <v>90MB1BG0-C1BAY0 | 59MB1BGB-MB0A01S</v>
      </c>
      <c r="BF250" s="57">
        <f ca="1">IFERROR(VLOOKUP($BE250,$BD$5:$BF249,3,0)*$AE250,VLOOKUP($C250,Demanda!$A:$B,2,0)*$AE250)*IF(AT250="Phantom Alt",$BC250,TRUE)</f>
        <v>13500</v>
      </c>
      <c r="BG250" s="57">
        <f t="shared" ca="1" si="77"/>
        <v>0</v>
      </c>
      <c r="BH250" s="57">
        <f>SUMIF(Invoice!A:A,F250,Invoice!B:B)</f>
        <v>0</v>
      </c>
      <c r="BI250" s="57">
        <f t="shared" ca="1" si="78"/>
        <v>13500</v>
      </c>
      <c r="BJ250" s="57">
        <f ca="1">MIN((BI250-SUMIF($AS$5:AS249,AS250,$BJ$5:BJ249)),MAX(0,BH250-SUMIF($F$5:F249,F250,$BJ$5:BJ249)))</f>
        <v>0</v>
      </c>
      <c r="BK250" s="57">
        <f t="shared" ca="1" si="79"/>
        <v>0</v>
      </c>
      <c r="BL250" s="57">
        <f ca="1">MAX(0,SUMIF(Invoice!A:A,F250,Invoice!B:B)-SUMIF(F:F,F250,BJ:BJ))*(COUNTIF(F:F,F250)=COUNTIF($F$5:F250,F250))</f>
        <v>0</v>
      </c>
    </row>
    <row r="251" spans="1:64" hidden="1">
      <c r="A251" s="43">
        <v>252</v>
      </c>
      <c r="B251" s="35" t="s">
        <v>145</v>
      </c>
      <c r="C251" s="35" t="s">
        <v>5706</v>
      </c>
      <c r="D251" s="35">
        <v>2</v>
      </c>
      <c r="E251" s="35">
        <v>710</v>
      </c>
      <c r="F251" s="64" t="s">
        <v>1115</v>
      </c>
      <c r="G251" s="73" t="s">
        <v>1116</v>
      </c>
      <c r="H251" s="35">
        <v>70</v>
      </c>
      <c r="I251" s="35" t="s">
        <v>55</v>
      </c>
      <c r="J251" s="35">
        <v>0</v>
      </c>
      <c r="K251" s="35" t="s">
        <v>148</v>
      </c>
      <c r="L251" s="35" t="s">
        <v>53</v>
      </c>
      <c r="M251" s="35">
        <v>9</v>
      </c>
      <c r="N251" s="35"/>
      <c r="O251" s="35">
        <v>1</v>
      </c>
      <c r="P251" s="35">
        <v>2</v>
      </c>
      <c r="Q251" s="35">
        <v>3</v>
      </c>
      <c r="R251" s="35" t="s">
        <v>73</v>
      </c>
      <c r="S251" s="35" t="s">
        <v>73</v>
      </c>
      <c r="T251" s="36">
        <v>44901</v>
      </c>
      <c r="U251" s="36">
        <v>2958465</v>
      </c>
      <c r="V251" s="35" t="s">
        <v>5707</v>
      </c>
      <c r="W251" s="35" t="s">
        <v>144</v>
      </c>
      <c r="X251" s="35"/>
      <c r="Y251" s="35" t="s">
        <v>143</v>
      </c>
      <c r="Z251" s="35">
        <v>7594328</v>
      </c>
      <c r="AA251" s="35">
        <v>398</v>
      </c>
      <c r="AB251" s="35">
        <v>199</v>
      </c>
      <c r="AC251" s="35"/>
      <c r="AE251" s="51">
        <f t="shared" si="60"/>
        <v>9</v>
      </c>
      <c r="AG251" s="6" t="str">
        <f t="shared" si="61"/>
        <v>90MB1BG0-C1BAY0</v>
      </c>
      <c r="AH251" s="6" t="str">
        <f t="shared" si="62"/>
        <v>59MB1BGB-MB0A01S</v>
      </c>
      <c r="AI251" s="6" t="str">
        <f t="shared" si="63"/>
        <v/>
      </c>
      <c r="AJ251" s="6" t="str">
        <f t="shared" si="64"/>
        <v/>
      </c>
      <c r="AK251" s="6" t="str">
        <f t="shared" si="65"/>
        <v/>
      </c>
      <c r="AL251" s="6" t="str">
        <f t="shared" si="66"/>
        <v/>
      </c>
      <c r="AM251" s="6" t="str">
        <f t="shared" si="67"/>
        <v/>
      </c>
      <c r="AN251" s="6" t="str">
        <f t="shared" si="68"/>
        <v/>
      </c>
      <c r="AO251" s="6" t="str">
        <f t="shared" si="69"/>
        <v xml:space="preserve">90MB1BG0-C1BAY0 | 59MB1BGB-MB0A01S |  |  |  |  |  | </v>
      </c>
      <c r="AP251" s="6">
        <f t="shared" si="70"/>
        <v>0</v>
      </c>
      <c r="AQ251" s="4"/>
      <c r="AR251" s="6" t="b">
        <f t="shared" si="71"/>
        <v>1</v>
      </c>
      <c r="AS251" s="6" t="str">
        <f t="shared" si="72"/>
        <v>461E | 90MB1BG0-C1BAY0 | 59MB1BGB-MB0A01S |  |  |  |  |  |  | 70</v>
      </c>
      <c r="AT251" s="63">
        <f>IF(NOT(AR251),IF(TRIM($H251)="","Assembly","Phantom Alt"),VLOOKUP(F251,ZPCS04!B:G,6,0))</f>
        <v>710</v>
      </c>
      <c r="AU251" s="7"/>
      <c r="AV251" s="38">
        <f ca="1">IF(TRIM($W251)="F",OFFSET($A$5,MATCH($AS251,$AS$5:$AS251,0)-1,0),$A251)</f>
        <v>249</v>
      </c>
      <c r="AW251" s="38">
        <f ca="1">IFERROR(OFFSET(ZPCS04!$A$1,MATCH(F251,ZPCS04!B:B,0)-1,0),100)</f>
        <v>2</v>
      </c>
      <c r="AX251" s="7"/>
      <c r="AY251" s="6" t="b">
        <f t="shared" si="73"/>
        <v>1</v>
      </c>
      <c r="AZ251" s="6" t="b">
        <f t="shared" si="74"/>
        <v>1</v>
      </c>
      <c r="BA251" s="4"/>
      <c r="BB251" s="38" t="str">
        <f ca="1">IF(AT251="Phantom Alt",MATCH($AS251,$AS$5:$AS251,0),IF(OR(OFFSET($AF251,0,8-COUNTBLANK($AG251:$AN251))=$F250,$BE251=$BE250),$BB250,""))</f>
        <v/>
      </c>
      <c r="BC251" s="41"/>
      <c r="BD251" s="55" t="str">
        <f t="shared" si="75"/>
        <v>90MB1BG0-C1BAY0 | 10G213100313050</v>
      </c>
      <c r="BE251" s="55" t="str">
        <f t="shared" ca="1" si="76"/>
        <v>90MB1BG0-C1BAY0 | 59MB1BGB-MB0A01S</v>
      </c>
      <c r="BF251" s="57">
        <f ca="1">IFERROR(VLOOKUP($BE251,$BD$5:$BF250,3,0)*$AE251,VLOOKUP($C251,Demanda!$A:$B,2,0)*$AE251)*IF(AT251="Phantom Alt",$BC251,TRUE)</f>
        <v>13500</v>
      </c>
      <c r="BG251" s="57">
        <f t="shared" ca="1" si="77"/>
        <v>0</v>
      </c>
      <c r="BH251" s="57">
        <f>SUMIF(Invoice!A:A,F251,Invoice!B:B)</f>
        <v>0</v>
      </c>
      <c r="BI251" s="57">
        <f t="shared" ca="1" si="78"/>
        <v>13500</v>
      </c>
      <c r="BJ251" s="57">
        <f ca="1">MIN((BI251-SUMIF($AS$5:AS250,AS251,$BJ$5:BJ250)),MAX(0,BH251-SUMIF($F$5:F250,F251,$BJ$5:BJ250)))</f>
        <v>0</v>
      </c>
      <c r="BK251" s="57">
        <f t="shared" ca="1" si="79"/>
        <v>0</v>
      </c>
      <c r="BL251" s="57">
        <f ca="1">MAX(0,SUMIF(Invoice!A:A,F251,Invoice!B:B)-SUMIF(F:F,F251,BJ:BJ))*(COUNTIF(F:F,F251)=COUNTIF($F$5:F251,F251))</f>
        <v>0</v>
      </c>
    </row>
    <row r="252" spans="1:64" hidden="1">
      <c r="A252" s="43">
        <v>251</v>
      </c>
      <c r="B252" s="35" t="s">
        <v>145</v>
      </c>
      <c r="C252" s="35" t="s">
        <v>5706</v>
      </c>
      <c r="D252" s="35">
        <v>2</v>
      </c>
      <c r="E252" s="35">
        <v>720</v>
      </c>
      <c r="F252" s="64" t="s">
        <v>1123</v>
      </c>
      <c r="G252" s="73" t="s">
        <v>1124</v>
      </c>
      <c r="H252" s="35">
        <v>71</v>
      </c>
      <c r="I252" s="35" t="s">
        <v>54</v>
      </c>
      <c r="J252" s="35">
        <v>100</v>
      </c>
      <c r="K252" s="35" t="s">
        <v>148</v>
      </c>
      <c r="L252" s="35" t="s">
        <v>53</v>
      </c>
      <c r="M252" s="35">
        <v>1</v>
      </c>
      <c r="N252" s="35">
        <v>1</v>
      </c>
      <c r="O252" s="35">
        <v>1</v>
      </c>
      <c r="P252" s="35">
        <v>2</v>
      </c>
      <c r="Q252" s="35">
        <v>1</v>
      </c>
      <c r="R252" s="35" t="s">
        <v>73</v>
      </c>
      <c r="S252" s="35" t="s">
        <v>73</v>
      </c>
      <c r="T252" s="36">
        <v>44901</v>
      </c>
      <c r="U252" s="36">
        <v>2958465</v>
      </c>
      <c r="V252" s="35" t="s">
        <v>5707</v>
      </c>
      <c r="W252" s="35" t="s">
        <v>144</v>
      </c>
      <c r="X252" s="35"/>
      <c r="Y252" s="35" t="s">
        <v>143</v>
      </c>
      <c r="Z252" s="35">
        <v>7594328</v>
      </c>
      <c r="AA252" s="35">
        <v>400</v>
      </c>
      <c r="AB252" s="35">
        <v>200</v>
      </c>
      <c r="AC252" s="35"/>
      <c r="AE252" s="51">
        <f t="shared" si="60"/>
        <v>1</v>
      </c>
      <c r="AG252" s="6" t="str">
        <f t="shared" si="61"/>
        <v>90MB1BG0-C1BAY0</v>
      </c>
      <c r="AH252" s="6" t="str">
        <f t="shared" si="62"/>
        <v>59MB1BGB-MB0A01S</v>
      </c>
      <c r="AI252" s="6" t="str">
        <f t="shared" si="63"/>
        <v/>
      </c>
      <c r="AJ252" s="6" t="str">
        <f t="shared" si="64"/>
        <v/>
      </c>
      <c r="AK252" s="6" t="str">
        <f t="shared" si="65"/>
        <v/>
      </c>
      <c r="AL252" s="6" t="str">
        <f t="shared" si="66"/>
        <v/>
      </c>
      <c r="AM252" s="6" t="str">
        <f t="shared" si="67"/>
        <v/>
      </c>
      <c r="AN252" s="6" t="str">
        <f t="shared" si="68"/>
        <v/>
      </c>
      <c r="AO252" s="6" t="str">
        <f t="shared" si="69"/>
        <v xml:space="preserve">90MB1BG0-C1BAY0 | 59MB1BGB-MB0A01S |  |  |  |  |  | </v>
      </c>
      <c r="AP252" s="6">
        <f t="shared" si="70"/>
        <v>100</v>
      </c>
      <c r="AQ252" s="4"/>
      <c r="AR252" s="6" t="b">
        <f t="shared" si="71"/>
        <v>1</v>
      </c>
      <c r="AS252" s="6" t="str">
        <f t="shared" si="72"/>
        <v>461E | 90MB1BG0-C1BAY0 | 59MB1BGB-MB0A01S |  |  |  |  |  |  | 71</v>
      </c>
      <c r="AT252" s="63">
        <f>IF(NOT(AR252),IF(TRIM($H252)="","Assembly","Phantom Alt"),VLOOKUP(F252,ZPCS04!B:G,6,0))</f>
        <v>711</v>
      </c>
      <c r="AU252" s="7"/>
      <c r="AV252" s="38">
        <f ca="1">IF(TRIM($W252)="F",OFFSET($A$5,MATCH($AS252,$AS$5:$AS252,0)-1,0),$A252)</f>
        <v>251</v>
      </c>
      <c r="AW252" s="38">
        <f ca="1">IFERROR(OFFSET(ZPCS04!$A$1,MATCH(F252,ZPCS04!B:B,0)-1,0),100)</f>
        <v>1.9999999499999999</v>
      </c>
      <c r="AX252" s="7"/>
      <c r="AY252" s="6" t="b">
        <f t="shared" si="73"/>
        <v>1</v>
      </c>
      <c r="AZ252" s="6" t="b">
        <f t="shared" si="74"/>
        <v>1</v>
      </c>
      <c r="BA252" s="4"/>
      <c r="BB252" s="38" t="str">
        <f ca="1">IF(AT252="Phantom Alt",MATCH($AS252,$AS$5:$AS252,0),IF(OR(OFFSET($AF252,0,8-COUNTBLANK($AG252:$AN252))=$F251,$BE252=$BE251),$BB251,""))</f>
        <v/>
      </c>
      <c r="BC252" s="41"/>
      <c r="BD252" s="55" t="str">
        <f t="shared" si="75"/>
        <v>90MB1BG0-C1BAY0 | 10G213150213010</v>
      </c>
      <c r="BE252" s="55" t="str">
        <f t="shared" ca="1" si="76"/>
        <v>90MB1BG0-C1BAY0 | 59MB1BGB-MB0A01S</v>
      </c>
      <c r="BF252" s="57">
        <f ca="1">IFERROR(VLOOKUP($BE252,$BD$5:$BF251,3,0)*$AE252,VLOOKUP($C252,Demanda!$A:$B,2,0)*$AE252)*IF(AT252="Phantom Alt",$BC252,TRUE)</f>
        <v>1500</v>
      </c>
      <c r="BG252" s="57">
        <f t="shared" ca="1" si="77"/>
        <v>1500</v>
      </c>
      <c r="BH252" s="57">
        <f>SUMIF(Invoice!A:A,F252,Invoice!B:B)</f>
        <v>5000</v>
      </c>
      <c r="BI252" s="57">
        <f t="shared" ca="1" si="78"/>
        <v>1500</v>
      </c>
      <c r="BJ252" s="57">
        <f ca="1">MIN((BI252-SUMIF($AS$5:AS251,AS252,$BJ$5:BJ251)),MAX(0,BH252-SUMIF($F$5:F251,F252,$BJ$5:BJ251)))</f>
        <v>1500</v>
      </c>
      <c r="BK252" s="57">
        <f t="shared" ca="1" si="79"/>
        <v>0</v>
      </c>
      <c r="BL252" s="57">
        <f ca="1">MAX(0,SUMIF(Invoice!A:A,F252,Invoice!B:B)-SUMIF(F:F,F252,BJ:BJ))*(COUNTIF(F:F,F252)=COUNTIF($F$5:F252,F252))</f>
        <v>3500</v>
      </c>
    </row>
    <row r="253" spans="1:64" hidden="1">
      <c r="A253" s="43">
        <v>253</v>
      </c>
      <c r="B253" s="35" t="s">
        <v>145</v>
      </c>
      <c r="C253" s="35" t="s">
        <v>5706</v>
      </c>
      <c r="D253" s="35">
        <v>2</v>
      </c>
      <c r="E253" s="35">
        <v>720</v>
      </c>
      <c r="F253" s="64" t="s">
        <v>1126</v>
      </c>
      <c r="G253" s="73" t="s">
        <v>1127</v>
      </c>
      <c r="H253" s="35">
        <v>71</v>
      </c>
      <c r="I253" s="35" t="s">
        <v>55</v>
      </c>
      <c r="J253" s="35">
        <v>0</v>
      </c>
      <c r="K253" s="35" t="s">
        <v>148</v>
      </c>
      <c r="L253" s="35" t="s">
        <v>53</v>
      </c>
      <c r="M253" s="35">
        <v>1</v>
      </c>
      <c r="N253" s="35"/>
      <c r="O253" s="35">
        <v>1</v>
      </c>
      <c r="P253" s="35">
        <v>2</v>
      </c>
      <c r="Q253" s="35">
        <v>2</v>
      </c>
      <c r="R253" s="35" t="s">
        <v>73</v>
      </c>
      <c r="S253" s="35" t="s">
        <v>73</v>
      </c>
      <c r="T253" s="36">
        <v>44901</v>
      </c>
      <c r="U253" s="36">
        <v>2958465</v>
      </c>
      <c r="V253" s="35" t="s">
        <v>5707</v>
      </c>
      <c r="W253" s="35" t="s">
        <v>144</v>
      </c>
      <c r="X253" s="35"/>
      <c r="Y253" s="35" t="s">
        <v>143</v>
      </c>
      <c r="Z253" s="35">
        <v>7594328</v>
      </c>
      <c r="AA253" s="35">
        <v>402</v>
      </c>
      <c r="AB253" s="35">
        <v>201</v>
      </c>
      <c r="AC253" s="35"/>
      <c r="AE253" s="51">
        <f t="shared" si="60"/>
        <v>1</v>
      </c>
      <c r="AG253" s="6" t="str">
        <f t="shared" si="61"/>
        <v>90MB1BG0-C1BAY0</v>
      </c>
      <c r="AH253" s="6" t="str">
        <f t="shared" si="62"/>
        <v>59MB1BGB-MB0A01S</v>
      </c>
      <c r="AI253" s="6" t="str">
        <f t="shared" si="63"/>
        <v/>
      </c>
      <c r="AJ253" s="6" t="str">
        <f t="shared" si="64"/>
        <v/>
      </c>
      <c r="AK253" s="6" t="str">
        <f t="shared" si="65"/>
        <v/>
      </c>
      <c r="AL253" s="6" t="str">
        <f t="shared" si="66"/>
        <v/>
      </c>
      <c r="AM253" s="6" t="str">
        <f t="shared" si="67"/>
        <v/>
      </c>
      <c r="AN253" s="6" t="str">
        <f t="shared" si="68"/>
        <v/>
      </c>
      <c r="AO253" s="6" t="str">
        <f t="shared" si="69"/>
        <v xml:space="preserve">90MB1BG0-C1BAY0 | 59MB1BGB-MB0A01S |  |  |  |  |  | </v>
      </c>
      <c r="AP253" s="6">
        <f t="shared" si="70"/>
        <v>0</v>
      </c>
      <c r="AQ253" s="4"/>
      <c r="AR253" s="6" t="b">
        <f t="shared" si="71"/>
        <v>1</v>
      </c>
      <c r="AS253" s="6" t="str">
        <f t="shared" si="72"/>
        <v>461E | 90MB1BG0-C1BAY0 | 59MB1BGB-MB0A01S |  |  |  |  |  |  | 71</v>
      </c>
      <c r="AT253" s="63">
        <f>IF(NOT(AR253),IF(TRIM($H253)="","Assembly","Phantom Alt"),VLOOKUP(F253,ZPCS04!B:G,6,0))</f>
        <v>711</v>
      </c>
      <c r="AU253" s="7"/>
      <c r="AV253" s="38">
        <f ca="1">IF(TRIM($W253)="F",OFFSET($A$5,MATCH($AS253,$AS$5:$AS253,0)-1,0),$A253)</f>
        <v>251</v>
      </c>
      <c r="AW253" s="38">
        <f ca="1">IFERROR(OFFSET(ZPCS04!$A$1,MATCH(F253,ZPCS04!B:B,0)-1,0),100)</f>
        <v>2</v>
      </c>
      <c r="AX253" s="7"/>
      <c r="AY253" s="6" t="b">
        <f t="shared" si="73"/>
        <v>1</v>
      </c>
      <c r="AZ253" s="6" t="b">
        <f t="shared" si="74"/>
        <v>1</v>
      </c>
      <c r="BA253" s="4"/>
      <c r="BB253" s="38" t="str">
        <f ca="1">IF(AT253="Phantom Alt",MATCH($AS253,$AS$5:$AS253,0),IF(OR(OFFSET($AF253,0,8-COUNTBLANK($AG253:$AN253))=$F252,$BE253=$BE252),$BB252,""))</f>
        <v/>
      </c>
      <c r="BC253" s="41"/>
      <c r="BD253" s="55" t="str">
        <f t="shared" si="75"/>
        <v>90MB1BG0-C1BAY0 | 10G213150213020</v>
      </c>
      <c r="BE253" s="55" t="str">
        <f t="shared" ca="1" si="76"/>
        <v>90MB1BG0-C1BAY0 | 59MB1BGB-MB0A01S</v>
      </c>
      <c r="BF253" s="57">
        <f ca="1">IFERROR(VLOOKUP($BE253,$BD$5:$BF252,3,0)*$AE253,VLOOKUP($C253,Demanda!$A:$B,2,0)*$AE253)*IF(AT253="Phantom Alt",$BC253,TRUE)</f>
        <v>1500</v>
      </c>
      <c r="BG253" s="57">
        <f t="shared" ca="1" si="77"/>
        <v>0</v>
      </c>
      <c r="BH253" s="57">
        <f>SUMIF(Invoice!A:A,F253,Invoice!B:B)</f>
        <v>0</v>
      </c>
      <c r="BI253" s="57">
        <f t="shared" ca="1" si="78"/>
        <v>1500</v>
      </c>
      <c r="BJ253" s="57">
        <f ca="1">MIN((BI253-SUMIF($AS$5:AS252,AS253,$BJ$5:BJ252)),MAX(0,BH253-SUMIF($F$5:F252,F253,$BJ$5:BJ252)))</f>
        <v>0</v>
      </c>
      <c r="BK253" s="57">
        <f t="shared" ca="1" si="79"/>
        <v>0</v>
      </c>
      <c r="BL253" s="57">
        <f ca="1">MAX(0,SUMIF(Invoice!A:A,F253,Invoice!B:B)-SUMIF(F:F,F253,BJ:BJ))*(COUNTIF(F:F,F253)=COUNTIF($F$5:F253,F253))</f>
        <v>0</v>
      </c>
    </row>
    <row r="254" spans="1:64" hidden="1">
      <c r="A254" s="43">
        <v>254</v>
      </c>
      <c r="B254" s="35" t="s">
        <v>145</v>
      </c>
      <c r="C254" s="35" t="s">
        <v>5706</v>
      </c>
      <c r="D254" s="35">
        <v>2</v>
      </c>
      <c r="E254" s="35">
        <v>720</v>
      </c>
      <c r="F254" s="64" t="s">
        <v>1128</v>
      </c>
      <c r="G254" s="73" t="s">
        <v>1129</v>
      </c>
      <c r="H254" s="35">
        <v>71</v>
      </c>
      <c r="I254" s="35" t="s">
        <v>55</v>
      </c>
      <c r="J254" s="35">
        <v>0</v>
      </c>
      <c r="K254" s="35" t="s">
        <v>148</v>
      </c>
      <c r="L254" s="35" t="s">
        <v>53</v>
      </c>
      <c r="M254" s="35">
        <v>1</v>
      </c>
      <c r="N254" s="35"/>
      <c r="O254" s="35">
        <v>1</v>
      </c>
      <c r="P254" s="35">
        <v>2</v>
      </c>
      <c r="Q254" s="35">
        <v>3</v>
      </c>
      <c r="R254" s="35" t="s">
        <v>73</v>
      </c>
      <c r="S254" s="35" t="s">
        <v>73</v>
      </c>
      <c r="T254" s="36">
        <v>44901</v>
      </c>
      <c r="U254" s="36">
        <v>2958465</v>
      </c>
      <c r="V254" s="35" t="s">
        <v>5707</v>
      </c>
      <c r="W254" s="35" t="s">
        <v>144</v>
      </c>
      <c r="X254" s="35"/>
      <c r="Y254" s="35" t="s">
        <v>143</v>
      </c>
      <c r="Z254" s="35">
        <v>7594328</v>
      </c>
      <c r="AA254" s="35">
        <v>404</v>
      </c>
      <c r="AB254" s="35">
        <v>202</v>
      </c>
      <c r="AC254" s="35"/>
      <c r="AE254" s="51">
        <f t="shared" si="60"/>
        <v>1</v>
      </c>
      <c r="AG254" s="6" t="str">
        <f t="shared" si="61"/>
        <v>90MB1BG0-C1BAY0</v>
      </c>
      <c r="AH254" s="6" t="str">
        <f t="shared" si="62"/>
        <v>59MB1BGB-MB0A01S</v>
      </c>
      <c r="AI254" s="6" t="str">
        <f t="shared" si="63"/>
        <v/>
      </c>
      <c r="AJ254" s="6" t="str">
        <f t="shared" si="64"/>
        <v/>
      </c>
      <c r="AK254" s="6" t="str">
        <f t="shared" si="65"/>
        <v/>
      </c>
      <c r="AL254" s="6" t="str">
        <f t="shared" si="66"/>
        <v/>
      </c>
      <c r="AM254" s="6" t="str">
        <f t="shared" si="67"/>
        <v/>
      </c>
      <c r="AN254" s="6" t="str">
        <f t="shared" si="68"/>
        <v/>
      </c>
      <c r="AO254" s="6" t="str">
        <f t="shared" si="69"/>
        <v xml:space="preserve">90MB1BG0-C1BAY0 | 59MB1BGB-MB0A01S |  |  |  |  |  | </v>
      </c>
      <c r="AP254" s="6">
        <f t="shared" si="70"/>
        <v>0</v>
      </c>
      <c r="AQ254" s="4"/>
      <c r="AR254" s="6" t="b">
        <f t="shared" si="71"/>
        <v>1</v>
      </c>
      <c r="AS254" s="6" t="str">
        <f t="shared" si="72"/>
        <v>461E | 90MB1BG0-C1BAY0 | 59MB1BGB-MB0A01S |  |  |  |  |  |  | 71</v>
      </c>
      <c r="AT254" s="63">
        <f>IF(NOT(AR254),IF(TRIM($H254)="","Assembly","Phantom Alt"),VLOOKUP(F254,ZPCS04!B:G,6,0))</f>
        <v>711</v>
      </c>
      <c r="AU254" s="7"/>
      <c r="AV254" s="38">
        <f ca="1">IF(TRIM($W254)="F",OFFSET($A$5,MATCH($AS254,$AS$5:$AS254,0)-1,0),$A254)</f>
        <v>251</v>
      </c>
      <c r="AW254" s="38">
        <f ca="1">IFERROR(OFFSET(ZPCS04!$A$1,MATCH(F254,ZPCS04!B:B,0)-1,0),100)</f>
        <v>2</v>
      </c>
      <c r="AX254" s="7"/>
      <c r="AY254" s="6" t="b">
        <f t="shared" si="73"/>
        <v>1</v>
      </c>
      <c r="AZ254" s="6" t="b">
        <f t="shared" si="74"/>
        <v>1</v>
      </c>
      <c r="BA254" s="4"/>
      <c r="BB254" s="38" t="str">
        <f ca="1">IF(AT254="Phantom Alt",MATCH($AS254,$AS$5:$AS254,0),IF(OR(OFFSET($AF254,0,8-COUNTBLANK($AG254:$AN254))=$F253,$BE254=$BE253),$BB253,""))</f>
        <v/>
      </c>
      <c r="BC254" s="41"/>
      <c r="BD254" s="55" t="str">
        <f t="shared" si="75"/>
        <v>90MB1BG0-C1BAY0 | 10G213150213050</v>
      </c>
      <c r="BE254" s="55" t="str">
        <f t="shared" ca="1" si="76"/>
        <v>90MB1BG0-C1BAY0 | 59MB1BGB-MB0A01S</v>
      </c>
      <c r="BF254" s="57">
        <f ca="1">IFERROR(VLOOKUP($BE254,$BD$5:$BF253,3,0)*$AE254,VLOOKUP($C254,Demanda!$A:$B,2,0)*$AE254)*IF(AT254="Phantom Alt",$BC254,TRUE)</f>
        <v>1500</v>
      </c>
      <c r="BG254" s="57">
        <f t="shared" ca="1" si="77"/>
        <v>0</v>
      </c>
      <c r="BH254" s="57">
        <f>SUMIF(Invoice!A:A,F254,Invoice!B:B)</f>
        <v>0</v>
      </c>
      <c r="BI254" s="57">
        <f t="shared" ca="1" si="78"/>
        <v>1500</v>
      </c>
      <c r="BJ254" s="57">
        <f ca="1">MIN((BI254-SUMIF($AS$5:AS253,AS254,$BJ$5:BJ253)),MAX(0,BH254-SUMIF($F$5:F253,F254,$BJ$5:BJ253)))</f>
        <v>0</v>
      </c>
      <c r="BK254" s="57">
        <f t="shared" ca="1" si="79"/>
        <v>0</v>
      </c>
      <c r="BL254" s="57">
        <f ca="1">MAX(0,SUMIF(Invoice!A:A,F254,Invoice!B:B)-SUMIF(F:F,F254,BJ:BJ))*(COUNTIF(F:F,F254)=COUNTIF($F$5:F254,F254))</f>
        <v>0</v>
      </c>
    </row>
    <row r="255" spans="1:64" hidden="1">
      <c r="A255" s="43">
        <v>255</v>
      </c>
      <c r="B255" s="35" t="s">
        <v>145</v>
      </c>
      <c r="C255" s="35" t="s">
        <v>5706</v>
      </c>
      <c r="D255" s="35">
        <v>2</v>
      </c>
      <c r="E255" s="35">
        <v>730</v>
      </c>
      <c r="F255" s="64" t="s">
        <v>1143</v>
      </c>
      <c r="G255" s="73" t="s">
        <v>1144</v>
      </c>
      <c r="H255" s="35">
        <v>72</v>
      </c>
      <c r="I255" s="35" t="s">
        <v>54</v>
      </c>
      <c r="J255" s="35">
        <v>100</v>
      </c>
      <c r="K255" s="35" t="s">
        <v>148</v>
      </c>
      <c r="L255" s="35" t="s">
        <v>53</v>
      </c>
      <c r="M255" s="35">
        <v>16</v>
      </c>
      <c r="N255" s="35">
        <v>16</v>
      </c>
      <c r="O255" s="35">
        <v>1</v>
      </c>
      <c r="P255" s="35">
        <v>2</v>
      </c>
      <c r="Q255" s="35">
        <v>1</v>
      </c>
      <c r="R255" s="35" t="s">
        <v>73</v>
      </c>
      <c r="S255" s="35" t="s">
        <v>73</v>
      </c>
      <c r="T255" s="36">
        <v>44901</v>
      </c>
      <c r="U255" s="36">
        <v>2958465</v>
      </c>
      <c r="V255" s="35" t="s">
        <v>5707</v>
      </c>
      <c r="W255" s="35" t="s">
        <v>144</v>
      </c>
      <c r="X255" s="35"/>
      <c r="Y255" s="35" t="s">
        <v>143</v>
      </c>
      <c r="Z255" s="35">
        <v>7594328</v>
      </c>
      <c r="AA255" s="35">
        <v>406</v>
      </c>
      <c r="AB255" s="35">
        <v>203</v>
      </c>
      <c r="AC255" s="35"/>
      <c r="AE255" s="51">
        <f t="shared" si="60"/>
        <v>16</v>
      </c>
      <c r="AG255" s="6" t="str">
        <f t="shared" si="61"/>
        <v>90MB1BG0-C1BAY0</v>
      </c>
      <c r="AH255" s="6" t="str">
        <f t="shared" si="62"/>
        <v>59MB1BGB-MB0A01S</v>
      </c>
      <c r="AI255" s="6" t="str">
        <f t="shared" si="63"/>
        <v/>
      </c>
      <c r="AJ255" s="6" t="str">
        <f t="shared" si="64"/>
        <v/>
      </c>
      <c r="AK255" s="6" t="str">
        <f t="shared" si="65"/>
        <v/>
      </c>
      <c r="AL255" s="6" t="str">
        <f t="shared" si="66"/>
        <v/>
      </c>
      <c r="AM255" s="6" t="str">
        <f t="shared" si="67"/>
        <v/>
      </c>
      <c r="AN255" s="6" t="str">
        <f t="shared" si="68"/>
        <v/>
      </c>
      <c r="AO255" s="6" t="str">
        <f t="shared" si="69"/>
        <v xml:space="preserve">90MB1BG0-C1BAY0 | 59MB1BGB-MB0A01S |  |  |  |  |  | </v>
      </c>
      <c r="AP255" s="6">
        <f t="shared" si="70"/>
        <v>100</v>
      </c>
      <c r="AQ255" s="4"/>
      <c r="AR255" s="6" t="b">
        <f t="shared" si="71"/>
        <v>1</v>
      </c>
      <c r="AS255" s="6" t="str">
        <f t="shared" si="72"/>
        <v>461E | 90MB1BG0-C1BAY0 | 59MB1BGB-MB0A01S |  |  |  |  |  |  | 72</v>
      </c>
      <c r="AT255" s="63">
        <f>IF(NOT(AR255),IF(TRIM($H255)="","Assembly","Phantom Alt"),VLOOKUP(F255,ZPCS04!B:G,6,0))</f>
        <v>714</v>
      </c>
      <c r="AU255" s="7"/>
      <c r="AV255" s="38">
        <f ca="1">IF(TRIM($W255)="F",OFFSET($A$5,MATCH($AS255,$AS$5:$AS255,0)-1,0),$A255)</f>
        <v>255</v>
      </c>
      <c r="AW255" s="38">
        <f ca="1">IFERROR(OFFSET(ZPCS04!$A$1,MATCH(F255,ZPCS04!B:B,0)-1,0),100)</f>
        <v>2</v>
      </c>
      <c r="AX255" s="7"/>
      <c r="AY255" s="6" t="b">
        <f t="shared" si="73"/>
        <v>1</v>
      </c>
      <c r="AZ255" s="6" t="b">
        <f t="shared" si="74"/>
        <v>1</v>
      </c>
      <c r="BA255" s="4"/>
      <c r="BB255" s="38" t="str">
        <f ca="1">IF(AT255="Phantom Alt",MATCH($AS255,$AS$5:$AS255,0),IF(OR(OFFSET($AF255,0,8-COUNTBLANK($AG255:$AN255))=$F254,$BE255=$BE254),$BB254,""))</f>
        <v/>
      </c>
      <c r="BC255" s="41"/>
      <c r="BD255" s="55" t="str">
        <f t="shared" si="75"/>
        <v>90MB1BG0-C1BAY0 | 10G2131R0013011</v>
      </c>
      <c r="BE255" s="55" t="str">
        <f t="shared" ca="1" si="76"/>
        <v>90MB1BG0-C1BAY0 | 59MB1BGB-MB0A01S</v>
      </c>
      <c r="BF255" s="57">
        <f ca="1">IFERROR(VLOOKUP($BE255,$BD$5:$BF254,3,0)*$AE255,VLOOKUP($C255,Demanda!$A:$B,2,0)*$AE255)*IF(AT255="Phantom Alt",$BC255,TRUE)</f>
        <v>24000</v>
      </c>
      <c r="BG255" s="57">
        <f t="shared" ca="1" si="77"/>
        <v>24000</v>
      </c>
      <c r="BH255" s="57">
        <f>SUMIF(Invoice!A:A,F255,Invoice!B:B)</f>
        <v>0</v>
      </c>
      <c r="BI255" s="57">
        <f t="shared" ca="1" si="78"/>
        <v>24000</v>
      </c>
      <c r="BJ255" s="57">
        <f ca="1">MIN((BI255-SUMIF($AS$5:AS254,AS255,$BJ$5:BJ254)),MAX(0,BH255-SUMIF($F$5:F254,F255,$BJ$5:BJ254)))</f>
        <v>0</v>
      </c>
      <c r="BK255" s="57">
        <f t="shared" ca="1" si="79"/>
        <v>0</v>
      </c>
      <c r="BL255" s="57">
        <f ca="1">MAX(0,SUMIF(Invoice!A:A,F255,Invoice!B:B)-SUMIF(F:F,F255,BJ:BJ))*(COUNTIF(F:F,F255)=COUNTIF($F$5:F255,F255))</f>
        <v>0</v>
      </c>
    </row>
    <row r="256" spans="1:64" hidden="1">
      <c r="A256" s="43">
        <v>256</v>
      </c>
      <c r="B256" s="35" t="s">
        <v>145</v>
      </c>
      <c r="C256" s="35" t="s">
        <v>5706</v>
      </c>
      <c r="D256" s="35">
        <v>2</v>
      </c>
      <c r="E256" s="35">
        <v>730</v>
      </c>
      <c r="F256" s="64" t="s">
        <v>1146</v>
      </c>
      <c r="G256" s="73" t="s">
        <v>1144</v>
      </c>
      <c r="H256" s="35">
        <v>72</v>
      </c>
      <c r="I256" s="35" t="s">
        <v>55</v>
      </c>
      <c r="J256" s="35">
        <v>0</v>
      </c>
      <c r="K256" s="35" t="s">
        <v>148</v>
      </c>
      <c r="L256" s="35" t="s">
        <v>53</v>
      </c>
      <c r="M256" s="35">
        <v>16</v>
      </c>
      <c r="N256" s="35"/>
      <c r="O256" s="35">
        <v>1</v>
      </c>
      <c r="P256" s="35">
        <v>2</v>
      </c>
      <c r="Q256" s="35">
        <v>2</v>
      </c>
      <c r="R256" s="35" t="s">
        <v>73</v>
      </c>
      <c r="S256" s="35" t="s">
        <v>73</v>
      </c>
      <c r="T256" s="36">
        <v>44901</v>
      </c>
      <c r="U256" s="36">
        <v>2958465</v>
      </c>
      <c r="V256" s="35" t="s">
        <v>5707</v>
      </c>
      <c r="W256" s="35" t="s">
        <v>144</v>
      </c>
      <c r="X256" s="35"/>
      <c r="Y256" s="35" t="s">
        <v>143</v>
      </c>
      <c r="Z256" s="35">
        <v>7594328</v>
      </c>
      <c r="AA256" s="35">
        <v>408</v>
      </c>
      <c r="AB256" s="35">
        <v>204</v>
      </c>
      <c r="AC256" s="35"/>
      <c r="AE256" s="51">
        <f t="shared" si="60"/>
        <v>16</v>
      </c>
      <c r="AG256" s="6" t="str">
        <f t="shared" si="61"/>
        <v>90MB1BG0-C1BAY0</v>
      </c>
      <c r="AH256" s="6" t="str">
        <f t="shared" si="62"/>
        <v>59MB1BGB-MB0A01S</v>
      </c>
      <c r="AI256" s="6" t="str">
        <f t="shared" si="63"/>
        <v/>
      </c>
      <c r="AJ256" s="6" t="str">
        <f t="shared" si="64"/>
        <v/>
      </c>
      <c r="AK256" s="6" t="str">
        <f t="shared" si="65"/>
        <v/>
      </c>
      <c r="AL256" s="6" t="str">
        <f t="shared" si="66"/>
        <v/>
      </c>
      <c r="AM256" s="6" t="str">
        <f t="shared" si="67"/>
        <v/>
      </c>
      <c r="AN256" s="6" t="str">
        <f t="shared" si="68"/>
        <v/>
      </c>
      <c r="AO256" s="6" t="str">
        <f t="shared" si="69"/>
        <v xml:space="preserve">90MB1BG0-C1BAY0 | 59MB1BGB-MB0A01S |  |  |  |  |  | </v>
      </c>
      <c r="AP256" s="6">
        <f t="shared" si="70"/>
        <v>0</v>
      </c>
      <c r="AQ256" s="4"/>
      <c r="AR256" s="6" t="b">
        <f t="shared" si="71"/>
        <v>1</v>
      </c>
      <c r="AS256" s="6" t="str">
        <f t="shared" si="72"/>
        <v>461E | 90MB1BG0-C1BAY0 | 59MB1BGB-MB0A01S |  |  |  |  |  |  | 72</v>
      </c>
      <c r="AT256" s="63">
        <f>IF(NOT(AR256),IF(TRIM($H256)="","Assembly","Phantom Alt"),VLOOKUP(F256,ZPCS04!B:G,6,0))</f>
        <v>714</v>
      </c>
      <c r="AU256" s="7"/>
      <c r="AV256" s="38">
        <f ca="1">IF(TRIM($W256)="F",OFFSET($A$5,MATCH($AS256,$AS$5:$AS256,0)-1,0),$A256)</f>
        <v>255</v>
      </c>
      <c r="AW256" s="38">
        <f ca="1">IFERROR(OFFSET(ZPCS04!$A$1,MATCH(F256,ZPCS04!B:B,0)-1,0),100)</f>
        <v>2</v>
      </c>
      <c r="AX256" s="7"/>
      <c r="AY256" s="6" t="b">
        <f t="shared" si="73"/>
        <v>1</v>
      </c>
      <c r="AZ256" s="6" t="b">
        <f t="shared" si="74"/>
        <v>1</v>
      </c>
      <c r="BA256" s="4"/>
      <c r="BB256" s="38" t="str">
        <f ca="1">IF(AT256="Phantom Alt",MATCH($AS256,$AS$5:$AS256,0),IF(OR(OFFSET($AF256,0,8-COUNTBLANK($AG256:$AN256))=$F255,$BE256=$BE255),$BB255,""))</f>
        <v/>
      </c>
      <c r="BC256" s="41"/>
      <c r="BD256" s="55" t="str">
        <f t="shared" si="75"/>
        <v>90MB1BG0-C1BAY0 | 10G2131R0013020</v>
      </c>
      <c r="BE256" s="55" t="str">
        <f t="shared" ca="1" si="76"/>
        <v>90MB1BG0-C1BAY0 | 59MB1BGB-MB0A01S</v>
      </c>
      <c r="BF256" s="57">
        <f ca="1">IFERROR(VLOOKUP($BE256,$BD$5:$BF255,3,0)*$AE256,VLOOKUP($C256,Demanda!$A:$B,2,0)*$AE256)*IF(AT256="Phantom Alt",$BC256,TRUE)</f>
        <v>24000</v>
      </c>
      <c r="BG256" s="57">
        <f t="shared" ca="1" si="77"/>
        <v>0</v>
      </c>
      <c r="BH256" s="57">
        <f>SUMIF(Invoice!A:A,F256,Invoice!B:B)</f>
        <v>0</v>
      </c>
      <c r="BI256" s="57">
        <f t="shared" ca="1" si="78"/>
        <v>24000</v>
      </c>
      <c r="BJ256" s="57">
        <f ca="1">MIN((BI256-SUMIF($AS$5:AS255,AS256,$BJ$5:BJ255)),MAX(0,BH256-SUMIF($F$5:F255,F256,$BJ$5:BJ255)))</f>
        <v>0</v>
      </c>
      <c r="BK256" s="57">
        <f t="shared" ca="1" si="79"/>
        <v>0</v>
      </c>
      <c r="BL256" s="57">
        <f ca="1">MAX(0,SUMIF(Invoice!A:A,F256,Invoice!B:B)-SUMIF(F:F,F256,BJ:BJ))*(COUNTIF(F:F,F256)=COUNTIF($F$5:F256,F256))</f>
        <v>0</v>
      </c>
    </row>
    <row r="257" spans="1:64" hidden="1">
      <c r="A257" s="43">
        <v>257</v>
      </c>
      <c r="B257" s="35" t="s">
        <v>145</v>
      </c>
      <c r="C257" s="35" t="s">
        <v>5706</v>
      </c>
      <c r="D257" s="35">
        <v>2</v>
      </c>
      <c r="E257" s="35">
        <v>730</v>
      </c>
      <c r="F257" s="64" t="s">
        <v>1147</v>
      </c>
      <c r="G257" s="73" t="s">
        <v>1148</v>
      </c>
      <c r="H257" s="35">
        <v>72</v>
      </c>
      <c r="I257" s="35" t="s">
        <v>55</v>
      </c>
      <c r="J257" s="35">
        <v>0</v>
      </c>
      <c r="K257" s="35" t="s">
        <v>148</v>
      </c>
      <c r="L257" s="35" t="s">
        <v>53</v>
      </c>
      <c r="M257" s="35">
        <v>16</v>
      </c>
      <c r="N257" s="35"/>
      <c r="O257" s="35">
        <v>1</v>
      </c>
      <c r="P257" s="35">
        <v>2</v>
      </c>
      <c r="Q257" s="35">
        <v>3</v>
      </c>
      <c r="R257" s="35" t="s">
        <v>73</v>
      </c>
      <c r="S257" s="35" t="s">
        <v>73</v>
      </c>
      <c r="T257" s="36">
        <v>44901</v>
      </c>
      <c r="U257" s="36">
        <v>2958465</v>
      </c>
      <c r="V257" s="35" t="s">
        <v>5707</v>
      </c>
      <c r="W257" s="35" t="s">
        <v>144</v>
      </c>
      <c r="X257" s="35"/>
      <c r="Y257" s="35" t="s">
        <v>143</v>
      </c>
      <c r="Z257" s="35">
        <v>7594328</v>
      </c>
      <c r="AA257" s="35">
        <v>410</v>
      </c>
      <c r="AB257" s="35">
        <v>205</v>
      </c>
      <c r="AC257" s="35"/>
      <c r="AE257" s="51">
        <f t="shared" si="60"/>
        <v>16</v>
      </c>
      <c r="AG257" s="6" t="str">
        <f t="shared" si="61"/>
        <v>90MB1BG0-C1BAY0</v>
      </c>
      <c r="AH257" s="6" t="str">
        <f t="shared" si="62"/>
        <v>59MB1BGB-MB0A01S</v>
      </c>
      <c r="AI257" s="6" t="str">
        <f t="shared" si="63"/>
        <v/>
      </c>
      <c r="AJ257" s="6" t="str">
        <f t="shared" si="64"/>
        <v/>
      </c>
      <c r="AK257" s="6" t="str">
        <f t="shared" si="65"/>
        <v/>
      </c>
      <c r="AL257" s="6" t="str">
        <f t="shared" si="66"/>
        <v/>
      </c>
      <c r="AM257" s="6" t="str">
        <f t="shared" si="67"/>
        <v/>
      </c>
      <c r="AN257" s="6" t="str">
        <f t="shared" si="68"/>
        <v/>
      </c>
      <c r="AO257" s="6" t="str">
        <f t="shared" si="69"/>
        <v xml:space="preserve">90MB1BG0-C1BAY0 | 59MB1BGB-MB0A01S |  |  |  |  |  | </v>
      </c>
      <c r="AP257" s="6">
        <f t="shared" si="70"/>
        <v>0</v>
      </c>
      <c r="AQ257" s="4"/>
      <c r="AR257" s="6" t="b">
        <f t="shared" si="71"/>
        <v>1</v>
      </c>
      <c r="AS257" s="6" t="str">
        <f t="shared" si="72"/>
        <v>461E | 90MB1BG0-C1BAY0 | 59MB1BGB-MB0A01S |  |  |  |  |  |  | 72</v>
      </c>
      <c r="AT257" s="63">
        <f>IF(NOT(AR257),IF(TRIM($H257)="","Assembly","Phantom Alt"),VLOOKUP(F257,ZPCS04!B:G,6,0))</f>
        <v>714</v>
      </c>
      <c r="AU257" s="7"/>
      <c r="AV257" s="38">
        <f ca="1">IF(TRIM($W257)="F",OFFSET($A$5,MATCH($AS257,$AS$5:$AS257,0)-1,0),$A257)</f>
        <v>255</v>
      </c>
      <c r="AW257" s="38">
        <f ca="1">IFERROR(OFFSET(ZPCS04!$A$1,MATCH(F257,ZPCS04!B:B,0)-1,0),100)</f>
        <v>1.99999975</v>
      </c>
      <c r="AX257" s="7"/>
      <c r="AY257" s="6" t="b">
        <f t="shared" si="73"/>
        <v>1</v>
      </c>
      <c r="AZ257" s="6" t="b">
        <f t="shared" si="74"/>
        <v>1</v>
      </c>
      <c r="BA257" s="4"/>
      <c r="BB257" s="38" t="str">
        <f ca="1">IF(AT257="Phantom Alt",MATCH($AS257,$AS$5:$AS257,0),IF(OR(OFFSET($AF257,0,8-COUNTBLANK($AG257:$AN257))=$F256,$BE257=$BE256),$BB256,""))</f>
        <v/>
      </c>
      <c r="BC257" s="41"/>
      <c r="BD257" s="55" t="str">
        <f t="shared" si="75"/>
        <v>90MB1BG0-C1BAY0 | 10G2131R0013050</v>
      </c>
      <c r="BE257" s="55" t="str">
        <f t="shared" ca="1" si="76"/>
        <v>90MB1BG0-C1BAY0 | 59MB1BGB-MB0A01S</v>
      </c>
      <c r="BF257" s="57">
        <f ca="1">IFERROR(VLOOKUP($BE257,$BD$5:$BF256,3,0)*$AE257,VLOOKUP($C257,Demanda!$A:$B,2,0)*$AE257)*IF(AT257="Phantom Alt",$BC257,TRUE)</f>
        <v>24000</v>
      </c>
      <c r="BG257" s="57">
        <f t="shared" ca="1" si="77"/>
        <v>0</v>
      </c>
      <c r="BH257" s="57">
        <f>SUMIF(Invoice!A:A,F257,Invoice!B:B)</f>
        <v>25000</v>
      </c>
      <c r="BI257" s="57">
        <f t="shared" ca="1" si="78"/>
        <v>24000</v>
      </c>
      <c r="BJ257" s="57">
        <f ca="1">MIN((BI257-SUMIF($AS$5:AS256,AS257,$BJ$5:BJ256)),MAX(0,BH257-SUMIF($F$5:F256,F257,$BJ$5:BJ256)))</f>
        <v>24000</v>
      </c>
      <c r="BK257" s="57">
        <f t="shared" ca="1" si="79"/>
        <v>0</v>
      </c>
      <c r="BL257" s="57">
        <f ca="1">MAX(0,SUMIF(Invoice!A:A,F257,Invoice!B:B)-SUMIF(F:F,F257,BJ:BJ))*(COUNTIF(F:F,F257)=COUNTIF($F$5:F257,F257))</f>
        <v>1000</v>
      </c>
    </row>
    <row r="258" spans="1:64" hidden="1">
      <c r="A258" s="43">
        <v>258</v>
      </c>
      <c r="B258" s="35" t="s">
        <v>145</v>
      </c>
      <c r="C258" s="35" t="s">
        <v>5706</v>
      </c>
      <c r="D258" s="35">
        <v>2</v>
      </c>
      <c r="E258" s="35">
        <v>740</v>
      </c>
      <c r="F258" s="64" t="s">
        <v>1149</v>
      </c>
      <c r="G258" s="73" t="s">
        <v>1150</v>
      </c>
      <c r="H258" s="35">
        <v>73</v>
      </c>
      <c r="I258" s="35" t="s">
        <v>54</v>
      </c>
      <c r="J258" s="35">
        <v>100</v>
      </c>
      <c r="K258" s="35" t="s">
        <v>148</v>
      </c>
      <c r="L258" s="35" t="s">
        <v>53</v>
      </c>
      <c r="M258" s="35">
        <v>4</v>
      </c>
      <c r="N258" s="35">
        <v>4</v>
      </c>
      <c r="O258" s="35">
        <v>1</v>
      </c>
      <c r="P258" s="35">
        <v>2</v>
      </c>
      <c r="Q258" s="35">
        <v>1</v>
      </c>
      <c r="R258" s="35" t="s">
        <v>73</v>
      </c>
      <c r="S258" s="35" t="s">
        <v>73</v>
      </c>
      <c r="T258" s="36">
        <v>44901</v>
      </c>
      <c r="U258" s="36">
        <v>2958465</v>
      </c>
      <c r="V258" s="35" t="s">
        <v>5707</v>
      </c>
      <c r="W258" s="35" t="s">
        <v>144</v>
      </c>
      <c r="X258" s="35"/>
      <c r="Y258" s="35" t="s">
        <v>143</v>
      </c>
      <c r="Z258" s="35">
        <v>7594328</v>
      </c>
      <c r="AA258" s="35">
        <v>412</v>
      </c>
      <c r="AB258" s="35">
        <v>206</v>
      </c>
      <c r="AC258" s="35"/>
      <c r="AE258" s="51">
        <f t="shared" si="60"/>
        <v>4</v>
      </c>
      <c r="AG258" s="6" t="str">
        <f t="shared" si="61"/>
        <v>90MB1BG0-C1BAY0</v>
      </c>
      <c r="AH258" s="6" t="str">
        <f t="shared" si="62"/>
        <v>59MB1BGB-MB0A01S</v>
      </c>
      <c r="AI258" s="6" t="str">
        <f t="shared" si="63"/>
        <v/>
      </c>
      <c r="AJ258" s="6" t="str">
        <f t="shared" si="64"/>
        <v/>
      </c>
      <c r="AK258" s="6" t="str">
        <f t="shared" si="65"/>
        <v/>
      </c>
      <c r="AL258" s="6" t="str">
        <f t="shared" si="66"/>
        <v/>
      </c>
      <c r="AM258" s="6" t="str">
        <f t="shared" si="67"/>
        <v/>
      </c>
      <c r="AN258" s="6" t="str">
        <f t="shared" si="68"/>
        <v/>
      </c>
      <c r="AO258" s="6" t="str">
        <f t="shared" si="69"/>
        <v xml:space="preserve">90MB1BG0-C1BAY0 | 59MB1BGB-MB0A01S |  |  |  |  |  | </v>
      </c>
      <c r="AP258" s="6">
        <f t="shared" si="70"/>
        <v>100</v>
      </c>
      <c r="AQ258" s="4"/>
      <c r="AR258" s="6" t="b">
        <f t="shared" si="71"/>
        <v>1</v>
      </c>
      <c r="AS258" s="6" t="str">
        <f t="shared" si="72"/>
        <v>461E | 90MB1BG0-C1BAY0 | 59MB1BGB-MB0A01S |  |  |  |  |  |  | 73</v>
      </c>
      <c r="AT258" s="63">
        <f>IF(NOT(AR258),IF(TRIM($H258)="","Assembly","Phantom Alt"),VLOOKUP(F258,ZPCS04!B:G,6,0))</f>
        <v>977</v>
      </c>
      <c r="AU258" s="7"/>
      <c r="AV258" s="38">
        <f ca="1">IF(TRIM($W258)="F",OFFSET($A$5,MATCH($AS258,$AS$5:$AS258,0)-1,0),$A258)</f>
        <v>258</v>
      </c>
      <c r="AW258" s="38">
        <f ca="1">IFERROR(OFFSET(ZPCS04!$A$1,MATCH(F258,ZPCS04!B:B,0)-1,0),100)</f>
        <v>2</v>
      </c>
      <c r="AX258" s="7"/>
      <c r="AY258" s="6" t="b">
        <f t="shared" si="73"/>
        <v>1</v>
      </c>
      <c r="AZ258" s="6" t="b">
        <f t="shared" si="74"/>
        <v>1</v>
      </c>
      <c r="BA258" s="4"/>
      <c r="BB258" s="38" t="str">
        <f ca="1">IF(AT258="Phantom Alt",MATCH($AS258,$AS$5:$AS258,0),IF(OR(OFFSET($AF258,0,8-COUNTBLANK($AG258:$AN258))=$F257,$BE258=$BE257),$BB257,""))</f>
        <v/>
      </c>
      <c r="BC258" s="41"/>
      <c r="BD258" s="55" t="str">
        <f t="shared" si="75"/>
        <v>90MB1BG0-C1BAY0 | 10G213200113010</v>
      </c>
      <c r="BE258" s="55" t="str">
        <f t="shared" ca="1" si="76"/>
        <v>90MB1BG0-C1BAY0 | 59MB1BGB-MB0A01S</v>
      </c>
      <c r="BF258" s="57">
        <f ca="1">IFERROR(VLOOKUP($BE258,$BD$5:$BF257,3,0)*$AE258,VLOOKUP($C258,Demanda!$A:$B,2,0)*$AE258)*IF(AT258="Phantom Alt",$BC258,TRUE)</f>
        <v>6000</v>
      </c>
      <c r="BG258" s="57">
        <f t="shared" ca="1" si="77"/>
        <v>6000</v>
      </c>
      <c r="BH258" s="57">
        <f>SUMIF(Invoice!A:A,F258,Invoice!B:B)</f>
        <v>0</v>
      </c>
      <c r="BI258" s="57">
        <f t="shared" ca="1" si="78"/>
        <v>6000</v>
      </c>
      <c r="BJ258" s="57">
        <f ca="1">MIN((BI258-SUMIF($AS$5:AS257,AS258,$BJ$5:BJ257)),MAX(0,BH258-SUMIF($F$5:F257,F258,$BJ$5:BJ257)))</f>
        <v>0</v>
      </c>
      <c r="BK258" s="57">
        <f t="shared" ca="1" si="79"/>
        <v>0</v>
      </c>
      <c r="BL258" s="57">
        <f ca="1">MAX(0,SUMIF(Invoice!A:A,F258,Invoice!B:B)-SUMIF(F:F,F258,BJ:BJ))*(COUNTIF(F:F,F258)=COUNTIF($F$5:F258,F258))</f>
        <v>0</v>
      </c>
    </row>
    <row r="259" spans="1:64" hidden="1">
      <c r="A259" s="43">
        <v>259</v>
      </c>
      <c r="B259" s="35" t="s">
        <v>145</v>
      </c>
      <c r="C259" s="35" t="s">
        <v>5706</v>
      </c>
      <c r="D259" s="35">
        <v>2</v>
      </c>
      <c r="E259" s="35">
        <v>740</v>
      </c>
      <c r="F259" s="64" t="s">
        <v>1151</v>
      </c>
      <c r="G259" s="73" t="s">
        <v>1152</v>
      </c>
      <c r="H259" s="35">
        <v>73</v>
      </c>
      <c r="I259" s="35" t="s">
        <v>55</v>
      </c>
      <c r="J259" s="35">
        <v>0</v>
      </c>
      <c r="K259" s="35" t="s">
        <v>148</v>
      </c>
      <c r="L259" s="35" t="s">
        <v>53</v>
      </c>
      <c r="M259" s="35">
        <v>4</v>
      </c>
      <c r="N259" s="35"/>
      <c r="O259" s="35">
        <v>1</v>
      </c>
      <c r="P259" s="35">
        <v>2</v>
      </c>
      <c r="Q259" s="35">
        <v>2</v>
      </c>
      <c r="R259" s="35" t="s">
        <v>73</v>
      </c>
      <c r="S259" s="35" t="s">
        <v>73</v>
      </c>
      <c r="T259" s="36">
        <v>44901</v>
      </c>
      <c r="U259" s="36">
        <v>2958465</v>
      </c>
      <c r="V259" s="35" t="s">
        <v>5707</v>
      </c>
      <c r="W259" s="35" t="s">
        <v>144</v>
      </c>
      <c r="X259" s="35"/>
      <c r="Y259" s="35" t="s">
        <v>143</v>
      </c>
      <c r="Z259" s="35">
        <v>7594328</v>
      </c>
      <c r="AA259" s="35">
        <v>414</v>
      </c>
      <c r="AB259" s="35">
        <v>207</v>
      </c>
      <c r="AC259" s="35"/>
      <c r="AE259" s="51">
        <f t="shared" si="60"/>
        <v>4</v>
      </c>
      <c r="AG259" s="6" t="str">
        <f t="shared" si="61"/>
        <v>90MB1BG0-C1BAY0</v>
      </c>
      <c r="AH259" s="6" t="str">
        <f t="shared" si="62"/>
        <v>59MB1BGB-MB0A01S</v>
      </c>
      <c r="AI259" s="6" t="str">
        <f t="shared" si="63"/>
        <v/>
      </c>
      <c r="AJ259" s="6" t="str">
        <f t="shared" si="64"/>
        <v/>
      </c>
      <c r="AK259" s="6" t="str">
        <f t="shared" si="65"/>
        <v/>
      </c>
      <c r="AL259" s="6" t="str">
        <f t="shared" si="66"/>
        <v/>
      </c>
      <c r="AM259" s="6" t="str">
        <f t="shared" si="67"/>
        <v/>
      </c>
      <c r="AN259" s="6" t="str">
        <f t="shared" si="68"/>
        <v/>
      </c>
      <c r="AO259" s="6" t="str">
        <f t="shared" si="69"/>
        <v xml:space="preserve">90MB1BG0-C1BAY0 | 59MB1BGB-MB0A01S |  |  |  |  |  | </v>
      </c>
      <c r="AP259" s="6">
        <f t="shared" si="70"/>
        <v>0</v>
      </c>
      <c r="AQ259" s="4"/>
      <c r="AR259" s="6" t="b">
        <f t="shared" si="71"/>
        <v>1</v>
      </c>
      <c r="AS259" s="6" t="str">
        <f t="shared" si="72"/>
        <v>461E | 90MB1BG0-C1BAY0 | 59MB1BGB-MB0A01S |  |  |  |  |  |  | 73</v>
      </c>
      <c r="AT259" s="63">
        <f>IF(NOT(AR259),IF(TRIM($H259)="","Assembly","Phantom Alt"),VLOOKUP(F259,ZPCS04!B:G,6,0))</f>
        <v>977</v>
      </c>
      <c r="AU259" s="7"/>
      <c r="AV259" s="38">
        <f ca="1">IF(TRIM($W259)="F",OFFSET($A$5,MATCH($AS259,$AS$5:$AS259,0)-1,0),$A259)</f>
        <v>258</v>
      </c>
      <c r="AW259" s="38">
        <f ca="1">IFERROR(OFFSET(ZPCS04!$A$1,MATCH(F259,ZPCS04!B:B,0)-1,0),100)</f>
        <v>2</v>
      </c>
      <c r="AX259" s="7"/>
      <c r="AY259" s="6" t="b">
        <f t="shared" si="73"/>
        <v>1</v>
      </c>
      <c r="AZ259" s="6" t="b">
        <f t="shared" si="74"/>
        <v>1</v>
      </c>
      <c r="BA259" s="4"/>
      <c r="BB259" s="38" t="str">
        <f ca="1">IF(AT259="Phantom Alt",MATCH($AS259,$AS$5:$AS259,0),IF(OR(OFFSET($AF259,0,8-COUNTBLANK($AG259:$AN259))=$F258,$BE259=$BE258),$BB258,""))</f>
        <v/>
      </c>
      <c r="BC259" s="41"/>
      <c r="BD259" s="55" t="str">
        <f t="shared" si="75"/>
        <v>90MB1BG0-C1BAY0 | 10G213200113020</v>
      </c>
      <c r="BE259" s="55" t="str">
        <f t="shared" ca="1" si="76"/>
        <v>90MB1BG0-C1BAY0 | 59MB1BGB-MB0A01S</v>
      </c>
      <c r="BF259" s="57">
        <f ca="1">IFERROR(VLOOKUP($BE259,$BD$5:$BF258,3,0)*$AE259,VLOOKUP($C259,Demanda!$A:$B,2,0)*$AE259)*IF(AT259="Phantom Alt",$BC259,TRUE)</f>
        <v>6000</v>
      </c>
      <c r="BG259" s="57">
        <f t="shared" ca="1" si="77"/>
        <v>0</v>
      </c>
      <c r="BH259" s="57">
        <f>SUMIF(Invoice!A:A,F259,Invoice!B:B)</f>
        <v>0</v>
      </c>
      <c r="BI259" s="57">
        <f t="shared" ca="1" si="78"/>
        <v>6000</v>
      </c>
      <c r="BJ259" s="57">
        <f ca="1">MIN((BI259-SUMIF($AS$5:AS258,AS259,$BJ$5:BJ258)),MAX(0,BH259-SUMIF($F$5:F258,F259,$BJ$5:BJ258)))</f>
        <v>0</v>
      </c>
      <c r="BK259" s="57">
        <f t="shared" ca="1" si="79"/>
        <v>0</v>
      </c>
      <c r="BL259" s="57">
        <f ca="1">MAX(0,SUMIF(Invoice!A:A,F259,Invoice!B:B)-SUMIF(F:F,F259,BJ:BJ))*(COUNTIF(F:F,F259)=COUNTIF($F$5:F259,F259))</f>
        <v>0</v>
      </c>
    </row>
    <row r="260" spans="1:64" hidden="1">
      <c r="A260" s="43">
        <v>260</v>
      </c>
      <c r="B260" s="35" t="s">
        <v>145</v>
      </c>
      <c r="C260" s="35" t="s">
        <v>5706</v>
      </c>
      <c r="D260" s="35">
        <v>2</v>
      </c>
      <c r="E260" s="35">
        <v>740</v>
      </c>
      <c r="F260" s="64" t="s">
        <v>1153</v>
      </c>
      <c r="G260" s="73" t="s">
        <v>1154</v>
      </c>
      <c r="H260" s="35">
        <v>73</v>
      </c>
      <c r="I260" s="35" t="s">
        <v>55</v>
      </c>
      <c r="J260" s="35">
        <v>0</v>
      </c>
      <c r="K260" s="35" t="s">
        <v>148</v>
      </c>
      <c r="L260" s="35" t="s">
        <v>53</v>
      </c>
      <c r="M260" s="35">
        <v>4</v>
      </c>
      <c r="N260" s="35"/>
      <c r="O260" s="35">
        <v>1</v>
      </c>
      <c r="P260" s="35">
        <v>2</v>
      </c>
      <c r="Q260" s="35">
        <v>3</v>
      </c>
      <c r="R260" s="35" t="s">
        <v>73</v>
      </c>
      <c r="S260" s="35" t="s">
        <v>73</v>
      </c>
      <c r="T260" s="36">
        <v>44901</v>
      </c>
      <c r="U260" s="36">
        <v>2958465</v>
      </c>
      <c r="V260" s="35" t="s">
        <v>5707</v>
      </c>
      <c r="W260" s="35" t="s">
        <v>144</v>
      </c>
      <c r="X260" s="35"/>
      <c r="Y260" s="35" t="s">
        <v>143</v>
      </c>
      <c r="Z260" s="35">
        <v>7594328</v>
      </c>
      <c r="AA260" s="35">
        <v>416</v>
      </c>
      <c r="AB260" s="35">
        <v>208</v>
      </c>
      <c r="AC260" s="35"/>
      <c r="AE260" s="51">
        <f t="shared" si="60"/>
        <v>4</v>
      </c>
      <c r="AG260" s="6" t="str">
        <f t="shared" si="61"/>
        <v>90MB1BG0-C1BAY0</v>
      </c>
      <c r="AH260" s="6" t="str">
        <f t="shared" si="62"/>
        <v>59MB1BGB-MB0A01S</v>
      </c>
      <c r="AI260" s="6" t="str">
        <f t="shared" si="63"/>
        <v/>
      </c>
      <c r="AJ260" s="6" t="str">
        <f t="shared" si="64"/>
        <v/>
      </c>
      <c r="AK260" s="6" t="str">
        <f t="shared" si="65"/>
        <v/>
      </c>
      <c r="AL260" s="6" t="str">
        <f t="shared" si="66"/>
        <v/>
      </c>
      <c r="AM260" s="6" t="str">
        <f t="shared" si="67"/>
        <v/>
      </c>
      <c r="AN260" s="6" t="str">
        <f t="shared" si="68"/>
        <v/>
      </c>
      <c r="AO260" s="6" t="str">
        <f t="shared" si="69"/>
        <v xml:space="preserve">90MB1BG0-C1BAY0 | 59MB1BGB-MB0A01S |  |  |  |  |  | </v>
      </c>
      <c r="AP260" s="6">
        <f t="shared" si="70"/>
        <v>0</v>
      </c>
      <c r="AQ260" s="4"/>
      <c r="AR260" s="6" t="b">
        <f t="shared" si="71"/>
        <v>1</v>
      </c>
      <c r="AS260" s="6" t="str">
        <f t="shared" si="72"/>
        <v>461E | 90MB1BG0-C1BAY0 | 59MB1BGB-MB0A01S |  |  |  |  |  |  | 73</v>
      </c>
      <c r="AT260" s="63">
        <f>IF(NOT(AR260),IF(TRIM($H260)="","Assembly","Phantom Alt"),VLOOKUP(F260,ZPCS04!B:G,6,0))</f>
        <v>977</v>
      </c>
      <c r="AU260" s="7"/>
      <c r="AV260" s="38">
        <f ca="1">IF(TRIM($W260)="F",OFFSET($A$5,MATCH($AS260,$AS$5:$AS260,0)-1,0),$A260)</f>
        <v>258</v>
      </c>
      <c r="AW260" s="38">
        <f ca="1">IFERROR(OFFSET(ZPCS04!$A$1,MATCH(F260,ZPCS04!B:B,0)-1,0),100)</f>
        <v>1.9999999000000002</v>
      </c>
      <c r="AX260" s="7"/>
      <c r="AY260" s="6" t="b">
        <f t="shared" si="73"/>
        <v>1</v>
      </c>
      <c r="AZ260" s="6" t="b">
        <f t="shared" si="74"/>
        <v>1</v>
      </c>
      <c r="BA260" s="4"/>
      <c r="BB260" s="38" t="str">
        <f ca="1">IF(AT260="Phantom Alt",MATCH($AS260,$AS$5:$AS260,0),IF(OR(OFFSET($AF260,0,8-COUNTBLANK($AG260:$AN260))=$F259,$BE260=$BE259),$BB259,""))</f>
        <v/>
      </c>
      <c r="BC260" s="41"/>
      <c r="BD260" s="55" t="str">
        <f t="shared" si="75"/>
        <v>90MB1BG0-C1BAY0 | 10G213200113050</v>
      </c>
      <c r="BE260" s="55" t="str">
        <f t="shared" ca="1" si="76"/>
        <v>90MB1BG0-C1BAY0 | 59MB1BGB-MB0A01S</v>
      </c>
      <c r="BF260" s="57">
        <f ca="1">IFERROR(VLOOKUP($BE260,$BD$5:$BF259,3,0)*$AE260,VLOOKUP($C260,Demanda!$A:$B,2,0)*$AE260)*IF(AT260="Phantom Alt",$BC260,TRUE)</f>
        <v>6000</v>
      </c>
      <c r="BG260" s="57">
        <f t="shared" ca="1" si="77"/>
        <v>0</v>
      </c>
      <c r="BH260" s="57">
        <f>SUMIF(Invoice!A:A,F260,Invoice!B:B)</f>
        <v>10000</v>
      </c>
      <c r="BI260" s="57">
        <f t="shared" ca="1" si="78"/>
        <v>6000</v>
      </c>
      <c r="BJ260" s="57">
        <f ca="1">MIN((BI260-SUMIF($AS$5:AS259,AS260,$BJ$5:BJ259)),MAX(0,BH260-SUMIF($F$5:F259,F260,$BJ$5:BJ259)))</f>
        <v>6000</v>
      </c>
      <c r="BK260" s="57">
        <f t="shared" ca="1" si="79"/>
        <v>0</v>
      </c>
      <c r="BL260" s="57">
        <f ca="1">MAX(0,SUMIF(Invoice!A:A,F260,Invoice!B:B)-SUMIF(F:F,F260,BJ:BJ))*(COUNTIF(F:F,F260)=COUNTIF($F$5:F260,F260))</f>
        <v>4000</v>
      </c>
    </row>
    <row r="261" spans="1:64" hidden="1">
      <c r="A261" s="43">
        <v>261</v>
      </c>
      <c r="B261" s="35" t="s">
        <v>145</v>
      </c>
      <c r="C261" s="35" t="s">
        <v>5706</v>
      </c>
      <c r="D261" s="35">
        <v>2</v>
      </c>
      <c r="E261" s="35">
        <v>750</v>
      </c>
      <c r="F261" s="64" t="s">
        <v>1155</v>
      </c>
      <c r="G261" s="73" t="s">
        <v>1156</v>
      </c>
      <c r="H261" s="35">
        <v>74</v>
      </c>
      <c r="I261" s="35" t="s">
        <v>54</v>
      </c>
      <c r="J261" s="35">
        <v>100</v>
      </c>
      <c r="K261" s="35" t="s">
        <v>148</v>
      </c>
      <c r="L261" s="35" t="s">
        <v>53</v>
      </c>
      <c r="M261" s="35">
        <v>2</v>
      </c>
      <c r="N261" s="35">
        <v>2</v>
      </c>
      <c r="O261" s="35">
        <v>1</v>
      </c>
      <c r="P261" s="35">
        <v>2</v>
      </c>
      <c r="Q261" s="35">
        <v>1</v>
      </c>
      <c r="R261" s="35" t="s">
        <v>73</v>
      </c>
      <c r="S261" s="35" t="s">
        <v>73</v>
      </c>
      <c r="T261" s="36">
        <v>44901</v>
      </c>
      <c r="U261" s="36">
        <v>2958465</v>
      </c>
      <c r="V261" s="35" t="s">
        <v>5707</v>
      </c>
      <c r="W261" s="35" t="s">
        <v>144</v>
      </c>
      <c r="X261" s="35"/>
      <c r="Y261" s="35" t="s">
        <v>143</v>
      </c>
      <c r="Z261" s="35">
        <v>7594328</v>
      </c>
      <c r="AA261" s="35">
        <v>418</v>
      </c>
      <c r="AB261" s="35">
        <v>209</v>
      </c>
      <c r="AC261" s="35"/>
      <c r="AE261" s="51">
        <f t="shared" si="60"/>
        <v>2</v>
      </c>
      <c r="AG261" s="6" t="str">
        <f t="shared" si="61"/>
        <v>90MB1BG0-C1BAY0</v>
      </c>
      <c r="AH261" s="6" t="str">
        <f t="shared" si="62"/>
        <v>59MB1BGB-MB0A01S</v>
      </c>
      <c r="AI261" s="6" t="str">
        <f t="shared" si="63"/>
        <v/>
      </c>
      <c r="AJ261" s="6" t="str">
        <f t="shared" si="64"/>
        <v/>
      </c>
      <c r="AK261" s="6" t="str">
        <f t="shared" si="65"/>
        <v/>
      </c>
      <c r="AL261" s="6" t="str">
        <f t="shared" si="66"/>
        <v/>
      </c>
      <c r="AM261" s="6" t="str">
        <f t="shared" si="67"/>
        <v/>
      </c>
      <c r="AN261" s="6" t="str">
        <f t="shared" si="68"/>
        <v/>
      </c>
      <c r="AO261" s="6" t="str">
        <f t="shared" si="69"/>
        <v xml:space="preserve">90MB1BG0-C1BAY0 | 59MB1BGB-MB0A01S |  |  |  |  |  | </v>
      </c>
      <c r="AP261" s="6">
        <f t="shared" si="70"/>
        <v>100</v>
      </c>
      <c r="AQ261" s="4"/>
      <c r="AR261" s="6" t="b">
        <f t="shared" si="71"/>
        <v>1</v>
      </c>
      <c r="AS261" s="6" t="str">
        <f t="shared" si="72"/>
        <v>461E | 90MB1BG0-C1BAY0 | 59MB1BGB-MB0A01S |  |  |  |  |  |  | 74</v>
      </c>
      <c r="AT261" s="63">
        <f>IF(NOT(AR261),IF(TRIM($H261)="","Assembly","Phantom Alt"),VLOOKUP(F261,ZPCS04!B:G,6,0))</f>
        <v>715</v>
      </c>
      <c r="AU261" s="7"/>
      <c r="AV261" s="38">
        <f ca="1">IF(TRIM($W261)="F",OFFSET($A$5,MATCH($AS261,$AS$5:$AS261,0)-1,0),$A261)</f>
        <v>261</v>
      </c>
      <c r="AW261" s="38">
        <f ca="1">IFERROR(OFFSET(ZPCS04!$A$1,MATCH(F261,ZPCS04!B:B,0)-1,0),100)</f>
        <v>1.9999999499999999</v>
      </c>
      <c r="AX261" s="7"/>
      <c r="AY261" s="6" t="b">
        <f t="shared" si="73"/>
        <v>1</v>
      </c>
      <c r="AZ261" s="6" t="b">
        <f t="shared" si="74"/>
        <v>1</v>
      </c>
      <c r="BA261" s="4"/>
      <c r="BB261" s="38" t="str">
        <f ca="1">IF(AT261="Phantom Alt",MATCH($AS261,$AS$5:$AS261,0),IF(OR(OFFSET($AF261,0,8-COUNTBLANK($AG261:$AN261))=$F260,$BE261=$BE260),$BB260,""))</f>
        <v/>
      </c>
      <c r="BC261" s="41"/>
      <c r="BD261" s="55" t="str">
        <f t="shared" si="75"/>
        <v>90MB1BG0-C1BAY0 | 10G213200213010</v>
      </c>
      <c r="BE261" s="55" t="str">
        <f t="shared" ca="1" si="76"/>
        <v>90MB1BG0-C1BAY0 | 59MB1BGB-MB0A01S</v>
      </c>
      <c r="BF261" s="57">
        <f ca="1">IFERROR(VLOOKUP($BE261,$BD$5:$BF260,3,0)*$AE261,VLOOKUP($C261,Demanda!$A:$B,2,0)*$AE261)*IF(AT261="Phantom Alt",$BC261,TRUE)</f>
        <v>3000</v>
      </c>
      <c r="BG261" s="57">
        <f t="shared" ca="1" si="77"/>
        <v>3000</v>
      </c>
      <c r="BH261" s="57">
        <f>SUMIF(Invoice!A:A,F261,Invoice!B:B)</f>
        <v>5000</v>
      </c>
      <c r="BI261" s="57">
        <f t="shared" ca="1" si="78"/>
        <v>3000</v>
      </c>
      <c r="BJ261" s="57">
        <f ca="1">MIN((BI261-SUMIF($AS$5:AS260,AS261,$BJ$5:BJ260)),MAX(0,BH261-SUMIF($F$5:F260,F261,$BJ$5:BJ260)))</f>
        <v>3000</v>
      </c>
      <c r="BK261" s="57">
        <f t="shared" ca="1" si="79"/>
        <v>0</v>
      </c>
      <c r="BL261" s="57">
        <f ca="1">MAX(0,SUMIF(Invoice!A:A,F261,Invoice!B:B)-SUMIF(F:F,F261,BJ:BJ))*(COUNTIF(F:F,F261)=COUNTIF($F$5:F261,F261))</f>
        <v>2000</v>
      </c>
    </row>
    <row r="262" spans="1:64" hidden="1">
      <c r="A262" s="43">
        <v>262</v>
      </c>
      <c r="B262" s="35" t="s">
        <v>145</v>
      </c>
      <c r="C262" s="35" t="s">
        <v>5706</v>
      </c>
      <c r="D262" s="35">
        <v>2</v>
      </c>
      <c r="E262" s="35">
        <v>750</v>
      </c>
      <c r="F262" s="64" t="s">
        <v>1157</v>
      </c>
      <c r="G262" s="73" t="s">
        <v>1158</v>
      </c>
      <c r="H262" s="35">
        <v>74</v>
      </c>
      <c r="I262" s="35" t="s">
        <v>55</v>
      </c>
      <c r="J262" s="35">
        <v>0</v>
      </c>
      <c r="K262" s="35" t="s">
        <v>148</v>
      </c>
      <c r="L262" s="35" t="s">
        <v>53</v>
      </c>
      <c r="M262" s="35">
        <v>2</v>
      </c>
      <c r="N262" s="35"/>
      <c r="O262" s="35">
        <v>1</v>
      </c>
      <c r="P262" s="35">
        <v>2</v>
      </c>
      <c r="Q262" s="35">
        <v>2</v>
      </c>
      <c r="R262" s="35" t="s">
        <v>73</v>
      </c>
      <c r="S262" s="35" t="s">
        <v>73</v>
      </c>
      <c r="T262" s="36">
        <v>44901</v>
      </c>
      <c r="U262" s="36">
        <v>2958465</v>
      </c>
      <c r="V262" s="35" t="s">
        <v>5707</v>
      </c>
      <c r="W262" s="35" t="s">
        <v>144</v>
      </c>
      <c r="X262" s="35"/>
      <c r="Y262" s="35" t="s">
        <v>143</v>
      </c>
      <c r="Z262" s="35">
        <v>7594328</v>
      </c>
      <c r="AA262" s="35">
        <v>420</v>
      </c>
      <c r="AB262" s="35">
        <v>210</v>
      </c>
      <c r="AC262" s="35"/>
      <c r="AE262" s="51">
        <f t="shared" ref="AE262:AE325" si="80">M262/O262</f>
        <v>2</v>
      </c>
      <c r="AG262" s="6" t="str">
        <f t="shared" ref="AG262:AG325" si="81">C262</f>
        <v>90MB1BG0-C1BAY0</v>
      </c>
      <c r="AH262" s="6" t="str">
        <f t="shared" ref="AH262:AH325" si="82">IF($D262&lt;=AH$4,"",IF(AND($D261=AH$4,$D262&gt;AH$4),$F261,AH261))</f>
        <v>59MB1BGB-MB0A01S</v>
      </c>
      <c r="AI262" s="6" t="str">
        <f t="shared" ref="AI262:AI325" si="83">IF($D262&lt;=AI$4,"",IF(AND($D261=AI$4,$D262&gt;AI$4),$F261,AI261))</f>
        <v/>
      </c>
      <c r="AJ262" s="6" t="str">
        <f t="shared" ref="AJ262:AJ325" si="84">IF($D262&lt;=AJ$4,"",IF(AND($D261=AJ$4,$D262&gt;AJ$4),$F261,AJ261))</f>
        <v/>
      </c>
      <c r="AK262" s="6" t="str">
        <f t="shared" ref="AK262:AK325" si="85">IF($D262&lt;=AK$4,"",IF(AND($D261=AK$4,$D262&gt;AK$4),$F261,AK261))</f>
        <v/>
      </c>
      <c r="AL262" s="6" t="str">
        <f t="shared" ref="AL262:AL325" si="86">IF($D262&lt;=AL$4,"",IF(AND($D261=AL$4,$D262&gt;AL$4),$F261,AL261))</f>
        <v/>
      </c>
      <c r="AM262" s="6" t="str">
        <f t="shared" ref="AM262:AM325" si="87">IF($D262&lt;=AM$4,"",IF(AND($D261=AM$4,$D262&gt;AM$4),$F261,AM261))</f>
        <v/>
      </c>
      <c r="AN262" s="6" t="str">
        <f t="shared" ref="AN262:AN325" si="88">IF($D262&lt;=AN$4,"",IF(AND($D261=AN$4,$D262&gt;AN$4),$F261,AN261))</f>
        <v/>
      </c>
      <c r="AO262" s="6" t="str">
        <f t="shared" ref="AO262:AO325" si="89">CONCATENATE(AG262," | ",AH262," | ",AI262," | ",AJ262," | ",AK262," | ",AL262," | ",AM262," | ",AN262)</f>
        <v xml:space="preserve">90MB1BG0-C1BAY0 | 59MB1BGB-MB0A01S |  |  |  |  |  | </v>
      </c>
      <c r="AP262" s="6">
        <f t="shared" ref="AP262:AP325" si="90">IF(TRIM(H262)="",100,J262)</f>
        <v>0</v>
      </c>
      <c r="AQ262" s="4"/>
      <c r="AR262" s="6" t="b">
        <f t="shared" ref="AR262:AR325" si="91">NOT(TRIM(W262)&lt;&gt;"F")</f>
        <v>1</v>
      </c>
      <c r="AS262" s="6" t="str">
        <f t="shared" ref="AS262:AS325" si="92">$B262&amp;" | "&amp;$AO262&amp;" | "&amp;IF(TRIM(H262)="","uniq"&amp;ROW(),TRIM(H262))</f>
        <v>461E | 90MB1BG0-C1BAY0 | 59MB1BGB-MB0A01S |  |  |  |  |  |  | 74</v>
      </c>
      <c r="AT262" s="63">
        <f>IF(NOT(AR262),IF(TRIM($H262)="","Assembly","Phantom Alt"),VLOOKUP(F262,ZPCS04!B:G,6,0))</f>
        <v>715</v>
      </c>
      <c r="AU262" s="7"/>
      <c r="AV262" s="38">
        <f ca="1">IF(TRIM($W262)="F",OFFSET($A$5,MATCH($AS262,$AS$5:$AS262,0)-1,0),$A262)</f>
        <v>261</v>
      </c>
      <c r="AW262" s="38">
        <f ca="1">IFERROR(OFFSET(ZPCS04!$A$1,MATCH(F262,ZPCS04!B:B,0)-1,0),100)</f>
        <v>2</v>
      </c>
      <c r="AX262" s="7"/>
      <c r="AY262" s="6" t="b">
        <f t="shared" ref="AY262:AY325" si="93">SUMIF(AS:AS,AS262,AP:AP)=100</f>
        <v>1</v>
      </c>
      <c r="AZ262" s="6" t="b">
        <f t="shared" ref="AZ262:AZ325" si="94">SUMIF(AS:AS,AS262,AE:AE)/COUNTIF(AS:AS,AS262)=AE262</f>
        <v>1</v>
      </c>
      <c r="BA262" s="4"/>
      <c r="BB262" s="38" t="str">
        <f ca="1">IF(AT262="Phantom Alt",MATCH($AS262,$AS$5:$AS262,0),IF(OR(OFFSET($AF262,0,8-COUNTBLANK($AG262:$AN262))=$F261,$BE262=$BE261),$BB261,""))</f>
        <v/>
      </c>
      <c r="BC262" s="41"/>
      <c r="BD262" s="55" t="str">
        <f t="shared" ref="BD262:BD325" si="95">C262&amp;" | "&amp;F262</f>
        <v>90MB1BG0-C1BAY0 | 10G213200213020</v>
      </c>
      <c r="BE262" s="55" t="str">
        <f t="shared" ref="BE262:BE325" ca="1" si="96">C262&amp;" | "&amp;OFFSET($AF262,0,8-COUNTBLANK($AG262:$AN262))</f>
        <v>90MB1BG0-C1BAY0 | 59MB1BGB-MB0A01S</v>
      </c>
      <c r="BF262" s="57">
        <f ca="1">IFERROR(VLOOKUP($BE262,$BD$5:$BF261,3,0)*$AE262,VLOOKUP($C262,Demanda!$A:$B,2,0)*$AE262)*IF(AT262="Phantom Alt",$BC262,TRUE)</f>
        <v>3000</v>
      </c>
      <c r="BG262" s="57">
        <f t="shared" ref="BG262:BG325" ca="1" si="97">BF262*(AP262/100)</f>
        <v>0</v>
      </c>
      <c r="BH262" s="57">
        <f>SUMIF(Invoice!A:A,F262,Invoice!B:B)</f>
        <v>0</v>
      </c>
      <c r="BI262" s="57">
        <f t="shared" ref="BI262:BI325" ca="1" si="98">SUMIF(AS:AS,AS262,BG:BG)</f>
        <v>3000</v>
      </c>
      <c r="BJ262" s="57">
        <f ca="1">MIN((BI262-SUMIF($AS$5:AS261,AS262,$BJ$5:BJ261)),MAX(0,BH262-SUMIF($F$5:F261,F262,$BJ$5:BJ261)))</f>
        <v>0</v>
      </c>
      <c r="BK262" s="57">
        <f t="shared" ref="BK262:BK325" ca="1" si="99">(-SUMIF(AS:AS,AS262,BG:BG)+SUMIF(AS:AS,AS262,BJ:BJ))*(AP262=100)*AR262</f>
        <v>0</v>
      </c>
      <c r="BL262" s="57">
        <f ca="1">MAX(0,SUMIF(Invoice!A:A,F262,Invoice!B:B)-SUMIF(F:F,F262,BJ:BJ))*(COUNTIF(F:F,F262)=COUNTIF($F$5:F262,F262))</f>
        <v>0</v>
      </c>
    </row>
    <row r="263" spans="1:64" hidden="1">
      <c r="A263" s="43">
        <v>264</v>
      </c>
      <c r="B263" s="35" t="s">
        <v>145</v>
      </c>
      <c r="C263" s="35" t="s">
        <v>5706</v>
      </c>
      <c r="D263" s="35">
        <v>2</v>
      </c>
      <c r="E263" s="35">
        <v>750</v>
      </c>
      <c r="F263" s="64" t="s">
        <v>1159</v>
      </c>
      <c r="G263" s="73" t="s">
        <v>1160</v>
      </c>
      <c r="H263" s="35">
        <v>74</v>
      </c>
      <c r="I263" s="35" t="s">
        <v>55</v>
      </c>
      <c r="J263" s="35">
        <v>0</v>
      </c>
      <c r="K263" s="35" t="s">
        <v>148</v>
      </c>
      <c r="L263" s="35" t="s">
        <v>53</v>
      </c>
      <c r="M263" s="35">
        <v>2</v>
      </c>
      <c r="N263" s="35"/>
      <c r="O263" s="35">
        <v>1</v>
      </c>
      <c r="P263" s="35">
        <v>2</v>
      </c>
      <c r="Q263" s="35">
        <v>3</v>
      </c>
      <c r="R263" s="35" t="s">
        <v>73</v>
      </c>
      <c r="S263" s="35" t="s">
        <v>73</v>
      </c>
      <c r="T263" s="36">
        <v>44901</v>
      </c>
      <c r="U263" s="36">
        <v>2958465</v>
      </c>
      <c r="V263" s="35" t="s">
        <v>5707</v>
      </c>
      <c r="W263" s="35" t="s">
        <v>144</v>
      </c>
      <c r="X263" s="35"/>
      <c r="Y263" s="35" t="s">
        <v>143</v>
      </c>
      <c r="Z263" s="35">
        <v>7594328</v>
      </c>
      <c r="AA263" s="35">
        <v>422</v>
      </c>
      <c r="AB263" s="35">
        <v>211</v>
      </c>
      <c r="AC263" s="35"/>
      <c r="AE263" s="51">
        <f t="shared" si="80"/>
        <v>2</v>
      </c>
      <c r="AG263" s="6" t="str">
        <f t="shared" si="81"/>
        <v>90MB1BG0-C1BAY0</v>
      </c>
      <c r="AH263" s="6" t="str">
        <f t="shared" si="82"/>
        <v>59MB1BGB-MB0A01S</v>
      </c>
      <c r="AI263" s="6" t="str">
        <f t="shared" si="83"/>
        <v/>
      </c>
      <c r="AJ263" s="6" t="str">
        <f t="shared" si="84"/>
        <v/>
      </c>
      <c r="AK263" s="6" t="str">
        <f t="shared" si="85"/>
        <v/>
      </c>
      <c r="AL263" s="6" t="str">
        <f t="shared" si="86"/>
        <v/>
      </c>
      <c r="AM263" s="6" t="str">
        <f t="shared" si="87"/>
        <v/>
      </c>
      <c r="AN263" s="6" t="str">
        <f t="shared" si="88"/>
        <v/>
      </c>
      <c r="AO263" s="6" t="str">
        <f t="shared" si="89"/>
        <v xml:space="preserve">90MB1BG0-C1BAY0 | 59MB1BGB-MB0A01S |  |  |  |  |  | </v>
      </c>
      <c r="AP263" s="6">
        <f t="shared" si="90"/>
        <v>0</v>
      </c>
      <c r="AQ263" s="4"/>
      <c r="AR263" s="6" t="b">
        <f t="shared" si="91"/>
        <v>1</v>
      </c>
      <c r="AS263" s="6" t="str">
        <f t="shared" si="92"/>
        <v>461E | 90MB1BG0-C1BAY0 | 59MB1BGB-MB0A01S |  |  |  |  |  |  | 74</v>
      </c>
      <c r="AT263" s="63">
        <f>IF(NOT(AR263),IF(TRIM($H263)="","Assembly","Phantom Alt"),VLOOKUP(F263,ZPCS04!B:G,6,0))</f>
        <v>715</v>
      </c>
      <c r="AU263" s="7"/>
      <c r="AV263" s="38">
        <f ca="1">IF(TRIM($W263)="F",OFFSET($A$5,MATCH($AS263,$AS$5:$AS263,0)-1,0),$A263)</f>
        <v>261</v>
      </c>
      <c r="AW263" s="38">
        <f ca="1">IFERROR(OFFSET(ZPCS04!$A$1,MATCH(F263,ZPCS04!B:B,0)-1,0),100)</f>
        <v>2</v>
      </c>
      <c r="AX263" s="7"/>
      <c r="AY263" s="6" t="b">
        <f t="shared" si="93"/>
        <v>1</v>
      </c>
      <c r="AZ263" s="6" t="b">
        <f t="shared" si="94"/>
        <v>1</v>
      </c>
      <c r="BA263" s="4"/>
      <c r="BB263" s="38" t="str">
        <f ca="1">IF(AT263="Phantom Alt",MATCH($AS263,$AS$5:$AS263,0),IF(OR(OFFSET($AF263,0,8-COUNTBLANK($AG263:$AN263))=$F262,$BE263=$BE262),$BB262,""))</f>
        <v/>
      </c>
      <c r="BC263" s="41"/>
      <c r="BD263" s="55" t="str">
        <f t="shared" si="95"/>
        <v>90MB1BG0-C1BAY0 | 10G213200213050</v>
      </c>
      <c r="BE263" s="55" t="str">
        <f t="shared" ca="1" si="96"/>
        <v>90MB1BG0-C1BAY0 | 59MB1BGB-MB0A01S</v>
      </c>
      <c r="BF263" s="57">
        <f ca="1">IFERROR(VLOOKUP($BE263,$BD$5:$BF262,3,0)*$AE263,VLOOKUP($C263,Demanda!$A:$B,2,0)*$AE263)*IF(AT263="Phantom Alt",$BC263,TRUE)</f>
        <v>3000</v>
      </c>
      <c r="BG263" s="57">
        <f t="shared" ca="1" si="97"/>
        <v>0</v>
      </c>
      <c r="BH263" s="57">
        <f>SUMIF(Invoice!A:A,F263,Invoice!B:B)</f>
        <v>0</v>
      </c>
      <c r="BI263" s="57">
        <f t="shared" ca="1" si="98"/>
        <v>3000</v>
      </c>
      <c r="BJ263" s="57">
        <f ca="1">MIN((BI263-SUMIF($AS$5:AS262,AS263,$BJ$5:BJ262)),MAX(0,BH263-SUMIF($F$5:F262,F263,$BJ$5:BJ262)))</f>
        <v>0</v>
      </c>
      <c r="BK263" s="57">
        <f t="shared" ca="1" si="99"/>
        <v>0</v>
      </c>
      <c r="BL263" s="57">
        <f ca="1">MAX(0,SUMIF(Invoice!A:A,F263,Invoice!B:B)-SUMIF(F:F,F263,BJ:BJ))*(COUNTIF(F:F,F263)=COUNTIF($F$5:F263,F263))</f>
        <v>0</v>
      </c>
    </row>
    <row r="264" spans="1:64" hidden="1">
      <c r="A264" s="43">
        <v>263</v>
      </c>
      <c r="B264" s="35" t="s">
        <v>145</v>
      </c>
      <c r="C264" s="35" t="s">
        <v>5706</v>
      </c>
      <c r="D264" s="35">
        <v>2</v>
      </c>
      <c r="E264" s="35">
        <v>760</v>
      </c>
      <c r="F264" s="64" t="s">
        <v>1161</v>
      </c>
      <c r="G264" s="73" t="s">
        <v>1162</v>
      </c>
      <c r="H264" s="35">
        <v>75</v>
      </c>
      <c r="I264" s="35" t="s">
        <v>54</v>
      </c>
      <c r="J264" s="35">
        <v>100</v>
      </c>
      <c r="K264" s="35" t="s">
        <v>148</v>
      </c>
      <c r="L264" s="35" t="s">
        <v>53</v>
      </c>
      <c r="M264" s="35">
        <v>2</v>
      </c>
      <c r="N264" s="35">
        <v>2</v>
      </c>
      <c r="O264" s="35">
        <v>1</v>
      </c>
      <c r="P264" s="35">
        <v>2</v>
      </c>
      <c r="Q264" s="35">
        <v>1</v>
      </c>
      <c r="R264" s="35" t="s">
        <v>73</v>
      </c>
      <c r="S264" s="35" t="s">
        <v>73</v>
      </c>
      <c r="T264" s="36">
        <v>44901</v>
      </c>
      <c r="U264" s="36">
        <v>2958465</v>
      </c>
      <c r="V264" s="35" t="s">
        <v>5707</v>
      </c>
      <c r="W264" s="35" t="s">
        <v>144</v>
      </c>
      <c r="X264" s="35"/>
      <c r="Y264" s="35" t="s">
        <v>143</v>
      </c>
      <c r="Z264" s="35">
        <v>7594328</v>
      </c>
      <c r="AA264" s="35">
        <v>424</v>
      </c>
      <c r="AB264" s="35">
        <v>212</v>
      </c>
      <c r="AC264" s="35"/>
      <c r="AE264" s="51">
        <f t="shared" si="80"/>
        <v>2</v>
      </c>
      <c r="AG264" s="6" t="str">
        <f t="shared" si="81"/>
        <v>90MB1BG0-C1BAY0</v>
      </c>
      <c r="AH264" s="6" t="str">
        <f t="shared" si="82"/>
        <v>59MB1BGB-MB0A01S</v>
      </c>
      <c r="AI264" s="6" t="str">
        <f t="shared" si="83"/>
        <v/>
      </c>
      <c r="AJ264" s="6" t="str">
        <f t="shared" si="84"/>
        <v/>
      </c>
      <c r="AK264" s="6" t="str">
        <f t="shared" si="85"/>
        <v/>
      </c>
      <c r="AL264" s="6" t="str">
        <f t="shared" si="86"/>
        <v/>
      </c>
      <c r="AM264" s="6" t="str">
        <f t="shared" si="87"/>
        <v/>
      </c>
      <c r="AN264" s="6" t="str">
        <f t="shared" si="88"/>
        <v/>
      </c>
      <c r="AO264" s="6" t="str">
        <f t="shared" si="89"/>
        <v xml:space="preserve">90MB1BG0-C1BAY0 | 59MB1BGB-MB0A01S |  |  |  |  |  | </v>
      </c>
      <c r="AP264" s="6">
        <f t="shared" si="90"/>
        <v>100</v>
      </c>
      <c r="AQ264" s="4"/>
      <c r="AR264" s="6" t="b">
        <f t="shared" si="91"/>
        <v>1</v>
      </c>
      <c r="AS264" s="6" t="str">
        <f t="shared" si="92"/>
        <v>461E | 90MB1BG0-C1BAY0 | 59MB1BGB-MB0A01S |  |  |  |  |  |  | 75</v>
      </c>
      <c r="AT264" s="63">
        <f>IF(NOT(AR264),IF(TRIM($H264)="","Assembly","Phantom Alt"),VLOOKUP(F264,ZPCS04!B:G,6,0))</f>
        <v>716</v>
      </c>
      <c r="AU264" s="7"/>
      <c r="AV264" s="38">
        <f ca="1">IF(TRIM($W264)="F",OFFSET($A$5,MATCH($AS264,$AS$5:$AS264,0)-1,0),$A264)</f>
        <v>263</v>
      </c>
      <c r="AW264" s="38">
        <f ca="1">IFERROR(OFFSET(ZPCS04!$A$1,MATCH(F264,ZPCS04!B:B,0)-1,0),100)</f>
        <v>1.9999999499999999</v>
      </c>
      <c r="AX264" s="7"/>
      <c r="AY264" s="6" t="b">
        <f t="shared" si="93"/>
        <v>1</v>
      </c>
      <c r="AZ264" s="6" t="b">
        <f t="shared" si="94"/>
        <v>1</v>
      </c>
      <c r="BA264" s="4"/>
      <c r="BB264" s="38" t="str">
        <f ca="1">IF(AT264="Phantom Alt",MATCH($AS264,$AS$5:$AS264,0),IF(OR(OFFSET($AF264,0,8-COUNTBLANK($AG264:$AN264))=$F263,$BE264=$BE263),$BB263,""))</f>
        <v/>
      </c>
      <c r="BC264" s="41"/>
      <c r="BD264" s="55" t="str">
        <f t="shared" si="95"/>
        <v>90MB1BG0-C1BAY0 | 10G213200313010</v>
      </c>
      <c r="BE264" s="55" t="str">
        <f t="shared" ca="1" si="96"/>
        <v>90MB1BG0-C1BAY0 | 59MB1BGB-MB0A01S</v>
      </c>
      <c r="BF264" s="57">
        <f ca="1">IFERROR(VLOOKUP($BE264,$BD$5:$BF263,3,0)*$AE264,VLOOKUP($C264,Demanda!$A:$B,2,0)*$AE264)*IF(AT264="Phantom Alt",$BC264,TRUE)</f>
        <v>3000</v>
      </c>
      <c r="BG264" s="57">
        <f t="shared" ca="1" si="97"/>
        <v>3000</v>
      </c>
      <c r="BH264" s="57">
        <f>SUMIF(Invoice!A:A,F264,Invoice!B:B)</f>
        <v>5000</v>
      </c>
      <c r="BI264" s="57">
        <f t="shared" ca="1" si="98"/>
        <v>3000</v>
      </c>
      <c r="BJ264" s="57">
        <f ca="1">MIN((BI264-SUMIF($AS$5:AS263,AS264,$BJ$5:BJ263)),MAX(0,BH264-SUMIF($F$5:F263,F264,$BJ$5:BJ263)))</f>
        <v>3000</v>
      </c>
      <c r="BK264" s="57">
        <f t="shared" ca="1" si="99"/>
        <v>0</v>
      </c>
      <c r="BL264" s="57">
        <f ca="1">MAX(0,SUMIF(Invoice!A:A,F264,Invoice!B:B)-SUMIF(F:F,F264,BJ:BJ))*(COUNTIF(F:F,F264)=COUNTIF($F$5:F264,F264))</f>
        <v>2000</v>
      </c>
    </row>
    <row r="265" spans="1:64" hidden="1">
      <c r="A265" s="43">
        <v>265</v>
      </c>
      <c r="B265" s="35" t="s">
        <v>145</v>
      </c>
      <c r="C265" s="35" t="s">
        <v>5706</v>
      </c>
      <c r="D265" s="35">
        <v>2</v>
      </c>
      <c r="E265" s="35">
        <v>760</v>
      </c>
      <c r="F265" s="64" t="s">
        <v>1164</v>
      </c>
      <c r="G265" s="73" t="s">
        <v>1162</v>
      </c>
      <c r="H265" s="35">
        <v>75</v>
      </c>
      <c r="I265" s="35" t="s">
        <v>55</v>
      </c>
      <c r="J265" s="35">
        <v>0</v>
      </c>
      <c r="K265" s="35" t="s">
        <v>148</v>
      </c>
      <c r="L265" s="35" t="s">
        <v>53</v>
      </c>
      <c r="M265" s="35">
        <v>2</v>
      </c>
      <c r="N265" s="35"/>
      <c r="O265" s="35">
        <v>1</v>
      </c>
      <c r="P265" s="35">
        <v>2</v>
      </c>
      <c r="Q265" s="35">
        <v>2</v>
      </c>
      <c r="R265" s="35" t="s">
        <v>73</v>
      </c>
      <c r="S265" s="35" t="s">
        <v>73</v>
      </c>
      <c r="T265" s="36">
        <v>44901</v>
      </c>
      <c r="U265" s="36">
        <v>2958465</v>
      </c>
      <c r="V265" s="35" t="s">
        <v>5707</v>
      </c>
      <c r="W265" s="35" t="s">
        <v>144</v>
      </c>
      <c r="X265" s="35"/>
      <c r="Y265" s="35" t="s">
        <v>143</v>
      </c>
      <c r="Z265" s="35">
        <v>7594328</v>
      </c>
      <c r="AA265" s="35">
        <v>426</v>
      </c>
      <c r="AB265" s="35">
        <v>213</v>
      </c>
      <c r="AC265" s="35"/>
      <c r="AE265" s="51">
        <f t="shared" si="80"/>
        <v>2</v>
      </c>
      <c r="AG265" s="6" t="str">
        <f t="shared" si="81"/>
        <v>90MB1BG0-C1BAY0</v>
      </c>
      <c r="AH265" s="6" t="str">
        <f t="shared" si="82"/>
        <v>59MB1BGB-MB0A01S</v>
      </c>
      <c r="AI265" s="6" t="str">
        <f t="shared" si="83"/>
        <v/>
      </c>
      <c r="AJ265" s="6" t="str">
        <f t="shared" si="84"/>
        <v/>
      </c>
      <c r="AK265" s="6" t="str">
        <f t="shared" si="85"/>
        <v/>
      </c>
      <c r="AL265" s="6" t="str">
        <f t="shared" si="86"/>
        <v/>
      </c>
      <c r="AM265" s="6" t="str">
        <f t="shared" si="87"/>
        <v/>
      </c>
      <c r="AN265" s="6" t="str">
        <f t="shared" si="88"/>
        <v/>
      </c>
      <c r="AO265" s="6" t="str">
        <f t="shared" si="89"/>
        <v xml:space="preserve">90MB1BG0-C1BAY0 | 59MB1BGB-MB0A01S |  |  |  |  |  | </v>
      </c>
      <c r="AP265" s="6">
        <f t="shared" si="90"/>
        <v>0</v>
      </c>
      <c r="AQ265" s="4"/>
      <c r="AR265" s="6" t="b">
        <f t="shared" si="91"/>
        <v>1</v>
      </c>
      <c r="AS265" s="6" t="str">
        <f t="shared" si="92"/>
        <v>461E | 90MB1BG0-C1BAY0 | 59MB1BGB-MB0A01S |  |  |  |  |  |  | 75</v>
      </c>
      <c r="AT265" s="63">
        <f>IF(NOT(AR265),IF(TRIM($H265)="","Assembly","Phantom Alt"),VLOOKUP(F265,ZPCS04!B:G,6,0))</f>
        <v>716</v>
      </c>
      <c r="AU265" s="7"/>
      <c r="AV265" s="38">
        <f ca="1">IF(TRIM($W265)="F",OFFSET($A$5,MATCH($AS265,$AS$5:$AS265,0)-1,0),$A265)</f>
        <v>263</v>
      </c>
      <c r="AW265" s="38">
        <f ca="1">IFERROR(OFFSET(ZPCS04!$A$1,MATCH(F265,ZPCS04!B:B,0)-1,0),100)</f>
        <v>2</v>
      </c>
      <c r="AX265" s="7"/>
      <c r="AY265" s="6" t="b">
        <f t="shared" si="93"/>
        <v>1</v>
      </c>
      <c r="AZ265" s="6" t="b">
        <f t="shared" si="94"/>
        <v>1</v>
      </c>
      <c r="BA265" s="4"/>
      <c r="BB265" s="38" t="str">
        <f ca="1">IF(AT265="Phantom Alt",MATCH($AS265,$AS$5:$AS265,0),IF(OR(OFFSET($AF265,0,8-COUNTBLANK($AG265:$AN265))=$F264,$BE265=$BE264),$BB264,""))</f>
        <v/>
      </c>
      <c r="BC265" s="41"/>
      <c r="BD265" s="55" t="str">
        <f t="shared" si="95"/>
        <v>90MB1BG0-C1BAY0 | 10G213200313020</v>
      </c>
      <c r="BE265" s="55" t="str">
        <f t="shared" ca="1" si="96"/>
        <v>90MB1BG0-C1BAY0 | 59MB1BGB-MB0A01S</v>
      </c>
      <c r="BF265" s="57">
        <f ca="1">IFERROR(VLOOKUP($BE265,$BD$5:$BF264,3,0)*$AE265,VLOOKUP($C265,Demanda!$A:$B,2,0)*$AE265)*IF(AT265="Phantom Alt",$BC265,TRUE)</f>
        <v>3000</v>
      </c>
      <c r="BG265" s="57">
        <f t="shared" ca="1" si="97"/>
        <v>0</v>
      </c>
      <c r="BH265" s="57">
        <f>SUMIF(Invoice!A:A,F265,Invoice!B:B)</f>
        <v>0</v>
      </c>
      <c r="BI265" s="57">
        <f t="shared" ca="1" si="98"/>
        <v>3000</v>
      </c>
      <c r="BJ265" s="57">
        <f ca="1">MIN((BI265-SUMIF($AS$5:AS264,AS265,$BJ$5:BJ264)),MAX(0,BH265-SUMIF($F$5:F264,F265,$BJ$5:BJ264)))</f>
        <v>0</v>
      </c>
      <c r="BK265" s="57">
        <f t="shared" ca="1" si="99"/>
        <v>0</v>
      </c>
      <c r="BL265" s="57">
        <f ca="1">MAX(0,SUMIF(Invoice!A:A,F265,Invoice!B:B)-SUMIF(F:F,F265,BJ:BJ))*(COUNTIF(F:F,F265)=COUNTIF($F$5:F265,F265))</f>
        <v>0</v>
      </c>
    </row>
    <row r="266" spans="1:64" hidden="1">
      <c r="A266" s="43">
        <v>266</v>
      </c>
      <c r="B266" s="35" t="s">
        <v>145</v>
      </c>
      <c r="C266" s="35" t="s">
        <v>5706</v>
      </c>
      <c r="D266" s="35">
        <v>2</v>
      </c>
      <c r="E266" s="35">
        <v>760</v>
      </c>
      <c r="F266" s="64" t="s">
        <v>1165</v>
      </c>
      <c r="G266" s="73" t="s">
        <v>1166</v>
      </c>
      <c r="H266" s="35">
        <v>75</v>
      </c>
      <c r="I266" s="35" t="s">
        <v>55</v>
      </c>
      <c r="J266" s="35">
        <v>0</v>
      </c>
      <c r="K266" s="35" t="s">
        <v>148</v>
      </c>
      <c r="L266" s="35" t="s">
        <v>53</v>
      </c>
      <c r="M266" s="35">
        <v>2</v>
      </c>
      <c r="N266" s="35"/>
      <c r="O266" s="35">
        <v>1</v>
      </c>
      <c r="P266" s="35">
        <v>2</v>
      </c>
      <c r="Q266" s="35">
        <v>3</v>
      </c>
      <c r="R266" s="35" t="s">
        <v>73</v>
      </c>
      <c r="S266" s="35" t="s">
        <v>73</v>
      </c>
      <c r="T266" s="36">
        <v>44901</v>
      </c>
      <c r="U266" s="36">
        <v>2958465</v>
      </c>
      <c r="V266" s="35" t="s">
        <v>5707</v>
      </c>
      <c r="W266" s="35" t="s">
        <v>144</v>
      </c>
      <c r="X266" s="35"/>
      <c r="Y266" s="35" t="s">
        <v>143</v>
      </c>
      <c r="Z266" s="35">
        <v>7594328</v>
      </c>
      <c r="AA266" s="35">
        <v>428</v>
      </c>
      <c r="AB266" s="35">
        <v>214</v>
      </c>
      <c r="AC266" s="35"/>
      <c r="AE266" s="51">
        <f t="shared" si="80"/>
        <v>2</v>
      </c>
      <c r="AG266" s="6" t="str">
        <f t="shared" si="81"/>
        <v>90MB1BG0-C1BAY0</v>
      </c>
      <c r="AH266" s="6" t="str">
        <f t="shared" si="82"/>
        <v>59MB1BGB-MB0A01S</v>
      </c>
      <c r="AI266" s="6" t="str">
        <f t="shared" si="83"/>
        <v/>
      </c>
      <c r="AJ266" s="6" t="str">
        <f t="shared" si="84"/>
        <v/>
      </c>
      <c r="AK266" s="6" t="str">
        <f t="shared" si="85"/>
        <v/>
      </c>
      <c r="AL266" s="6" t="str">
        <f t="shared" si="86"/>
        <v/>
      </c>
      <c r="AM266" s="6" t="str">
        <f t="shared" si="87"/>
        <v/>
      </c>
      <c r="AN266" s="6" t="str">
        <f t="shared" si="88"/>
        <v/>
      </c>
      <c r="AO266" s="6" t="str">
        <f t="shared" si="89"/>
        <v xml:space="preserve">90MB1BG0-C1BAY0 | 59MB1BGB-MB0A01S |  |  |  |  |  | </v>
      </c>
      <c r="AP266" s="6">
        <f t="shared" si="90"/>
        <v>0</v>
      </c>
      <c r="AQ266" s="4"/>
      <c r="AR266" s="6" t="b">
        <f t="shared" si="91"/>
        <v>1</v>
      </c>
      <c r="AS266" s="6" t="str">
        <f t="shared" si="92"/>
        <v>461E | 90MB1BG0-C1BAY0 | 59MB1BGB-MB0A01S |  |  |  |  |  |  | 75</v>
      </c>
      <c r="AT266" s="63">
        <f>IF(NOT(AR266),IF(TRIM($H266)="","Assembly","Phantom Alt"),VLOOKUP(F266,ZPCS04!B:G,6,0))</f>
        <v>716</v>
      </c>
      <c r="AU266" s="7"/>
      <c r="AV266" s="38">
        <f ca="1">IF(TRIM($W266)="F",OFFSET($A$5,MATCH($AS266,$AS$5:$AS266,0)-1,0),$A266)</f>
        <v>263</v>
      </c>
      <c r="AW266" s="38">
        <f ca="1">IFERROR(OFFSET(ZPCS04!$A$1,MATCH(F266,ZPCS04!B:B,0)-1,0),100)</f>
        <v>2</v>
      </c>
      <c r="AX266" s="7"/>
      <c r="AY266" s="6" t="b">
        <f t="shared" si="93"/>
        <v>1</v>
      </c>
      <c r="AZ266" s="6" t="b">
        <f t="shared" si="94"/>
        <v>1</v>
      </c>
      <c r="BA266" s="4"/>
      <c r="BB266" s="38" t="str">
        <f ca="1">IF(AT266="Phantom Alt",MATCH($AS266,$AS$5:$AS266,0),IF(OR(OFFSET($AF266,0,8-COUNTBLANK($AG266:$AN266))=$F265,$BE266=$BE265),$BB265,""))</f>
        <v/>
      </c>
      <c r="BC266" s="41"/>
      <c r="BD266" s="55" t="str">
        <f t="shared" si="95"/>
        <v>90MB1BG0-C1BAY0 | 10G213200313050</v>
      </c>
      <c r="BE266" s="55" t="str">
        <f t="shared" ca="1" si="96"/>
        <v>90MB1BG0-C1BAY0 | 59MB1BGB-MB0A01S</v>
      </c>
      <c r="BF266" s="57">
        <f ca="1">IFERROR(VLOOKUP($BE266,$BD$5:$BF265,3,0)*$AE266,VLOOKUP($C266,Demanda!$A:$B,2,0)*$AE266)*IF(AT266="Phantom Alt",$BC266,TRUE)</f>
        <v>3000</v>
      </c>
      <c r="BG266" s="57">
        <f t="shared" ca="1" si="97"/>
        <v>0</v>
      </c>
      <c r="BH266" s="57">
        <f>SUMIF(Invoice!A:A,F266,Invoice!B:B)</f>
        <v>0</v>
      </c>
      <c r="BI266" s="57">
        <f t="shared" ca="1" si="98"/>
        <v>3000</v>
      </c>
      <c r="BJ266" s="57">
        <f ca="1">MIN((BI266-SUMIF($AS$5:AS265,AS266,$BJ$5:BJ265)),MAX(0,BH266-SUMIF($F$5:F265,F266,$BJ$5:BJ265)))</f>
        <v>0</v>
      </c>
      <c r="BK266" s="57">
        <f t="shared" ca="1" si="99"/>
        <v>0</v>
      </c>
      <c r="BL266" s="57">
        <f ca="1">MAX(0,SUMIF(Invoice!A:A,F266,Invoice!B:B)-SUMIF(F:F,F266,BJ:BJ))*(COUNTIF(F:F,F266)=COUNTIF($F$5:F266,F266))</f>
        <v>0</v>
      </c>
    </row>
    <row r="267" spans="1:64" hidden="1">
      <c r="A267" s="43">
        <v>267</v>
      </c>
      <c r="B267" s="35" t="s">
        <v>145</v>
      </c>
      <c r="C267" s="35" t="s">
        <v>5706</v>
      </c>
      <c r="D267" s="35">
        <v>2</v>
      </c>
      <c r="E267" s="35">
        <v>770</v>
      </c>
      <c r="F267" s="64" t="s">
        <v>1167</v>
      </c>
      <c r="G267" s="73" t="s">
        <v>1168</v>
      </c>
      <c r="H267" s="35">
        <v>76</v>
      </c>
      <c r="I267" s="35" t="s">
        <v>55</v>
      </c>
      <c r="J267" s="35">
        <v>0</v>
      </c>
      <c r="K267" s="35" t="s">
        <v>148</v>
      </c>
      <c r="L267" s="35" t="s">
        <v>53</v>
      </c>
      <c r="M267" s="35">
        <v>1</v>
      </c>
      <c r="N267" s="35"/>
      <c r="O267" s="35">
        <v>1</v>
      </c>
      <c r="P267" s="35">
        <v>2</v>
      </c>
      <c r="Q267" s="35">
        <v>2</v>
      </c>
      <c r="R267" s="35" t="s">
        <v>73</v>
      </c>
      <c r="S267" s="35" t="s">
        <v>73</v>
      </c>
      <c r="T267" s="36">
        <v>44901</v>
      </c>
      <c r="U267" s="36">
        <v>2958465</v>
      </c>
      <c r="V267" s="35" t="s">
        <v>5707</v>
      </c>
      <c r="W267" s="35" t="s">
        <v>144</v>
      </c>
      <c r="X267" s="35"/>
      <c r="Y267" s="35" t="s">
        <v>143</v>
      </c>
      <c r="Z267" s="35">
        <v>7594328</v>
      </c>
      <c r="AA267" s="35">
        <v>432</v>
      </c>
      <c r="AB267" s="35">
        <v>216</v>
      </c>
      <c r="AC267" s="35"/>
      <c r="AE267" s="51">
        <f t="shared" si="80"/>
        <v>1</v>
      </c>
      <c r="AG267" s="6" t="str">
        <f t="shared" si="81"/>
        <v>90MB1BG0-C1BAY0</v>
      </c>
      <c r="AH267" s="6" t="str">
        <f t="shared" si="82"/>
        <v>59MB1BGB-MB0A01S</v>
      </c>
      <c r="AI267" s="6" t="str">
        <f t="shared" si="83"/>
        <v/>
      </c>
      <c r="AJ267" s="6" t="str">
        <f t="shared" si="84"/>
        <v/>
      </c>
      <c r="AK267" s="6" t="str">
        <f t="shared" si="85"/>
        <v/>
      </c>
      <c r="AL267" s="6" t="str">
        <f t="shared" si="86"/>
        <v/>
      </c>
      <c r="AM267" s="6" t="str">
        <f t="shared" si="87"/>
        <v/>
      </c>
      <c r="AN267" s="6" t="str">
        <f t="shared" si="88"/>
        <v/>
      </c>
      <c r="AO267" s="6" t="str">
        <f t="shared" si="89"/>
        <v xml:space="preserve">90MB1BG0-C1BAY0 | 59MB1BGB-MB0A01S |  |  |  |  |  | </v>
      </c>
      <c r="AP267" s="6">
        <f t="shared" si="90"/>
        <v>0</v>
      </c>
      <c r="AQ267" s="4"/>
      <c r="AR267" s="6" t="b">
        <f t="shared" si="91"/>
        <v>1</v>
      </c>
      <c r="AS267" s="6" t="str">
        <f t="shared" si="92"/>
        <v>461E | 90MB1BG0-C1BAY0 | 59MB1BGB-MB0A01S |  |  |  |  |  |  | 76</v>
      </c>
      <c r="AT267" s="63">
        <f>IF(NOT(AR267),IF(TRIM($H267)="","Assembly","Phantom Alt"),VLOOKUP(F267,ZPCS04!B:G,6,0))</f>
        <v>978</v>
      </c>
      <c r="AU267" s="7"/>
      <c r="AV267" s="38">
        <f ca="1">IF(TRIM($W267)="F",OFFSET($A$5,MATCH($AS267,$AS$5:$AS267,0)-1,0),$A267)</f>
        <v>267</v>
      </c>
      <c r="AW267" s="38">
        <f ca="1">IFERROR(OFFSET(ZPCS04!$A$1,MATCH(F267,ZPCS04!B:B,0)-1,0),100)</f>
        <v>2</v>
      </c>
      <c r="AX267" s="7"/>
      <c r="AY267" s="6" t="b">
        <f t="shared" si="93"/>
        <v>1</v>
      </c>
      <c r="AZ267" s="6" t="b">
        <f t="shared" si="94"/>
        <v>1</v>
      </c>
      <c r="BA267" s="4"/>
      <c r="BB267" s="38" t="str">
        <f ca="1">IF(AT267="Phantom Alt",MATCH($AS267,$AS$5:$AS267,0),IF(OR(OFFSET($AF267,0,8-COUNTBLANK($AG267:$AN267))=$F266,$BE267=$BE266),$BB266,""))</f>
        <v/>
      </c>
      <c r="BC267" s="41"/>
      <c r="BD267" s="55" t="str">
        <f t="shared" si="95"/>
        <v>90MB1BG0-C1BAY0 | 10G213200413010</v>
      </c>
      <c r="BE267" s="55" t="str">
        <f t="shared" ca="1" si="96"/>
        <v>90MB1BG0-C1BAY0 | 59MB1BGB-MB0A01S</v>
      </c>
      <c r="BF267" s="57">
        <f ca="1">IFERROR(VLOOKUP($BE267,$BD$5:$BF266,3,0)*$AE267,VLOOKUP($C267,Demanda!$A:$B,2,0)*$AE267)*IF(AT267="Phantom Alt",$BC267,TRUE)</f>
        <v>1500</v>
      </c>
      <c r="BG267" s="57">
        <f t="shared" ca="1" si="97"/>
        <v>0</v>
      </c>
      <c r="BH267" s="57">
        <f>SUMIF(Invoice!A:A,F267,Invoice!B:B)</f>
        <v>0</v>
      </c>
      <c r="BI267" s="57">
        <f t="shared" ca="1" si="98"/>
        <v>1500</v>
      </c>
      <c r="BJ267" s="57">
        <f ca="1">MIN((BI267-SUMIF($AS$5:AS266,AS267,$BJ$5:BJ266)),MAX(0,BH267-SUMIF($F$5:F266,F267,$BJ$5:BJ266)))</f>
        <v>0</v>
      </c>
      <c r="BK267" s="57">
        <f t="shared" ca="1" si="99"/>
        <v>0</v>
      </c>
      <c r="BL267" s="57">
        <f ca="1">MAX(0,SUMIF(Invoice!A:A,F267,Invoice!B:B)-SUMIF(F:F,F267,BJ:BJ))*(COUNTIF(F:F,F267)=COUNTIF($F$5:F267,F267))</f>
        <v>0</v>
      </c>
    </row>
    <row r="268" spans="1:64" hidden="1">
      <c r="A268" s="43">
        <v>268</v>
      </c>
      <c r="B268" s="35" t="s">
        <v>145</v>
      </c>
      <c r="C268" s="35" t="s">
        <v>5706</v>
      </c>
      <c r="D268" s="35">
        <v>2</v>
      </c>
      <c r="E268" s="35">
        <v>770</v>
      </c>
      <c r="F268" s="64" t="s">
        <v>1170</v>
      </c>
      <c r="G268" s="73" t="s">
        <v>1171</v>
      </c>
      <c r="H268" s="35">
        <v>76</v>
      </c>
      <c r="I268" s="35" t="s">
        <v>54</v>
      </c>
      <c r="J268" s="35">
        <v>100</v>
      </c>
      <c r="K268" s="35" t="s">
        <v>148</v>
      </c>
      <c r="L268" s="35" t="s">
        <v>53</v>
      </c>
      <c r="M268" s="35">
        <v>1</v>
      </c>
      <c r="N268" s="35">
        <v>1</v>
      </c>
      <c r="O268" s="35">
        <v>1</v>
      </c>
      <c r="P268" s="35">
        <v>2</v>
      </c>
      <c r="Q268" s="35">
        <v>1</v>
      </c>
      <c r="R268" s="35" t="s">
        <v>73</v>
      </c>
      <c r="S268" s="35" t="s">
        <v>73</v>
      </c>
      <c r="T268" s="36">
        <v>44901</v>
      </c>
      <c r="U268" s="36">
        <v>2958465</v>
      </c>
      <c r="V268" s="35" t="s">
        <v>5707</v>
      </c>
      <c r="W268" s="35" t="s">
        <v>144</v>
      </c>
      <c r="X268" s="35"/>
      <c r="Y268" s="35" t="s">
        <v>143</v>
      </c>
      <c r="Z268" s="35">
        <v>7594328</v>
      </c>
      <c r="AA268" s="35">
        <v>430</v>
      </c>
      <c r="AB268" s="35">
        <v>215</v>
      </c>
      <c r="AC268" s="35"/>
      <c r="AE268" s="51">
        <f t="shared" si="80"/>
        <v>1</v>
      </c>
      <c r="AG268" s="6" t="str">
        <f t="shared" si="81"/>
        <v>90MB1BG0-C1BAY0</v>
      </c>
      <c r="AH268" s="6" t="str">
        <f t="shared" si="82"/>
        <v>59MB1BGB-MB0A01S</v>
      </c>
      <c r="AI268" s="6" t="str">
        <f t="shared" si="83"/>
        <v/>
      </c>
      <c r="AJ268" s="6" t="str">
        <f t="shared" si="84"/>
        <v/>
      </c>
      <c r="AK268" s="6" t="str">
        <f t="shared" si="85"/>
        <v/>
      </c>
      <c r="AL268" s="6" t="str">
        <f t="shared" si="86"/>
        <v/>
      </c>
      <c r="AM268" s="6" t="str">
        <f t="shared" si="87"/>
        <v/>
      </c>
      <c r="AN268" s="6" t="str">
        <f t="shared" si="88"/>
        <v/>
      </c>
      <c r="AO268" s="6" t="str">
        <f t="shared" si="89"/>
        <v xml:space="preserve">90MB1BG0-C1BAY0 | 59MB1BGB-MB0A01S |  |  |  |  |  | </v>
      </c>
      <c r="AP268" s="6">
        <f t="shared" si="90"/>
        <v>100</v>
      </c>
      <c r="AQ268" s="4"/>
      <c r="AR268" s="6" t="b">
        <f t="shared" si="91"/>
        <v>1</v>
      </c>
      <c r="AS268" s="6" t="str">
        <f t="shared" si="92"/>
        <v>461E | 90MB1BG0-C1BAY0 | 59MB1BGB-MB0A01S |  |  |  |  |  |  | 76</v>
      </c>
      <c r="AT268" s="63">
        <f>IF(NOT(AR268),IF(TRIM($H268)="","Assembly","Phantom Alt"),VLOOKUP(F268,ZPCS04!B:G,6,0))</f>
        <v>978</v>
      </c>
      <c r="AU268" s="7"/>
      <c r="AV268" s="38">
        <f ca="1">IF(TRIM($W268)="F",OFFSET($A$5,MATCH($AS268,$AS$5:$AS268,0)-1,0),$A268)</f>
        <v>267</v>
      </c>
      <c r="AW268" s="38">
        <f ca="1">IFERROR(OFFSET(ZPCS04!$A$1,MATCH(F268,ZPCS04!B:B,0)-1,0),100)</f>
        <v>1.9999999499999999</v>
      </c>
      <c r="AX268" s="7"/>
      <c r="AY268" s="6" t="b">
        <f t="shared" si="93"/>
        <v>1</v>
      </c>
      <c r="AZ268" s="6" t="b">
        <f t="shared" si="94"/>
        <v>1</v>
      </c>
      <c r="BA268" s="4"/>
      <c r="BB268" s="38" t="str">
        <f ca="1">IF(AT268="Phantom Alt",MATCH($AS268,$AS$5:$AS268,0),IF(OR(OFFSET($AF268,0,8-COUNTBLANK($AG268:$AN268))=$F267,$BE268=$BE267),$BB267,""))</f>
        <v/>
      </c>
      <c r="BC268" s="41"/>
      <c r="BD268" s="55" t="str">
        <f t="shared" si="95"/>
        <v>90MB1BG0-C1BAY0 | 10G213200413020</v>
      </c>
      <c r="BE268" s="55" t="str">
        <f t="shared" ca="1" si="96"/>
        <v>90MB1BG0-C1BAY0 | 59MB1BGB-MB0A01S</v>
      </c>
      <c r="BF268" s="57">
        <f ca="1">IFERROR(VLOOKUP($BE268,$BD$5:$BF267,3,0)*$AE268,VLOOKUP($C268,Demanda!$A:$B,2,0)*$AE268)*IF(AT268="Phantom Alt",$BC268,TRUE)</f>
        <v>1500</v>
      </c>
      <c r="BG268" s="57">
        <f t="shared" ca="1" si="97"/>
        <v>1500</v>
      </c>
      <c r="BH268" s="57">
        <f>SUMIF(Invoice!A:A,F268,Invoice!B:B)</f>
        <v>5000</v>
      </c>
      <c r="BI268" s="57">
        <f t="shared" ca="1" si="98"/>
        <v>1500</v>
      </c>
      <c r="BJ268" s="57">
        <f ca="1">MIN((BI268-SUMIF($AS$5:AS267,AS268,$BJ$5:BJ267)),MAX(0,BH268-SUMIF($F$5:F267,F268,$BJ$5:BJ267)))</f>
        <v>1500</v>
      </c>
      <c r="BK268" s="57">
        <f t="shared" ca="1" si="99"/>
        <v>0</v>
      </c>
      <c r="BL268" s="57">
        <f ca="1">MAX(0,SUMIF(Invoice!A:A,F268,Invoice!B:B)-SUMIF(F:F,F268,BJ:BJ))*(COUNTIF(F:F,F268)=COUNTIF($F$5:F268,F268))</f>
        <v>3500</v>
      </c>
    </row>
    <row r="269" spans="1:64" hidden="1">
      <c r="A269" s="43">
        <v>269</v>
      </c>
      <c r="B269" s="35" t="s">
        <v>145</v>
      </c>
      <c r="C269" s="35" t="s">
        <v>5706</v>
      </c>
      <c r="D269" s="35">
        <v>2</v>
      </c>
      <c r="E269" s="35">
        <v>770</v>
      </c>
      <c r="F269" s="64" t="s">
        <v>1172</v>
      </c>
      <c r="G269" s="73" t="s">
        <v>1173</v>
      </c>
      <c r="H269" s="35">
        <v>76</v>
      </c>
      <c r="I269" s="35" t="s">
        <v>55</v>
      </c>
      <c r="J269" s="35">
        <v>0</v>
      </c>
      <c r="K269" s="35" t="s">
        <v>148</v>
      </c>
      <c r="L269" s="35" t="s">
        <v>53</v>
      </c>
      <c r="M269" s="35">
        <v>1</v>
      </c>
      <c r="N269" s="35"/>
      <c r="O269" s="35">
        <v>1</v>
      </c>
      <c r="P269" s="35">
        <v>2</v>
      </c>
      <c r="Q269" s="35">
        <v>3</v>
      </c>
      <c r="R269" s="35" t="s">
        <v>73</v>
      </c>
      <c r="S269" s="35" t="s">
        <v>73</v>
      </c>
      <c r="T269" s="36">
        <v>44901</v>
      </c>
      <c r="U269" s="36">
        <v>2958465</v>
      </c>
      <c r="V269" s="35" t="s">
        <v>5707</v>
      </c>
      <c r="W269" s="35" t="s">
        <v>144</v>
      </c>
      <c r="X269" s="35"/>
      <c r="Y269" s="35" t="s">
        <v>143</v>
      </c>
      <c r="Z269" s="35">
        <v>7594328</v>
      </c>
      <c r="AA269" s="35">
        <v>434</v>
      </c>
      <c r="AB269" s="35">
        <v>217</v>
      </c>
      <c r="AC269" s="35"/>
      <c r="AE269" s="51">
        <f t="shared" si="80"/>
        <v>1</v>
      </c>
      <c r="AG269" s="6" t="str">
        <f t="shared" si="81"/>
        <v>90MB1BG0-C1BAY0</v>
      </c>
      <c r="AH269" s="6" t="str">
        <f t="shared" si="82"/>
        <v>59MB1BGB-MB0A01S</v>
      </c>
      <c r="AI269" s="6" t="str">
        <f t="shared" si="83"/>
        <v/>
      </c>
      <c r="AJ269" s="6" t="str">
        <f t="shared" si="84"/>
        <v/>
      </c>
      <c r="AK269" s="6" t="str">
        <f t="shared" si="85"/>
        <v/>
      </c>
      <c r="AL269" s="6" t="str">
        <f t="shared" si="86"/>
        <v/>
      </c>
      <c r="AM269" s="6" t="str">
        <f t="shared" si="87"/>
        <v/>
      </c>
      <c r="AN269" s="6" t="str">
        <f t="shared" si="88"/>
        <v/>
      </c>
      <c r="AO269" s="6" t="str">
        <f t="shared" si="89"/>
        <v xml:space="preserve">90MB1BG0-C1BAY0 | 59MB1BGB-MB0A01S |  |  |  |  |  | </v>
      </c>
      <c r="AP269" s="6">
        <f t="shared" si="90"/>
        <v>0</v>
      </c>
      <c r="AQ269" s="4"/>
      <c r="AR269" s="6" t="b">
        <f t="shared" si="91"/>
        <v>1</v>
      </c>
      <c r="AS269" s="6" t="str">
        <f t="shared" si="92"/>
        <v>461E | 90MB1BG0-C1BAY0 | 59MB1BGB-MB0A01S |  |  |  |  |  |  | 76</v>
      </c>
      <c r="AT269" s="63">
        <f>IF(NOT(AR269),IF(TRIM($H269)="","Assembly","Phantom Alt"),VLOOKUP(F269,ZPCS04!B:G,6,0))</f>
        <v>978</v>
      </c>
      <c r="AU269" s="7"/>
      <c r="AV269" s="38">
        <f ca="1">IF(TRIM($W269)="F",OFFSET($A$5,MATCH($AS269,$AS$5:$AS269,0)-1,0),$A269)</f>
        <v>267</v>
      </c>
      <c r="AW269" s="38">
        <f ca="1">IFERROR(OFFSET(ZPCS04!$A$1,MATCH(F269,ZPCS04!B:B,0)-1,0),100)</f>
        <v>2</v>
      </c>
      <c r="AX269" s="7"/>
      <c r="AY269" s="6" t="b">
        <f t="shared" si="93"/>
        <v>1</v>
      </c>
      <c r="AZ269" s="6" t="b">
        <f t="shared" si="94"/>
        <v>1</v>
      </c>
      <c r="BA269" s="4"/>
      <c r="BB269" s="38" t="str">
        <f ca="1">IF(AT269="Phantom Alt",MATCH($AS269,$AS$5:$AS269,0),IF(OR(OFFSET($AF269,0,8-COUNTBLANK($AG269:$AN269))=$F268,$BE269=$BE268),$BB268,""))</f>
        <v/>
      </c>
      <c r="BC269" s="41"/>
      <c r="BD269" s="55" t="str">
        <f t="shared" si="95"/>
        <v>90MB1BG0-C1BAY0 | 10G213200413050</v>
      </c>
      <c r="BE269" s="55" t="str">
        <f t="shared" ca="1" si="96"/>
        <v>90MB1BG0-C1BAY0 | 59MB1BGB-MB0A01S</v>
      </c>
      <c r="BF269" s="57">
        <f ca="1">IFERROR(VLOOKUP($BE269,$BD$5:$BF268,3,0)*$AE269,VLOOKUP($C269,Demanda!$A:$B,2,0)*$AE269)*IF(AT269="Phantom Alt",$BC269,TRUE)</f>
        <v>1500</v>
      </c>
      <c r="BG269" s="57">
        <f t="shared" ca="1" si="97"/>
        <v>0</v>
      </c>
      <c r="BH269" s="57">
        <f>SUMIF(Invoice!A:A,F269,Invoice!B:B)</f>
        <v>0</v>
      </c>
      <c r="BI269" s="57">
        <f t="shared" ca="1" si="98"/>
        <v>1500</v>
      </c>
      <c r="BJ269" s="57">
        <f ca="1">MIN((BI269-SUMIF($AS$5:AS268,AS269,$BJ$5:BJ268)),MAX(0,BH269-SUMIF($F$5:F268,F269,$BJ$5:BJ268)))</f>
        <v>0</v>
      </c>
      <c r="BK269" s="57">
        <f t="shared" ca="1" si="99"/>
        <v>0</v>
      </c>
      <c r="BL269" s="57">
        <f ca="1">MAX(0,SUMIF(Invoice!A:A,F269,Invoice!B:B)-SUMIF(F:F,F269,BJ:BJ))*(COUNTIF(F:F,F269)=COUNTIF($F$5:F269,F269))</f>
        <v>0</v>
      </c>
    </row>
    <row r="270" spans="1:64" hidden="1">
      <c r="A270" s="43">
        <v>270</v>
      </c>
      <c r="B270" s="35" t="s">
        <v>145</v>
      </c>
      <c r="C270" s="35" t="s">
        <v>5706</v>
      </c>
      <c r="D270" s="35">
        <v>2</v>
      </c>
      <c r="E270" s="35">
        <v>780</v>
      </c>
      <c r="F270" s="64" t="s">
        <v>1174</v>
      </c>
      <c r="G270" s="73" t="s">
        <v>1175</v>
      </c>
      <c r="H270" s="35">
        <v>77</v>
      </c>
      <c r="I270" s="35" t="s">
        <v>54</v>
      </c>
      <c r="J270" s="35">
        <v>100</v>
      </c>
      <c r="K270" s="35" t="s">
        <v>148</v>
      </c>
      <c r="L270" s="35" t="s">
        <v>53</v>
      </c>
      <c r="M270" s="35">
        <v>1</v>
      </c>
      <c r="N270" s="35">
        <v>1</v>
      </c>
      <c r="O270" s="35">
        <v>1</v>
      </c>
      <c r="P270" s="35">
        <v>2</v>
      </c>
      <c r="Q270" s="35">
        <v>1</v>
      </c>
      <c r="R270" s="35" t="s">
        <v>73</v>
      </c>
      <c r="S270" s="35" t="s">
        <v>73</v>
      </c>
      <c r="T270" s="36">
        <v>44901</v>
      </c>
      <c r="U270" s="36">
        <v>2958465</v>
      </c>
      <c r="V270" s="35" t="s">
        <v>5707</v>
      </c>
      <c r="W270" s="35" t="s">
        <v>144</v>
      </c>
      <c r="X270" s="35"/>
      <c r="Y270" s="35" t="s">
        <v>143</v>
      </c>
      <c r="Z270" s="35">
        <v>7594328</v>
      </c>
      <c r="AA270" s="35">
        <v>436</v>
      </c>
      <c r="AB270" s="35">
        <v>218</v>
      </c>
      <c r="AC270" s="35"/>
      <c r="AE270" s="51">
        <f t="shared" si="80"/>
        <v>1</v>
      </c>
      <c r="AG270" s="6" t="str">
        <f t="shared" si="81"/>
        <v>90MB1BG0-C1BAY0</v>
      </c>
      <c r="AH270" s="6" t="str">
        <f t="shared" si="82"/>
        <v>59MB1BGB-MB0A01S</v>
      </c>
      <c r="AI270" s="6" t="str">
        <f t="shared" si="83"/>
        <v/>
      </c>
      <c r="AJ270" s="6" t="str">
        <f t="shared" si="84"/>
        <v/>
      </c>
      <c r="AK270" s="6" t="str">
        <f t="shared" si="85"/>
        <v/>
      </c>
      <c r="AL270" s="6" t="str">
        <f t="shared" si="86"/>
        <v/>
      </c>
      <c r="AM270" s="6" t="str">
        <f t="shared" si="87"/>
        <v/>
      </c>
      <c r="AN270" s="6" t="str">
        <f t="shared" si="88"/>
        <v/>
      </c>
      <c r="AO270" s="6" t="str">
        <f t="shared" si="89"/>
        <v xml:space="preserve">90MB1BG0-C1BAY0 | 59MB1BGB-MB0A01S |  |  |  |  |  | </v>
      </c>
      <c r="AP270" s="6">
        <f t="shared" si="90"/>
        <v>100</v>
      </c>
      <c r="AQ270" s="4"/>
      <c r="AR270" s="6" t="b">
        <f t="shared" si="91"/>
        <v>1</v>
      </c>
      <c r="AS270" s="6" t="str">
        <f t="shared" si="92"/>
        <v>461E | 90MB1BG0-C1BAY0 | 59MB1BGB-MB0A01S |  |  |  |  |  |  | 77</v>
      </c>
      <c r="AT270" s="63">
        <f>IF(NOT(AR270),IF(TRIM($H270)="","Assembly","Phantom Alt"),VLOOKUP(F270,ZPCS04!B:G,6,0))</f>
        <v>979</v>
      </c>
      <c r="AU270" s="7"/>
      <c r="AV270" s="38">
        <f ca="1">IF(TRIM($W270)="F",OFFSET($A$5,MATCH($AS270,$AS$5:$AS270,0)-1,0),$A270)</f>
        <v>270</v>
      </c>
      <c r="AW270" s="38">
        <f ca="1">IFERROR(OFFSET(ZPCS04!$A$1,MATCH(F270,ZPCS04!B:B,0)-1,0),100)</f>
        <v>2</v>
      </c>
      <c r="AX270" s="7"/>
      <c r="AY270" s="6" t="b">
        <f t="shared" si="93"/>
        <v>1</v>
      </c>
      <c r="AZ270" s="6" t="b">
        <f t="shared" si="94"/>
        <v>1</v>
      </c>
      <c r="BA270" s="4"/>
      <c r="BB270" s="38" t="str">
        <f ca="1">IF(AT270="Phantom Alt",MATCH($AS270,$AS$5:$AS270,0),IF(OR(OFFSET($AF270,0,8-COUNTBLANK($AG270:$AN270))=$F269,$BE270=$BE269),$BB269,""))</f>
        <v/>
      </c>
      <c r="BC270" s="41"/>
      <c r="BD270" s="55" t="str">
        <f t="shared" si="95"/>
        <v>90MB1BG0-C1BAY0 | 10G213206003010</v>
      </c>
      <c r="BE270" s="55" t="str">
        <f t="shared" ca="1" si="96"/>
        <v>90MB1BG0-C1BAY0 | 59MB1BGB-MB0A01S</v>
      </c>
      <c r="BF270" s="57">
        <f ca="1">IFERROR(VLOOKUP($BE270,$BD$5:$BF269,3,0)*$AE270,VLOOKUP($C270,Demanda!$A:$B,2,0)*$AE270)*IF(AT270="Phantom Alt",$BC270,TRUE)</f>
        <v>1500</v>
      </c>
      <c r="BG270" s="57">
        <f t="shared" ca="1" si="97"/>
        <v>1500</v>
      </c>
      <c r="BH270" s="57">
        <f>SUMIF(Invoice!A:A,F270,Invoice!B:B)</f>
        <v>0</v>
      </c>
      <c r="BI270" s="57">
        <f t="shared" ca="1" si="98"/>
        <v>1500</v>
      </c>
      <c r="BJ270" s="57">
        <f ca="1">MIN((BI270-SUMIF($AS$5:AS269,AS270,$BJ$5:BJ269)),MAX(0,BH270-SUMIF($F$5:F269,F270,$BJ$5:BJ269)))</f>
        <v>0</v>
      </c>
      <c r="BK270" s="57">
        <f t="shared" ca="1" si="99"/>
        <v>0</v>
      </c>
      <c r="BL270" s="57">
        <f ca="1">MAX(0,SUMIF(Invoice!A:A,F270,Invoice!B:B)-SUMIF(F:F,F270,BJ:BJ))*(COUNTIF(F:F,F270)=COUNTIF($F$5:F270,F270))</f>
        <v>0</v>
      </c>
    </row>
    <row r="271" spans="1:64" hidden="1">
      <c r="A271" s="43">
        <v>271</v>
      </c>
      <c r="B271" s="35" t="s">
        <v>145</v>
      </c>
      <c r="C271" s="35" t="s">
        <v>5706</v>
      </c>
      <c r="D271" s="35">
        <v>2</v>
      </c>
      <c r="E271" s="35">
        <v>780</v>
      </c>
      <c r="F271" s="64" t="s">
        <v>1176</v>
      </c>
      <c r="G271" s="73" t="s">
        <v>1177</v>
      </c>
      <c r="H271" s="35">
        <v>77</v>
      </c>
      <c r="I271" s="35" t="s">
        <v>55</v>
      </c>
      <c r="J271" s="35">
        <v>0</v>
      </c>
      <c r="K271" s="35" t="s">
        <v>148</v>
      </c>
      <c r="L271" s="35" t="s">
        <v>53</v>
      </c>
      <c r="M271" s="35">
        <v>1</v>
      </c>
      <c r="N271" s="35"/>
      <c r="O271" s="35">
        <v>1</v>
      </c>
      <c r="P271" s="35">
        <v>2</v>
      </c>
      <c r="Q271" s="35">
        <v>2</v>
      </c>
      <c r="R271" s="35" t="s">
        <v>73</v>
      </c>
      <c r="S271" s="35" t="s">
        <v>73</v>
      </c>
      <c r="T271" s="36">
        <v>44901</v>
      </c>
      <c r="U271" s="36">
        <v>2958465</v>
      </c>
      <c r="V271" s="35" t="s">
        <v>5707</v>
      </c>
      <c r="W271" s="35" t="s">
        <v>144</v>
      </c>
      <c r="X271" s="35"/>
      <c r="Y271" s="35" t="s">
        <v>143</v>
      </c>
      <c r="Z271" s="35">
        <v>7594328</v>
      </c>
      <c r="AA271" s="35">
        <v>438</v>
      </c>
      <c r="AB271" s="35">
        <v>219</v>
      </c>
      <c r="AC271" s="35"/>
      <c r="AE271" s="51">
        <f t="shared" si="80"/>
        <v>1</v>
      </c>
      <c r="AG271" s="6" t="str">
        <f t="shared" si="81"/>
        <v>90MB1BG0-C1BAY0</v>
      </c>
      <c r="AH271" s="6" t="str">
        <f t="shared" si="82"/>
        <v>59MB1BGB-MB0A01S</v>
      </c>
      <c r="AI271" s="6" t="str">
        <f t="shared" si="83"/>
        <v/>
      </c>
      <c r="AJ271" s="6" t="str">
        <f t="shared" si="84"/>
        <v/>
      </c>
      <c r="AK271" s="6" t="str">
        <f t="shared" si="85"/>
        <v/>
      </c>
      <c r="AL271" s="6" t="str">
        <f t="shared" si="86"/>
        <v/>
      </c>
      <c r="AM271" s="6" t="str">
        <f t="shared" si="87"/>
        <v/>
      </c>
      <c r="AN271" s="6" t="str">
        <f t="shared" si="88"/>
        <v/>
      </c>
      <c r="AO271" s="6" t="str">
        <f t="shared" si="89"/>
        <v xml:space="preserve">90MB1BG0-C1BAY0 | 59MB1BGB-MB0A01S |  |  |  |  |  | </v>
      </c>
      <c r="AP271" s="6">
        <f t="shared" si="90"/>
        <v>0</v>
      </c>
      <c r="AQ271" s="4"/>
      <c r="AR271" s="6" t="b">
        <f t="shared" si="91"/>
        <v>1</v>
      </c>
      <c r="AS271" s="6" t="str">
        <f t="shared" si="92"/>
        <v>461E | 90MB1BG0-C1BAY0 | 59MB1BGB-MB0A01S |  |  |  |  |  |  | 77</v>
      </c>
      <c r="AT271" s="63">
        <f>IF(NOT(AR271),IF(TRIM($H271)="","Assembly","Phantom Alt"),VLOOKUP(F271,ZPCS04!B:G,6,0))</f>
        <v>979</v>
      </c>
      <c r="AU271" s="7"/>
      <c r="AV271" s="38">
        <f ca="1">IF(TRIM($W271)="F",OFFSET($A$5,MATCH($AS271,$AS$5:$AS271,0)-1,0),$A271)</f>
        <v>270</v>
      </c>
      <c r="AW271" s="38">
        <f ca="1">IFERROR(OFFSET(ZPCS04!$A$1,MATCH(F271,ZPCS04!B:B,0)-1,0),100)</f>
        <v>2</v>
      </c>
      <c r="AX271" s="7"/>
      <c r="AY271" s="6" t="b">
        <f t="shared" si="93"/>
        <v>1</v>
      </c>
      <c r="AZ271" s="6" t="b">
        <f t="shared" si="94"/>
        <v>1</v>
      </c>
      <c r="BA271" s="4"/>
      <c r="BB271" s="38" t="str">
        <f ca="1">IF(AT271="Phantom Alt",MATCH($AS271,$AS$5:$AS271,0),IF(OR(OFFSET($AF271,0,8-COUNTBLANK($AG271:$AN271))=$F270,$BE271=$BE270),$BB270,""))</f>
        <v/>
      </c>
      <c r="BC271" s="41"/>
      <c r="BD271" s="55" t="str">
        <f t="shared" si="95"/>
        <v>90MB1BG0-C1BAY0 | 10G213206003020</v>
      </c>
      <c r="BE271" s="55" t="str">
        <f t="shared" ca="1" si="96"/>
        <v>90MB1BG0-C1BAY0 | 59MB1BGB-MB0A01S</v>
      </c>
      <c r="BF271" s="57">
        <f ca="1">IFERROR(VLOOKUP($BE271,$BD$5:$BF270,3,0)*$AE271,VLOOKUP($C271,Demanda!$A:$B,2,0)*$AE271)*IF(AT271="Phantom Alt",$BC271,TRUE)</f>
        <v>1500</v>
      </c>
      <c r="BG271" s="57">
        <f t="shared" ca="1" si="97"/>
        <v>0</v>
      </c>
      <c r="BH271" s="57">
        <f>SUMIF(Invoice!A:A,F271,Invoice!B:B)</f>
        <v>0</v>
      </c>
      <c r="BI271" s="57">
        <f t="shared" ca="1" si="98"/>
        <v>1500</v>
      </c>
      <c r="BJ271" s="57">
        <f ca="1">MIN((BI271-SUMIF($AS$5:AS270,AS271,$BJ$5:BJ270)),MAX(0,BH271-SUMIF($F$5:F270,F271,$BJ$5:BJ270)))</f>
        <v>0</v>
      </c>
      <c r="BK271" s="57">
        <f t="shared" ca="1" si="99"/>
        <v>0</v>
      </c>
      <c r="BL271" s="57">
        <f ca="1">MAX(0,SUMIF(Invoice!A:A,F271,Invoice!B:B)-SUMIF(F:F,F271,BJ:BJ))*(COUNTIF(F:F,F271)=COUNTIF($F$5:F271,F271))</f>
        <v>0</v>
      </c>
    </row>
    <row r="272" spans="1:64" hidden="1">
      <c r="A272" s="43">
        <v>273</v>
      </c>
      <c r="B272" s="35" t="s">
        <v>145</v>
      </c>
      <c r="C272" s="35" t="s">
        <v>5706</v>
      </c>
      <c r="D272" s="35">
        <v>2</v>
      </c>
      <c r="E272" s="35">
        <v>780</v>
      </c>
      <c r="F272" s="64" t="s">
        <v>1178</v>
      </c>
      <c r="G272" s="73" t="s">
        <v>1179</v>
      </c>
      <c r="H272" s="35">
        <v>77</v>
      </c>
      <c r="I272" s="35" t="s">
        <v>55</v>
      </c>
      <c r="J272" s="35">
        <v>0</v>
      </c>
      <c r="K272" s="35" t="s">
        <v>148</v>
      </c>
      <c r="L272" s="35" t="s">
        <v>53</v>
      </c>
      <c r="M272" s="35">
        <v>1</v>
      </c>
      <c r="N272" s="35"/>
      <c r="O272" s="35">
        <v>1</v>
      </c>
      <c r="P272" s="35">
        <v>2</v>
      </c>
      <c r="Q272" s="35">
        <v>3</v>
      </c>
      <c r="R272" s="35" t="s">
        <v>73</v>
      </c>
      <c r="S272" s="35" t="s">
        <v>73</v>
      </c>
      <c r="T272" s="36">
        <v>44901</v>
      </c>
      <c r="U272" s="36">
        <v>2958465</v>
      </c>
      <c r="V272" s="35" t="s">
        <v>5707</v>
      </c>
      <c r="W272" s="35" t="s">
        <v>144</v>
      </c>
      <c r="X272" s="35"/>
      <c r="Y272" s="35" t="s">
        <v>143</v>
      </c>
      <c r="Z272" s="35">
        <v>7594328</v>
      </c>
      <c r="AA272" s="35">
        <v>440</v>
      </c>
      <c r="AB272" s="35">
        <v>220</v>
      </c>
      <c r="AC272" s="35"/>
      <c r="AE272" s="51">
        <f t="shared" si="80"/>
        <v>1</v>
      </c>
      <c r="AG272" s="6" t="str">
        <f t="shared" si="81"/>
        <v>90MB1BG0-C1BAY0</v>
      </c>
      <c r="AH272" s="6" t="str">
        <f t="shared" si="82"/>
        <v>59MB1BGB-MB0A01S</v>
      </c>
      <c r="AI272" s="6" t="str">
        <f t="shared" si="83"/>
        <v/>
      </c>
      <c r="AJ272" s="6" t="str">
        <f t="shared" si="84"/>
        <v/>
      </c>
      <c r="AK272" s="6" t="str">
        <f t="shared" si="85"/>
        <v/>
      </c>
      <c r="AL272" s="6" t="str">
        <f t="shared" si="86"/>
        <v/>
      </c>
      <c r="AM272" s="6" t="str">
        <f t="shared" si="87"/>
        <v/>
      </c>
      <c r="AN272" s="6" t="str">
        <f t="shared" si="88"/>
        <v/>
      </c>
      <c r="AO272" s="6" t="str">
        <f t="shared" si="89"/>
        <v xml:space="preserve">90MB1BG0-C1BAY0 | 59MB1BGB-MB0A01S |  |  |  |  |  | </v>
      </c>
      <c r="AP272" s="6">
        <f t="shared" si="90"/>
        <v>0</v>
      </c>
      <c r="AQ272" s="4"/>
      <c r="AR272" s="6" t="b">
        <f t="shared" si="91"/>
        <v>1</v>
      </c>
      <c r="AS272" s="6" t="str">
        <f t="shared" si="92"/>
        <v>461E | 90MB1BG0-C1BAY0 | 59MB1BGB-MB0A01S |  |  |  |  |  |  | 77</v>
      </c>
      <c r="AT272" s="63">
        <f>IF(NOT(AR272),IF(TRIM($H272)="","Assembly","Phantom Alt"),VLOOKUP(F272,ZPCS04!B:G,6,0))</f>
        <v>979</v>
      </c>
      <c r="AU272" s="7"/>
      <c r="AV272" s="38">
        <f ca="1">IF(TRIM($W272)="F",OFFSET($A$5,MATCH($AS272,$AS$5:$AS272,0)-1,0),$A272)</f>
        <v>270</v>
      </c>
      <c r="AW272" s="38">
        <f ca="1">IFERROR(OFFSET(ZPCS04!$A$1,MATCH(F272,ZPCS04!B:B,0)-1,0),100)</f>
        <v>1.9999999499999999</v>
      </c>
      <c r="AX272" s="7"/>
      <c r="AY272" s="6" t="b">
        <f t="shared" si="93"/>
        <v>1</v>
      </c>
      <c r="AZ272" s="6" t="b">
        <f t="shared" si="94"/>
        <v>1</v>
      </c>
      <c r="BA272" s="4"/>
      <c r="BB272" s="38" t="str">
        <f ca="1">IF(AT272="Phantom Alt",MATCH($AS272,$AS$5:$AS272,0),IF(OR(OFFSET($AF272,0,8-COUNTBLANK($AG272:$AN272))=$F271,$BE272=$BE271),$BB271,""))</f>
        <v/>
      </c>
      <c r="BC272" s="41"/>
      <c r="BD272" s="55" t="str">
        <f t="shared" si="95"/>
        <v>90MB1BG0-C1BAY0 | 10G213206003050</v>
      </c>
      <c r="BE272" s="55" t="str">
        <f t="shared" ca="1" si="96"/>
        <v>90MB1BG0-C1BAY0 | 59MB1BGB-MB0A01S</v>
      </c>
      <c r="BF272" s="57">
        <f ca="1">IFERROR(VLOOKUP($BE272,$BD$5:$BF271,3,0)*$AE272,VLOOKUP($C272,Demanda!$A:$B,2,0)*$AE272)*IF(AT272="Phantom Alt",$BC272,TRUE)</f>
        <v>1500</v>
      </c>
      <c r="BG272" s="57">
        <f t="shared" ca="1" si="97"/>
        <v>0</v>
      </c>
      <c r="BH272" s="57">
        <f>SUMIF(Invoice!A:A,F272,Invoice!B:B)</f>
        <v>5000</v>
      </c>
      <c r="BI272" s="57">
        <f t="shared" ca="1" si="98"/>
        <v>1500</v>
      </c>
      <c r="BJ272" s="57">
        <f ca="1">MIN((BI272-SUMIF($AS$5:AS271,AS272,$BJ$5:BJ271)),MAX(0,BH272-SUMIF($F$5:F271,F272,$BJ$5:BJ271)))</f>
        <v>1500</v>
      </c>
      <c r="BK272" s="57">
        <f t="shared" ca="1" si="99"/>
        <v>0</v>
      </c>
      <c r="BL272" s="57">
        <f ca="1">MAX(0,SUMIF(Invoice!A:A,F272,Invoice!B:B)-SUMIF(F:F,F272,BJ:BJ))*(COUNTIF(F:F,F272)=COUNTIF($F$5:F272,F272))</f>
        <v>3500</v>
      </c>
    </row>
    <row r="273" spans="1:64" hidden="1">
      <c r="A273" s="43">
        <v>272</v>
      </c>
      <c r="B273" s="35" t="s">
        <v>145</v>
      </c>
      <c r="C273" s="35" t="s">
        <v>5706</v>
      </c>
      <c r="D273" s="35">
        <v>2</v>
      </c>
      <c r="E273" s="35">
        <v>790</v>
      </c>
      <c r="F273" s="64" t="s">
        <v>327</v>
      </c>
      <c r="G273" s="73" t="s">
        <v>328</v>
      </c>
      <c r="H273" s="35">
        <v>78</v>
      </c>
      <c r="I273" s="35" t="s">
        <v>55</v>
      </c>
      <c r="J273" s="35">
        <v>0</v>
      </c>
      <c r="K273" s="35" t="s">
        <v>148</v>
      </c>
      <c r="L273" s="35" t="s">
        <v>53</v>
      </c>
      <c r="M273" s="35">
        <v>1</v>
      </c>
      <c r="N273" s="35"/>
      <c r="O273" s="35">
        <v>1</v>
      </c>
      <c r="P273" s="35">
        <v>2</v>
      </c>
      <c r="Q273" s="35">
        <v>2</v>
      </c>
      <c r="R273" s="35" t="s">
        <v>73</v>
      </c>
      <c r="S273" s="35" t="s">
        <v>73</v>
      </c>
      <c r="T273" s="36">
        <v>44901</v>
      </c>
      <c r="U273" s="36">
        <v>2958465</v>
      </c>
      <c r="V273" s="35" t="s">
        <v>5707</v>
      </c>
      <c r="W273" s="35" t="s">
        <v>144</v>
      </c>
      <c r="X273" s="35"/>
      <c r="Y273" s="35" t="s">
        <v>143</v>
      </c>
      <c r="Z273" s="35">
        <v>7594328</v>
      </c>
      <c r="AA273" s="35">
        <v>444</v>
      </c>
      <c r="AB273" s="35">
        <v>222</v>
      </c>
      <c r="AC273" s="35"/>
      <c r="AE273" s="51">
        <f t="shared" si="80"/>
        <v>1</v>
      </c>
      <c r="AG273" s="6" t="str">
        <f t="shared" si="81"/>
        <v>90MB1BG0-C1BAY0</v>
      </c>
      <c r="AH273" s="6" t="str">
        <f t="shared" si="82"/>
        <v>59MB1BGB-MB0A01S</v>
      </c>
      <c r="AI273" s="6" t="str">
        <f t="shared" si="83"/>
        <v/>
      </c>
      <c r="AJ273" s="6" t="str">
        <f t="shared" si="84"/>
        <v/>
      </c>
      <c r="AK273" s="6" t="str">
        <f t="shared" si="85"/>
        <v/>
      </c>
      <c r="AL273" s="6" t="str">
        <f t="shared" si="86"/>
        <v/>
      </c>
      <c r="AM273" s="6" t="str">
        <f t="shared" si="87"/>
        <v/>
      </c>
      <c r="AN273" s="6" t="str">
        <f t="shared" si="88"/>
        <v/>
      </c>
      <c r="AO273" s="6" t="str">
        <f t="shared" si="89"/>
        <v xml:space="preserve">90MB1BG0-C1BAY0 | 59MB1BGB-MB0A01S |  |  |  |  |  | </v>
      </c>
      <c r="AP273" s="6">
        <f t="shared" si="90"/>
        <v>0</v>
      </c>
      <c r="AQ273" s="4"/>
      <c r="AR273" s="6" t="b">
        <f t="shared" si="91"/>
        <v>1</v>
      </c>
      <c r="AS273" s="6" t="str">
        <f t="shared" si="92"/>
        <v>461E | 90MB1BG0-C1BAY0 | 59MB1BGB-MB0A01S |  |  |  |  |  |  | 78</v>
      </c>
      <c r="AT273" s="63">
        <f>IF(NOT(AR273),IF(TRIM($H273)="","Assembly","Phantom Alt"),VLOOKUP(F273,ZPCS04!B:G,6,0))</f>
        <v>594</v>
      </c>
      <c r="AU273" s="7"/>
      <c r="AV273" s="38">
        <f ca="1">IF(TRIM($W273)="F",OFFSET($A$5,MATCH($AS273,$AS$5:$AS273,0)-1,0),$A273)</f>
        <v>272</v>
      </c>
      <c r="AW273" s="38">
        <f ca="1">IFERROR(OFFSET(ZPCS04!$A$1,MATCH(F273,ZPCS04!B:B,0)-1,0),100)</f>
        <v>2</v>
      </c>
      <c r="AX273" s="7"/>
      <c r="AY273" s="6" t="b">
        <f t="shared" si="93"/>
        <v>1</v>
      </c>
      <c r="AZ273" s="6" t="b">
        <f t="shared" si="94"/>
        <v>1</v>
      </c>
      <c r="BA273" s="4"/>
      <c r="BB273" s="38" t="str">
        <f ca="1">IF(AT273="Phantom Alt",MATCH($AS273,$AS$5:$AS273,0),IF(OR(OFFSET($AF273,0,8-COUNTBLANK($AG273:$AN273))=$F272,$BE273=$BE272),$BB272,""))</f>
        <v/>
      </c>
      <c r="BC273" s="41"/>
      <c r="BD273" s="55" t="str">
        <f t="shared" si="95"/>
        <v>90MB1BG0-C1BAY0 | 06094-00050000</v>
      </c>
      <c r="BE273" s="55" t="str">
        <f t="shared" ca="1" si="96"/>
        <v>90MB1BG0-C1BAY0 | 59MB1BGB-MB0A01S</v>
      </c>
      <c r="BF273" s="57">
        <f ca="1">IFERROR(VLOOKUP($BE273,$BD$5:$BF272,3,0)*$AE273,VLOOKUP($C273,Demanda!$A:$B,2,0)*$AE273)*IF(AT273="Phantom Alt",$BC273,TRUE)</f>
        <v>1500</v>
      </c>
      <c r="BG273" s="57">
        <f t="shared" ca="1" si="97"/>
        <v>0</v>
      </c>
      <c r="BH273" s="57">
        <f>SUMIF(Invoice!A:A,F273,Invoice!B:B)</f>
        <v>0</v>
      </c>
      <c r="BI273" s="57">
        <f t="shared" ca="1" si="98"/>
        <v>1500</v>
      </c>
      <c r="BJ273" s="57">
        <f ca="1">MIN((BI273-SUMIF($AS$5:AS272,AS273,$BJ$5:BJ272)),MAX(0,BH273-SUMIF($F$5:F272,F273,$BJ$5:BJ272)))</f>
        <v>0</v>
      </c>
      <c r="BK273" s="57">
        <f t="shared" ca="1" si="99"/>
        <v>0</v>
      </c>
      <c r="BL273" s="57">
        <f ca="1">MAX(0,SUMIF(Invoice!A:A,F273,Invoice!B:B)-SUMIF(F:F,F273,BJ:BJ))*(COUNTIF(F:F,F273)=COUNTIF($F$5:F273,F273))</f>
        <v>0</v>
      </c>
    </row>
    <row r="274" spans="1:64" hidden="1">
      <c r="A274" s="43">
        <v>274</v>
      </c>
      <c r="B274" s="35" t="s">
        <v>145</v>
      </c>
      <c r="C274" s="35" t="s">
        <v>5706</v>
      </c>
      <c r="D274" s="35">
        <v>2</v>
      </c>
      <c r="E274" s="35">
        <v>790</v>
      </c>
      <c r="F274" s="64" t="s">
        <v>329</v>
      </c>
      <c r="G274" s="73" t="s">
        <v>330</v>
      </c>
      <c r="H274" s="35">
        <v>78</v>
      </c>
      <c r="I274" s="35" t="s">
        <v>54</v>
      </c>
      <c r="J274" s="35">
        <v>100</v>
      </c>
      <c r="K274" s="35" t="s">
        <v>148</v>
      </c>
      <c r="L274" s="35" t="s">
        <v>53</v>
      </c>
      <c r="M274" s="35">
        <v>1</v>
      </c>
      <c r="N274" s="35">
        <v>1</v>
      </c>
      <c r="O274" s="35">
        <v>1</v>
      </c>
      <c r="P274" s="35">
        <v>2</v>
      </c>
      <c r="Q274" s="35">
        <v>1</v>
      </c>
      <c r="R274" s="35" t="s">
        <v>73</v>
      </c>
      <c r="S274" s="35" t="s">
        <v>73</v>
      </c>
      <c r="T274" s="36">
        <v>44901</v>
      </c>
      <c r="U274" s="36">
        <v>2958465</v>
      </c>
      <c r="V274" s="35" t="s">
        <v>5707</v>
      </c>
      <c r="W274" s="35" t="s">
        <v>144</v>
      </c>
      <c r="X274" s="35"/>
      <c r="Y274" s="35" t="s">
        <v>143</v>
      </c>
      <c r="Z274" s="35">
        <v>7594328</v>
      </c>
      <c r="AA274" s="35">
        <v>442</v>
      </c>
      <c r="AB274" s="35">
        <v>221</v>
      </c>
      <c r="AC274" s="35"/>
      <c r="AE274" s="51">
        <f t="shared" si="80"/>
        <v>1</v>
      </c>
      <c r="AG274" s="6" t="str">
        <f t="shared" si="81"/>
        <v>90MB1BG0-C1BAY0</v>
      </c>
      <c r="AH274" s="6" t="str">
        <f t="shared" si="82"/>
        <v>59MB1BGB-MB0A01S</v>
      </c>
      <c r="AI274" s="6" t="str">
        <f t="shared" si="83"/>
        <v/>
      </c>
      <c r="AJ274" s="6" t="str">
        <f t="shared" si="84"/>
        <v/>
      </c>
      <c r="AK274" s="6" t="str">
        <f t="shared" si="85"/>
        <v/>
      </c>
      <c r="AL274" s="6" t="str">
        <f t="shared" si="86"/>
        <v/>
      </c>
      <c r="AM274" s="6" t="str">
        <f t="shared" si="87"/>
        <v/>
      </c>
      <c r="AN274" s="6" t="str">
        <f t="shared" si="88"/>
        <v/>
      </c>
      <c r="AO274" s="6" t="str">
        <f t="shared" si="89"/>
        <v xml:space="preserve">90MB1BG0-C1BAY0 | 59MB1BGB-MB0A01S |  |  |  |  |  | </v>
      </c>
      <c r="AP274" s="6">
        <f t="shared" si="90"/>
        <v>100</v>
      </c>
      <c r="AQ274" s="4"/>
      <c r="AR274" s="6" t="b">
        <f t="shared" si="91"/>
        <v>1</v>
      </c>
      <c r="AS274" s="6" t="str">
        <f t="shared" si="92"/>
        <v>461E | 90MB1BG0-C1BAY0 | 59MB1BGB-MB0A01S |  |  |  |  |  |  | 78</v>
      </c>
      <c r="AT274" s="63">
        <f>IF(NOT(AR274),IF(TRIM($H274)="","Assembly","Phantom Alt"),VLOOKUP(F274,ZPCS04!B:G,6,0))</f>
        <v>594</v>
      </c>
      <c r="AU274" s="7"/>
      <c r="AV274" s="38">
        <f ca="1">IF(TRIM($W274)="F",OFFSET($A$5,MATCH($AS274,$AS$5:$AS274,0)-1,0),$A274)</f>
        <v>272</v>
      </c>
      <c r="AW274" s="38">
        <f ca="1">IFERROR(OFFSET(ZPCS04!$A$1,MATCH(F274,ZPCS04!B:B,0)-1,0),100)</f>
        <v>1.9999999850000001</v>
      </c>
      <c r="AX274" s="7"/>
      <c r="AY274" s="6" t="b">
        <f t="shared" si="93"/>
        <v>1</v>
      </c>
      <c r="AZ274" s="6" t="b">
        <f t="shared" si="94"/>
        <v>1</v>
      </c>
      <c r="BA274" s="4"/>
      <c r="BB274" s="38" t="str">
        <f ca="1">IF(AT274="Phantom Alt",MATCH($AS274,$AS$5:$AS274,0),IF(OR(OFFSET($AF274,0,8-COUNTBLANK($AG274:$AN274))=$F273,$BE274=$BE273),$BB273,""))</f>
        <v/>
      </c>
      <c r="BC274" s="41"/>
      <c r="BD274" s="55" t="str">
        <f t="shared" si="95"/>
        <v>90MB1BG0-C1BAY0 | 06094-00060000</v>
      </c>
      <c r="BE274" s="55" t="str">
        <f t="shared" ca="1" si="96"/>
        <v>90MB1BG0-C1BAY0 | 59MB1BGB-MB0A01S</v>
      </c>
      <c r="BF274" s="57">
        <f ca="1">IFERROR(VLOOKUP($BE274,$BD$5:$BF273,3,0)*$AE274,VLOOKUP($C274,Demanda!$A:$B,2,0)*$AE274)*IF(AT274="Phantom Alt",$BC274,TRUE)</f>
        <v>1500</v>
      </c>
      <c r="BG274" s="57">
        <f t="shared" ca="1" si="97"/>
        <v>1500</v>
      </c>
      <c r="BH274" s="57">
        <f>SUMIF(Invoice!A:A,F274,Invoice!B:B)</f>
        <v>1500</v>
      </c>
      <c r="BI274" s="57">
        <f t="shared" ca="1" si="98"/>
        <v>1500</v>
      </c>
      <c r="BJ274" s="57">
        <f ca="1">MIN((BI274-SUMIF($AS$5:AS273,AS274,$BJ$5:BJ273)),MAX(0,BH274-SUMIF($F$5:F273,F274,$BJ$5:BJ273)))</f>
        <v>1500</v>
      </c>
      <c r="BK274" s="57">
        <f t="shared" ca="1" si="99"/>
        <v>0</v>
      </c>
      <c r="BL274" s="57">
        <f ca="1">MAX(0,SUMIF(Invoice!A:A,F274,Invoice!B:B)-SUMIF(F:F,F274,BJ:BJ))*(COUNTIF(F:F,F274)=COUNTIF($F$5:F274,F274))</f>
        <v>0</v>
      </c>
    </row>
    <row r="275" spans="1:64" hidden="1">
      <c r="A275" s="43">
        <v>276</v>
      </c>
      <c r="B275" s="35" t="s">
        <v>145</v>
      </c>
      <c r="C275" s="35" t="s">
        <v>5706</v>
      </c>
      <c r="D275" s="35">
        <v>2</v>
      </c>
      <c r="E275" s="35">
        <v>800</v>
      </c>
      <c r="F275" s="64" t="s">
        <v>1187</v>
      </c>
      <c r="G275" s="73" t="s">
        <v>1188</v>
      </c>
      <c r="H275" s="35">
        <v>79</v>
      </c>
      <c r="I275" s="35" t="s">
        <v>55</v>
      </c>
      <c r="J275" s="35">
        <v>0</v>
      </c>
      <c r="K275" s="35" t="s">
        <v>148</v>
      </c>
      <c r="L275" s="35" t="s">
        <v>53</v>
      </c>
      <c r="M275" s="35">
        <v>7</v>
      </c>
      <c r="N275" s="35"/>
      <c r="O275" s="35">
        <v>1</v>
      </c>
      <c r="P275" s="35">
        <v>2</v>
      </c>
      <c r="Q275" s="35">
        <v>2</v>
      </c>
      <c r="R275" s="35" t="s">
        <v>73</v>
      </c>
      <c r="S275" s="35" t="s">
        <v>73</v>
      </c>
      <c r="T275" s="36">
        <v>44901</v>
      </c>
      <c r="U275" s="36">
        <v>2958465</v>
      </c>
      <c r="V275" s="35" t="s">
        <v>5707</v>
      </c>
      <c r="W275" s="35" t="s">
        <v>144</v>
      </c>
      <c r="X275" s="35"/>
      <c r="Y275" s="35" t="s">
        <v>143</v>
      </c>
      <c r="Z275" s="35">
        <v>7594328</v>
      </c>
      <c r="AA275" s="35">
        <v>448</v>
      </c>
      <c r="AB275" s="35">
        <v>224</v>
      </c>
      <c r="AC275" s="35"/>
      <c r="AE275" s="51">
        <f t="shared" si="80"/>
        <v>7</v>
      </c>
      <c r="AG275" s="6" t="str">
        <f t="shared" si="81"/>
        <v>90MB1BG0-C1BAY0</v>
      </c>
      <c r="AH275" s="6" t="str">
        <f t="shared" si="82"/>
        <v>59MB1BGB-MB0A01S</v>
      </c>
      <c r="AI275" s="6" t="str">
        <f t="shared" si="83"/>
        <v/>
      </c>
      <c r="AJ275" s="6" t="str">
        <f t="shared" si="84"/>
        <v/>
      </c>
      <c r="AK275" s="6" t="str">
        <f t="shared" si="85"/>
        <v/>
      </c>
      <c r="AL275" s="6" t="str">
        <f t="shared" si="86"/>
        <v/>
      </c>
      <c r="AM275" s="6" t="str">
        <f t="shared" si="87"/>
        <v/>
      </c>
      <c r="AN275" s="6" t="str">
        <f t="shared" si="88"/>
        <v/>
      </c>
      <c r="AO275" s="6" t="str">
        <f t="shared" si="89"/>
        <v xml:space="preserve">90MB1BG0-C1BAY0 | 59MB1BGB-MB0A01S |  |  |  |  |  | </v>
      </c>
      <c r="AP275" s="6">
        <f t="shared" si="90"/>
        <v>0</v>
      </c>
      <c r="AQ275" s="4"/>
      <c r="AR275" s="6" t="b">
        <f t="shared" si="91"/>
        <v>1</v>
      </c>
      <c r="AS275" s="6" t="str">
        <f t="shared" si="92"/>
        <v>461E | 90MB1BG0-C1BAY0 | 59MB1BGB-MB0A01S |  |  |  |  |  |  | 79</v>
      </c>
      <c r="AT275" s="63">
        <f>IF(NOT(AR275),IF(TRIM($H275)="","Assembly","Phantom Alt"),VLOOKUP(F275,ZPCS04!B:G,6,0))</f>
        <v>717</v>
      </c>
      <c r="AU275" s="7"/>
      <c r="AV275" s="38">
        <f ca="1">IF(TRIM($W275)="F",OFFSET($A$5,MATCH($AS275,$AS$5:$AS275,0)-1,0),$A275)</f>
        <v>276</v>
      </c>
      <c r="AW275" s="38">
        <f ca="1">IFERROR(OFFSET(ZPCS04!$A$1,MATCH(F275,ZPCS04!B:B,0)-1,0),100)</f>
        <v>1.99999985</v>
      </c>
      <c r="AX275" s="7"/>
      <c r="AY275" s="6" t="b">
        <f t="shared" si="93"/>
        <v>1</v>
      </c>
      <c r="AZ275" s="6" t="b">
        <f t="shared" si="94"/>
        <v>1</v>
      </c>
      <c r="BA275" s="4"/>
      <c r="BB275" s="38" t="str">
        <f ca="1">IF(AT275="Phantom Alt",MATCH($AS275,$AS$5:$AS275,0),IF(OR(OFFSET($AF275,0,8-COUNTBLANK($AG275:$AN275))=$F274,$BE275=$BE274),$BB274,""))</f>
        <v/>
      </c>
      <c r="BC275" s="41"/>
      <c r="BD275" s="55" t="str">
        <f t="shared" si="95"/>
        <v>90MB1BG0-C1BAY0 | 10G213270113010</v>
      </c>
      <c r="BE275" s="55" t="str">
        <f t="shared" ca="1" si="96"/>
        <v>90MB1BG0-C1BAY0 | 59MB1BGB-MB0A01S</v>
      </c>
      <c r="BF275" s="57">
        <f ca="1">IFERROR(VLOOKUP($BE275,$BD$5:$BF274,3,0)*$AE275,VLOOKUP($C275,Demanda!$A:$B,2,0)*$AE275)*IF(AT275="Phantom Alt",$BC275,TRUE)</f>
        <v>10500</v>
      </c>
      <c r="BG275" s="57">
        <f t="shared" ca="1" si="97"/>
        <v>0</v>
      </c>
      <c r="BH275" s="57">
        <f>SUMIF(Invoice!A:A,F275,Invoice!B:B)</f>
        <v>15000</v>
      </c>
      <c r="BI275" s="57">
        <f t="shared" ca="1" si="98"/>
        <v>10500</v>
      </c>
      <c r="BJ275" s="57">
        <f ca="1">MIN((BI275-SUMIF($AS$5:AS274,AS275,$BJ$5:BJ274)),MAX(0,BH275-SUMIF($F$5:F274,F275,$BJ$5:BJ274)))</f>
        <v>10500</v>
      </c>
      <c r="BK275" s="57">
        <f t="shared" ca="1" si="99"/>
        <v>0</v>
      </c>
      <c r="BL275" s="57">
        <f ca="1">MAX(0,SUMIF(Invoice!A:A,F275,Invoice!B:B)-SUMIF(F:F,F275,BJ:BJ))*(COUNTIF(F:F,F275)=COUNTIF($F$5:F275,F275))</f>
        <v>4500</v>
      </c>
    </row>
    <row r="276" spans="1:64" hidden="1">
      <c r="A276" s="43">
        <v>275</v>
      </c>
      <c r="B276" s="35" t="s">
        <v>145</v>
      </c>
      <c r="C276" s="35" t="s">
        <v>5706</v>
      </c>
      <c r="D276" s="35">
        <v>2</v>
      </c>
      <c r="E276" s="35">
        <v>800</v>
      </c>
      <c r="F276" s="64" t="s">
        <v>1189</v>
      </c>
      <c r="G276" s="73" t="s">
        <v>1190</v>
      </c>
      <c r="H276" s="35">
        <v>79</v>
      </c>
      <c r="I276" s="35" t="s">
        <v>55</v>
      </c>
      <c r="J276" s="35">
        <v>0</v>
      </c>
      <c r="K276" s="35" t="s">
        <v>148</v>
      </c>
      <c r="L276" s="35" t="s">
        <v>53</v>
      </c>
      <c r="M276" s="35">
        <v>7</v>
      </c>
      <c r="N276" s="35"/>
      <c r="O276" s="35">
        <v>1</v>
      </c>
      <c r="P276" s="35">
        <v>2</v>
      </c>
      <c r="Q276" s="35">
        <v>3</v>
      </c>
      <c r="R276" s="35" t="s">
        <v>73</v>
      </c>
      <c r="S276" s="35" t="s">
        <v>73</v>
      </c>
      <c r="T276" s="36">
        <v>44901</v>
      </c>
      <c r="U276" s="36">
        <v>2958465</v>
      </c>
      <c r="V276" s="35" t="s">
        <v>5707</v>
      </c>
      <c r="W276" s="35" t="s">
        <v>144</v>
      </c>
      <c r="X276" s="35"/>
      <c r="Y276" s="35" t="s">
        <v>143</v>
      </c>
      <c r="Z276" s="35">
        <v>7594328</v>
      </c>
      <c r="AA276" s="35">
        <v>450</v>
      </c>
      <c r="AB276" s="35">
        <v>225</v>
      </c>
      <c r="AC276" s="35"/>
      <c r="AE276" s="51">
        <f t="shared" si="80"/>
        <v>7</v>
      </c>
      <c r="AG276" s="6" t="str">
        <f t="shared" si="81"/>
        <v>90MB1BG0-C1BAY0</v>
      </c>
      <c r="AH276" s="6" t="str">
        <f t="shared" si="82"/>
        <v>59MB1BGB-MB0A01S</v>
      </c>
      <c r="AI276" s="6" t="str">
        <f t="shared" si="83"/>
        <v/>
      </c>
      <c r="AJ276" s="6" t="str">
        <f t="shared" si="84"/>
        <v/>
      </c>
      <c r="AK276" s="6" t="str">
        <f t="shared" si="85"/>
        <v/>
      </c>
      <c r="AL276" s="6" t="str">
        <f t="shared" si="86"/>
        <v/>
      </c>
      <c r="AM276" s="6" t="str">
        <f t="shared" si="87"/>
        <v/>
      </c>
      <c r="AN276" s="6" t="str">
        <f t="shared" si="88"/>
        <v/>
      </c>
      <c r="AO276" s="6" t="str">
        <f t="shared" si="89"/>
        <v xml:space="preserve">90MB1BG0-C1BAY0 | 59MB1BGB-MB0A01S |  |  |  |  |  | </v>
      </c>
      <c r="AP276" s="6">
        <f t="shared" si="90"/>
        <v>0</v>
      </c>
      <c r="AQ276" s="4"/>
      <c r="AR276" s="6" t="b">
        <f t="shared" si="91"/>
        <v>1</v>
      </c>
      <c r="AS276" s="6" t="str">
        <f t="shared" si="92"/>
        <v>461E | 90MB1BG0-C1BAY0 | 59MB1BGB-MB0A01S |  |  |  |  |  |  | 79</v>
      </c>
      <c r="AT276" s="63">
        <f>IF(NOT(AR276),IF(TRIM($H276)="","Assembly","Phantom Alt"),VLOOKUP(F276,ZPCS04!B:G,6,0))</f>
        <v>717</v>
      </c>
      <c r="AU276" s="7"/>
      <c r="AV276" s="38">
        <f ca="1">IF(TRIM($W276)="F",OFFSET($A$5,MATCH($AS276,$AS$5:$AS276,0)-1,0),$A276)</f>
        <v>276</v>
      </c>
      <c r="AW276" s="38">
        <f ca="1">IFERROR(OFFSET(ZPCS04!$A$1,MATCH(F276,ZPCS04!B:B,0)-1,0),100)</f>
        <v>2</v>
      </c>
      <c r="AX276" s="7"/>
      <c r="AY276" s="6" t="b">
        <f t="shared" si="93"/>
        <v>1</v>
      </c>
      <c r="AZ276" s="6" t="b">
        <f t="shared" si="94"/>
        <v>1</v>
      </c>
      <c r="BA276" s="4"/>
      <c r="BB276" s="38" t="str">
        <f ca="1">IF(AT276="Phantom Alt",MATCH($AS276,$AS$5:$AS276,0),IF(OR(OFFSET($AF276,0,8-COUNTBLANK($AG276:$AN276))=$F275,$BE276=$BE275),$BB275,""))</f>
        <v/>
      </c>
      <c r="BC276" s="41"/>
      <c r="BD276" s="55" t="str">
        <f t="shared" si="95"/>
        <v>90MB1BG0-C1BAY0 | 10G213270113020</v>
      </c>
      <c r="BE276" s="55" t="str">
        <f t="shared" ca="1" si="96"/>
        <v>90MB1BG0-C1BAY0 | 59MB1BGB-MB0A01S</v>
      </c>
      <c r="BF276" s="57">
        <f ca="1">IFERROR(VLOOKUP($BE276,$BD$5:$BF275,3,0)*$AE276,VLOOKUP($C276,Demanda!$A:$B,2,0)*$AE276)*IF(AT276="Phantom Alt",$BC276,TRUE)</f>
        <v>10500</v>
      </c>
      <c r="BG276" s="57">
        <f t="shared" ca="1" si="97"/>
        <v>0</v>
      </c>
      <c r="BH276" s="57">
        <f>SUMIF(Invoice!A:A,F276,Invoice!B:B)</f>
        <v>0</v>
      </c>
      <c r="BI276" s="57">
        <f t="shared" ca="1" si="98"/>
        <v>10500</v>
      </c>
      <c r="BJ276" s="57">
        <f ca="1">MIN((BI276-SUMIF($AS$5:AS275,AS276,$BJ$5:BJ275)),MAX(0,BH276-SUMIF($F$5:F275,F276,$BJ$5:BJ275)))</f>
        <v>0</v>
      </c>
      <c r="BK276" s="57">
        <f t="shared" ca="1" si="99"/>
        <v>0</v>
      </c>
      <c r="BL276" s="57">
        <f ca="1">MAX(0,SUMIF(Invoice!A:A,F276,Invoice!B:B)-SUMIF(F:F,F276,BJ:BJ))*(COUNTIF(F:F,F276)=COUNTIF($F$5:F276,F276))</f>
        <v>0</v>
      </c>
    </row>
    <row r="277" spans="1:64" hidden="1">
      <c r="A277" s="43">
        <v>277</v>
      </c>
      <c r="B277" s="35" t="s">
        <v>145</v>
      </c>
      <c r="C277" s="35" t="s">
        <v>5706</v>
      </c>
      <c r="D277" s="35">
        <v>2</v>
      </c>
      <c r="E277" s="35">
        <v>800</v>
      </c>
      <c r="F277" s="64" t="s">
        <v>1191</v>
      </c>
      <c r="G277" s="73" t="s">
        <v>1192</v>
      </c>
      <c r="H277" s="35">
        <v>79</v>
      </c>
      <c r="I277" s="35" t="s">
        <v>54</v>
      </c>
      <c r="J277" s="35">
        <v>100</v>
      </c>
      <c r="K277" s="35" t="s">
        <v>148</v>
      </c>
      <c r="L277" s="35" t="s">
        <v>53</v>
      </c>
      <c r="M277" s="35">
        <v>7</v>
      </c>
      <c r="N277" s="35">
        <v>7</v>
      </c>
      <c r="O277" s="35">
        <v>1</v>
      </c>
      <c r="P277" s="35">
        <v>2</v>
      </c>
      <c r="Q277" s="35">
        <v>1</v>
      </c>
      <c r="R277" s="35" t="s">
        <v>73</v>
      </c>
      <c r="S277" s="35" t="s">
        <v>73</v>
      </c>
      <c r="T277" s="36">
        <v>44901</v>
      </c>
      <c r="U277" s="36">
        <v>2958465</v>
      </c>
      <c r="V277" s="35" t="s">
        <v>5707</v>
      </c>
      <c r="W277" s="35" t="s">
        <v>144</v>
      </c>
      <c r="X277" s="35"/>
      <c r="Y277" s="35" t="s">
        <v>143</v>
      </c>
      <c r="Z277" s="35">
        <v>7594328</v>
      </c>
      <c r="AA277" s="35">
        <v>446</v>
      </c>
      <c r="AB277" s="35">
        <v>223</v>
      </c>
      <c r="AC277" s="35"/>
      <c r="AE277" s="51">
        <f t="shared" si="80"/>
        <v>7</v>
      </c>
      <c r="AG277" s="6" t="str">
        <f t="shared" si="81"/>
        <v>90MB1BG0-C1BAY0</v>
      </c>
      <c r="AH277" s="6" t="str">
        <f t="shared" si="82"/>
        <v>59MB1BGB-MB0A01S</v>
      </c>
      <c r="AI277" s="6" t="str">
        <f t="shared" si="83"/>
        <v/>
      </c>
      <c r="AJ277" s="6" t="str">
        <f t="shared" si="84"/>
        <v/>
      </c>
      <c r="AK277" s="6" t="str">
        <f t="shared" si="85"/>
        <v/>
      </c>
      <c r="AL277" s="6" t="str">
        <f t="shared" si="86"/>
        <v/>
      </c>
      <c r="AM277" s="6" t="str">
        <f t="shared" si="87"/>
        <v/>
      </c>
      <c r="AN277" s="6" t="str">
        <f t="shared" si="88"/>
        <v/>
      </c>
      <c r="AO277" s="6" t="str">
        <f t="shared" si="89"/>
        <v xml:space="preserve">90MB1BG0-C1BAY0 | 59MB1BGB-MB0A01S |  |  |  |  |  | </v>
      </c>
      <c r="AP277" s="6">
        <f t="shared" si="90"/>
        <v>100</v>
      </c>
      <c r="AQ277" s="4"/>
      <c r="AR277" s="6" t="b">
        <f t="shared" si="91"/>
        <v>1</v>
      </c>
      <c r="AS277" s="6" t="str">
        <f t="shared" si="92"/>
        <v>461E | 90MB1BG0-C1BAY0 | 59MB1BGB-MB0A01S |  |  |  |  |  |  | 79</v>
      </c>
      <c r="AT277" s="63">
        <f>IF(NOT(AR277),IF(TRIM($H277)="","Assembly","Phantom Alt"),VLOOKUP(F277,ZPCS04!B:G,6,0))</f>
        <v>717</v>
      </c>
      <c r="AU277" s="7"/>
      <c r="AV277" s="38">
        <f ca="1">IF(TRIM($W277)="F",OFFSET($A$5,MATCH($AS277,$AS$5:$AS277,0)-1,0),$A277)</f>
        <v>276</v>
      </c>
      <c r="AW277" s="38">
        <f ca="1">IFERROR(OFFSET(ZPCS04!$A$1,MATCH(F277,ZPCS04!B:B,0)-1,0),100)</f>
        <v>2</v>
      </c>
      <c r="AX277" s="7"/>
      <c r="AY277" s="6" t="b">
        <f t="shared" si="93"/>
        <v>1</v>
      </c>
      <c r="AZ277" s="6" t="b">
        <f t="shared" si="94"/>
        <v>1</v>
      </c>
      <c r="BA277" s="4"/>
      <c r="BB277" s="38" t="str">
        <f ca="1">IF(AT277="Phantom Alt",MATCH($AS277,$AS$5:$AS277,0),IF(OR(OFFSET($AF277,0,8-COUNTBLANK($AG277:$AN277))=$F276,$BE277=$BE276),$BB276,""))</f>
        <v/>
      </c>
      <c r="BC277" s="41"/>
      <c r="BD277" s="55" t="str">
        <f t="shared" si="95"/>
        <v>90MB1BG0-C1BAY0 | 10G213270113050</v>
      </c>
      <c r="BE277" s="55" t="str">
        <f t="shared" ca="1" si="96"/>
        <v>90MB1BG0-C1BAY0 | 59MB1BGB-MB0A01S</v>
      </c>
      <c r="BF277" s="57">
        <f ca="1">IFERROR(VLOOKUP($BE277,$BD$5:$BF276,3,0)*$AE277,VLOOKUP($C277,Demanda!$A:$B,2,0)*$AE277)*IF(AT277="Phantom Alt",$BC277,TRUE)</f>
        <v>10500</v>
      </c>
      <c r="BG277" s="57">
        <f t="shared" ca="1" si="97"/>
        <v>10500</v>
      </c>
      <c r="BH277" s="57">
        <f>SUMIF(Invoice!A:A,F277,Invoice!B:B)</f>
        <v>0</v>
      </c>
      <c r="BI277" s="57">
        <f t="shared" ca="1" si="98"/>
        <v>10500</v>
      </c>
      <c r="BJ277" s="57">
        <f ca="1">MIN((BI277-SUMIF($AS$5:AS276,AS277,$BJ$5:BJ276)),MAX(0,BH277-SUMIF($F$5:F276,F277,$BJ$5:BJ276)))</f>
        <v>0</v>
      </c>
      <c r="BK277" s="57">
        <f t="shared" ca="1" si="99"/>
        <v>0</v>
      </c>
      <c r="BL277" s="57">
        <f ca="1">MAX(0,SUMIF(Invoice!A:A,F277,Invoice!B:B)-SUMIF(F:F,F277,BJ:BJ))*(COUNTIF(F:F,F277)=COUNTIF($F$5:F277,F277))</f>
        <v>0</v>
      </c>
    </row>
    <row r="278" spans="1:64" hidden="1">
      <c r="A278" s="43">
        <v>279</v>
      </c>
      <c r="B278" s="35" t="s">
        <v>145</v>
      </c>
      <c r="C278" s="35" t="s">
        <v>5706</v>
      </c>
      <c r="D278" s="35">
        <v>2</v>
      </c>
      <c r="E278" s="35">
        <v>810</v>
      </c>
      <c r="F278" s="64" t="s">
        <v>5659</v>
      </c>
      <c r="G278" s="73" t="s">
        <v>5660</v>
      </c>
      <c r="H278" s="35">
        <v>80</v>
      </c>
      <c r="I278" s="35" t="s">
        <v>54</v>
      </c>
      <c r="J278" s="35">
        <v>100</v>
      </c>
      <c r="K278" s="35" t="s">
        <v>148</v>
      </c>
      <c r="L278" s="35" t="s">
        <v>53</v>
      </c>
      <c r="M278" s="35">
        <v>2</v>
      </c>
      <c r="N278" s="35">
        <v>2</v>
      </c>
      <c r="O278" s="35">
        <v>1</v>
      </c>
      <c r="P278" s="35">
        <v>2</v>
      </c>
      <c r="Q278" s="35">
        <v>1</v>
      </c>
      <c r="R278" s="35" t="s">
        <v>73</v>
      </c>
      <c r="S278" s="35" t="s">
        <v>73</v>
      </c>
      <c r="T278" s="36">
        <v>44901</v>
      </c>
      <c r="U278" s="36">
        <v>2958465</v>
      </c>
      <c r="V278" s="35" t="s">
        <v>5707</v>
      </c>
      <c r="W278" s="35" t="s">
        <v>144</v>
      </c>
      <c r="X278" s="35"/>
      <c r="Y278" s="35" t="s">
        <v>143</v>
      </c>
      <c r="Z278" s="35">
        <v>7594328</v>
      </c>
      <c r="AA278" s="35">
        <v>452</v>
      </c>
      <c r="AB278" s="35">
        <v>226</v>
      </c>
      <c r="AC278" s="35"/>
      <c r="AE278" s="51">
        <f t="shared" si="80"/>
        <v>2</v>
      </c>
      <c r="AG278" s="6" t="str">
        <f t="shared" si="81"/>
        <v>90MB1BG0-C1BAY0</v>
      </c>
      <c r="AH278" s="6" t="str">
        <f t="shared" si="82"/>
        <v>59MB1BGB-MB0A01S</v>
      </c>
      <c r="AI278" s="6" t="str">
        <f t="shared" si="83"/>
        <v/>
      </c>
      <c r="AJ278" s="6" t="str">
        <f t="shared" si="84"/>
        <v/>
      </c>
      <c r="AK278" s="6" t="str">
        <f t="shared" si="85"/>
        <v/>
      </c>
      <c r="AL278" s="6" t="str">
        <f t="shared" si="86"/>
        <v/>
      </c>
      <c r="AM278" s="6" t="str">
        <f t="shared" si="87"/>
        <v/>
      </c>
      <c r="AN278" s="6" t="str">
        <f t="shared" si="88"/>
        <v/>
      </c>
      <c r="AO278" s="6" t="str">
        <f t="shared" si="89"/>
        <v xml:space="preserve">90MB1BG0-C1BAY0 | 59MB1BGB-MB0A01S |  |  |  |  |  | </v>
      </c>
      <c r="AP278" s="6">
        <f t="shared" si="90"/>
        <v>100</v>
      </c>
      <c r="AQ278" s="4"/>
      <c r="AR278" s="6" t="b">
        <f t="shared" si="91"/>
        <v>1</v>
      </c>
      <c r="AS278" s="6" t="str">
        <f t="shared" si="92"/>
        <v>461E | 90MB1BG0-C1BAY0 | 59MB1BGB-MB0A01S |  |  |  |  |  |  | 80</v>
      </c>
      <c r="AT278" s="63">
        <f>IF(NOT(AR278),IF(TRIM($H278)="","Assembly","Phantom Alt"),VLOOKUP(F278,ZPCS04!B:G,6,0))</f>
        <v>1310</v>
      </c>
      <c r="AU278" s="7"/>
      <c r="AV278" s="38">
        <f ca="1">IF(TRIM($W278)="F",OFFSET($A$5,MATCH($AS278,$AS$5:$AS278,0)-1,0),$A278)</f>
        <v>279</v>
      </c>
      <c r="AW278" s="38">
        <f ca="1">IFERROR(OFFSET(ZPCS04!$A$1,MATCH(F278,ZPCS04!B:B,0)-1,0),100)</f>
        <v>1.9999999499999999</v>
      </c>
      <c r="AX278" s="7"/>
      <c r="AY278" s="6" t="b">
        <f t="shared" si="93"/>
        <v>1</v>
      </c>
      <c r="AZ278" s="6" t="b">
        <f t="shared" si="94"/>
        <v>1</v>
      </c>
      <c r="BA278" s="4"/>
      <c r="BB278" s="38" t="str">
        <f ca="1">IF(AT278="Phantom Alt",MATCH($AS278,$AS$5:$AS278,0),IF(OR(OFFSET($AF278,0,8-COUNTBLANK($AG278:$AN278))=$F277,$BE278=$BE277),$BB277,""))</f>
        <v/>
      </c>
      <c r="BC278" s="41"/>
      <c r="BD278" s="55" t="str">
        <f t="shared" si="95"/>
        <v>90MB1BG0-C1BAY0 | 10G213270213010</v>
      </c>
      <c r="BE278" s="55" t="str">
        <f t="shared" ca="1" si="96"/>
        <v>90MB1BG0-C1BAY0 | 59MB1BGB-MB0A01S</v>
      </c>
      <c r="BF278" s="57">
        <f ca="1">IFERROR(VLOOKUP($BE278,$BD$5:$BF277,3,0)*$AE278,VLOOKUP($C278,Demanda!$A:$B,2,0)*$AE278)*IF(AT278="Phantom Alt",$BC278,TRUE)</f>
        <v>3000</v>
      </c>
      <c r="BG278" s="57">
        <f t="shared" ca="1" si="97"/>
        <v>3000</v>
      </c>
      <c r="BH278" s="57">
        <f>SUMIF(Invoice!A:A,F278,Invoice!B:B)</f>
        <v>5000</v>
      </c>
      <c r="BI278" s="57">
        <f t="shared" ca="1" si="98"/>
        <v>3000</v>
      </c>
      <c r="BJ278" s="57">
        <f ca="1">MIN((BI278-SUMIF($AS$5:AS277,AS278,$BJ$5:BJ277)),MAX(0,BH278-SUMIF($F$5:F277,F278,$BJ$5:BJ277)))</f>
        <v>3000</v>
      </c>
      <c r="BK278" s="57">
        <f t="shared" ca="1" si="99"/>
        <v>0</v>
      </c>
      <c r="BL278" s="57">
        <f ca="1">MAX(0,SUMIF(Invoice!A:A,F278,Invoice!B:B)-SUMIF(F:F,F278,BJ:BJ))*(COUNTIF(F:F,F278)=COUNTIF($F$5:F278,F278))</f>
        <v>2000</v>
      </c>
    </row>
    <row r="279" spans="1:64" hidden="1">
      <c r="A279" s="43">
        <v>278</v>
      </c>
      <c r="B279" s="35" t="s">
        <v>145</v>
      </c>
      <c r="C279" s="35" t="s">
        <v>5706</v>
      </c>
      <c r="D279" s="35">
        <v>2</v>
      </c>
      <c r="E279" s="35">
        <v>810</v>
      </c>
      <c r="F279" s="64" t="s">
        <v>5661</v>
      </c>
      <c r="G279" s="73" t="s">
        <v>5662</v>
      </c>
      <c r="H279" s="35">
        <v>80</v>
      </c>
      <c r="I279" s="35" t="s">
        <v>55</v>
      </c>
      <c r="J279" s="35">
        <v>0</v>
      </c>
      <c r="K279" s="35" t="s">
        <v>148</v>
      </c>
      <c r="L279" s="35" t="s">
        <v>53</v>
      </c>
      <c r="M279" s="35">
        <v>2</v>
      </c>
      <c r="N279" s="35"/>
      <c r="O279" s="35">
        <v>1</v>
      </c>
      <c r="P279" s="35">
        <v>2</v>
      </c>
      <c r="Q279" s="35">
        <v>2</v>
      </c>
      <c r="R279" s="35" t="s">
        <v>73</v>
      </c>
      <c r="S279" s="35" t="s">
        <v>73</v>
      </c>
      <c r="T279" s="36">
        <v>44901</v>
      </c>
      <c r="U279" s="36">
        <v>2958465</v>
      </c>
      <c r="V279" s="35" t="s">
        <v>5707</v>
      </c>
      <c r="W279" s="35" t="s">
        <v>144</v>
      </c>
      <c r="X279" s="35"/>
      <c r="Y279" s="35" t="s">
        <v>143</v>
      </c>
      <c r="Z279" s="35">
        <v>7594328</v>
      </c>
      <c r="AA279" s="35">
        <v>454</v>
      </c>
      <c r="AB279" s="35">
        <v>227</v>
      </c>
      <c r="AC279" s="35"/>
      <c r="AE279" s="51">
        <f t="shared" si="80"/>
        <v>2</v>
      </c>
      <c r="AG279" s="6" t="str">
        <f t="shared" si="81"/>
        <v>90MB1BG0-C1BAY0</v>
      </c>
      <c r="AH279" s="6" t="str">
        <f t="shared" si="82"/>
        <v>59MB1BGB-MB0A01S</v>
      </c>
      <c r="AI279" s="6" t="str">
        <f t="shared" si="83"/>
        <v/>
      </c>
      <c r="AJ279" s="6" t="str">
        <f t="shared" si="84"/>
        <v/>
      </c>
      <c r="AK279" s="6" t="str">
        <f t="shared" si="85"/>
        <v/>
      </c>
      <c r="AL279" s="6" t="str">
        <f t="shared" si="86"/>
        <v/>
      </c>
      <c r="AM279" s="6" t="str">
        <f t="shared" si="87"/>
        <v/>
      </c>
      <c r="AN279" s="6" t="str">
        <f t="shared" si="88"/>
        <v/>
      </c>
      <c r="AO279" s="6" t="str">
        <f t="shared" si="89"/>
        <v xml:space="preserve">90MB1BG0-C1BAY0 | 59MB1BGB-MB0A01S |  |  |  |  |  | </v>
      </c>
      <c r="AP279" s="6">
        <f t="shared" si="90"/>
        <v>0</v>
      </c>
      <c r="AQ279" s="4"/>
      <c r="AR279" s="6" t="b">
        <f t="shared" si="91"/>
        <v>1</v>
      </c>
      <c r="AS279" s="6" t="str">
        <f t="shared" si="92"/>
        <v>461E | 90MB1BG0-C1BAY0 | 59MB1BGB-MB0A01S |  |  |  |  |  |  | 80</v>
      </c>
      <c r="AT279" s="63">
        <f>IF(NOT(AR279),IF(TRIM($H279)="","Assembly","Phantom Alt"),VLOOKUP(F279,ZPCS04!B:G,6,0))</f>
        <v>1310</v>
      </c>
      <c r="AU279" s="7"/>
      <c r="AV279" s="38">
        <f ca="1">IF(TRIM($W279)="F",OFFSET($A$5,MATCH($AS279,$AS$5:$AS279,0)-1,0),$A279)</f>
        <v>279</v>
      </c>
      <c r="AW279" s="38">
        <f ca="1">IFERROR(OFFSET(ZPCS04!$A$1,MATCH(F279,ZPCS04!B:B,0)-1,0),100)</f>
        <v>2</v>
      </c>
      <c r="AX279" s="7"/>
      <c r="AY279" s="6" t="b">
        <f t="shared" si="93"/>
        <v>1</v>
      </c>
      <c r="AZ279" s="6" t="b">
        <f t="shared" si="94"/>
        <v>1</v>
      </c>
      <c r="BA279" s="4"/>
      <c r="BB279" s="38" t="str">
        <f ca="1">IF(AT279="Phantom Alt",MATCH($AS279,$AS$5:$AS279,0),IF(OR(OFFSET($AF279,0,8-COUNTBLANK($AG279:$AN279))=$F278,$BE279=$BE278),$BB278,""))</f>
        <v/>
      </c>
      <c r="BC279" s="41"/>
      <c r="BD279" s="55" t="str">
        <f t="shared" si="95"/>
        <v>90MB1BG0-C1BAY0 | 10G213270213020</v>
      </c>
      <c r="BE279" s="55" t="str">
        <f t="shared" ca="1" si="96"/>
        <v>90MB1BG0-C1BAY0 | 59MB1BGB-MB0A01S</v>
      </c>
      <c r="BF279" s="57">
        <f ca="1">IFERROR(VLOOKUP($BE279,$BD$5:$BF278,3,0)*$AE279,VLOOKUP($C279,Demanda!$A:$B,2,0)*$AE279)*IF(AT279="Phantom Alt",$BC279,TRUE)</f>
        <v>3000</v>
      </c>
      <c r="BG279" s="57">
        <f t="shared" ca="1" si="97"/>
        <v>0</v>
      </c>
      <c r="BH279" s="57">
        <f>SUMIF(Invoice!A:A,F279,Invoice!B:B)</f>
        <v>0</v>
      </c>
      <c r="BI279" s="57">
        <f t="shared" ca="1" si="98"/>
        <v>3000</v>
      </c>
      <c r="BJ279" s="57">
        <f ca="1">MIN((BI279-SUMIF($AS$5:AS278,AS279,$BJ$5:BJ278)),MAX(0,BH279-SUMIF($F$5:F278,F279,$BJ$5:BJ278)))</f>
        <v>0</v>
      </c>
      <c r="BK279" s="57">
        <f t="shared" ca="1" si="99"/>
        <v>0</v>
      </c>
      <c r="BL279" s="57">
        <f ca="1">MAX(0,SUMIF(Invoice!A:A,F279,Invoice!B:B)-SUMIF(F:F,F279,BJ:BJ))*(COUNTIF(F:F,F279)=COUNTIF($F$5:F279,F279))</f>
        <v>0</v>
      </c>
    </row>
    <row r="280" spans="1:64" hidden="1">
      <c r="A280" s="43">
        <v>280</v>
      </c>
      <c r="B280" s="35" t="s">
        <v>145</v>
      </c>
      <c r="C280" s="35" t="s">
        <v>5706</v>
      </c>
      <c r="D280" s="35">
        <v>2</v>
      </c>
      <c r="E280" s="35">
        <v>810</v>
      </c>
      <c r="F280" s="64" t="s">
        <v>5663</v>
      </c>
      <c r="G280" s="73" t="s">
        <v>5664</v>
      </c>
      <c r="H280" s="35">
        <v>80</v>
      </c>
      <c r="I280" s="35" t="s">
        <v>55</v>
      </c>
      <c r="J280" s="35">
        <v>0</v>
      </c>
      <c r="K280" s="35" t="s">
        <v>148</v>
      </c>
      <c r="L280" s="35" t="s">
        <v>53</v>
      </c>
      <c r="M280" s="35">
        <v>2</v>
      </c>
      <c r="N280" s="35"/>
      <c r="O280" s="35">
        <v>1</v>
      </c>
      <c r="P280" s="35">
        <v>2</v>
      </c>
      <c r="Q280" s="35">
        <v>3</v>
      </c>
      <c r="R280" s="35" t="s">
        <v>73</v>
      </c>
      <c r="S280" s="35" t="s">
        <v>73</v>
      </c>
      <c r="T280" s="36">
        <v>44901</v>
      </c>
      <c r="U280" s="36">
        <v>2958465</v>
      </c>
      <c r="V280" s="35" t="s">
        <v>5707</v>
      </c>
      <c r="W280" s="35" t="s">
        <v>144</v>
      </c>
      <c r="X280" s="35"/>
      <c r="Y280" s="35" t="s">
        <v>143</v>
      </c>
      <c r="Z280" s="35">
        <v>7594328</v>
      </c>
      <c r="AA280" s="35">
        <v>456</v>
      </c>
      <c r="AB280" s="35">
        <v>228</v>
      </c>
      <c r="AC280" s="35"/>
      <c r="AE280" s="51">
        <f t="shared" si="80"/>
        <v>2</v>
      </c>
      <c r="AG280" s="6" t="str">
        <f t="shared" si="81"/>
        <v>90MB1BG0-C1BAY0</v>
      </c>
      <c r="AH280" s="6" t="str">
        <f t="shared" si="82"/>
        <v>59MB1BGB-MB0A01S</v>
      </c>
      <c r="AI280" s="6" t="str">
        <f t="shared" si="83"/>
        <v/>
      </c>
      <c r="AJ280" s="6" t="str">
        <f t="shared" si="84"/>
        <v/>
      </c>
      <c r="AK280" s="6" t="str">
        <f t="shared" si="85"/>
        <v/>
      </c>
      <c r="AL280" s="6" t="str">
        <f t="shared" si="86"/>
        <v/>
      </c>
      <c r="AM280" s="6" t="str">
        <f t="shared" si="87"/>
        <v/>
      </c>
      <c r="AN280" s="6" t="str">
        <f t="shared" si="88"/>
        <v/>
      </c>
      <c r="AO280" s="6" t="str">
        <f t="shared" si="89"/>
        <v xml:space="preserve">90MB1BG0-C1BAY0 | 59MB1BGB-MB0A01S |  |  |  |  |  | </v>
      </c>
      <c r="AP280" s="6">
        <f t="shared" si="90"/>
        <v>0</v>
      </c>
      <c r="AQ280" s="4"/>
      <c r="AR280" s="6" t="b">
        <f t="shared" si="91"/>
        <v>1</v>
      </c>
      <c r="AS280" s="6" t="str">
        <f t="shared" si="92"/>
        <v>461E | 90MB1BG0-C1BAY0 | 59MB1BGB-MB0A01S |  |  |  |  |  |  | 80</v>
      </c>
      <c r="AT280" s="63">
        <f>IF(NOT(AR280),IF(TRIM($H280)="","Assembly","Phantom Alt"),VLOOKUP(F280,ZPCS04!B:G,6,0))</f>
        <v>1310</v>
      </c>
      <c r="AU280" s="7"/>
      <c r="AV280" s="38">
        <f ca="1">IF(TRIM($W280)="F",OFFSET($A$5,MATCH($AS280,$AS$5:$AS280,0)-1,0),$A280)</f>
        <v>279</v>
      </c>
      <c r="AW280" s="38">
        <f ca="1">IFERROR(OFFSET(ZPCS04!$A$1,MATCH(F280,ZPCS04!B:B,0)-1,0),100)</f>
        <v>2</v>
      </c>
      <c r="AX280" s="7"/>
      <c r="AY280" s="6" t="b">
        <f t="shared" si="93"/>
        <v>1</v>
      </c>
      <c r="AZ280" s="6" t="b">
        <f t="shared" si="94"/>
        <v>1</v>
      </c>
      <c r="BA280" s="4"/>
      <c r="BB280" s="38" t="str">
        <f ca="1">IF(AT280="Phantom Alt",MATCH($AS280,$AS$5:$AS280,0),IF(OR(OFFSET($AF280,0,8-COUNTBLANK($AG280:$AN280))=$F279,$BE280=$BE279),$BB279,""))</f>
        <v/>
      </c>
      <c r="BC280" s="41"/>
      <c r="BD280" s="55" t="str">
        <f t="shared" si="95"/>
        <v>90MB1BG0-C1BAY0 | 10G213270213050</v>
      </c>
      <c r="BE280" s="55" t="str">
        <f t="shared" ca="1" si="96"/>
        <v>90MB1BG0-C1BAY0 | 59MB1BGB-MB0A01S</v>
      </c>
      <c r="BF280" s="57">
        <f ca="1">IFERROR(VLOOKUP($BE280,$BD$5:$BF279,3,0)*$AE280,VLOOKUP($C280,Demanda!$A:$B,2,0)*$AE280)*IF(AT280="Phantom Alt",$BC280,TRUE)</f>
        <v>3000</v>
      </c>
      <c r="BG280" s="57">
        <f t="shared" ca="1" si="97"/>
        <v>0</v>
      </c>
      <c r="BH280" s="57">
        <f>SUMIF(Invoice!A:A,F280,Invoice!B:B)</f>
        <v>0</v>
      </c>
      <c r="BI280" s="57">
        <f t="shared" ca="1" si="98"/>
        <v>3000</v>
      </c>
      <c r="BJ280" s="57">
        <f ca="1">MIN((BI280-SUMIF($AS$5:AS279,AS280,$BJ$5:BJ279)),MAX(0,BH280-SUMIF($F$5:F279,F280,$BJ$5:BJ279)))</f>
        <v>0</v>
      </c>
      <c r="BK280" s="57">
        <f t="shared" ca="1" si="99"/>
        <v>0</v>
      </c>
      <c r="BL280" s="57">
        <f ca="1">MAX(0,SUMIF(Invoice!A:A,F280,Invoice!B:B)-SUMIF(F:F,F280,BJ:BJ))*(COUNTIF(F:F,F280)=COUNTIF($F$5:F280,F280))</f>
        <v>0</v>
      </c>
    </row>
    <row r="281" spans="1:64" hidden="1">
      <c r="A281" s="43">
        <v>282</v>
      </c>
      <c r="B281" s="35" t="s">
        <v>145</v>
      </c>
      <c r="C281" s="35" t="s">
        <v>5706</v>
      </c>
      <c r="D281" s="35">
        <v>2</v>
      </c>
      <c r="E281" s="35">
        <v>820</v>
      </c>
      <c r="F281" s="64" t="s">
        <v>1200</v>
      </c>
      <c r="G281" s="73" t="s">
        <v>1201</v>
      </c>
      <c r="H281" s="35">
        <v>81</v>
      </c>
      <c r="I281" s="35" t="s">
        <v>54</v>
      </c>
      <c r="J281" s="35">
        <v>100</v>
      </c>
      <c r="K281" s="35" t="s">
        <v>462</v>
      </c>
      <c r="L281" s="35" t="s">
        <v>53</v>
      </c>
      <c r="M281" s="35">
        <v>18</v>
      </c>
      <c r="N281" s="35">
        <v>18</v>
      </c>
      <c r="O281" s="35">
        <v>1</v>
      </c>
      <c r="P281" s="35">
        <v>2</v>
      </c>
      <c r="Q281" s="35">
        <v>1</v>
      </c>
      <c r="R281" s="35" t="s">
        <v>122</v>
      </c>
      <c r="S281" s="35" t="s">
        <v>122</v>
      </c>
      <c r="T281" s="36">
        <v>44901</v>
      </c>
      <c r="U281" s="36">
        <v>2958465</v>
      </c>
      <c r="V281" s="35" t="s">
        <v>5707</v>
      </c>
      <c r="W281" s="35" t="s">
        <v>144</v>
      </c>
      <c r="X281" s="35"/>
      <c r="Y281" s="35" t="s">
        <v>143</v>
      </c>
      <c r="Z281" s="35">
        <v>7594328</v>
      </c>
      <c r="AA281" s="35">
        <v>458</v>
      </c>
      <c r="AB281" s="35">
        <v>229</v>
      </c>
      <c r="AC281" s="35"/>
      <c r="AE281" s="51">
        <f t="shared" si="80"/>
        <v>18</v>
      </c>
      <c r="AG281" s="6" t="str">
        <f t="shared" si="81"/>
        <v>90MB1BG0-C1BAY0</v>
      </c>
      <c r="AH281" s="6" t="str">
        <f t="shared" si="82"/>
        <v>59MB1BGB-MB0A01S</v>
      </c>
      <c r="AI281" s="6" t="str">
        <f t="shared" si="83"/>
        <v/>
      </c>
      <c r="AJ281" s="6" t="str">
        <f t="shared" si="84"/>
        <v/>
      </c>
      <c r="AK281" s="6" t="str">
        <f t="shared" si="85"/>
        <v/>
      </c>
      <c r="AL281" s="6" t="str">
        <f t="shared" si="86"/>
        <v/>
      </c>
      <c r="AM281" s="6" t="str">
        <f t="shared" si="87"/>
        <v/>
      </c>
      <c r="AN281" s="6" t="str">
        <f t="shared" si="88"/>
        <v/>
      </c>
      <c r="AO281" s="6" t="str">
        <f t="shared" si="89"/>
        <v xml:space="preserve">90MB1BG0-C1BAY0 | 59MB1BGB-MB0A01S |  |  |  |  |  | </v>
      </c>
      <c r="AP281" s="6">
        <f t="shared" si="90"/>
        <v>100</v>
      </c>
      <c r="AQ281" s="4"/>
      <c r="AR281" s="6" t="b">
        <f t="shared" si="91"/>
        <v>1</v>
      </c>
      <c r="AS281" s="6" t="str">
        <f t="shared" si="92"/>
        <v>461E | 90MB1BG0-C1BAY0 | 59MB1BGB-MB0A01S |  |  |  |  |  |  | 81</v>
      </c>
      <c r="AT281" s="63">
        <f>IF(NOT(AR281),IF(TRIM($H281)="","Assembly","Phantom Alt"),VLOOKUP(F281,ZPCS04!B:G,6,0))</f>
        <v>872</v>
      </c>
      <c r="AU281" s="7"/>
      <c r="AV281" s="38">
        <f ca="1">IF(TRIM($W281)="F",OFFSET($A$5,MATCH($AS281,$AS$5:$AS281,0)-1,0),$A281)</f>
        <v>282</v>
      </c>
      <c r="AW281" s="38">
        <f ca="1">IFERROR(OFFSET(ZPCS04!$A$1,MATCH(F281,ZPCS04!B:B,0)-1,0),100)</f>
        <v>2</v>
      </c>
      <c r="AX281" s="7"/>
      <c r="AY281" s="6" t="b">
        <f t="shared" si="93"/>
        <v>1</v>
      </c>
      <c r="AZ281" s="6" t="b">
        <f t="shared" si="94"/>
        <v>1</v>
      </c>
      <c r="BA281" s="4"/>
      <c r="BB281" s="38" t="str">
        <f ca="1">IF(AT281="Phantom Alt",MATCH($AS281,$AS$5:$AS281,0),IF(OR(OFFSET($AF281,0,8-COUNTBLANK($AG281:$AN281))=$F280,$BE281=$BE280),$BB280,""))</f>
        <v/>
      </c>
      <c r="BC281" s="41"/>
      <c r="BD281" s="55" t="str">
        <f t="shared" si="95"/>
        <v>90MB1BG0-C1BAY0 | 10G2132R2003010</v>
      </c>
      <c r="BE281" s="55" t="str">
        <f t="shared" ca="1" si="96"/>
        <v>90MB1BG0-C1BAY0 | 59MB1BGB-MB0A01S</v>
      </c>
      <c r="BF281" s="57">
        <f ca="1">IFERROR(VLOOKUP($BE281,$BD$5:$BF280,3,0)*$AE281,VLOOKUP($C281,Demanda!$A:$B,2,0)*$AE281)*IF(AT281="Phantom Alt",$BC281,TRUE)</f>
        <v>27000</v>
      </c>
      <c r="BG281" s="57">
        <f t="shared" ca="1" si="97"/>
        <v>27000</v>
      </c>
      <c r="BH281" s="57">
        <f>SUMIF(Invoice!A:A,F281,Invoice!B:B)</f>
        <v>0</v>
      </c>
      <c r="BI281" s="57">
        <f t="shared" ca="1" si="98"/>
        <v>27000</v>
      </c>
      <c r="BJ281" s="57">
        <f ca="1">MIN((BI281-SUMIF($AS$5:AS280,AS281,$BJ$5:BJ280)),MAX(0,BH281-SUMIF($F$5:F280,F281,$BJ$5:BJ280)))</f>
        <v>0</v>
      </c>
      <c r="BK281" s="57">
        <f t="shared" ca="1" si="99"/>
        <v>0</v>
      </c>
      <c r="BL281" s="57">
        <f ca="1">MAX(0,SUMIF(Invoice!A:A,F281,Invoice!B:B)-SUMIF(F:F,F281,BJ:BJ))*(COUNTIF(F:F,F281)=COUNTIF($F$5:F281,F281))</f>
        <v>0</v>
      </c>
    </row>
    <row r="282" spans="1:64" hidden="1">
      <c r="A282" s="43">
        <v>281</v>
      </c>
      <c r="B282" s="35" t="s">
        <v>145</v>
      </c>
      <c r="C282" s="35" t="s">
        <v>5706</v>
      </c>
      <c r="D282" s="35">
        <v>2</v>
      </c>
      <c r="E282" s="35">
        <v>820</v>
      </c>
      <c r="F282" s="64" t="s">
        <v>1203</v>
      </c>
      <c r="G282" s="73" t="s">
        <v>1204</v>
      </c>
      <c r="H282" s="35">
        <v>81</v>
      </c>
      <c r="I282" s="35" t="s">
        <v>55</v>
      </c>
      <c r="J282" s="35">
        <v>0</v>
      </c>
      <c r="K282" s="35" t="s">
        <v>462</v>
      </c>
      <c r="L282" s="35" t="s">
        <v>53</v>
      </c>
      <c r="M282" s="35">
        <v>18</v>
      </c>
      <c r="N282" s="35"/>
      <c r="O282" s="35">
        <v>1</v>
      </c>
      <c r="P282" s="35">
        <v>2</v>
      </c>
      <c r="Q282" s="35">
        <v>2</v>
      </c>
      <c r="R282" s="35" t="s">
        <v>122</v>
      </c>
      <c r="S282" s="35" t="s">
        <v>122</v>
      </c>
      <c r="T282" s="36">
        <v>44901</v>
      </c>
      <c r="U282" s="36">
        <v>2958465</v>
      </c>
      <c r="V282" s="35" t="s">
        <v>5707</v>
      </c>
      <c r="W282" s="35" t="s">
        <v>144</v>
      </c>
      <c r="X282" s="35"/>
      <c r="Y282" s="35" t="s">
        <v>143</v>
      </c>
      <c r="Z282" s="35">
        <v>7594328</v>
      </c>
      <c r="AA282" s="35">
        <v>460</v>
      </c>
      <c r="AB282" s="35">
        <v>230</v>
      </c>
      <c r="AC282" s="35"/>
      <c r="AE282" s="51">
        <f t="shared" si="80"/>
        <v>18</v>
      </c>
      <c r="AG282" s="6" t="str">
        <f t="shared" si="81"/>
        <v>90MB1BG0-C1BAY0</v>
      </c>
      <c r="AH282" s="6" t="str">
        <f t="shared" si="82"/>
        <v>59MB1BGB-MB0A01S</v>
      </c>
      <c r="AI282" s="6" t="str">
        <f t="shared" si="83"/>
        <v/>
      </c>
      <c r="AJ282" s="6" t="str">
        <f t="shared" si="84"/>
        <v/>
      </c>
      <c r="AK282" s="6" t="str">
        <f t="shared" si="85"/>
        <v/>
      </c>
      <c r="AL282" s="6" t="str">
        <f t="shared" si="86"/>
        <v/>
      </c>
      <c r="AM282" s="6" t="str">
        <f t="shared" si="87"/>
        <v/>
      </c>
      <c r="AN282" s="6" t="str">
        <f t="shared" si="88"/>
        <v/>
      </c>
      <c r="AO282" s="6" t="str">
        <f t="shared" si="89"/>
        <v xml:space="preserve">90MB1BG0-C1BAY0 | 59MB1BGB-MB0A01S |  |  |  |  |  | </v>
      </c>
      <c r="AP282" s="6">
        <f t="shared" si="90"/>
        <v>0</v>
      </c>
      <c r="AQ282" s="4"/>
      <c r="AR282" s="6" t="b">
        <f t="shared" si="91"/>
        <v>1</v>
      </c>
      <c r="AS282" s="6" t="str">
        <f t="shared" si="92"/>
        <v>461E | 90MB1BG0-C1BAY0 | 59MB1BGB-MB0A01S |  |  |  |  |  |  | 81</v>
      </c>
      <c r="AT282" s="63">
        <f>IF(NOT(AR282),IF(TRIM($H282)="","Assembly","Phantom Alt"),VLOOKUP(F282,ZPCS04!B:G,6,0))</f>
        <v>872</v>
      </c>
      <c r="AU282" s="7"/>
      <c r="AV282" s="38">
        <f ca="1">IF(TRIM($W282)="F",OFFSET($A$5,MATCH($AS282,$AS$5:$AS282,0)-1,0),$A282)</f>
        <v>282</v>
      </c>
      <c r="AW282" s="38">
        <f ca="1">IFERROR(OFFSET(ZPCS04!$A$1,MATCH(F282,ZPCS04!B:B,0)-1,0),100)</f>
        <v>1.9999997</v>
      </c>
      <c r="AX282" s="7"/>
      <c r="AY282" s="6" t="b">
        <f t="shared" si="93"/>
        <v>1</v>
      </c>
      <c r="AZ282" s="6" t="b">
        <f t="shared" si="94"/>
        <v>1</v>
      </c>
      <c r="BA282" s="4"/>
      <c r="BB282" s="38" t="str">
        <f ca="1">IF(AT282="Phantom Alt",MATCH($AS282,$AS$5:$AS282,0),IF(OR(OFFSET($AF282,0,8-COUNTBLANK($AG282:$AN282))=$F281,$BE282=$BE281),$BB281,""))</f>
        <v/>
      </c>
      <c r="BC282" s="41"/>
      <c r="BD282" s="55" t="str">
        <f t="shared" si="95"/>
        <v>90MB1BG0-C1BAY0 | 10G2132R2003020</v>
      </c>
      <c r="BE282" s="55" t="str">
        <f t="shared" ca="1" si="96"/>
        <v>90MB1BG0-C1BAY0 | 59MB1BGB-MB0A01S</v>
      </c>
      <c r="BF282" s="57">
        <f ca="1">IFERROR(VLOOKUP($BE282,$BD$5:$BF281,3,0)*$AE282,VLOOKUP($C282,Demanda!$A:$B,2,0)*$AE282)*IF(AT282="Phantom Alt",$BC282,TRUE)</f>
        <v>27000</v>
      </c>
      <c r="BG282" s="57">
        <f t="shared" ca="1" si="97"/>
        <v>0</v>
      </c>
      <c r="BH282" s="57">
        <f>SUMIF(Invoice!A:A,F282,Invoice!B:B)</f>
        <v>30000</v>
      </c>
      <c r="BI282" s="57">
        <f t="shared" ca="1" si="98"/>
        <v>27000</v>
      </c>
      <c r="BJ282" s="57">
        <f ca="1">MIN((BI282-SUMIF($AS$5:AS281,AS282,$BJ$5:BJ281)),MAX(0,BH282-SUMIF($F$5:F281,F282,$BJ$5:BJ281)))</f>
        <v>27000</v>
      </c>
      <c r="BK282" s="57">
        <f t="shared" ca="1" si="99"/>
        <v>0</v>
      </c>
      <c r="BL282" s="57">
        <f ca="1">MAX(0,SUMIF(Invoice!A:A,F282,Invoice!B:B)-SUMIF(F:F,F282,BJ:BJ))*(COUNTIF(F:F,F282)=COUNTIF($F$5:F282,F282))</f>
        <v>3000</v>
      </c>
    </row>
    <row r="283" spans="1:64" hidden="1">
      <c r="A283" s="43">
        <v>283</v>
      </c>
      <c r="B283" s="35" t="s">
        <v>145</v>
      </c>
      <c r="C283" s="35" t="s">
        <v>5706</v>
      </c>
      <c r="D283" s="35">
        <v>2</v>
      </c>
      <c r="E283" s="35">
        <v>820</v>
      </c>
      <c r="F283" s="64" t="s">
        <v>1205</v>
      </c>
      <c r="G283" s="73" t="s">
        <v>1206</v>
      </c>
      <c r="H283" s="35">
        <v>81</v>
      </c>
      <c r="I283" s="35" t="s">
        <v>55</v>
      </c>
      <c r="J283" s="35">
        <v>0</v>
      </c>
      <c r="K283" s="35" t="s">
        <v>148</v>
      </c>
      <c r="L283" s="35" t="s">
        <v>53</v>
      </c>
      <c r="M283" s="35">
        <v>18</v>
      </c>
      <c r="N283" s="35"/>
      <c r="O283" s="35">
        <v>1</v>
      </c>
      <c r="P283" s="35">
        <v>2</v>
      </c>
      <c r="Q283" s="35">
        <v>3</v>
      </c>
      <c r="R283" s="35" t="s">
        <v>73</v>
      </c>
      <c r="S283" s="35" t="s">
        <v>73</v>
      </c>
      <c r="T283" s="36">
        <v>44901</v>
      </c>
      <c r="U283" s="36">
        <v>2958465</v>
      </c>
      <c r="V283" s="35" t="s">
        <v>5707</v>
      </c>
      <c r="W283" s="35" t="s">
        <v>144</v>
      </c>
      <c r="X283" s="35"/>
      <c r="Y283" s="35" t="s">
        <v>143</v>
      </c>
      <c r="Z283" s="35">
        <v>7594328</v>
      </c>
      <c r="AA283" s="35">
        <v>462</v>
      </c>
      <c r="AB283" s="35">
        <v>231</v>
      </c>
      <c r="AC283" s="35"/>
      <c r="AE283" s="51">
        <f t="shared" si="80"/>
        <v>18</v>
      </c>
      <c r="AG283" s="6" t="str">
        <f t="shared" si="81"/>
        <v>90MB1BG0-C1BAY0</v>
      </c>
      <c r="AH283" s="6" t="str">
        <f t="shared" si="82"/>
        <v>59MB1BGB-MB0A01S</v>
      </c>
      <c r="AI283" s="6" t="str">
        <f t="shared" si="83"/>
        <v/>
      </c>
      <c r="AJ283" s="6" t="str">
        <f t="shared" si="84"/>
        <v/>
      </c>
      <c r="AK283" s="6" t="str">
        <f t="shared" si="85"/>
        <v/>
      </c>
      <c r="AL283" s="6" t="str">
        <f t="shared" si="86"/>
        <v/>
      </c>
      <c r="AM283" s="6" t="str">
        <f t="shared" si="87"/>
        <v/>
      </c>
      <c r="AN283" s="6" t="str">
        <f t="shared" si="88"/>
        <v/>
      </c>
      <c r="AO283" s="6" t="str">
        <f t="shared" si="89"/>
        <v xml:space="preserve">90MB1BG0-C1BAY0 | 59MB1BGB-MB0A01S |  |  |  |  |  | </v>
      </c>
      <c r="AP283" s="6">
        <f t="shared" si="90"/>
        <v>0</v>
      </c>
      <c r="AQ283" s="4"/>
      <c r="AR283" s="6" t="b">
        <f t="shared" si="91"/>
        <v>1</v>
      </c>
      <c r="AS283" s="6" t="str">
        <f t="shared" si="92"/>
        <v>461E | 90MB1BG0-C1BAY0 | 59MB1BGB-MB0A01S |  |  |  |  |  |  | 81</v>
      </c>
      <c r="AT283" s="63">
        <f>IF(NOT(AR283),IF(TRIM($H283)="","Assembly","Phantom Alt"),VLOOKUP(F283,ZPCS04!B:G,6,0))</f>
        <v>872</v>
      </c>
      <c r="AU283" s="7"/>
      <c r="AV283" s="38">
        <f ca="1">IF(TRIM($W283)="F",OFFSET($A$5,MATCH($AS283,$AS$5:$AS283,0)-1,0),$A283)</f>
        <v>282</v>
      </c>
      <c r="AW283" s="38">
        <f ca="1">IFERROR(OFFSET(ZPCS04!$A$1,MATCH(F283,ZPCS04!B:B,0)-1,0),100)</f>
        <v>2</v>
      </c>
      <c r="AX283" s="7"/>
      <c r="AY283" s="6" t="b">
        <f t="shared" si="93"/>
        <v>1</v>
      </c>
      <c r="AZ283" s="6" t="b">
        <f t="shared" si="94"/>
        <v>1</v>
      </c>
      <c r="BA283" s="4"/>
      <c r="BB283" s="38" t="str">
        <f ca="1">IF(AT283="Phantom Alt",MATCH($AS283,$AS$5:$AS283,0),IF(OR(OFFSET($AF283,0,8-COUNTBLANK($AG283:$AN283))=$F282,$BE283=$BE282),$BB282,""))</f>
        <v/>
      </c>
      <c r="BC283" s="41"/>
      <c r="BD283" s="55" t="str">
        <f t="shared" si="95"/>
        <v>90MB1BG0-C1BAY0 | 10G2132R2003050</v>
      </c>
      <c r="BE283" s="55" t="str">
        <f t="shared" ca="1" si="96"/>
        <v>90MB1BG0-C1BAY0 | 59MB1BGB-MB0A01S</v>
      </c>
      <c r="BF283" s="57">
        <f ca="1">IFERROR(VLOOKUP($BE283,$BD$5:$BF282,3,0)*$AE283,VLOOKUP($C283,Demanda!$A:$B,2,0)*$AE283)*IF(AT283="Phantom Alt",$BC283,TRUE)</f>
        <v>27000</v>
      </c>
      <c r="BG283" s="57">
        <f t="shared" ca="1" si="97"/>
        <v>0</v>
      </c>
      <c r="BH283" s="57">
        <f>SUMIF(Invoice!A:A,F283,Invoice!B:B)</f>
        <v>0</v>
      </c>
      <c r="BI283" s="57">
        <f t="shared" ca="1" si="98"/>
        <v>27000</v>
      </c>
      <c r="BJ283" s="57">
        <f ca="1">MIN((BI283-SUMIF($AS$5:AS282,AS283,$BJ$5:BJ282)),MAX(0,BH283-SUMIF($F$5:F282,F283,$BJ$5:BJ282)))</f>
        <v>0</v>
      </c>
      <c r="BK283" s="57">
        <f t="shared" ca="1" si="99"/>
        <v>0</v>
      </c>
      <c r="BL283" s="57">
        <f ca="1">MAX(0,SUMIF(Invoice!A:A,F283,Invoice!B:B)-SUMIF(F:F,F283,BJ:BJ))*(COUNTIF(F:F,F283)=COUNTIF($F$5:F283,F283))</f>
        <v>0</v>
      </c>
    </row>
    <row r="284" spans="1:64" hidden="1">
      <c r="A284" s="43">
        <v>284</v>
      </c>
      <c r="B284" s="35" t="s">
        <v>145</v>
      </c>
      <c r="C284" s="35" t="s">
        <v>5706</v>
      </c>
      <c r="D284" s="35">
        <v>2</v>
      </c>
      <c r="E284" s="35">
        <v>830</v>
      </c>
      <c r="F284" s="64" t="s">
        <v>1207</v>
      </c>
      <c r="G284" s="73" t="s">
        <v>1208</v>
      </c>
      <c r="H284" s="35">
        <v>82</v>
      </c>
      <c r="I284" s="35" t="s">
        <v>54</v>
      </c>
      <c r="J284" s="35">
        <v>100</v>
      </c>
      <c r="K284" s="35" t="s">
        <v>462</v>
      </c>
      <c r="L284" s="35" t="s">
        <v>53</v>
      </c>
      <c r="M284" s="35">
        <v>1</v>
      </c>
      <c r="N284" s="35">
        <v>1</v>
      </c>
      <c r="O284" s="35">
        <v>1</v>
      </c>
      <c r="P284" s="35">
        <v>2</v>
      </c>
      <c r="Q284" s="35">
        <v>1</v>
      </c>
      <c r="R284" s="35" t="s">
        <v>122</v>
      </c>
      <c r="S284" s="35" t="s">
        <v>122</v>
      </c>
      <c r="T284" s="36">
        <v>44901</v>
      </c>
      <c r="U284" s="36">
        <v>2958465</v>
      </c>
      <c r="V284" s="35" t="s">
        <v>5707</v>
      </c>
      <c r="W284" s="35" t="s">
        <v>144</v>
      </c>
      <c r="X284" s="35"/>
      <c r="Y284" s="35" t="s">
        <v>143</v>
      </c>
      <c r="Z284" s="35">
        <v>7594328</v>
      </c>
      <c r="AA284" s="35">
        <v>464</v>
      </c>
      <c r="AB284" s="35">
        <v>232</v>
      </c>
      <c r="AC284" s="35"/>
      <c r="AE284" s="51">
        <f t="shared" si="80"/>
        <v>1</v>
      </c>
      <c r="AG284" s="6" t="str">
        <f t="shared" si="81"/>
        <v>90MB1BG0-C1BAY0</v>
      </c>
      <c r="AH284" s="6" t="str">
        <f t="shared" si="82"/>
        <v>59MB1BGB-MB0A01S</v>
      </c>
      <c r="AI284" s="6" t="str">
        <f t="shared" si="83"/>
        <v/>
      </c>
      <c r="AJ284" s="6" t="str">
        <f t="shared" si="84"/>
        <v/>
      </c>
      <c r="AK284" s="6" t="str">
        <f t="shared" si="85"/>
        <v/>
      </c>
      <c r="AL284" s="6" t="str">
        <f t="shared" si="86"/>
        <v/>
      </c>
      <c r="AM284" s="6" t="str">
        <f t="shared" si="87"/>
        <v/>
      </c>
      <c r="AN284" s="6" t="str">
        <f t="shared" si="88"/>
        <v/>
      </c>
      <c r="AO284" s="6" t="str">
        <f t="shared" si="89"/>
        <v xml:space="preserve">90MB1BG0-C1BAY0 | 59MB1BGB-MB0A01S |  |  |  |  |  | </v>
      </c>
      <c r="AP284" s="6">
        <f t="shared" si="90"/>
        <v>100</v>
      </c>
      <c r="AQ284" s="4"/>
      <c r="AR284" s="6" t="b">
        <f t="shared" si="91"/>
        <v>1</v>
      </c>
      <c r="AS284" s="6" t="str">
        <f t="shared" si="92"/>
        <v>461E | 90MB1BG0-C1BAY0 | 59MB1BGB-MB0A01S |  |  |  |  |  |  | 82</v>
      </c>
      <c r="AT284" s="63">
        <f>IF(NOT(AR284),IF(TRIM($H284)="","Assembly","Phantom Alt"),VLOOKUP(F284,ZPCS04!B:G,6,0))</f>
        <v>980</v>
      </c>
      <c r="AU284" s="7"/>
      <c r="AV284" s="38">
        <f ca="1">IF(TRIM($W284)="F",OFFSET($A$5,MATCH($AS284,$AS$5:$AS284,0)-1,0),$A284)</f>
        <v>284</v>
      </c>
      <c r="AW284" s="38">
        <f ca="1">IFERROR(OFFSET(ZPCS04!$A$1,MATCH(F284,ZPCS04!B:B,0)-1,0),100)</f>
        <v>2</v>
      </c>
      <c r="AX284" s="7"/>
      <c r="AY284" s="6" t="b">
        <f t="shared" si="93"/>
        <v>1</v>
      </c>
      <c r="AZ284" s="6" t="b">
        <f t="shared" si="94"/>
        <v>1</v>
      </c>
      <c r="BA284" s="4"/>
      <c r="BB284" s="38" t="str">
        <f ca="1">IF(AT284="Phantom Alt",MATCH($AS284,$AS$5:$AS284,0),IF(OR(OFFSET($AF284,0,8-COUNTBLANK($AG284:$AN284))=$F283,$BE284=$BE283),$BB283,""))</f>
        <v/>
      </c>
      <c r="BC284" s="41"/>
      <c r="BD284" s="55" t="str">
        <f t="shared" si="95"/>
        <v>90MB1BG0-C1BAY0 | 10G213300113010</v>
      </c>
      <c r="BE284" s="55" t="str">
        <f t="shared" ca="1" si="96"/>
        <v>90MB1BG0-C1BAY0 | 59MB1BGB-MB0A01S</v>
      </c>
      <c r="BF284" s="57">
        <f ca="1">IFERROR(VLOOKUP($BE284,$BD$5:$BF283,3,0)*$AE284,VLOOKUP($C284,Demanda!$A:$B,2,0)*$AE284)*IF(AT284="Phantom Alt",$BC284,TRUE)</f>
        <v>1500</v>
      </c>
      <c r="BG284" s="57">
        <f t="shared" ca="1" si="97"/>
        <v>1500</v>
      </c>
      <c r="BH284" s="57">
        <f>SUMIF(Invoice!A:A,F284,Invoice!B:B)</f>
        <v>0</v>
      </c>
      <c r="BI284" s="57">
        <f t="shared" ca="1" si="98"/>
        <v>1500</v>
      </c>
      <c r="BJ284" s="57">
        <f ca="1">MIN((BI284-SUMIF($AS$5:AS283,AS284,$BJ$5:BJ283)),MAX(0,BH284-SUMIF($F$5:F283,F284,$BJ$5:BJ283)))</f>
        <v>0</v>
      </c>
      <c r="BK284" s="57">
        <f t="shared" ca="1" si="99"/>
        <v>0</v>
      </c>
      <c r="BL284" s="57">
        <f ca="1">MAX(0,SUMIF(Invoice!A:A,F284,Invoice!B:B)-SUMIF(F:F,F284,BJ:BJ))*(COUNTIF(F:F,F284)=COUNTIF($F$5:F284,F284))</f>
        <v>0</v>
      </c>
    </row>
    <row r="285" spans="1:64" hidden="1">
      <c r="A285" s="43">
        <v>285</v>
      </c>
      <c r="B285" s="35" t="s">
        <v>145</v>
      </c>
      <c r="C285" s="35" t="s">
        <v>5706</v>
      </c>
      <c r="D285" s="35">
        <v>2</v>
      </c>
      <c r="E285" s="35">
        <v>830</v>
      </c>
      <c r="F285" s="64" t="s">
        <v>1210</v>
      </c>
      <c r="G285" s="73" t="s">
        <v>1211</v>
      </c>
      <c r="H285" s="35">
        <v>82</v>
      </c>
      <c r="I285" s="35" t="s">
        <v>55</v>
      </c>
      <c r="J285" s="35">
        <v>0</v>
      </c>
      <c r="K285" s="35" t="s">
        <v>462</v>
      </c>
      <c r="L285" s="35" t="s">
        <v>53</v>
      </c>
      <c r="M285" s="35">
        <v>1</v>
      </c>
      <c r="N285" s="35"/>
      <c r="O285" s="35">
        <v>1</v>
      </c>
      <c r="P285" s="35">
        <v>2</v>
      </c>
      <c r="Q285" s="35">
        <v>2</v>
      </c>
      <c r="R285" s="35" t="s">
        <v>122</v>
      </c>
      <c r="S285" s="35" t="s">
        <v>122</v>
      </c>
      <c r="T285" s="36">
        <v>44901</v>
      </c>
      <c r="U285" s="36">
        <v>2958465</v>
      </c>
      <c r="V285" s="35" t="s">
        <v>5707</v>
      </c>
      <c r="W285" s="35" t="s">
        <v>144</v>
      </c>
      <c r="X285" s="35"/>
      <c r="Y285" s="35" t="s">
        <v>143</v>
      </c>
      <c r="Z285" s="35">
        <v>7594328</v>
      </c>
      <c r="AA285" s="35">
        <v>466</v>
      </c>
      <c r="AB285" s="35">
        <v>233</v>
      </c>
      <c r="AC285" s="35"/>
      <c r="AE285" s="51">
        <f t="shared" si="80"/>
        <v>1</v>
      </c>
      <c r="AG285" s="6" t="str">
        <f t="shared" si="81"/>
        <v>90MB1BG0-C1BAY0</v>
      </c>
      <c r="AH285" s="6" t="str">
        <f t="shared" si="82"/>
        <v>59MB1BGB-MB0A01S</v>
      </c>
      <c r="AI285" s="6" t="str">
        <f t="shared" si="83"/>
        <v/>
      </c>
      <c r="AJ285" s="6" t="str">
        <f t="shared" si="84"/>
        <v/>
      </c>
      <c r="AK285" s="6" t="str">
        <f t="shared" si="85"/>
        <v/>
      </c>
      <c r="AL285" s="6" t="str">
        <f t="shared" si="86"/>
        <v/>
      </c>
      <c r="AM285" s="6" t="str">
        <f t="shared" si="87"/>
        <v/>
      </c>
      <c r="AN285" s="6" t="str">
        <f t="shared" si="88"/>
        <v/>
      </c>
      <c r="AO285" s="6" t="str">
        <f t="shared" si="89"/>
        <v xml:space="preserve">90MB1BG0-C1BAY0 | 59MB1BGB-MB0A01S |  |  |  |  |  | </v>
      </c>
      <c r="AP285" s="6">
        <f t="shared" si="90"/>
        <v>0</v>
      </c>
      <c r="AQ285" s="4"/>
      <c r="AR285" s="6" t="b">
        <f t="shared" si="91"/>
        <v>1</v>
      </c>
      <c r="AS285" s="6" t="str">
        <f t="shared" si="92"/>
        <v>461E | 90MB1BG0-C1BAY0 | 59MB1BGB-MB0A01S |  |  |  |  |  |  | 82</v>
      </c>
      <c r="AT285" s="63">
        <f>IF(NOT(AR285),IF(TRIM($H285)="","Assembly","Phantom Alt"),VLOOKUP(F285,ZPCS04!B:G,6,0))</f>
        <v>980</v>
      </c>
      <c r="AU285" s="7"/>
      <c r="AV285" s="38">
        <f ca="1">IF(TRIM($W285)="F",OFFSET($A$5,MATCH($AS285,$AS$5:$AS285,0)-1,0),$A285)</f>
        <v>284</v>
      </c>
      <c r="AW285" s="38">
        <f ca="1">IFERROR(OFFSET(ZPCS04!$A$1,MATCH(F285,ZPCS04!B:B,0)-1,0),100)</f>
        <v>1.9999999499999999</v>
      </c>
      <c r="AX285" s="7"/>
      <c r="AY285" s="6" t="b">
        <f t="shared" si="93"/>
        <v>1</v>
      </c>
      <c r="AZ285" s="6" t="b">
        <f t="shared" si="94"/>
        <v>1</v>
      </c>
      <c r="BA285" s="4"/>
      <c r="BB285" s="38" t="str">
        <f ca="1">IF(AT285="Phantom Alt",MATCH($AS285,$AS$5:$AS285,0),IF(OR(OFFSET($AF285,0,8-COUNTBLANK($AG285:$AN285))=$F284,$BE285=$BE284),$BB284,""))</f>
        <v/>
      </c>
      <c r="BC285" s="41"/>
      <c r="BD285" s="55" t="str">
        <f t="shared" si="95"/>
        <v>90MB1BG0-C1BAY0 | 10G213300113020</v>
      </c>
      <c r="BE285" s="55" t="str">
        <f t="shared" ca="1" si="96"/>
        <v>90MB1BG0-C1BAY0 | 59MB1BGB-MB0A01S</v>
      </c>
      <c r="BF285" s="57">
        <f ca="1">IFERROR(VLOOKUP($BE285,$BD$5:$BF284,3,0)*$AE285,VLOOKUP($C285,Demanda!$A:$B,2,0)*$AE285)*IF(AT285="Phantom Alt",$BC285,TRUE)</f>
        <v>1500</v>
      </c>
      <c r="BG285" s="57">
        <f t="shared" ca="1" si="97"/>
        <v>0</v>
      </c>
      <c r="BH285" s="57">
        <f>SUMIF(Invoice!A:A,F285,Invoice!B:B)</f>
        <v>5000</v>
      </c>
      <c r="BI285" s="57">
        <f t="shared" ca="1" si="98"/>
        <v>1500</v>
      </c>
      <c r="BJ285" s="57">
        <f ca="1">MIN((BI285-SUMIF($AS$5:AS284,AS285,$BJ$5:BJ284)),MAX(0,BH285-SUMIF($F$5:F284,F285,$BJ$5:BJ284)))</f>
        <v>1500</v>
      </c>
      <c r="BK285" s="57">
        <f t="shared" ca="1" si="99"/>
        <v>0</v>
      </c>
      <c r="BL285" s="57">
        <f ca="1">MAX(0,SUMIF(Invoice!A:A,F285,Invoice!B:B)-SUMIF(F:F,F285,BJ:BJ))*(COUNTIF(F:F,F285)=COUNTIF($F$5:F285,F285))</f>
        <v>3500</v>
      </c>
    </row>
    <row r="286" spans="1:64" hidden="1">
      <c r="A286" s="43">
        <v>286</v>
      </c>
      <c r="B286" s="35" t="s">
        <v>145</v>
      </c>
      <c r="C286" s="35" t="s">
        <v>5706</v>
      </c>
      <c r="D286" s="35">
        <v>2</v>
      </c>
      <c r="E286" s="35">
        <v>830</v>
      </c>
      <c r="F286" s="64" t="s">
        <v>1212</v>
      </c>
      <c r="G286" s="73" t="s">
        <v>1213</v>
      </c>
      <c r="H286" s="35">
        <v>82</v>
      </c>
      <c r="I286" s="35" t="s">
        <v>55</v>
      </c>
      <c r="J286" s="35">
        <v>0</v>
      </c>
      <c r="K286" s="35" t="s">
        <v>148</v>
      </c>
      <c r="L286" s="35" t="s">
        <v>53</v>
      </c>
      <c r="M286" s="35">
        <v>1</v>
      </c>
      <c r="N286" s="35"/>
      <c r="O286" s="35">
        <v>1</v>
      </c>
      <c r="P286" s="35">
        <v>2</v>
      </c>
      <c r="Q286" s="35">
        <v>3</v>
      </c>
      <c r="R286" s="35" t="s">
        <v>73</v>
      </c>
      <c r="S286" s="35" t="s">
        <v>73</v>
      </c>
      <c r="T286" s="36">
        <v>44901</v>
      </c>
      <c r="U286" s="36">
        <v>2958465</v>
      </c>
      <c r="V286" s="35" t="s">
        <v>5707</v>
      </c>
      <c r="W286" s="35" t="s">
        <v>144</v>
      </c>
      <c r="X286" s="35"/>
      <c r="Y286" s="35" t="s">
        <v>143</v>
      </c>
      <c r="Z286" s="35">
        <v>7594328</v>
      </c>
      <c r="AA286" s="35">
        <v>468</v>
      </c>
      <c r="AB286" s="35">
        <v>234</v>
      </c>
      <c r="AC286" s="35"/>
      <c r="AE286" s="51">
        <f t="shared" si="80"/>
        <v>1</v>
      </c>
      <c r="AG286" s="6" t="str">
        <f t="shared" si="81"/>
        <v>90MB1BG0-C1BAY0</v>
      </c>
      <c r="AH286" s="6" t="str">
        <f t="shared" si="82"/>
        <v>59MB1BGB-MB0A01S</v>
      </c>
      <c r="AI286" s="6" t="str">
        <f t="shared" si="83"/>
        <v/>
      </c>
      <c r="AJ286" s="6" t="str">
        <f t="shared" si="84"/>
        <v/>
      </c>
      <c r="AK286" s="6" t="str">
        <f t="shared" si="85"/>
        <v/>
      </c>
      <c r="AL286" s="6" t="str">
        <f t="shared" si="86"/>
        <v/>
      </c>
      <c r="AM286" s="6" t="str">
        <f t="shared" si="87"/>
        <v/>
      </c>
      <c r="AN286" s="6" t="str">
        <f t="shared" si="88"/>
        <v/>
      </c>
      <c r="AO286" s="6" t="str">
        <f t="shared" si="89"/>
        <v xml:space="preserve">90MB1BG0-C1BAY0 | 59MB1BGB-MB0A01S |  |  |  |  |  | </v>
      </c>
      <c r="AP286" s="6">
        <f t="shared" si="90"/>
        <v>0</v>
      </c>
      <c r="AQ286" s="4"/>
      <c r="AR286" s="6" t="b">
        <f t="shared" si="91"/>
        <v>1</v>
      </c>
      <c r="AS286" s="6" t="str">
        <f t="shared" si="92"/>
        <v>461E | 90MB1BG0-C1BAY0 | 59MB1BGB-MB0A01S |  |  |  |  |  |  | 82</v>
      </c>
      <c r="AT286" s="63">
        <f>IF(NOT(AR286),IF(TRIM($H286)="","Assembly","Phantom Alt"),VLOOKUP(F286,ZPCS04!B:G,6,0))</f>
        <v>980</v>
      </c>
      <c r="AU286" s="7"/>
      <c r="AV286" s="38">
        <f ca="1">IF(TRIM($W286)="F",OFFSET($A$5,MATCH($AS286,$AS$5:$AS286,0)-1,0),$A286)</f>
        <v>284</v>
      </c>
      <c r="AW286" s="38">
        <f ca="1">IFERROR(OFFSET(ZPCS04!$A$1,MATCH(F286,ZPCS04!B:B,0)-1,0),100)</f>
        <v>2</v>
      </c>
      <c r="AX286" s="7"/>
      <c r="AY286" s="6" t="b">
        <f t="shared" si="93"/>
        <v>1</v>
      </c>
      <c r="AZ286" s="6" t="b">
        <f t="shared" si="94"/>
        <v>1</v>
      </c>
      <c r="BA286" s="4"/>
      <c r="BB286" s="38" t="str">
        <f ca="1">IF(AT286="Phantom Alt",MATCH($AS286,$AS$5:$AS286,0),IF(OR(OFFSET($AF286,0,8-COUNTBLANK($AG286:$AN286))=$F285,$BE286=$BE285),$BB285,""))</f>
        <v/>
      </c>
      <c r="BC286" s="41"/>
      <c r="BD286" s="55" t="str">
        <f t="shared" si="95"/>
        <v>90MB1BG0-C1BAY0 | 10G213300113050</v>
      </c>
      <c r="BE286" s="55" t="str">
        <f t="shared" ca="1" si="96"/>
        <v>90MB1BG0-C1BAY0 | 59MB1BGB-MB0A01S</v>
      </c>
      <c r="BF286" s="57">
        <f ca="1">IFERROR(VLOOKUP($BE286,$BD$5:$BF285,3,0)*$AE286,VLOOKUP($C286,Demanda!$A:$B,2,0)*$AE286)*IF(AT286="Phantom Alt",$BC286,TRUE)</f>
        <v>1500</v>
      </c>
      <c r="BG286" s="57">
        <f t="shared" ca="1" si="97"/>
        <v>0</v>
      </c>
      <c r="BH286" s="57">
        <f>SUMIF(Invoice!A:A,F286,Invoice!B:B)</f>
        <v>0</v>
      </c>
      <c r="BI286" s="57">
        <f t="shared" ca="1" si="98"/>
        <v>1500</v>
      </c>
      <c r="BJ286" s="57">
        <f ca="1">MIN((BI286-SUMIF($AS$5:AS285,AS286,$BJ$5:BJ285)),MAX(0,BH286-SUMIF($F$5:F285,F286,$BJ$5:BJ285)))</f>
        <v>0</v>
      </c>
      <c r="BK286" s="57">
        <f t="shared" ca="1" si="99"/>
        <v>0</v>
      </c>
      <c r="BL286" s="57">
        <f ca="1">MAX(0,SUMIF(Invoice!A:A,F286,Invoice!B:B)-SUMIF(F:F,F286,BJ:BJ))*(COUNTIF(F:F,F286)=COUNTIF($F$5:F286,F286))</f>
        <v>0</v>
      </c>
    </row>
    <row r="287" spans="1:64" hidden="1">
      <c r="A287" s="43">
        <v>287</v>
      </c>
      <c r="B287" s="35" t="s">
        <v>145</v>
      </c>
      <c r="C287" s="35" t="s">
        <v>5706</v>
      </c>
      <c r="D287" s="35">
        <v>2</v>
      </c>
      <c r="E287" s="35">
        <v>840</v>
      </c>
      <c r="F287" s="64" t="s">
        <v>1230</v>
      </c>
      <c r="G287" s="73" t="s">
        <v>1231</v>
      </c>
      <c r="H287" s="35">
        <v>83</v>
      </c>
      <c r="I287" s="35" t="s">
        <v>54</v>
      </c>
      <c r="J287" s="35">
        <v>100</v>
      </c>
      <c r="K287" s="35" t="s">
        <v>148</v>
      </c>
      <c r="L287" s="35" t="s">
        <v>53</v>
      </c>
      <c r="M287" s="35">
        <v>1</v>
      </c>
      <c r="N287" s="35">
        <v>1</v>
      </c>
      <c r="O287" s="35">
        <v>1</v>
      </c>
      <c r="P287" s="35">
        <v>2</v>
      </c>
      <c r="Q287" s="35">
        <v>1</v>
      </c>
      <c r="R287" s="35" t="s">
        <v>73</v>
      </c>
      <c r="S287" s="35" t="s">
        <v>73</v>
      </c>
      <c r="T287" s="36">
        <v>44901</v>
      </c>
      <c r="U287" s="36">
        <v>2958465</v>
      </c>
      <c r="V287" s="35" t="s">
        <v>5707</v>
      </c>
      <c r="W287" s="35" t="s">
        <v>144</v>
      </c>
      <c r="X287" s="35"/>
      <c r="Y287" s="35" t="s">
        <v>143</v>
      </c>
      <c r="Z287" s="35">
        <v>7594328</v>
      </c>
      <c r="AA287" s="35">
        <v>470</v>
      </c>
      <c r="AB287" s="35">
        <v>235</v>
      </c>
      <c r="AC287" s="35"/>
      <c r="AE287" s="51">
        <f t="shared" si="80"/>
        <v>1</v>
      </c>
      <c r="AG287" s="6" t="str">
        <f t="shared" si="81"/>
        <v>90MB1BG0-C1BAY0</v>
      </c>
      <c r="AH287" s="6" t="str">
        <f t="shared" si="82"/>
        <v>59MB1BGB-MB0A01S</v>
      </c>
      <c r="AI287" s="6" t="str">
        <f t="shared" si="83"/>
        <v/>
      </c>
      <c r="AJ287" s="6" t="str">
        <f t="shared" si="84"/>
        <v/>
      </c>
      <c r="AK287" s="6" t="str">
        <f t="shared" si="85"/>
        <v/>
      </c>
      <c r="AL287" s="6" t="str">
        <f t="shared" si="86"/>
        <v/>
      </c>
      <c r="AM287" s="6" t="str">
        <f t="shared" si="87"/>
        <v/>
      </c>
      <c r="AN287" s="6" t="str">
        <f t="shared" si="88"/>
        <v/>
      </c>
      <c r="AO287" s="6" t="str">
        <f t="shared" si="89"/>
        <v xml:space="preserve">90MB1BG0-C1BAY0 | 59MB1BGB-MB0A01S |  |  |  |  |  | </v>
      </c>
      <c r="AP287" s="6">
        <f t="shared" si="90"/>
        <v>100</v>
      </c>
      <c r="AQ287" s="4"/>
      <c r="AR287" s="6" t="b">
        <f t="shared" si="91"/>
        <v>1</v>
      </c>
      <c r="AS287" s="6" t="str">
        <f t="shared" si="92"/>
        <v>461E | 90MB1BG0-C1BAY0 | 59MB1BGB-MB0A01S |  |  |  |  |  |  | 83</v>
      </c>
      <c r="AT287" s="63">
        <f>IF(NOT(AR287),IF(TRIM($H287)="","Assembly","Phantom Alt"),VLOOKUP(F287,ZPCS04!B:G,6,0))</f>
        <v>719</v>
      </c>
      <c r="AU287" s="7"/>
      <c r="AV287" s="38">
        <f ca="1">IF(TRIM($W287)="F",OFFSET($A$5,MATCH($AS287,$AS$5:$AS287,0)-1,0),$A287)</f>
        <v>287</v>
      </c>
      <c r="AW287" s="38">
        <f ca="1">IFERROR(OFFSET(ZPCS04!$A$1,MATCH(F287,ZPCS04!B:B,0)-1,0),100)</f>
        <v>1.9999999499999999</v>
      </c>
      <c r="AX287" s="7"/>
      <c r="AY287" s="6" t="b">
        <f t="shared" si="93"/>
        <v>1</v>
      </c>
      <c r="AZ287" s="6" t="b">
        <f t="shared" si="94"/>
        <v>1</v>
      </c>
      <c r="BA287" s="4"/>
      <c r="BB287" s="38" t="str">
        <f ca="1">IF(AT287="Phantom Alt",MATCH($AS287,$AS$5:$AS287,0),IF(OR(OFFSET($AF287,0,8-COUNTBLANK($AG287:$AN287))=$F286,$BE287=$BE286),$BB286,""))</f>
        <v/>
      </c>
      <c r="BC287" s="41"/>
      <c r="BD287" s="55" t="str">
        <f t="shared" si="95"/>
        <v>90MB1BG0-C1BAY0 | 10G213402213010</v>
      </c>
      <c r="BE287" s="55" t="str">
        <f t="shared" ca="1" si="96"/>
        <v>90MB1BG0-C1BAY0 | 59MB1BGB-MB0A01S</v>
      </c>
      <c r="BF287" s="57">
        <f ca="1">IFERROR(VLOOKUP($BE287,$BD$5:$BF286,3,0)*$AE287,VLOOKUP($C287,Demanda!$A:$B,2,0)*$AE287)*IF(AT287="Phantom Alt",$BC287,TRUE)</f>
        <v>1500</v>
      </c>
      <c r="BG287" s="57">
        <f t="shared" ca="1" si="97"/>
        <v>1500</v>
      </c>
      <c r="BH287" s="57">
        <f>SUMIF(Invoice!A:A,F287,Invoice!B:B)</f>
        <v>5000</v>
      </c>
      <c r="BI287" s="57">
        <f t="shared" ca="1" si="98"/>
        <v>1500</v>
      </c>
      <c r="BJ287" s="57">
        <f ca="1">MIN((BI287-SUMIF($AS$5:AS286,AS287,$BJ$5:BJ286)),MAX(0,BH287-SUMIF($F$5:F286,F287,$BJ$5:BJ286)))</f>
        <v>1500</v>
      </c>
      <c r="BK287" s="57">
        <f t="shared" ca="1" si="99"/>
        <v>0</v>
      </c>
      <c r="BL287" s="57">
        <f ca="1">MAX(0,SUMIF(Invoice!A:A,F287,Invoice!B:B)-SUMIF(F:F,F287,BJ:BJ))*(COUNTIF(F:F,F287)=COUNTIF($F$5:F287,F287))</f>
        <v>3500</v>
      </c>
    </row>
    <row r="288" spans="1:64" hidden="1">
      <c r="A288" s="43">
        <v>288</v>
      </c>
      <c r="B288" s="35" t="s">
        <v>145</v>
      </c>
      <c r="C288" s="35" t="s">
        <v>5706</v>
      </c>
      <c r="D288" s="35">
        <v>2</v>
      </c>
      <c r="E288" s="35">
        <v>840</v>
      </c>
      <c r="F288" s="64" t="s">
        <v>1233</v>
      </c>
      <c r="G288" s="73" t="s">
        <v>1234</v>
      </c>
      <c r="H288" s="35">
        <v>83</v>
      </c>
      <c r="I288" s="35" t="s">
        <v>55</v>
      </c>
      <c r="J288" s="35">
        <v>0</v>
      </c>
      <c r="K288" s="35" t="s">
        <v>148</v>
      </c>
      <c r="L288" s="35" t="s">
        <v>53</v>
      </c>
      <c r="M288" s="35">
        <v>1</v>
      </c>
      <c r="N288" s="35"/>
      <c r="O288" s="35">
        <v>1</v>
      </c>
      <c r="P288" s="35">
        <v>2</v>
      </c>
      <c r="Q288" s="35">
        <v>2</v>
      </c>
      <c r="R288" s="35" t="s">
        <v>73</v>
      </c>
      <c r="S288" s="35" t="s">
        <v>73</v>
      </c>
      <c r="T288" s="36">
        <v>44901</v>
      </c>
      <c r="U288" s="36">
        <v>2958465</v>
      </c>
      <c r="V288" s="35" t="s">
        <v>5707</v>
      </c>
      <c r="W288" s="35" t="s">
        <v>144</v>
      </c>
      <c r="X288" s="35"/>
      <c r="Y288" s="35" t="s">
        <v>143</v>
      </c>
      <c r="Z288" s="35">
        <v>7594328</v>
      </c>
      <c r="AA288" s="35">
        <v>472</v>
      </c>
      <c r="AB288" s="35">
        <v>236</v>
      </c>
      <c r="AC288" s="35"/>
      <c r="AE288" s="51">
        <f t="shared" si="80"/>
        <v>1</v>
      </c>
      <c r="AG288" s="6" t="str">
        <f t="shared" si="81"/>
        <v>90MB1BG0-C1BAY0</v>
      </c>
      <c r="AH288" s="6" t="str">
        <f t="shared" si="82"/>
        <v>59MB1BGB-MB0A01S</v>
      </c>
      <c r="AI288" s="6" t="str">
        <f t="shared" si="83"/>
        <v/>
      </c>
      <c r="AJ288" s="6" t="str">
        <f t="shared" si="84"/>
        <v/>
      </c>
      <c r="AK288" s="6" t="str">
        <f t="shared" si="85"/>
        <v/>
      </c>
      <c r="AL288" s="6" t="str">
        <f t="shared" si="86"/>
        <v/>
      </c>
      <c r="AM288" s="6" t="str">
        <f t="shared" si="87"/>
        <v/>
      </c>
      <c r="AN288" s="6" t="str">
        <f t="shared" si="88"/>
        <v/>
      </c>
      <c r="AO288" s="6" t="str">
        <f t="shared" si="89"/>
        <v xml:space="preserve">90MB1BG0-C1BAY0 | 59MB1BGB-MB0A01S |  |  |  |  |  | </v>
      </c>
      <c r="AP288" s="6">
        <f t="shared" si="90"/>
        <v>0</v>
      </c>
      <c r="AQ288" s="4"/>
      <c r="AR288" s="6" t="b">
        <f t="shared" si="91"/>
        <v>1</v>
      </c>
      <c r="AS288" s="6" t="str">
        <f t="shared" si="92"/>
        <v>461E | 90MB1BG0-C1BAY0 | 59MB1BGB-MB0A01S |  |  |  |  |  |  | 83</v>
      </c>
      <c r="AT288" s="63">
        <f>IF(NOT(AR288),IF(TRIM($H288)="","Assembly","Phantom Alt"),VLOOKUP(F288,ZPCS04!B:G,6,0))</f>
        <v>719</v>
      </c>
      <c r="AU288" s="7"/>
      <c r="AV288" s="38">
        <f ca="1">IF(TRIM($W288)="F",OFFSET($A$5,MATCH($AS288,$AS$5:$AS288,0)-1,0),$A288)</f>
        <v>287</v>
      </c>
      <c r="AW288" s="38">
        <f ca="1">IFERROR(OFFSET(ZPCS04!$A$1,MATCH(F288,ZPCS04!B:B,0)-1,0),100)</f>
        <v>2</v>
      </c>
      <c r="AX288" s="7"/>
      <c r="AY288" s="6" t="b">
        <f t="shared" si="93"/>
        <v>1</v>
      </c>
      <c r="AZ288" s="6" t="b">
        <f t="shared" si="94"/>
        <v>1</v>
      </c>
      <c r="BA288" s="4"/>
      <c r="BB288" s="38" t="str">
        <f ca="1">IF(AT288="Phantom Alt",MATCH($AS288,$AS$5:$AS288,0),IF(OR(OFFSET($AF288,0,8-COUNTBLANK($AG288:$AN288))=$F287,$BE288=$BE287),$BB287,""))</f>
        <v/>
      </c>
      <c r="BC288" s="41"/>
      <c r="BD288" s="55" t="str">
        <f t="shared" si="95"/>
        <v>90MB1BG0-C1BAY0 | 10G213402213020</v>
      </c>
      <c r="BE288" s="55" t="str">
        <f t="shared" ca="1" si="96"/>
        <v>90MB1BG0-C1BAY0 | 59MB1BGB-MB0A01S</v>
      </c>
      <c r="BF288" s="57">
        <f ca="1">IFERROR(VLOOKUP($BE288,$BD$5:$BF287,3,0)*$AE288,VLOOKUP($C288,Demanda!$A:$B,2,0)*$AE288)*IF(AT288="Phantom Alt",$BC288,TRUE)</f>
        <v>1500</v>
      </c>
      <c r="BG288" s="57">
        <f t="shared" ca="1" si="97"/>
        <v>0</v>
      </c>
      <c r="BH288" s="57">
        <f>SUMIF(Invoice!A:A,F288,Invoice!B:B)</f>
        <v>0</v>
      </c>
      <c r="BI288" s="57">
        <f t="shared" ca="1" si="98"/>
        <v>1500</v>
      </c>
      <c r="BJ288" s="57">
        <f ca="1">MIN((BI288-SUMIF($AS$5:AS287,AS288,$BJ$5:BJ287)),MAX(0,BH288-SUMIF($F$5:F287,F288,$BJ$5:BJ287)))</f>
        <v>0</v>
      </c>
      <c r="BK288" s="57">
        <f t="shared" ca="1" si="99"/>
        <v>0</v>
      </c>
      <c r="BL288" s="57">
        <f ca="1">MAX(0,SUMIF(Invoice!A:A,F288,Invoice!B:B)-SUMIF(F:F,F288,BJ:BJ))*(COUNTIF(F:F,F288)=COUNTIF($F$5:F288,F288))</f>
        <v>0</v>
      </c>
    </row>
    <row r="289" spans="1:64" hidden="1">
      <c r="A289" s="43">
        <v>289</v>
      </c>
      <c r="B289" s="35" t="s">
        <v>145</v>
      </c>
      <c r="C289" s="35" t="s">
        <v>5706</v>
      </c>
      <c r="D289" s="35">
        <v>2</v>
      </c>
      <c r="E289" s="35">
        <v>840</v>
      </c>
      <c r="F289" s="64" t="s">
        <v>1235</v>
      </c>
      <c r="G289" s="73" t="s">
        <v>1236</v>
      </c>
      <c r="H289" s="35">
        <v>83</v>
      </c>
      <c r="I289" s="35" t="s">
        <v>55</v>
      </c>
      <c r="J289" s="35">
        <v>0</v>
      </c>
      <c r="K289" s="35" t="s">
        <v>148</v>
      </c>
      <c r="L289" s="35" t="s">
        <v>53</v>
      </c>
      <c r="M289" s="35">
        <v>1</v>
      </c>
      <c r="N289" s="35"/>
      <c r="O289" s="35">
        <v>1</v>
      </c>
      <c r="P289" s="35">
        <v>2</v>
      </c>
      <c r="Q289" s="35">
        <v>3</v>
      </c>
      <c r="R289" s="35" t="s">
        <v>73</v>
      </c>
      <c r="S289" s="35" t="s">
        <v>73</v>
      </c>
      <c r="T289" s="36">
        <v>44901</v>
      </c>
      <c r="U289" s="36">
        <v>2958465</v>
      </c>
      <c r="V289" s="35" t="s">
        <v>5707</v>
      </c>
      <c r="W289" s="35" t="s">
        <v>144</v>
      </c>
      <c r="X289" s="35"/>
      <c r="Y289" s="35" t="s">
        <v>143</v>
      </c>
      <c r="Z289" s="35">
        <v>7594328</v>
      </c>
      <c r="AA289" s="35">
        <v>474</v>
      </c>
      <c r="AB289" s="35">
        <v>237</v>
      </c>
      <c r="AC289" s="35"/>
      <c r="AE289" s="51">
        <f t="shared" si="80"/>
        <v>1</v>
      </c>
      <c r="AG289" s="6" t="str">
        <f t="shared" si="81"/>
        <v>90MB1BG0-C1BAY0</v>
      </c>
      <c r="AH289" s="6" t="str">
        <f t="shared" si="82"/>
        <v>59MB1BGB-MB0A01S</v>
      </c>
      <c r="AI289" s="6" t="str">
        <f t="shared" si="83"/>
        <v/>
      </c>
      <c r="AJ289" s="6" t="str">
        <f t="shared" si="84"/>
        <v/>
      </c>
      <c r="AK289" s="6" t="str">
        <f t="shared" si="85"/>
        <v/>
      </c>
      <c r="AL289" s="6" t="str">
        <f t="shared" si="86"/>
        <v/>
      </c>
      <c r="AM289" s="6" t="str">
        <f t="shared" si="87"/>
        <v/>
      </c>
      <c r="AN289" s="6" t="str">
        <f t="shared" si="88"/>
        <v/>
      </c>
      <c r="AO289" s="6" t="str">
        <f t="shared" si="89"/>
        <v xml:space="preserve">90MB1BG0-C1BAY0 | 59MB1BGB-MB0A01S |  |  |  |  |  | </v>
      </c>
      <c r="AP289" s="6">
        <f t="shared" si="90"/>
        <v>0</v>
      </c>
      <c r="AQ289" s="4"/>
      <c r="AR289" s="6" t="b">
        <f t="shared" si="91"/>
        <v>1</v>
      </c>
      <c r="AS289" s="6" t="str">
        <f t="shared" si="92"/>
        <v>461E | 90MB1BG0-C1BAY0 | 59MB1BGB-MB0A01S |  |  |  |  |  |  | 83</v>
      </c>
      <c r="AT289" s="63">
        <f>IF(NOT(AR289),IF(TRIM($H289)="","Assembly","Phantom Alt"),VLOOKUP(F289,ZPCS04!B:G,6,0))</f>
        <v>719</v>
      </c>
      <c r="AU289" s="7"/>
      <c r="AV289" s="38">
        <f ca="1">IF(TRIM($W289)="F",OFFSET($A$5,MATCH($AS289,$AS$5:$AS289,0)-1,0),$A289)</f>
        <v>287</v>
      </c>
      <c r="AW289" s="38">
        <f ca="1">IFERROR(OFFSET(ZPCS04!$A$1,MATCH(F289,ZPCS04!B:B,0)-1,0),100)</f>
        <v>2</v>
      </c>
      <c r="AX289" s="7"/>
      <c r="AY289" s="6" t="b">
        <f t="shared" si="93"/>
        <v>1</v>
      </c>
      <c r="AZ289" s="6" t="b">
        <f t="shared" si="94"/>
        <v>1</v>
      </c>
      <c r="BA289" s="4"/>
      <c r="BB289" s="38" t="str">
        <f ca="1">IF(AT289="Phantom Alt",MATCH($AS289,$AS$5:$AS289,0),IF(OR(OFFSET($AF289,0,8-COUNTBLANK($AG289:$AN289))=$F288,$BE289=$BE288),$BB288,""))</f>
        <v/>
      </c>
      <c r="BC289" s="41"/>
      <c r="BD289" s="55" t="str">
        <f t="shared" si="95"/>
        <v>90MB1BG0-C1BAY0 | 10G213402213050</v>
      </c>
      <c r="BE289" s="55" t="str">
        <f t="shared" ca="1" si="96"/>
        <v>90MB1BG0-C1BAY0 | 59MB1BGB-MB0A01S</v>
      </c>
      <c r="BF289" s="57">
        <f ca="1">IFERROR(VLOOKUP($BE289,$BD$5:$BF288,3,0)*$AE289,VLOOKUP($C289,Demanda!$A:$B,2,0)*$AE289)*IF(AT289="Phantom Alt",$BC289,TRUE)</f>
        <v>1500</v>
      </c>
      <c r="BG289" s="57">
        <f t="shared" ca="1" si="97"/>
        <v>0</v>
      </c>
      <c r="BH289" s="57">
        <f>SUMIF(Invoice!A:A,F289,Invoice!B:B)</f>
        <v>0</v>
      </c>
      <c r="BI289" s="57">
        <f t="shared" ca="1" si="98"/>
        <v>1500</v>
      </c>
      <c r="BJ289" s="57">
        <f ca="1">MIN((BI289-SUMIF($AS$5:AS288,AS289,$BJ$5:BJ288)),MAX(0,BH289-SUMIF($F$5:F288,F289,$BJ$5:BJ288)))</f>
        <v>0</v>
      </c>
      <c r="BK289" s="57">
        <f t="shared" ca="1" si="99"/>
        <v>0</v>
      </c>
      <c r="BL289" s="57">
        <f ca="1">MAX(0,SUMIF(Invoice!A:A,F289,Invoice!B:B)-SUMIF(F:F,F289,BJ:BJ))*(COUNTIF(F:F,F289)=COUNTIF($F$5:F289,F289))</f>
        <v>0</v>
      </c>
    </row>
    <row r="290" spans="1:64" hidden="1">
      <c r="A290" s="43">
        <v>290</v>
      </c>
      <c r="B290" s="35" t="s">
        <v>145</v>
      </c>
      <c r="C290" s="35" t="s">
        <v>5706</v>
      </c>
      <c r="D290" s="35">
        <v>2</v>
      </c>
      <c r="E290" s="35">
        <v>850</v>
      </c>
      <c r="F290" s="64" t="s">
        <v>1237</v>
      </c>
      <c r="G290" s="73" t="s">
        <v>1238</v>
      </c>
      <c r="H290" s="35">
        <v>84</v>
      </c>
      <c r="I290" s="35" t="s">
        <v>55</v>
      </c>
      <c r="J290" s="35">
        <v>0</v>
      </c>
      <c r="K290" s="35" t="s">
        <v>148</v>
      </c>
      <c r="L290" s="35" t="s">
        <v>53</v>
      </c>
      <c r="M290" s="35">
        <v>3</v>
      </c>
      <c r="N290" s="35"/>
      <c r="O290" s="35">
        <v>1</v>
      </c>
      <c r="P290" s="35">
        <v>2</v>
      </c>
      <c r="Q290" s="35">
        <v>2</v>
      </c>
      <c r="R290" s="35" t="s">
        <v>73</v>
      </c>
      <c r="S290" s="35" t="s">
        <v>73</v>
      </c>
      <c r="T290" s="36">
        <v>44901</v>
      </c>
      <c r="U290" s="36">
        <v>2958465</v>
      </c>
      <c r="V290" s="35" t="s">
        <v>5707</v>
      </c>
      <c r="W290" s="35" t="s">
        <v>144</v>
      </c>
      <c r="X290" s="35"/>
      <c r="Y290" s="35" t="s">
        <v>143</v>
      </c>
      <c r="Z290" s="35">
        <v>7594328</v>
      </c>
      <c r="AA290" s="35">
        <v>478</v>
      </c>
      <c r="AB290" s="35">
        <v>239</v>
      </c>
      <c r="AC290" s="35"/>
      <c r="AE290" s="51">
        <f t="shared" si="80"/>
        <v>3</v>
      </c>
      <c r="AG290" s="6" t="str">
        <f t="shared" si="81"/>
        <v>90MB1BG0-C1BAY0</v>
      </c>
      <c r="AH290" s="6" t="str">
        <f t="shared" si="82"/>
        <v>59MB1BGB-MB0A01S</v>
      </c>
      <c r="AI290" s="6" t="str">
        <f t="shared" si="83"/>
        <v/>
      </c>
      <c r="AJ290" s="6" t="str">
        <f t="shared" si="84"/>
        <v/>
      </c>
      <c r="AK290" s="6" t="str">
        <f t="shared" si="85"/>
        <v/>
      </c>
      <c r="AL290" s="6" t="str">
        <f t="shared" si="86"/>
        <v/>
      </c>
      <c r="AM290" s="6" t="str">
        <f t="shared" si="87"/>
        <v/>
      </c>
      <c r="AN290" s="6" t="str">
        <f t="shared" si="88"/>
        <v/>
      </c>
      <c r="AO290" s="6" t="str">
        <f t="shared" si="89"/>
        <v xml:space="preserve">90MB1BG0-C1BAY0 | 59MB1BGB-MB0A01S |  |  |  |  |  | </v>
      </c>
      <c r="AP290" s="6">
        <f t="shared" si="90"/>
        <v>0</v>
      </c>
      <c r="AQ290" s="4"/>
      <c r="AR290" s="6" t="b">
        <f t="shared" si="91"/>
        <v>1</v>
      </c>
      <c r="AS290" s="6" t="str">
        <f t="shared" si="92"/>
        <v>461E | 90MB1BG0-C1BAY0 | 59MB1BGB-MB0A01S |  |  |  |  |  |  | 84</v>
      </c>
      <c r="AT290" s="63">
        <f>IF(NOT(AR290),IF(TRIM($H290)="","Assembly","Phantom Alt"),VLOOKUP(F290,ZPCS04!B:G,6,0))</f>
        <v>873</v>
      </c>
      <c r="AU290" s="7"/>
      <c r="AV290" s="38">
        <f ca="1">IF(TRIM($W290)="F",OFFSET($A$5,MATCH($AS290,$AS$5:$AS290,0)-1,0),$A290)</f>
        <v>290</v>
      </c>
      <c r="AW290" s="38">
        <f ca="1">IFERROR(OFFSET(ZPCS04!$A$1,MATCH(F290,ZPCS04!B:B,0)-1,0),100)</f>
        <v>2</v>
      </c>
      <c r="AX290" s="7"/>
      <c r="AY290" s="6" t="b">
        <f t="shared" si="93"/>
        <v>1</v>
      </c>
      <c r="AZ290" s="6" t="b">
        <f t="shared" si="94"/>
        <v>1</v>
      </c>
      <c r="BA290" s="4"/>
      <c r="BB290" s="38" t="str">
        <f ca="1">IF(AT290="Phantom Alt",MATCH($AS290,$AS$5:$AS290,0),IF(OR(OFFSET($AF290,0,8-COUNTBLANK($AG290:$AN290))=$F289,$BE290=$BE289),$BB289,""))</f>
        <v/>
      </c>
      <c r="BC290" s="41"/>
      <c r="BD290" s="55" t="str">
        <f t="shared" si="95"/>
        <v>90MB1BG0-C1BAY0 | 10G213412113010</v>
      </c>
      <c r="BE290" s="55" t="str">
        <f t="shared" ca="1" si="96"/>
        <v>90MB1BG0-C1BAY0 | 59MB1BGB-MB0A01S</v>
      </c>
      <c r="BF290" s="57">
        <f ca="1">IFERROR(VLOOKUP($BE290,$BD$5:$BF289,3,0)*$AE290,VLOOKUP($C290,Demanda!$A:$B,2,0)*$AE290)*IF(AT290="Phantom Alt",$BC290,TRUE)</f>
        <v>4500</v>
      </c>
      <c r="BG290" s="57">
        <f t="shared" ca="1" si="97"/>
        <v>0</v>
      </c>
      <c r="BH290" s="57">
        <f>SUMIF(Invoice!A:A,F290,Invoice!B:B)</f>
        <v>0</v>
      </c>
      <c r="BI290" s="57">
        <f t="shared" ca="1" si="98"/>
        <v>4500</v>
      </c>
      <c r="BJ290" s="57">
        <f ca="1">MIN((BI290-SUMIF($AS$5:AS289,AS290,$BJ$5:BJ289)),MAX(0,BH290-SUMIF($F$5:F289,F290,$BJ$5:BJ289)))</f>
        <v>0</v>
      </c>
      <c r="BK290" s="57">
        <f t="shared" ca="1" si="99"/>
        <v>0</v>
      </c>
      <c r="BL290" s="57">
        <f ca="1">MAX(0,SUMIF(Invoice!A:A,F290,Invoice!B:B)-SUMIF(F:F,F290,BJ:BJ))*(COUNTIF(F:F,F290)=COUNTIF($F$5:F290,F290))</f>
        <v>0</v>
      </c>
    </row>
    <row r="291" spans="1:64" hidden="1">
      <c r="A291" s="43">
        <v>291</v>
      </c>
      <c r="B291" s="35" t="s">
        <v>145</v>
      </c>
      <c r="C291" s="35" t="s">
        <v>5706</v>
      </c>
      <c r="D291" s="35">
        <v>2</v>
      </c>
      <c r="E291" s="35">
        <v>850</v>
      </c>
      <c r="F291" s="64" t="s">
        <v>1240</v>
      </c>
      <c r="G291" s="73" t="s">
        <v>1241</v>
      </c>
      <c r="H291" s="35">
        <v>84</v>
      </c>
      <c r="I291" s="35" t="s">
        <v>55</v>
      </c>
      <c r="J291" s="35">
        <v>0</v>
      </c>
      <c r="K291" s="35" t="s">
        <v>148</v>
      </c>
      <c r="L291" s="35" t="s">
        <v>53</v>
      </c>
      <c r="M291" s="35">
        <v>3</v>
      </c>
      <c r="N291" s="35"/>
      <c r="O291" s="35">
        <v>1</v>
      </c>
      <c r="P291" s="35">
        <v>2</v>
      </c>
      <c r="Q291" s="35">
        <v>3</v>
      </c>
      <c r="R291" s="35" t="s">
        <v>73</v>
      </c>
      <c r="S291" s="35" t="s">
        <v>73</v>
      </c>
      <c r="T291" s="36">
        <v>44901</v>
      </c>
      <c r="U291" s="36">
        <v>2958465</v>
      </c>
      <c r="V291" s="35" t="s">
        <v>5707</v>
      </c>
      <c r="W291" s="35" t="s">
        <v>144</v>
      </c>
      <c r="X291" s="35"/>
      <c r="Y291" s="35" t="s">
        <v>143</v>
      </c>
      <c r="Z291" s="35">
        <v>7594328</v>
      </c>
      <c r="AA291" s="35">
        <v>480</v>
      </c>
      <c r="AB291" s="35">
        <v>240</v>
      </c>
      <c r="AC291" s="35"/>
      <c r="AE291" s="51">
        <f t="shared" si="80"/>
        <v>3</v>
      </c>
      <c r="AG291" s="6" t="str">
        <f t="shared" si="81"/>
        <v>90MB1BG0-C1BAY0</v>
      </c>
      <c r="AH291" s="6" t="str">
        <f t="shared" si="82"/>
        <v>59MB1BGB-MB0A01S</v>
      </c>
      <c r="AI291" s="6" t="str">
        <f t="shared" si="83"/>
        <v/>
      </c>
      <c r="AJ291" s="6" t="str">
        <f t="shared" si="84"/>
        <v/>
      </c>
      <c r="AK291" s="6" t="str">
        <f t="shared" si="85"/>
        <v/>
      </c>
      <c r="AL291" s="6" t="str">
        <f t="shared" si="86"/>
        <v/>
      </c>
      <c r="AM291" s="6" t="str">
        <f t="shared" si="87"/>
        <v/>
      </c>
      <c r="AN291" s="6" t="str">
        <f t="shared" si="88"/>
        <v/>
      </c>
      <c r="AO291" s="6" t="str">
        <f t="shared" si="89"/>
        <v xml:space="preserve">90MB1BG0-C1BAY0 | 59MB1BGB-MB0A01S |  |  |  |  |  | </v>
      </c>
      <c r="AP291" s="6">
        <f t="shared" si="90"/>
        <v>0</v>
      </c>
      <c r="AQ291" s="4"/>
      <c r="AR291" s="6" t="b">
        <f t="shared" si="91"/>
        <v>1</v>
      </c>
      <c r="AS291" s="6" t="str">
        <f t="shared" si="92"/>
        <v>461E | 90MB1BG0-C1BAY0 | 59MB1BGB-MB0A01S |  |  |  |  |  |  | 84</v>
      </c>
      <c r="AT291" s="63">
        <f>IF(NOT(AR291),IF(TRIM($H291)="","Assembly","Phantom Alt"),VLOOKUP(F291,ZPCS04!B:G,6,0))</f>
        <v>873</v>
      </c>
      <c r="AU291" s="7"/>
      <c r="AV291" s="38">
        <f ca="1">IF(TRIM($W291)="F",OFFSET($A$5,MATCH($AS291,$AS$5:$AS291,0)-1,0),$A291)</f>
        <v>290</v>
      </c>
      <c r="AW291" s="38">
        <f ca="1">IFERROR(OFFSET(ZPCS04!$A$1,MATCH(F291,ZPCS04!B:B,0)-1,0),100)</f>
        <v>2</v>
      </c>
      <c r="AX291" s="7"/>
      <c r="AY291" s="6" t="b">
        <f t="shared" si="93"/>
        <v>1</v>
      </c>
      <c r="AZ291" s="6" t="b">
        <f t="shared" si="94"/>
        <v>1</v>
      </c>
      <c r="BA291" s="4"/>
      <c r="BB291" s="38" t="str">
        <f ca="1">IF(AT291="Phantom Alt",MATCH($AS291,$AS$5:$AS291,0),IF(OR(OFFSET($AF291,0,8-COUNTBLANK($AG291:$AN291))=$F290,$BE291=$BE290),$BB290,""))</f>
        <v/>
      </c>
      <c r="BC291" s="41"/>
      <c r="BD291" s="55" t="str">
        <f t="shared" si="95"/>
        <v>90MB1BG0-C1BAY0 | 10G213412113020</v>
      </c>
      <c r="BE291" s="55" t="str">
        <f t="shared" ca="1" si="96"/>
        <v>90MB1BG0-C1BAY0 | 59MB1BGB-MB0A01S</v>
      </c>
      <c r="BF291" s="57">
        <f ca="1">IFERROR(VLOOKUP($BE291,$BD$5:$BF290,3,0)*$AE291,VLOOKUP($C291,Demanda!$A:$B,2,0)*$AE291)*IF(AT291="Phantom Alt",$BC291,TRUE)</f>
        <v>4500</v>
      </c>
      <c r="BG291" s="57">
        <f t="shared" ca="1" si="97"/>
        <v>0</v>
      </c>
      <c r="BH291" s="57">
        <f>SUMIF(Invoice!A:A,F291,Invoice!B:B)</f>
        <v>0</v>
      </c>
      <c r="BI291" s="57">
        <f t="shared" ca="1" si="98"/>
        <v>4500</v>
      </c>
      <c r="BJ291" s="57">
        <f ca="1">MIN((BI291-SUMIF($AS$5:AS290,AS291,$BJ$5:BJ290)),MAX(0,BH291-SUMIF($F$5:F290,F291,$BJ$5:BJ290)))</f>
        <v>0</v>
      </c>
      <c r="BK291" s="57">
        <f t="shared" ca="1" si="99"/>
        <v>0</v>
      </c>
      <c r="BL291" s="57">
        <f ca="1">MAX(0,SUMIF(Invoice!A:A,F291,Invoice!B:B)-SUMIF(F:F,F291,BJ:BJ))*(COUNTIF(F:F,F291)=COUNTIF($F$5:F291,F291))</f>
        <v>0</v>
      </c>
    </row>
    <row r="292" spans="1:64" hidden="1">
      <c r="A292" s="43">
        <v>292</v>
      </c>
      <c r="B292" s="35" t="s">
        <v>145</v>
      </c>
      <c r="C292" s="35" t="s">
        <v>5706</v>
      </c>
      <c r="D292" s="35">
        <v>2</v>
      </c>
      <c r="E292" s="35">
        <v>850</v>
      </c>
      <c r="F292" s="64" t="s">
        <v>1242</v>
      </c>
      <c r="G292" s="73" t="s">
        <v>1243</v>
      </c>
      <c r="H292" s="35">
        <v>84</v>
      </c>
      <c r="I292" s="35" t="s">
        <v>54</v>
      </c>
      <c r="J292" s="35">
        <v>100</v>
      </c>
      <c r="K292" s="35" t="s">
        <v>148</v>
      </c>
      <c r="L292" s="35" t="s">
        <v>53</v>
      </c>
      <c r="M292" s="35">
        <v>3</v>
      </c>
      <c r="N292" s="35">
        <v>3</v>
      </c>
      <c r="O292" s="35">
        <v>1</v>
      </c>
      <c r="P292" s="35">
        <v>2</v>
      </c>
      <c r="Q292" s="35">
        <v>1</v>
      </c>
      <c r="R292" s="35" t="s">
        <v>73</v>
      </c>
      <c r="S292" s="35" t="s">
        <v>73</v>
      </c>
      <c r="T292" s="36">
        <v>44901</v>
      </c>
      <c r="U292" s="36">
        <v>2958465</v>
      </c>
      <c r="V292" s="35" t="s">
        <v>5707</v>
      </c>
      <c r="W292" s="35" t="s">
        <v>144</v>
      </c>
      <c r="X292" s="35"/>
      <c r="Y292" s="35" t="s">
        <v>143</v>
      </c>
      <c r="Z292" s="35">
        <v>7594328</v>
      </c>
      <c r="AA292" s="35">
        <v>476</v>
      </c>
      <c r="AB292" s="35">
        <v>238</v>
      </c>
      <c r="AC292" s="35"/>
      <c r="AE292" s="51">
        <f t="shared" si="80"/>
        <v>3</v>
      </c>
      <c r="AG292" s="6" t="str">
        <f t="shared" si="81"/>
        <v>90MB1BG0-C1BAY0</v>
      </c>
      <c r="AH292" s="6" t="str">
        <f t="shared" si="82"/>
        <v>59MB1BGB-MB0A01S</v>
      </c>
      <c r="AI292" s="6" t="str">
        <f t="shared" si="83"/>
        <v/>
      </c>
      <c r="AJ292" s="6" t="str">
        <f t="shared" si="84"/>
        <v/>
      </c>
      <c r="AK292" s="6" t="str">
        <f t="shared" si="85"/>
        <v/>
      </c>
      <c r="AL292" s="6" t="str">
        <f t="shared" si="86"/>
        <v/>
      </c>
      <c r="AM292" s="6" t="str">
        <f t="shared" si="87"/>
        <v/>
      </c>
      <c r="AN292" s="6" t="str">
        <f t="shared" si="88"/>
        <v/>
      </c>
      <c r="AO292" s="6" t="str">
        <f t="shared" si="89"/>
        <v xml:space="preserve">90MB1BG0-C1BAY0 | 59MB1BGB-MB0A01S |  |  |  |  |  | </v>
      </c>
      <c r="AP292" s="6">
        <f t="shared" si="90"/>
        <v>100</v>
      </c>
      <c r="AQ292" s="4"/>
      <c r="AR292" s="6" t="b">
        <f t="shared" si="91"/>
        <v>1</v>
      </c>
      <c r="AS292" s="6" t="str">
        <f t="shared" si="92"/>
        <v>461E | 90MB1BG0-C1BAY0 | 59MB1BGB-MB0A01S |  |  |  |  |  |  | 84</v>
      </c>
      <c r="AT292" s="63">
        <f>IF(NOT(AR292),IF(TRIM($H292)="","Assembly","Phantom Alt"),VLOOKUP(F292,ZPCS04!B:G,6,0))</f>
        <v>873</v>
      </c>
      <c r="AU292" s="7"/>
      <c r="AV292" s="38">
        <f ca="1">IF(TRIM($W292)="F",OFFSET($A$5,MATCH($AS292,$AS$5:$AS292,0)-1,0),$A292)</f>
        <v>290</v>
      </c>
      <c r="AW292" s="38">
        <f ca="1">IFERROR(OFFSET(ZPCS04!$A$1,MATCH(F292,ZPCS04!B:B,0)-1,0),100)</f>
        <v>1.9999999499999999</v>
      </c>
      <c r="AX292" s="7"/>
      <c r="AY292" s="6" t="b">
        <f t="shared" si="93"/>
        <v>1</v>
      </c>
      <c r="AZ292" s="6" t="b">
        <f t="shared" si="94"/>
        <v>1</v>
      </c>
      <c r="BA292" s="4"/>
      <c r="BB292" s="38" t="str">
        <f ca="1">IF(AT292="Phantom Alt",MATCH($AS292,$AS$5:$AS292,0),IF(OR(OFFSET($AF292,0,8-COUNTBLANK($AG292:$AN292))=$F291,$BE292=$BE291),$BB291,""))</f>
        <v/>
      </c>
      <c r="BC292" s="41"/>
      <c r="BD292" s="55" t="str">
        <f t="shared" si="95"/>
        <v>90MB1BG0-C1BAY0 | 10G213412113050</v>
      </c>
      <c r="BE292" s="55" t="str">
        <f t="shared" ca="1" si="96"/>
        <v>90MB1BG0-C1BAY0 | 59MB1BGB-MB0A01S</v>
      </c>
      <c r="BF292" s="57">
        <f ca="1">IFERROR(VLOOKUP($BE292,$BD$5:$BF291,3,0)*$AE292,VLOOKUP($C292,Demanda!$A:$B,2,0)*$AE292)*IF(AT292="Phantom Alt",$BC292,TRUE)</f>
        <v>4500</v>
      </c>
      <c r="BG292" s="57">
        <f t="shared" ca="1" si="97"/>
        <v>4500</v>
      </c>
      <c r="BH292" s="57">
        <f>SUMIF(Invoice!A:A,F292,Invoice!B:B)</f>
        <v>5000</v>
      </c>
      <c r="BI292" s="57">
        <f t="shared" ca="1" si="98"/>
        <v>4500</v>
      </c>
      <c r="BJ292" s="57">
        <f ca="1">MIN((BI292-SUMIF($AS$5:AS291,AS292,$BJ$5:BJ291)),MAX(0,BH292-SUMIF($F$5:F291,F292,$BJ$5:BJ291)))</f>
        <v>4500</v>
      </c>
      <c r="BK292" s="57">
        <f t="shared" ca="1" si="99"/>
        <v>0</v>
      </c>
      <c r="BL292" s="57">
        <f ca="1">MAX(0,SUMIF(Invoice!A:A,F292,Invoice!B:B)-SUMIF(F:F,F292,BJ:BJ))*(COUNTIF(F:F,F292)=COUNTIF($F$5:F292,F292))</f>
        <v>500</v>
      </c>
    </row>
    <row r="293" spans="1:64" hidden="1">
      <c r="A293" s="43">
        <v>294</v>
      </c>
      <c r="B293" s="35" t="s">
        <v>145</v>
      </c>
      <c r="C293" s="35" t="s">
        <v>5706</v>
      </c>
      <c r="D293" s="35">
        <v>2</v>
      </c>
      <c r="E293" s="35">
        <v>860</v>
      </c>
      <c r="F293" s="64" t="s">
        <v>1244</v>
      </c>
      <c r="G293" s="73" t="s">
        <v>1245</v>
      </c>
      <c r="H293" s="35">
        <v>85</v>
      </c>
      <c r="I293" s="35" t="s">
        <v>54</v>
      </c>
      <c r="J293" s="35">
        <v>100</v>
      </c>
      <c r="K293" s="35" t="s">
        <v>148</v>
      </c>
      <c r="L293" s="35" t="s">
        <v>53</v>
      </c>
      <c r="M293" s="35">
        <v>1</v>
      </c>
      <c r="N293" s="35">
        <v>1</v>
      </c>
      <c r="O293" s="35">
        <v>1</v>
      </c>
      <c r="P293" s="35">
        <v>2</v>
      </c>
      <c r="Q293" s="35">
        <v>1</v>
      </c>
      <c r="R293" s="35" t="s">
        <v>73</v>
      </c>
      <c r="S293" s="35" t="s">
        <v>73</v>
      </c>
      <c r="T293" s="36">
        <v>44901</v>
      </c>
      <c r="U293" s="36">
        <v>2958465</v>
      </c>
      <c r="V293" s="35" t="s">
        <v>5707</v>
      </c>
      <c r="W293" s="35" t="s">
        <v>144</v>
      </c>
      <c r="X293" s="35"/>
      <c r="Y293" s="35" t="s">
        <v>143</v>
      </c>
      <c r="Z293" s="35">
        <v>7594328</v>
      </c>
      <c r="AA293" s="35">
        <v>482</v>
      </c>
      <c r="AB293" s="35">
        <v>241</v>
      </c>
      <c r="AC293" s="35"/>
      <c r="AE293" s="51">
        <f t="shared" si="80"/>
        <v>1</v>
      </c>
      <c r="AG293" s="6" t="str">
        <f t="shared" si="81"/>
        <v>90MB1BG0-C1BAY0</v>
      </c>
      <c r="AH293" s="6" t="str">
        <f t="shared" si="82"/>
        <v>59MB1BGB-MB0A01S</v>
      </c>
      <c r="AI293" s="6" t="str">
        <f t="shared" si="83"/>
        <v/>
      </c>
      <c r="AJ293" s="6" t="str">
        <f t="shared" si="84"/>
        <v/>
      </c>
      <c r="AK293" s="6" t="str">
        <f t="shared" si="85"/>
        <v/>
      </c>
      <c r="AL293" s="6" t="str">
        <f t="shared" si="86"/>
        <v/>
      </c>
      <c r="AM293" s="6" t="str">
        <f t="shared" si="87"/>
        <v/>
      </c>
      <c r="AN293" s="6" t="str">
        <f t="shared" si="88"/>
        <v/>
      </c>
      <c r="AO293" s="6" t="str">
        <f t="shared" si="89"/>
        <v xml:space="preserve">90MB1BG0-C1BAY0 | 59MB1BGB-MB0A01S |  |  |  |  |  | </v>
      </c>
      <c r="AP293" s="6">
        <f t="shared" si="90"/>
        <v>100</v>
      </c>
      <c r="AQ293" s="4"/>
      <c r="AR293" s="6" t="b">
        <f t="shared" si="91"/>
        <v>1</v>
      </c>
      <c r="AS293" s="6" t="str">
        <f t="shared" si="92"/>
        <v>461E | 90MB1BG0-C1BAY0 | 59MB1BGB-MB0A01S |  |  |  |  |  |  | 85</v>
      </c>
      <c r="AT293" s="63">
        <f>IF(NOT(AR293),IF(TRIM($H293)="","Assembly","Phantom Alt"),VLOOKUP(F293,ZPCS04!B:G,6,0))</f>
        <v>720</v>
      </c>
      <c r="AU293" s="7"/>
      <c r="AV293" s="38">
        <f ca="1">IF(TRIM($W293)="F",OFFSET($A$5,MATCH($AS293,$AS$5:$AS293,0)-1,0),$A293)</f>
        <v>294</v>
      </c>
      <c r="AW293" s="38">
        <f ca="1">IFERROR(OFFSET(ZPCS04!$A$1,MATCH(F293,ZPCS04!B:B,0)-1,0),100)</f>
        <v>1.9999999499999999</v>
      </c>
      <c r="AX293" s="7"/>
      <c r="AY293" s="6" t="b">
        <f t="shared" si="93"/>
        <v>1</v>
      </c>
      <c r="AZ293" s="6" t="b">
        <f t="shared" si="94"/>
        <v>1</v>
      </c>
      <c r="BA293" s="4"/>
      <c r="BB293" s="38" t="str">
        <f ca="1">IF(AT293="Phantom Alt",MATCH($AS293,$AS$5:$AS293,0),IF(OR(OFFSET($AF293,0,8-COUNTBLANK($AG293:$AN293))=$F292,$BE293=$BE292),$BB292,""))</f>
        <v/>
      </c>
      <c r="BC293" s="41"/>
      <c r="BD293" s="55" t="str">
        <f t="shared" si="95"/>
        <v>90MB1BG0-C1BAY0 | 10G213470113010</v>
      </c>
      <c r="BE293" s="55" t="str">
        <f t="shared" ca="1" si="96"/>
        <v>90MB1BG0-C1BAY0 | 59MB1BGB-MB0A01S</v>
      </c>
      <c r="BF293" s="57">
        <f ca="1">IFERROR(VLOOKUP($BE293,$BD$5:$BF292,3,0)*$AE293,VLOOKUP($C293,Demanda!$A:$B,2,0)*$AE293)*IF(AT293="Phantom Alt",$BC293,TRUE)</f>
        <v>1500</v>
      </c>
      <c r="BG293" s="57">
        <f t="shared" ca="1" si="97"/>
        <v>1500</v>
      </c>
      <c r="BH293" s="57">
        <f>SUMIF(Invoice!A:A,F293,Invoice!B:B)</f>
        <v>5000</v>
      </c>
      <c r="BI293" s="57">
        <f t="shared" ca="1" si="98"/>
        <v>1500</v>
      </c>
      <c r="BJ293" s="57">
        <f ca="1">MIN((BI293-SUMIF($AS$5:AS292,AS293,$BJ$5:BJ292)),MAX(0,BH293-SUMIF($F$5:F292,F293,$BJ$5:BJ292)))</f>
        <v>1500</v>
      </c>
      <c r="BK293" s="57">
        <f t="shared" ca="1" si="99"/>
        <v>0</v>
      </c>
      <c r="BL293" s="57">
        <f ca="1">MAX(0,SUMIF(Invoice!A:A,F293,Invoice!B:B)-SUMIF(F:F,F293,BJ:BJ))*(COUNTIF(F:F,F293)=COUNTIF($F$5:F293,F293))</f>
        <v>3500</v>
      </c>
    </row>
    <row r="294" spans="1:64" hidden="1">
      <c r="A294" s="43">
        <v>293</v>
      </c>
      <c r="B294" s="35" t="s">
        <v>145</v>
      </c>
      <c r="C294" s="35" t="s">
        <v>5706</v>
      </c>
      <c r="D294" s="35">
        <v>2</v>
      </c>
      <c r="E294" s="35">
        <v>860</v>
      </c>
      <c r="F294" s="64" t="s">
        <v>1247</v>
      </c>
      <c r="G294" s="73" t="s">
        <v>1248</v>
      </c>
      <c r="H294" s="35">
        <v>85</v>
      </c>
      <c r="I294" s="35" t="s">
        <v>55</v>
      </c>
      <c r="J294" s="35">
        <v>0</v>
      </c>
      <c r="K294" s="35" t="s">
        <v>148</v>
      </c>
      <c r="L294" s="35" t="s">
        <v>53</v>
      </c>
      <c r="M294" s="35">
        <v>1</v>
      </c>
      <c r="N294" s="35"/>
      <c r="O294" s="35">
        <v>1</v>
      </c>
      <c r="P294" s="35">
        <v>2</v>
      </c>
      <c r="Q294" s="35">
        <v>2</v>
      </c>
      <c r="R294" s="35" t="s">
        <v>73</v>
      </c>
      <c r="S294" s="35" t="s">
        <v>73</v>
      </c>
      <c r="T294" s="36">
        <v>44901</v>
      </c>
      <c r="U294" s="36">
        <v>2958465</v>
      </c>
      <c r="V294" s="35" t="s">
        <v>5707</v>
      </c>
      <c r="W294" s="35" t="s">
        <v>144</v>
      </c>
      <c r="X294" s="35"/>
      <c r="Y294" s="35" t="s">
        <v>143</v>
      </c>
      <c r="Z294" s="35">
        <v>7594328</v>
      </c>
      <c r="AA294" s="35">
        <v>484</v>
      </c>
      <c r="AB294" s="35">
        <v>242</v>
      </c>
      <c r="AC294" s="35"/>
      <c r="AE294" s="51">
        <f t="shared" si="80"/>
        <v>1</v>
      </c>
      <c r="AG294" s="6" t="str">
        <f t="shared" si="81"/>
        <v>90MB1BG0-C1BAY0</v>
      </c>
      <c r="AH294" s="6" t="str">
        <f t="shared" si="82"/>
        <v>59MB1BGB-MB0A01S</v>
      </c>
      <c r="AI294" s="6" t="str">
        <f t="shared" si="83"/>
        <v/>
      </c>
      <c r="AJ294" s="6" t="str">
        <f t="shared" si="84"/>
        <v/>
      </c>
      <c r="AK294" s="6" t="str">
        <f t="shared" si="85"/>
        <v/>
      </c>
      <c r="AL294" s="6" t="str">
        <f t="shared" si="86"/>
        <v/>
      </c>
      <c r="AM294" s="6" t="str">
        <f t="shared" si="87"/>
        <v/>
      </c>
      <c r="AN294" s="6" t="str">
        <f t="shared" si="88"/>
        <v/>
      </c>
      <c r="AO294" s="6" t="str">
        <f t="shared" si="89"/>
        <v xml:space="preserve">90MB1BG0-C1BAY0 | 59MB1BGB-MB0A01S |  |  |  |  |  | </v>
      </c>
      <c r="AP294" s="6">
        <f t="shared" si="90"/>
        <v>0</v>
      </c>
      <c r="AQ294" s="4"/>
      <c r="AR294" s="6" t="b">
        <f t="shared" si="91"/>
        <v>1</v>
      </c>
      <c r="AS294" s="6" t="str">
        <f t="shared" si="92"/>
        <v>461E | 90MB1BG0-C1BAY0 | 59MB1BGB-MB0A01S |  |  |  |  |  |  | 85</v>
      </c>
      <c r="AT294" s="63">
        <f>IF(NOT(AR294),IF(TRIM($H294)="","Assembly","Phantom Alt"),VLOOKUP(F294,ZPCS04!B:G,6,0))</f>
        <v>720</v>
      </c>
      <c r="AU294" s="7"/>
      <c r="AV294" s="38">
        <f ca="1">IF(TRIM($W294)="F",OFFSET($A$5,MATCH($AS294,$AS$5:$AS294,0)-1,0),$A294)</f>
        <v>294</v>
      </c>
      <c r="AW294" s="38">
        <f ca="1">IFERROR(OFFSET(ZPCS04!$A$1,MATCH(F294,ZPCS04!B:B,0)-1,0),100)</f>
        <v>2</v>
      </c>
      <c r="AX294" s="7"/>
      <c r="AY294" s="6" t="b">
        <f t="shared" si="93"/>
        <v>1</v>
      </c>
      <c r="AZ294" s="6" t="b">
        <f t="shared" si="94"/>
        <v>1</v>
      </c>
      <c r="BA294" s="4"/>
      <c r="BB294" s="38" t="str">
        <f ca="1">IF(AT294="Phantom Alt",MATCH($AS294,$AS$5:$AS294,0),IF(OR(OFFSET($AF294,0,8-COUNTBLANK($AG294:$AN294))=$F293,$BE294=$BE293),$BB293,""))</f>
        <v/>
      </c>
      <c r="BC294" s="41"/>
      <c r="BD294" s="55" t="str">
        <f t="shared" si="95"/>
        <v>90MB1BG0-C1BAY0 | 10G213470113020</v>
      </c>
      <c r="BE294" s="55" t="str">
        <f t="shared" ca="1" si="96"/>
        <v>90MB1BG0-C1BAY0 | 59MB1BGB-MB0A01S</v>
      </c>
      <c r="BF294" s="57">
        <f ca="1">IFERROR(VLOOKUP($BE294,$BD$5:$BF293,3,0)*$AE294,VLOOKUP($C294,Demanda!$A:$B,2,0)*$AE294)*IF(AT294="Phantom Alt",$BC294,TRUE)</f>
        <v>1500</v>
      </c>
      <c r="BG294" s="57">
        <f t="shared" ca="1" si="97"/>
        <v>0</v>
      </c>
      <c r="BH294" s="57">
        <f>SUMIF(Invoice!A:A,F294,Invoice!B:B)</f>
        <v>0</v>
      </c>
      <c r="BI294" s="57">
        <f t="shared" ca="1" si="98"/>
        <v>1500</v>
      </c>
      <c r="BJ294" s="57">
        <f ca="1">MIN((BI294-SUMIF($AS$5:AS293,AS294,$BJ$5:BJ293)),MAX(0,BH294-SUMIF($F$5:F293,F294,$BJ$5:BJ293)))</f>
        <v>0</v>
      </c>
      <c r="BK294" s="57">
        <f t="shared" ca="1" si="99"/>
        <v>0</v>
      </c>
      <c r="BL294" s="57">
        <f ca="1">MAX(0,SUMIF(Invoice!A:A,F294,Invoice!B:B)-SUMIF(F:F,F294,BJ:BJ))*(COUNTIF(F:F,F294)=COUNTIF($F$5:F294,F294))</f>
        <v>0</v>
      </c>
    </row>
    <row r="295" spans="1:64" hidden="1">
      <c r="A295" s="43">
        <v>295</v>
      </c>
      <c r="B295" s="35" t="s">
        <v>145</v>
      </c>
      <c r="C295" s="35" t="s">
        <v>5706</v>
      </c>
      <c r="D295" s="35">
        <v>2</v>
      </c>
      <c r="E295" s="35">
        <v>860</v>
      </c>
      <c r="F295" s="64" t="s">
        <v>1249</v>
      </c>
      <c r="G295" s="73" t="s">
        <v>1250</v>
      </c>
      <c r="H295" s="35">
        <v>85</v>
      </c>
      <c r="I295" s="35" t="s">
        <v>55</v>
      </c>
      <c r="J295" s="35">
        <v>0</v>
      </c>
      <c r="K295" s="35" t="s">
        <v>148</v>
      </c>
      <c r="L295" s="35" t="s">
        <v>53</v>
      </c>
      <c r="M295" s="35">
        <v>1</v>
      </c>
      <c r="N295" s="35"/>
      <c r="O295" s="35">
        <v>1</v>
      </c>
      <c r="P295" s="35">
        <v>2</v>
      </c>
      <c r="Q295" s="35">
        <v>3</v>
      </c>
      <c r="R295" s="35" t="s">
        <v>73</v>
      </c>
      <c r="S295" s="35" t="s">
        <v>73</v>
      </c>
      <c r="T295" s="36">
        <v>44901</v>
      </c>
      <c r="U295" s="36">
        <v>2958465</v>
      </c>
      <c r="V295" s="35" t="s">
        <v>5707</v>
      </c>
      <c r="W295" s="35" t="s">
        <v>144</v>
      </c>
      <c r="X295" s="35"/>
      <c r="Y295" s="35" t="s">
        <v>143</v>
      </c>
      <c r="Z295" s="35">
        <v>7594328</v>
      </c>
      <c r="AA295" s="35">
        <v>486</v>
      </c>
      <c r="AB295" s="35">
        <v>243</v>
      </c>
      <c r="AC295" s="35"/>
      <c r="AE295" s="51">
        <f t="shared" si="80"/>
        <v>1</v>
      </c>
      <c r="AG295" s="6" t="str">
        <f t="shared" si="81"/>
        <v>90MB1BG0-C1BAY0</v>
      </c>
      <c r="AH295" s="6" t="str">
        <f t="shared" si="82"/>
        <v>59MB1BGB-MB0A01S</v>
      </c>
      <c r="AI295" s="6" t="str">
        <f t="shared" si="83"/>
        <v/>
      </c>
      <c r="AJ295" s="6" t="str">
        <f t="shared" si="84"/>
        <v/>
      </c>
      <c r="AK295" s="6" t="str">
        <f t="shared" si="85"/>
        <v/>
      </c>
      <c r="AL295" s="6" t="str">
        <f t="shared" si="86"/>
        <v/>
      </c>
      <c r="AM295" s="6" t="str">
        <f t="shared" si="87"/>
        <v/>
      </c>
      <c r="AN295" s="6" t="str">
        <f t="shared" si="88"/>
        <v/>
      </c>
      <c r="AO295" s="6" t="str">
        <f t="shared" si="89"/>
        <v xml:space="preserve">90MB1BG0-C1BAY0 | 59MB1BGB-MB0A01S |  |  |  |  |  | </v>
      </c>
      <c r="AP295" s="6">
        <f t="shared" si="90"/>
        <v>0</v>
      </c>
      <c r="AQ295" s="4"/>
      <c r="AR295" s="6" t="b">
        <f t="shared" si="91"/>
        <v>1</v>
      </c>
      <c r="AS295" s="6" t="str">
        <f t="shared" si="92"/>
        <v>461E | 90MB1BG0-C1BAY0 | 59MB1BGB-MB0A01S |  |  |  |  |  |  | 85</v>
      </c>
      <c r="AT295" s="63">
        <f>IF(NOT(AR295),IF(TRIM($H295)="","Assembly","Phantom Alt"),VLOOKUP(F295,ZPCS04!B:G,6,0))</f>
        <v>720</v>
      </c>
      <c r="AU295" s="7"/>
      <c r="AV295" s="38">
        <f ca="1">IF(TRIM($W295)="F",OFFSET($A$5,MATCH($AS295,$AS$5:$AS295,0)-1,0),$A295)</f>
        <v>294</v>
      </c>
      <c r="AW295" s="38">
        <f ca="1">IFERROR(OFFSET(ZPCS04!$A$1,MATCH(F295,ZPCS04!B:B,0)-1,0),100)</f>
        <v>2</v>
      </c>
      <c r="AX295" s="7"/>
      <c r="AY295" s="6" t="b">
        <f t="shared" si="93"/>
        <v>1</v>
      </c>
      <c r="AZ295" s="6" t="b">
        <f t="shared" si="94"/>
        <v>1</v>
      </c>
      <c r="BA295" s="4"/>
      <c r="BB295" s="38" t="str">
        <f ca="1">IF(AT295="Phantom Alt",MATCH($AS295,$AS$5:$AS295,0),IF(OR(OFFSET($AF295,0,8-COUNTBLANK($AG295:$AN295))=$F294,$BE295=$BE294),$BB294,""))</f>
        <v/>
      </c>
      <c r="BC295" s="41"/>
      <c r="BD295" s="55" t="str">
        <f t="shared" si="95"/>
        <v>90MB1BG0-C1BAY0 | 10G213470113050</v>
      </c>
      <c r="BE295" s="55" t="str">
        <f t="shared" ca="1" si="96"/>
        <v>90MB1BG0-C1BAY0 | 59MB1BGB-MB0A01S</v>
      </c>
      <c r="BF295" s="57">
        <f ca="1">IFERROR(VLOOKUP($BE295,$BD$5:$BF294,3,0)*$AE295,VLOOKUP($C295,Demanda!$A:$B,2,0)*$AE295)*IF(AT295="Phantom Alt",$BC295,TRUE)</f>
        <v>1500</v>
      </c>
      <c r="BG295" s="57">
        <f t="shared" ca="1" si="97"/>
        <v>0</v>
      </c>
      <c r="BH295" s="57">
        <f>SUMIF(Invoice!A:A,F295,Invoice!B:B)</f>
        <v>0</v>
      </c>
      <c r="BI295" s="57">
        <f t="shared" ca="1" si="98"/>
        <v>1500</v>
      </c>
      <c r="BJ295" s="57">
        <f ca="1">MIN((BI295-SUMIF($AS$5:AS294,AS295,$BJ$5:BJ294)),MAX(0,BH295-SUMIF($F$5:F294,F295,$BJ$5:BJ294)))</f>
        <v>0</v>
      </c>
      <c r="BK295" s="57">
        <f t="shared" ca="1" si="99"/>
        <v>0</v>
      </c>
      <c r="BL295" s="57">
        <f ca="1">MAX(0,SUMIF(Invoice!A:A,F295,Invoice!B:B)-SUMIF(F:F,F295,BJ:BJ))*(COUNTIF(F:F,F295)=COUNTIF($F$5:F295,F295))</f>
        <v>0</v>
      </c>
    </row>
    <row r="296" spans="1:64" hidden="1">
      <c r="A296" s="43">
        <v>298</v>
      </c>
      <c r="B296" s="35" t="s">
        <v>145</v>
      </c>
      <c r="C296" s="35" t="s">
        <v>5706</v>
      </c>
      <c r="D296" s="35">
        <v>2</v>
      </c>
      <c r="E296" s="35">
        <v>870</v>
      </c>
      <c r="F296" s="64" t="s">
        <v>1258</v>
      </c>
      <c r="G296" s="73" t="s">
        <v>1259</v>
      </c>
      <c r="H296" s="35">
        <v>86</v>
      </c>
      <c r="I296" s="35" t="s">
        <v>55</v>
      </c>
      <c r="J296" s="35">
        <v>0</v>
      </c>
      <c r="K296" s="35" t="s">
        <v>148</v>
      </c>
      <c r="L296" s="35" t="s">
        <v>53</v>
      </c>
      <c r="M296" s="35">
        <v>2</v>
      </c>
      <c r="N296" s="35"/>
      <c r="O296" s="35">
        <v>1</v>
      </c>
      <c r="P296" s="35">
        <v>2</v>
      </c>
      <c r="Q296" s="35">
        <v>2</v>
      </c>
      <c r="R296" s="35" t="s">
        <v>73</v>
      </c>
      <c r="S296" s="35" t="s">
        <v>73</v>
      </c>
      <c r="T296" s="36">
        <v>44901</v>
      </c>
      <c r="U296" s="36">
        <v>2958465</v>
      </c>
      <c r="V296" s="35" t="s">
        <v>5707</v>
      </c>
      <c r="W296" s="35" t="s">
        <v>144</v>
      </c>
      <c r="X296" s="35"/>
      <c r="Y296" s="35" t="s">
        <v>143</v>
      </c>
      <c r="Z296" s="35">
        <v>7594328</v>
      </c>
      <c r="AA296" s="35">
        <v>490</v>
      </c>
      <c r="AB296" s="35">
        <v>245</v>
      </c>
      <c r="AC296" s="35"/>
      <c r="AE296" s="51">
        <f t="shared" si="80"/>
        <v>2</v>
      </c>
      <c r="AG296" s="6" t="str">
        <f t="shared" si="81"/>
        <v>90MB1BG0-C1BAY0</v>
      </c>
      <c r="AH296" s="6" t="str">
        <f t="shared" si="82"/>
        <v>59MB1BGB-MB0A01S</v>
      </c>
      <c r="AI296" s="6" t="str">
        <f t="shared" si="83"/>
        <v/>
      </c>
      <c r="AJ296" s="6" t="str">
        <f t="shared" si="84"/>
        <v/>
      </c>
      <c r="AK296" s="6" t="str">
        <f t="shared" si="85"/>
        <v/>
      </c>
      <c r="AL296" s="6" t="str">
        <f t="shared" si="86"/>
        <v/>
      </c>
      <c r="AM296" s="6" t="str">
        <f t="shared" si="87"/>
        <v/>
      </c>
      <c r="AN296" s="6" t="str">
        <f t="shared" si="88"/>
        <v/>
      </c>
      <c r="AO296" s="6" t="str">
        <f t="shared" si="89"/>
        <v xml:space="preserve">90MB1BG0-C1BAY0 | 59MB1BGB-MB0A01S |  |  |  |  |  | </v>
      </c>
      <c r="AP296" s="6">
        <f t="shared" si="90"/>
        <v>0</v>
      </c>
      <c r="AQ296" s="4"/>
      <c r="AR296" s="6" t="b">
        <f t="shared" si="91"/>
        <v>1</v>
      </c>
      <c r="AS296" s="6" t="str">
        <f t="shared" si="92"/>
        <v>461E | 90MB1BG0-C1BAY0 | 59MB1BGB-MB0A01S |  |  |  |  |  |  | 86</v>
      </c>
      <c r="AT296" s="63">
        <f>IF(NOT(AR296),IF(TRIM($H296)="","Assembly","Phantom Alt"),VLOOKUP(F296,ZPCS04!B:G,6,0))</f>
        <v>875</v>
      </c>
      <c r="AU296" s="7"/>
      <c r="AV296" s="38">
        <f ca="1">IF(TRIM($W296)="F",OFFSET($A$5,MATCH($AS296,$AS$5:$AS296,0)-1,0),$A296)</f>
        <v>298</v>
      </c>
      <c r="AW296" s="38">
        <f ca="1">IFERROR(OFFSET(ZPCS04!$A$1,MATCH(F296,ZPCS04!B:B,0)-1,0),100)</f>
        <v>1.9999999499999999</v>
      </c>
      <c r="AX296" s="7"/>
      <c r="AY296" s="6" t="b">
        <f t="shared" si="93"/>
        <v>1</v>
      </c>
      <c r="AZ296" s="6" t="b">
        <f t="shared" si="94"/>
        <v>1</v>
      </c>
      <c r="BA296" s="4"/>
      <c r="BB296" s="38" t="str">
        <f ca="1">IF(AT296="Phantom Alt",MATCH($AS296,$AS$5:$AS296,0),IF(OR(OFFSET($AF296,0,8-COUNTBLANK($AG296:$AN296))=$F295,$BE296=$BE295),$BB295,""))</f>
        <v/>
      </c>
      <c r="BC296" s="41"/>
      <c r="BD296" s="55" t="str">
        <f t="shared" si="95"/>
        <v>90MB1BG0-C1BAY0 | 10G213549113010</v>
      </c>
      <c r="BE296" s="55" t="str">
        <f t="shared" ca="1" si="96"/>
        <v>90MB1BG0-C1BAY0 | 59MB1BGB-MB0A01S</v>
      </c>
      <c r="BF296" s="57">
        <f ca="1">IFERROR(VLOOKUP($BE296,$BD$5:$BF295,3,0)*$AE296,VLOOKUP($C296,Demanda!$A:$B,2,0)*$AE296)*IF(AT296="Phantom Alt",$BC296,TRUE)</f>
        <v>3000</v>
      </c>
      <c r="BG296" s="57">
        <f t="shared" ca="1" si="97"/>
        <v>0</v>
      </c>
      <c r="BH296" s="57">
        <f>SUMIF(Invoice!A:A,F296,Invoice!B:B)</f>
        <v>5000</v>
      </c>
      <c r="BI296" s="57">
        <f t="shared" ca="1" si="98"/>
        <v>3000</v>
      </c>
      <c r="BJ296" s="57">
        <f ca="1">MIN((BI296-SUMIF($AS$5:AS295,AS296,$BJ$5:BJ295)),MAX(0,BH296-SUMIF($F$5:F295,F296,$BJ$5:BJ295)))</f>
        <v>3000</v>
      </c>
      <c r="BK296" s="57">
        <f t="shared" ca="1" si="99"/>
        <v>0</v>
      </c>
      <c r="BL296" s="57">
        <f ca="1">MAX(0,SUMIF(Invoice!A:A,F296,Invoice!B:B)-SUMIF(F:F,F296,BJ:BJ))*(COUNTIF(F:F,F296)=COUNTIF($F$5:F296,F296))</f>
        <v>2000</v>
      </c>
    </row>
    <row r="297" spans="1:64" hidden="1">
      <c r="A297" s="43">
        <v>296</v>
      </c>
      <c r="B297" s="35" t="s">
        <v>145</v>
      </c>
      <c r="C297" s="35" t="s">
        <v>5706</v>
      </c>
      <c r="D297" s="35">
        <v>2</v>
      </c>
      <c r="E297" s="35">
        <v>870</v>
      </c>
      <c r="F297" s="64" t="s">
        <v>1261</v>
      </c>
      <c r="G297" s="73" t="s">
        <v>1262</v>
      </c>
      <c r="H297" s="35">
        <v>86</v>
      </c>
      <c r="I297" s="35" t="s">
        <v>55</v>
      </c>
      <c r="J297" s="35">
        <v>0</v>
      </c>
      <c r="K297" s="35" t="s">
        <v>148</v>
      </c>
      <c r="L297" s="35" t="s">
        <v>53</v>
      </c>
      <c r="M297" s="35">
        <v>2</v>
      </c>
      <c r="N297" s="35"/>
      <c r="O297" s="35">
        <v>1</v>
      </c>
      <c r="P297" s="35">
        <v>2</v>
      </c>
      <c r="Q297" s="35">
        <v>3</v>
      </c>
      <c r="R297" s="35" t="s">
        <v>73</v>
      </c>
      <c r="S297" s="35" t="s">
        <v>73</v>
      </c>
      <c r="T297" s="36">
        <v>44901</v>
      </c>
      <c r="U297" s="36">
        <v>2958465</v>
      </c>
      <c r="V297" s="35" t="s">
        <v>5707</v>
      </c>
      <c r="W297" s="35" t="s">
        <v>144</v>
      </c>
      <c r="X297" s="35"/>
      <c r="Y297" s="35" t="s">
        <v>143</v>
      </c>
      <c r="Z297" s="35">
        <v>7594328</v>
      </c>
      <c r="AA297" s="35">
        <v>492</v>
      </c>
      <c r="AB297" s="35">
        <v>246</v>
      </c>
      <c r="AC297" s="35"/>
      <c r="AE297" s="51">
        <f t="shared" si="80"/>
        <v>2</v>
      </c>
      <c r="AG297" s="6" t="str">
        <f t="shared" si="81"/>
        <v>90MB1BG0-C1BAY0</v>
      </c>
      <c r="AH297" s="6" t="str">
        <f t="shared" si="82"/>
        <v>59MB1BGB-MB0A01S</v>
      </c>
      <c r="AI297" s="6" t="str">
        <f t="shared" si="83"/>
        <v/>
      </c>
      <c r="AJ297" s="6" t="str">
        <f t="shared" si="84"/>
        <v/>
      </c>
      <c r="AK297" s="6" t="str">
        <f t="shared" si="85"/>
        <v/>
      </c>
      <c r="AL297" s="6" t="str">
        <f t="shared" si="86"/>
        <v/>
      </c>
      <c r="AM297" s="6" t="str">
        <f t="shared" si="87"/>
        <v/>
      </c>
      <c r="AN297" s="6" t="str">
        <f t="shared" si="88"/>
        <v/>
      </c>
      <c r="AO297" s="6" t="str">
        <f t="shared" si="89"/>
        <v xml:space="preserve">90MB1BG0-C1BAY0 | 59MB1BGB-MB0A01S |  |  |  |  |  | </v>
      </c>
      <c r="AP297" s="6">
        <f t="shared" si="90"/>
        <v>0</v>
      </c>
      <c r="AQ297" s="4"/>
      <c r="AR297" s="6" t="b">
        <f t="shared" si="91"/>
        <v>1</v>
      </c>
      <c r="AS297" s="6" t="str">
        <f t="shared" si="92"/>
        <v>461E | 90MB1BG0-C1BAY0 | 59MB1BGB-MB0A01S |  |  |  |  |  |  | 86</v>
      </c>
      <c r="AT297" s="63">
        <f>IF(NOT(AR297),IF(TRIM($H297)="","Assembly","Phantom Alt"),VLOOKUP(F297,ZPCS04!B:G,6,0))</f>
        <v>875</v>
      </c>
      <c r="AU297" s="7"/>
      <c r="AV297" s="38">
        <f ca="1">IF(TRIM($W297)="F",OFFSET($A$5,MATCH($AS297,$AS$5:$AS297,0)-1,0),$A297)</f>
        <v>298</v>
      </c>
      <c r="AW297" s="38">
        <f ca="1">IFERROR(OFFSET(ZPCS04!$A$1,MATCH(F297,ZPCS04!B:B,0)-1,0),100)</f>
        <v>2</v>
      </c>
      <c r="AX297" s="7"/>
      <c r="AY297" s="6" t="b">
        <f t="shared" si="93"/>
        <v>1</v>
      </c>
      <c r="AZ297" s="6" t="b">
        <f t="shared" si="94"/>
        <v>1</v>
      </c>
      <c r="BA297" s="4"/>
      <c r="BB297" s="38" t="str">
        <f ca="1">IF(AT297="Phantom Alt",MATCH($AS297,$AS$5:$AS297,0),IF(OR(OFFSET($AF297,0,8-COUNTBLANK($AG297:$AN297))=$F296,$BE297=$BE296),$BB296,""))</f>
        <v/>
      </c>
      <c r="BC297" s="41"/>
      <c r="BD297" s="55" t="str">
        <f t="shared" si="95"/>
        <v>90MB1BG0-C1BAY0 | 10G213549113020</v>
      </c>
      <c r="BE297" s="55" t="str">
        <f t="shared" ca="1" si="96"/>
        <v>90MB1BG0-C1BAY0 | 59MB1BGB-MB0A01S</v>
      </c>
      <c r="BF297" s="57">
        <f ca="1">IFERROR(VLOOKUP($BE297,$BD$5:$BF296,3,0)*$AE297,VLOOKUP($C297,Demanda!$A:$B,2,0)*$AE297)*IF(AT297="Phantom Alt",$BC297,TRUE)</f>
        <v>3000</v>
      </c>
      <c r="BG297" s="57">
        <f t="shared" ca="1" si="97"/>
        <v>0</v>
      </c>
      <c r="BH297" s="57">
        <f>SUMIF(Invoice!A:A,F297,Invoice!B:B)</f>
        <v>0</v>
      </c>
      <c r="BI297" s="57">
        <f t="shared" ca="1" si="98"/>
        <v>3000</v>
      </c>
      <c r="BJ297" s="57">
        <f ca="1">MIN((BI297-SUMIF($AS$5:AS296,AS297,$BJ$5:BJ296)),MAX(0,BH297-SUMIF($F$5:F296,F297,$BJ$5:BJ296)))</f>
        <v>0</v>
      </c>
      <c r="BK297" s="57">
        <f t="shared" ca="1" si="99"/>
        <v>0</v>
      </c>
      <c r="BL297" s="57">
        <f ca="1">MAX(0,SUMIF(Invoice!A:A,F297,Invoice!B:B)-SUMIF(F:F,F297,BJ:BJ))*(COUNTIF(F:F,F297)=COUNTIF($F$5:F297,F297))</f>
        <v>0</v>
      </c>
    </row>
    <row r="298" spans="1:64" hidden="1">
      <c r="A298" s="43">
        <v>297</v>
      </c>
      <c r="B298" s="35" t="s">
        <v>145</v>
      </c>
      <c r="C298" s="35" t="s">
        <v>5706</v>
      </c>
      <c r="D298" s="35">
        <v>2</v>
      </c>
      <c r="E298" s="35">
        <v>870</v>
      </c>
      <c r="F298" s="64" t="s">
        <v>1263</v>
      </c>
      <c r="G298" s="73" t="s">
        <v>1264</v>
      </c>
      <c r="H298" s="35">
        <v>86</v>
      </c>
      <c r="I298" s="35" t="s">
        <v>54</v>
      </c>
      <c r="J298" s="35">
        <v>100</v>
      </c>
      <c r="K298" s="35" t="s">
        <v>148</v>
      </c>
      <c r="L298" s="35" t="s">
        <v>53</v>
      </c>
      <c r="M298" s="35">
        <v>2</v>
      </c>
      <c r="N298" s="35">
        <v>2</v>
      </c>
      <c r="O298" s="35">
        <v>1</v>
      </c>
      <c r="P298" s="35">
        <v>2</v>
      </c>
      <c r="Q298" s="35">
        <v>1</v>
      </c>
      <c r="R298" s="35" t="s">
        <v>73</v>
      </c>
      <c r="S298" s="35" t="s">
        <v>73</v>
      </c>
      <c r="T298" s="36">
        <v>44901</v>
      </c>
      <c r="U298" s="36">
        <v>2958465</v>
      </c>
      <c r="V298" s="35" t="s">
        <v>5707</v>
      </c>
      <c r="W298" s="35" t="s">
        <v>144</v>
      </c>
      <c r="X298" s="35"/>
      <c r="Y298" s="35" t="s">
        <v>143</v>
      </c>
      <c r="Z298" s="35">
        <v>7594328</v>
      </c>
      <c r="AA298" s="35">
        <v>488</v>
      </c>
      <c r="AB298" s="35">
        <v>244</v>
      </c>
      <c r="AC298" s="35"/>
      <c r="AE298" s="51">
        <f t="shared" si="80"/>
        <v>2</v>
      </c>
      <c r="AG298" s="6" t="str">
        <f t="shared" si="81"/>
        <v>90MB1BG0-C1BAY0</v>
      </c>
      <c r="AH298" s="6" t="str">
        <f t="shared" si="82"/>
        <v>59MB1BGB-MB0A01S</v>
      </c>
      <c r="AI298" s="6" t="str">
        <f t="shared" si="83"/>
        <v/>
      </c>
      <c r="AJ298" s="6" t="str">
        <f t="shared" si="84"/>
        <v/>
      </c>
      <c r="AK298" s="6" t="str">
        <f t="shared" si="85"/>
        <v/>
      </c>
      <c r="AL298" s="6" t="str">
        <f t="shared" si="86"/>
        <v/>
      </c>
      <c r="AM298" s="6" t="str">
        <f t="shared" si="87"/>
        <v/>
      </c>
      <c r="AN298" s="6" t="str">
        <f t="shared" si="88"/>
        <v/>
      </c>
      <c r="AO298" s="6" t="str">
        <f t="shared" si="89"/>
        <v xml:space="preserve">90MB1BG0-C1BAY0 | 59MB1BGB-MB0A01S |  |  |  |  |  | </v>
      </c>
      <c r="AP298" s="6">
        <f t="shared" si="90"/>
        <v>100</v>
      </c>
      <c r="AQ298" s="4"/>
      <c r="AR298" s="6" t="b">
        <f t="shared" si="91"/>
        <v>1</v>
      </c>
      <c r="AS298" s="6" t="str">
        <f t="shared" si="92"/>
        <v>461E | 90MB1BG0-C1BAY0 | 59MB1BGB-MB0A01S |  |  |  |  |  |  | 86</v>
      </c>
      <c r="AT298" s="63">
        <f>IF(NOT(AR298),IF(TRIM($H298)="","Assembly","Phantom Alt"),VLOOKUP(F298,ZPCS04!B:G,6,0))</f>
        <v>875</v>
      </c>
      <c r="AU298" s="7"/>
      <c r="AV298" s="38">
        <f ca="1">IF(TRIM($W298)="F",OFFSET($A$5,MATCH($AS298,$AS$5:$AS298,0)-1,0),$A298)</f>
        <v>298</v>
      </c>
      <c r="AW298" s="38">
        <f ca="1">IFERROR(OFFSET(ZPCS04!$A$1,MATCH(F298,ZPCS04!B:B,0)-1,0),100)</f>
        <v>2</v>
      </c>
      <c r="AX298" s="7"/>
      <c r="AY298" s="6" t="b">
        <f t="shared" si="93"/>
        <v>1</v>
      </c>
      <c r="AZ298" s="6" t="b">
        <f t="shared" si="94"/>
        <v>1</v>
      </c>
      <c r="BA298" s="4"/>
      <c r="BB298" s="38" t="str">
        <f ca="1">IF(AT298="Phantom Alt",MATCH($AS298,$AS$5:$AS298,0),IF(OR(OFFSET($AF298,0,8-COUNTBLANK($AG298:$AN298))=$F297,$BE298=$BE297),$BB297,""))</f>
        <v/>
      </c>
      <c r="BC298" s="41"/>
      <c r="BD298" s="55" t="str">
        <f t="shared" si="95"/>
        <v>90MB1BG0-C1BAY0 | 10G213549113050</v>
      </c>
      <c r="BE298" s="55" t="str">
        <f t="shared" ca="1" si="96"/>
        <v>90MB1BG0-C1BAY0 | 59MB1BGB-MB0A01S</v>
      </c>
      <c r="BF298" s="57">
        <f ca="1">IFERROR(VLOOKUP($BE298,$BD$5:$BF297,3,0)*$AE298,VLOOKUP($C298,Demanda!$A:$B,2,0)*$AE298)*IF(AT298="Phantom Alt",$BC298,TRUE)</f>
        <v>3000</v>
      </c>
      <c r="BG298" s="57">
        <f t="shared" ca="1" si="97"/>
        <v>3000</v>
      </c>
      <c r="BH298" s="57">
        <f>SUMIF(Invoice!A:A,F298,Invoice!B:B)</f>
        <v>0</v>
      </c>
      <c r="BI298" s="57">
        <f t="shared" ca="1" si="98"/>
        <v>3000</v>
      </c>
      <c r="BJ298" s="57">
        <f ca="1">MIN((BI298-SUMIF($AS$5:AS297,AS298,$BJ$5:BJ297)),MAX(0,BH298-SUMIF($F$5:F297,F298,$BJ$5:BJ297)))</f>
        <v>0</v>
      </c>
      <c r="BK298" s="57">
        <f t="shared" ca="1" si="99"/>
        <v>0</v>
      </c>
      <c r="BL298" s="57">
        <f ca="1">MAX(0,SUMIF(Invoice!A:A,F298,Invoice!B:B)-SUMIF(F:F,F298,BJ:BJ))*(COUNTIF(F:F,F298)=COUNTIF($F$5:F298,F298))</f>
        <v>0</v>
      </c>
    </row>
    <row r="299" spans="1:64" hidden="1">
      <c r="A299" s="43">
        <v>299</v>
      </c>
      <c r="B299" s="35" t="s">
        <v>145</v>
      </c>
      <c r="C299" s="35" t="s">
        <v>5706</v>
      </c>
      <c r="D299" s="35">
        <v>2</v>
      </c>
      <c r="E299" s="35">
        <v>880</v>
      </c>
      <c r="F299" s="64" t="s">
        <v>1265</v>
      </c>
      <c r="G299" s="73" t="s">
        <v>1266</v>
      </c>
      <c r="H299" s="35">
        <v>87</v>
      </c>
      <c r="I299" s="35" t="s">
        <v>54</v>
      </c>
      <c r="J299" s="35">
        <v>100</v>
      </c>
      <c r="K299" s="35" t="s">
        <v>462</v>
      </c>
      <c r="L299" s="35" t="s">
        <v>53</v>
      </c>
      <c r="M299" s="35">
        <v>12</v>
      </c>
      <c r="N299" s="35">
        <v>12</v>
      </c>
      <c r="O299" s="35">
        <v>1</v>
      </c>
      <c r="P299" s="35">
        <v>2</v>
      </c>
      <c r="Q299" s="35">
        <v>1</v>
      </c>
      <c r="R299" s="35" t="s">
        <v>122</v>
      </c>
      <c r="S299" s="35" t="s">
        <v>122</v>
      </c>
      <c r="T299" s="36">
        <v>44901</v>
      </c>
      <c r="U299" s="36">
        <v>2958465</v>
      </c>
      <c r="V299" s="35" t="s">
        <v>5707</v>
      </c>
      <c r="W299" s="35" t="s">
        <v>144</v>
      </c>
      <c r="X299" s="35"/>
      <c r="Y299" s="35" t="s">
        <v>143</v>
      </c>
      <c r="Z299" s="35">
        <v>7594328</v>
      </c>
      <c r="AA299" s="35">
        <v>494</v>
      </c>
      <c r="AB299" s="35">
        <v>247</v>
      </c>
      <c r="AC299" s="35"/>
      <c r="AE299" s="51">
        <f t="shared" si="80"/>
        <v>12</v>
      </c>
      <c r="AG299" s="6" t="str">
        <f t="shared" si="81"/>
        <v>90MB1BG0-C1BAY0</v>
      </c>
      <c r="AH299" s="6" t="str">
        <f t="shared" si="82"/>
        <v>59MB1BGB-MB0A01S</v>
      </c>
      <c r="AI299" s="6" t="str">
        <f t="shared" si="83"/>
        <v/>
      </c>
      <c r="AJ299" s="6" t="str">
        <f t="shared" si="84"/>
        <v/>
      </c>
      <c r="AK299" s="6" t="str">
        <f t="shared" si="85"/>
        <v/>
      </c>
      <c r="AL299" s="6" t="str">
        <f t="shared" si="86"/>
        <v/>
      </c>
      <c r="AM299" s="6" t="str">
        <f t="shared" si="87"/>
        <v/>
      </c>
      <c r="AN299" s="6" t="str">
        <f t="shared" si="88"/>
        <v/>
      </c>
      <c r="AO299" s="6" t="str">
        <f t="shared" si="89"/>
        <v xml:space="preserve">90MB1BG0-C1BAY0 | 59MB1BGB-MB0A01S |  |  |  |  |  | </v>
      </c>
      <c r="AP299" s="6">
        <f t="shared" si="90"/>
        <v>100</v>
      </c>
      <c r="AQ299" s="4"/>
      <c r="AR299" s="6" t="b">
        <f t="shared" si="91"/>
        <v>1</v>
      </c>
      <c r="AS299" s="6" t="str">
        <f t="shared" si="92"/>
        <v>461E | 90MB1BG0-C1BAY0 | 59MB1BGB-MB0A01S |  |  |  |  |  |  | 87</v>
      </c>
      <c r="AT299" s="63">
        <f>IF(NOT(AR299),IF(TRIM($H299)="","Assembly","Phantom Alt"),VLOOKUP(F299,ZPCS04!B:G,6,0))</f>
        <v>723</v>
      </c>
      <c r="AU299" s="7"/>
      <c r="AV299" s="38">
        <f ca="1">IF(TRIM($W299)="F",OFFSET($A$5,MATCH($AS299,$AS$5:$AS299,0)-1,0),$A299)</f>
        <v>299</v>
      </c>
      <c r="AW299" s="38">
        <f ca="1">IFERROR(OFFSET(ZPCS04!$A$1,MATCH(F299,ZPCS04!B:B,0)-1,0),100)</f>
        <v>1.9999997999999999</v>
      </c>
      <c r="AX299" s="7"/>
      <c r="AY299" s="6" t="b">
        <f t="shared" si="93"/>
        <v>1</v>
      </c>
      <c r="AZ299" s="6" t="b">
        <f t="shared" si="94"/>
        <v>1</v>
      </c>
      <c r="BA299" s="4"/>
      <c r="BB299" s="38" t="str">
        <f ca="1">IF(AT299="Phantom Alt",MATCH($AS299,$AS$5:$AS299,0),IF(OR(OFFSET($AF299,0,8-COUNTBLANK($AG299:$AN299))=$F298,$BE299=$BE298),$BB298,""))</f>
        <v/>
      </c>
      <c r="BC299" s="41"/>
      <c r="BD299" s="55" t="str">
        <f t="shared" si="95"/>
        <v>90MB1BG0-C1BAY0 | 10G21375R013010</v>
      </c>
      <c r="BE299" s="55" t="str">
        <f t="shared" ca="1" si="96"/>
        <v>90MB1BG0-C1BAY0 | 59MB1BGB-MB0A01S</v>
      </c>
      <c r="BF299" s="57">
        <f ca="1">IFERROR(VLOOKUP($BE299,$BD$5:$BF298,3,0)*$AE299,VLOOKUP($C299,Demanda!$A:$B,2,0)*$AE299)*IF(AT299="Phantom Alt",$BC299,TRUE)</f>
        <v>18000</v>
      </c>
      <c r="BG299" s="57">
        <f t="shared" ca="1" si="97"/>
        <v>18000</v>
      </c>
      <c r="BH299" s="57">
        <f>SUMIF(Invoice!A:A,F299,Invoice!B:B)</f>
        <v>20000</v>
      </c>
      <c r="BI299" s="57">
        <f t="shared" ca="1" si="98"/>
        <v>18000</v>
      </c>
      <c r="BJ299" s="57">
        <f ca="1">MIN((BI299-SUMIF($AS$5:AS298,AS299,$BJ$5:BJ298)),MAX(0,BH299-SUMIF($F$5:F298,F299,$BJ$5:BJ298)))</f>
        <v>18000</v>
      </c>
      <c r="BK299" s="57">
        <f t="shared" ca="1" si="99"/>
        <v>0</v>
      </c>
      <c r="BL299" s="57">
        <f ca="1">MAX(0,SUMIF(Invoice!A:A,F299,Invoice!B:B)-SUMIF(F:F,F299,BJ:BJ))*(COUNTIF(F:F,F299)=COUNTIF($F$5:F299,F299))</f>
        <v>2000</v>
      </c>
    </row>
    <row r="300" spans="1:64" hidden="1">
      <c r="A300" s="43">
        <v>300</v>
      </c>
      <c r="B300" s="35" t="s">
        <v>145</v>
      </c>
      <c r="C300" s="35" t="s">
        <v>5706</v>
      </c>
      <c r="D300" s="35">
        <v>2</v>
      </c>
      <c r="E300" s="35">
        <v>880</v>
      </c>
      <c r="F300" s="64" t="s">
        <v>1268</v>
      </c>
      <c r="G300" s="73" t="s">
        <v>1269</v>
      </c>
      <c r="H300" s="35">
        <v>87</v>
      </c>
      <c r="I300" s="35" t="s">
        <v>55</v>
      </c>
      <c r="J300" s="35">
        <v>0</v>
      </c>
      <c r="K300" s="35" t="s">
        <v>462</v>
      </c>
      <c r="L300" s="35" t="s">
        <v>53</v>
      </c>
      <c r="M300" s="35">
        <v>12</v>
      </c>
      <c r="N300" s="35"/>
      <c r="O300" s="35">
        <v>1</v>
      </c>
      <c r="P300" s="35">
        <v>2</v>
      </c>
      <c r="Q300" s="35">
        <v>2</v>
      </c>
      <c r="R300" s="35" t="s">
        <v>122</v>
      </c>
      <c r="S300" s="35" t="s">
        <v>122</v>
      </c>
      <c r="T300" s="36">
        <v>44901</v>
      </c>
      <c r="U300" s="36">
        <v>2958465</v>
      </c>
      <c r="V300" s="35" t="s">
        <v>5707</v>
      </c>
      <c r="W300" s="35" t="s">
        <v>144</v>
      </c>
      <c r="X300" s="35"/>
      <c r="Y300" s="35" t="s">
        <v>143</v>
      </c>
      <c r="Z300" s="35">
        <v>7594328</v>
      </c>
      <c r="AA300" s="35">
        <v>496</v>
      </c>
      <c r="AB300" s="35">
        <v>248</v>
      </c>
      <c r="AC300" s="35"/>
      <c r="AE300" s="51">
        <f t="shared" si="80"/>
        <v>12</v>
      </c>
      <c r="AG300" s="6" t="str">
        <f t="shared" si="81"/>
        <v>90MB1BG0-C1BAY0</v>
      </c>
      <c r="AH300" s="6" t="str">
        <f t="shared" si="82"/>
        <v>59MB1BGB-MB0A01S</v>
      </c>
      <c r="AI300" s="6" t="str">
        <f t="shared" si="83"/>
        <v/>
      </c>
      <c r="AJ300" s="6" t="str">
        <f t="shared" si="84"/>
        <v/>
      </c>
      <c r="AK300" s="6" t="str">
        <f t="shared" si="85"/>
        <v/>
      </c>
      <c r="AL300" s="6" t="str">
        <f t="shared" si="86"/>
        <v/>
      </c>
      <c r="AM300" s="6" t="str">
        <f t="shared" si="87"/>
        <v/>
      </c>
      <c r="AN300" s="6" t="str">
        <f t="shared" si="88"/>
        <v/>
      </c>
      <c r="AO300" s="6" t="str">
        <f t="shared" si="89"/>
        <v xml:space="preserve">90MB1BG0-C1BAY0 | 59MB1BGB-MB0A01S |  |  |  |  |  | </v>
      </c>
      <c r="AP300" s="6">
        <f t="shared" si="90"/>
        <v>0</v>
      </c>
      <c r="AQ300" s="4"/>
      <c r="AR300" s="6" t="b">
        <f t="shared" si="91"/>
        <v>1</v>
      </c>
      <c r="AS300" s="6" t="str">
        <f t="shared" si="92"/>
        <v>461E | 90MB1BG0-C1BAY0 | 59MB1BGB-MB0A01S |  |  |  |  |  |  | 87</v>
      </c>
      <c r="AT300" s="63">
        <f>IF(NOT(AR300),IF(TRIM($H300)="","Assembly","Phantom Alt"),VLOOKUP(F300,ZPCS04!B:G,6,0))</f>
        <v>723</v>
      </c>
      <c r="AU300" s="7"/>
      <c r="AV300" s="38">
        <f ca="1">IF(TRIM($W300)="F",OFFSET($A$5,MATCH($AS300,$AS$5:$AS300,0)-1,0),$A300)</f>
        <v>299</v>
      </c>
      <c r="AW300" s="38">
        <f ca="1">IFERROR(OFFSET(ZPCS04!$A$1,MATCH(F300,ZPCS04!B:B,0)-1,0),100)</f>
        <v>2</v>
      </c>
      <c r="AX300" s="7"/>
      <c r="AY300" s="6" t="b">
        <f t="shared" si="93"/>
        <v>1</v>
      </c>
      <c r="AZ300" s="6" t="b">
        <f t="shared" si="94"/>
        <v>1</v>
      </c>
      <c r="BA300" s="4"/>
      <c r="BB300" s="38" t="str">
        <f ca="1">IF(AT300="Phantom Alt",MATCH($AS300,$AS$5:$AS300,0),IF(OR(OFFSET($AF300,0,8-COUNTBLANK($AG300:$AN300))=$F299,$BE300=$BE299),$BB299,""))</f>
        <v/>
      </c>
      <c r="BC300" s="41"/>
      <c r="BD300" s="55" t="str">
        <f t="shared" si="95"/>
        <v>90MB1BG0-C1BAY0 | 10G21375R013020</v>
      </c>
      <c r="BE300" s="55" t="str">
        <f t="shared" ca="1" si="96"/>
        <v>90MB1BG0-C1BAY0 | 59MB1BGB-MB0A01S</v>
      </c>
      <c r="BF300" s="57">
        <f ca="1">IFERROR(VLOOKUP($BE300,$BD$5:$BF299,3,0)*$AE300,VLOOKUP($C300,Demanda!$A:$B,2,0)*$AE300)*IF(AT300="Phantom Alt",$BC300,TRUE)</f>
        <v>18000</v>
      </c>
      <c r="BG300" s="57">
        <f t="shared" ca="1" si="97"/>
        <v>0</v>
      </c>
      <c r="BH300" s="57">
        <f>SUMIF(Invoice!A:A,F300,Invoice!B:B)</f>
        <v>0</v>
      </c>
      <c r="BI300" s="57">
        <f t="shared" ca="1" si="98"/>
        <v>18000</v>
      </c>
      <c r="BJ300" s="57">
        <f ca="1">MIN((BI300-SUMIF($AS$5:AS299,AS300,$BJ$5:BJ299)),MAX(0,BH300-SUMIF($F$5:F299,F300,$BJ$5:BJ299)))</f>
        <v>0</v>
      </c>
      <c r="BK300" s="57">
        <f t="shared" ca="1" si="99"/>
        <v>0</v>
      </c>
      <c r="BL300" s="57">
        <f ca="1">MAX(0,SUMIF(Invoice!A:A,F300,Invoice!B:B)-SUMIF(F:F,F300,BJ:BJ))*(COUNTIF(F:F,F300)=COUNTIF($F$5:F300,F300))</f>
        <v>0</v>
      </c>
    </row>
    <row r="301" spans="1:64" hidden="1">
      <c r="A301" s="43">
        <v>301</v>
      </c>
      <c r="B301" s="35" t="s">
        <v>145</v>
      </c>
      <c r="C301" s="35" t="s">
        <v>5706</v>
      </c>
      <c r="D301" s="35">
        <v>2</v>
      </c>
      <c r="E301" s="35">
        <v>880</v>
      </c>
      <c r="F301" s="64" t="s">
        <v>1270</v>
      </c>
      <c r="G301" s="73" t="s">
        <v>1271</v>
      </c>
      <c r="H301" s="35">
        <v>87</v>
      </c>
      <c r="I301" s="35" t="s">
        <v>55</v>
      </c>
      <c r="J301" s="35">
        <v>0</v>
      </c>
      <c r="K301" s="35" t="s">
        <v>148</v>
      </c>
      <c r="L301" s="35" t="s">
        <v>53</v>
      </c>
      <c r="M301" s="35">
        <v>12</v>
      </c>
      <c r="N301" s="35"/>
      <c r="O301" s="35">
        <v>1</v>
      </c>
      <c r="P301" s="35">
        <v>2</v>
      </c>
      <c r="Q301" s="35">
        <v>3</v>
      </c>
      <c r="R301" s="35" t="s">
        <v>73</v>
      </c>
      <c r="S301" s="35" t="s">
        <v>73</v>
      </c>
      <c r="T301" s="36">
        <v>44901</v>
      </c>
      <c r="U301" s="36">
        <v>2958465</v>
      </c>
      <c r="V301" s="35" t="s">
        <v>5707</v>
      </c>
      <c r="W301" s="35" t="s">
        <v>144</v>
      </c>
      <c r="X301" s="35"/>
      <c r="Y301" s="35" t="s">
        <v>143</v>
      </c>
      <c r="Z301" s="35">
        <v>7594328</v>
      </c>
      <c r="AA301" s="35">
        <v>498</v>
      </c>
      <c r="AB301" s="35">
        <v>249</v>
      </c>
      <c r="AC301" s="35"/>
      <c r="AE301" s="51">
        <f t="shared" si="80"/>
        <v>12</v>
      </c>
      <c r="AG301" s="6" t="str">
        <f t="shared" si="81"/>
        <v>90MB1BG0-C1BAY0</v>
      </c>
      <c r="AH301" s="6" t="str">
        <f t="shared" si="82"/>
        <v>59MB1BGB-MB0A01S</v>
      </c>
      <c r="AI301" s="6" t="str">
        <f t="shared" si="83"/>
        <v/>
      </c>
      <c r="AJ301" s="6" t="str">
        <f t="shared" si="84"/>
        <v/>
      </c>
      <c r="AK301" s="6" t="str">
        <f t="shared" si="85"/>
        <v/>
      </c>
      <c r="AL301" s="6" t="str">
        <f t="shared" si="86"/>
        <v/>
      </c>
      <c r="AM301" s="6" t="str">
        <f t="shared" si="87"/>
        <v/>
      </c>
      <c r="AN301" s="6" t="str">
        <f t="shared" si="88"/>
        <v/>
      </c>
      <c r="AO301" s="6" t="str">
        <f t="shared" si="89"/>
        <v xml:space="preserve">90MB1BG0-C1BAY0 | 59MB1BGB-MB0A01S |  |  |  |  |  | </v>
      </c>
      <c r="AP301" s="6">
        <f t="shared" si="90"/>
        <v>0</v>
      </c>
      <c r="AQ301" s="4"/>
      <c r="AR301" s="6" t="b">
        <f t="shared" si="91"/>
        <v>1</v>
      </c>
      <c r="AS301" s="6" t="str">
        <f t="shared" si="92"/>
        <v>461E | 90MB1BG0-C1BAY0 | 59MB1BGB-MB0A01S |  |  |  |  |  |  | 87</v>
      </c>
      <c r="AT301" s="63">
        <f>IF(NOT(AR301),IF(TRIM($H301)="","Assembly","Phantom Alt"),VLOOKUP(F301,ZPCS04!B:G,6,0))</f>
        <v>723</v>
      </c>
      <c r="AU301" s="7"/>
      <c r="AV301" s="38">
        <f ca="1">IF(TRIM($W301)="F",OFFSET($A$5,MATCH($AS301,$AS$5:$AS301,0)-1,0),$A301)</f>
        <v>299</v>
      </c>
      <c r="AW301" s="38">
        <f ca="1">IFERROR(OFFSET(ZPCS04!$A$1,MATCH(F301,ZPCS04!B:B,0)-1,0),100)</f>
        <v>2</v>
      </c>
      <c r="AX301" s="7"/>
      <c r="AY301" s="6" t="b">
        <f t="shared" si="93"/>
        <v>1</v>
      </c>
      <c r="AZ301" s="6" t="b">
        <f t="shared" si="94"/>
        <v>1</v>
      </c>
      <c r="BA301" s="4"/>
      <c r="BB301" s="38" t="str">
        <f ca="1">IF(AT301="Phantom Alt",MATCH($AS301,$AS$5:$AS301,0),IF(OR(OFFSET($AF301,0,8-COUNTBLANK($AG301:$AN301))=$F300,$BE301=$BE300),$BB300,""))</f>
        <v/>
      </c>
      <c r="BC301" s="41"/>
      <c r="BD301" s="55" t="str">
        <f t="shared" si="95"/>
        <v>90MB1BG0-C1BAY0 | 10G21375R013050</v>
      </c>
      <c r="BE301" s="55" t="str">
        <f t="shared" ca="1" si="96"/>
        <v>90MB1BG0-C1BAY0 | 59MB1BGB-MB0A01S</v>
      </c>
      <c r="BF301" s="57">
        <f ca="1">IFERROR(VLOOKUP($BE301,$BD$5:$BF300,3,0)*$AE301,VLOOKUP($C301,Demanda!$A:$B,2,0)*$AE301)*IF(AT301="Phantom Alt",$BC301,TRUE)</f>
        <v>18000</v>
      </c>
      <c r="BG301" s="57">
        <f t="shared" ca="1" si="97"/>
        <v>0</v>
      </c>
      <c r="BH301" s="57">
        <f>SUMIF(Invoice!A:A,F301,Invoice!B:B)</f>
        <v>0</v>
      </c>
      <c r="BI301" s="57">
        <f t="shared" ca="1" si="98"/>
        <v>18000</v>
      </c>
      <c r="BJ301" s="57">
        <f ca="1">MIN((BI301-SUMIF($AS$5:AS300,AS301,$BJ$5:BJ300)),MAX(0,BH301-SUMIF($F$5:F300,F301,$BJ$5:BJ300)))</f>
        <v>0</v>
      </c>
      <c r="BK301" s="57">
        <f t="shared" ca="1" si="99"/>
        <v>0</v>
      </c>
      <c r="BL301" s="57">
        <f ca="1">MAX(0,SUMIF(Invoice!A:A,F301,Invoice!B:B)-SUMIF(F:F,F301,BJ:BJ))*(COUNTIF(F:F,F301)=COUNTIF($F$5:F301,F301))</f>
        <v>0</v>
      </c>
    </row>
    <row r="302" spans="1:64" hidden="1">
      <c r="A302" s="43">
        <v>304</v>
      </c>
      <c r="B302" s="35" t="s">
        <v>145</v>
      </c>
      <c r="C302" s="35" t="s">
        <v>5706</v>
      </c>
      <c r="D302" s="35">
        <v>2</v>
      </c>
      <c r="E302" s="35">
        <v>890</v>
      </c>
      <c r="F302" s="64" t="s">
        <v>1272</v>
      </c>
      <c r="G302" s="73" t="s">
        <v>1273</v>
      </c>
      <c r="H302" s="35">
        <v>88</v>
      </c>
      <c r="I302" s="35" t="s">
        <v>55</v>
      </c>
      <c r="J302" s="35">
        <v>0</v>
      </c>
      <c r="K302" s="35" t="s">
        <v>148</v>
      </c>
      <c r="L302" s="35" t="s">
        <v>53</v>
      </c>
      <c r="M302" s="35">
        <v>1</v>
      </c>
      <c r="N302" s="35"/>
      <c r="O302" s="35">
        <v>1</v>
      </c>
      <c r="P302" s="35">
        <v>2</v>
      </c>
      <c r="Q302" s="35">
        <v>2</v>
      </c>
      <c r="R302" s="35" t="s">
        <v>73</v>
      </c>
      <c r="S302" s="35" t="s">
        <v>73</v>
      </c>
      <c r="T302" s="36">
        <v>44901</v>
      </c>
      <c r="U302" s="36">
        <v>2958465</v>
      </c>
      <c r="V302" s="35" t="s">
        <v>5707</v>
      </c>
      <c r="W302" s="35" t="s">
        <v>144</v>
      </c>
      <c r="X302" s="35"/>
      <c r="Y302" s="35" t="s">
        <v>143</v>
      </c>
      <c r="Z302" s="35">
        <v>7594328</v>
      </c>
      <c r="AA302" s="35">
        <v>502</v>
      </c>
      <c r="AB302" s="35">
        <v>251</v>
      </c>
      <c r="AC302" s="35"/>
      <c r="AE302" s="51">
        <f t="shared" si="80"/>
        <v>1</v>
      </c>
      <c r="AG302" s="6" t="str">
        <f t="shared" si="81"/>
        <v>90MB1BG0-C1BAY0</v>
      </c>
      <c r="AH302" s="6" t="str">
        <f t="shared" si="82"/>
        <v>59MB1BGB-MB0A01S</v>
      </c>
      <c r="AI302" s="6" t="str">
        <f t="shared" si="83"/>
        <v/>
      </c>
      <c r="AJ302" s="6" t="str">
        <f t="shared" si="84"/>
        <v/>
      </c>
      <c r="AK302" s="6" t="str">
        <f t="shared" si="85"/>
        <v/>
      </c>
      <c r="AL302" s="6" t="str">
        <f t="shared" si="86"/>
        <v/>
      </c>
      <c r="AM302" s="6" t="str">
        <f t="shared" si="87"/>
        <v/>
      </c>
      <c r="AN302" s="6" t="str">
        <f t="shared" si="88"/>
        <v/>
      </c>
      <c r="AO302" s="6" t="str">
        <f t="shared" si="89"/>
        <v xml:space="preserve">90MB1BG0-C1BAY0 | 59MB1BGB-MB0A01S |  |  |  |  |  | </v>
      </c>
      <c r="AP302" s="6">
        <f t="shared" si="90"/>
        <v>0</v>
      </c>
      <c r="AQ302" s="4"/>
      <c r="AR302" s="6" t="b">
        <f t="shared" si="91"/>
        <v>1</v>
      </c>
      <c r="AS302" s="6" t="str">
        <f t="shared" si="92"/>
        <v>461E | 90MB1BG0-C1BAY0 | 59MB1BGB-MB0A01S |  |  |  |  |  |  | 88</v>
      </c>
      <c r="AT302" s="63">
        <f>IF(NOT(AR302),IF(TRIM($H302)="","Assembly","Phantom Alt"),VLOOKUP(F302,ZPCS04!B:G,6,0))</f>
        <v>724</v>
      </c>
      <c r="AU302" s="7"/>
      <c r="AV302" s="38">
        <f ca="1">IF(TRIM($W302)="F",OFFSET($A$5,MATCH($AS302,$AS$5:$AS302,0)-1,0),$A302)</f>
        <v>304</v>
      </c>
      <c r="AW302" s="38">
        <f ca="1">IFERROR(OFFSET(ZPCS04!$A$1,MATCH(F302,ZPCS04!B:B,0)-1,0),100)</f>
        <v>1.9999999499999999</v>
      </c>
      <c r="AX302" s="7"/>
      <c r="AY302" s="6" t="b">
        <f t="shared" si="93"/>
        <v>1</v>
      </c>
      <c r="AZ302" s="6" t="b">
        <f t="shared" si="94"/>
        <v>1</v>
      </c>
      <c r="BA302" s="4"/>
      <c r="BB302" s="38" t="str">
        <f ca="1">IF(AT302="Phantom Alt",MATCH($AS302,$AS$5:$AS302,0),IF(OR(OFFSET($AF302,0,8-COUNTBLANK($AG302:$AN302))=$F301,$BE302=$BE301),$BB301,""))</f>
        <v/>
      </c>
      <c r="BC302" s="41"/>
      <c r="BD302" s="55" t="str">
        <f t="shared" si="95"/>
        <v>90MB1BG0-C1BAY0 | 10G213820113010</v>
      </c>
      <c r="BE302" s="55" t="str">
        <f t="shared" ca="1" si="96"/>
        <v>90MB1BG0-C1BAY0 | 59MB1BGB-MB0A01S</v>
      </c>
      <c r="BF302" s="57">
        <f ca="1">IFERROR(VLOOKUP($BE302,$BD$5:$BF301,3,0)*$AE302,VLOOKUP($C302,Demanda!$A:$B,2,0)*$AE302)*IF(AT302="Phantom Alt",$BC302,TRUE)</f>
        <v>1500</v>
      </c>
      <c r="BG302" s="57">
        <f t="shared" ca="1" si="97"/>
        <v>0</v>
      </c>
      <c r="BH302" s="57">
        <f>SUMIF(Invoice!A:A,F302,Invoice!B:B)</f>
        <v>5000</v>
      </c>
      <c r="BI302" s="57">
        <f t="shared" ca="1" si="98"/>
        <v>1500</v>
      </c>
      <c r="BJ302" s="57">
        <f ca="1">MIN((BI302-SUMIF($AS$5:AS301,AS302,$BJ$5:BJ301)),MAX(0,BH302-SUMIF($F$5:F301,F302,$BJ$5:BJ301)))</f>
        <v>1500</v>
      </c>
      <c r="BK302" s="57">
        <f t="shared" ca="1" si="99"/>
        <v>0</v>
      </c>
      <c r="BL302" s="57">
        <f ca="1">MAX(0,SUMIF(Invoice!A:A,F302,Invoice!B:B)-SUMIF(F:F,F302,BJ:BJ))*(COUNTIF(F:F,F302)=COUNTIF($F$5:F302,F302))</f>
        <v>3500</v>
      </c>
    </row>
    <row r="303" spans="1:64" hidden="1">
      <c r="A303" s="43">
        <v>302</v>
      </c>
      <c r="B303" s="35" t="s">
        <v>145</v>
      </c>
      <c r="C303" s="35" t="s">
        <v>5706</v>
      </c>
      <c r="D303" s="35">
        <v>2</v>
      </c>
      <c r="E303" s="35">
        <v>890</v>
      </c>
      <c r="F303" s="64" t="s">
        <v>1274</v>
      </c>
      <c r="G303" s="73" t="s">
        <v>1275</v>
      </c>
      <c r="H303" s="35">
        <v>88</v>
      </c>
      <c r="I303" s="35" t="s">
        <v>54</v>
      </c>
      <c r="J303" s="35">
        <v>100</v>
      </c>
      <c r="K303" s="35" t="s">
        <v>148</v>
      </c>
      <c r="L303" s="35" t="s">
        <v>53</v>
      </c>
      <c r="M303" s="35">
        <v>1</v>
      </c>
      <c r="N303" s="35">
        <v>1</v>
      </c>
      <c r="O303" s="35">
        <v>1</v>
      </c>
      <c r="P303" s="35">
        <v>2</v>
      </c>
      <c r="Q303" s="35">
        <v>1</v>
      </c>
      <c r="R303" s="35" t="s">
        <v>73</v>
      </c>
      <c r="S303" s="35" t="s">
        <v>73</v>
      </c>
      <c r="T303" s="36">
        <v>44901</v>
      </c>
      <c r="U303" s="36">
        <v>2958465</v>
      </c>
      <c r="V303" s="35" t="s">
        <v>5707</v>
      </c>
      <c r="W303" s="35" t="s">
        <v>144</v>
      </c>
      <c r="X303" s="35"/>
      <c r="Y303" s="35" t="s">
        <v>143</v>
      </c>
      <c r="Z303" s="35">
        <v>7594328</v>
      </c>
      <c r="AA303" s="35">
        <v>500</v>
      </c>
      <c r="AB303" s="35">
        <v>250</v>
      </c>
      <c r="AC303" s="35"/>
      <c r="AE303" s="51">
        <f t="shared" si="80"/>
        <v>1</v>
      </c>
      <c r="AG303" s="6" t="str">
        <f t="shared" si="81"/>
        <v>90MB1BG0-C1BAY0</v>
      </c>
      <c r="AH303" s="6" t="str">
        <f t="shared" si="82"/>
        <v>59MB1BGB-MB0A01S</v>
      </c>
      <c r="AI303" s="6" t="str">
        <f t="shared" si="83"/>
        <v/>
      </c>
      <c r="AJ303" s="6" t="str">
        <f t="shared" si="84"/>
        <v/>
      </c>
      <c r="AK303" s="6" t="str">
        <f t="shared" si="85"/>
        <v/>
      </c>
      <c r="AL303" s="6" t="str">
        <f t="shared" si="86"/>
        <v/>
      </c>
      <c r="AM303" s="6" t="str">
        <f t="shared" si="87"/>
        <v/>
      </c>
      <c r="AN303" s="6" t="str">
        <f t="shared" si="88"/>
        <v/>
      </c>
      <c r="AO303" s="6" t="str">
        <f t="shared" si="89"/>
        <v xml:space="preserve">90MB1BG0-C1BAY0 | 59MB1BGB-MB0A01S |  |  |  |  |  | </v>
      </c>
      <c r="AP303" s="6">
        <f t="shared" si="90"/>
        <v>100</v>
      </c>
      <c r="AQ303" s="4"/>
      <c r="AR303" s="6" t="b">
        <f t="shared" si="91"/>
        <v>1</v>
      </c>
      <c r="AS303" s="6" t="str">
        <f t="shared" si="92"/>
        <v>461E | 90MB1BG0-C1BAY0 | 59MB1BGB-MB0A01S |  |  |  |  |  |  | 88</v>
      </c>
      <c r="AT303" s="63">
        <f>IF(NOT(AR303),IF(TRIM($H303)="","Assembly","Phantom Alt"),VLOOKUP(F303,ZPCS04!B:G,6,0))</f>
        <v>724</v>
      </c>
      <c r="AU303" s="7"/>
      <c r="AV303" s="38">
        <f ca="1">IF(TRIM($W303)="F",OFFSET($A$5,MATCH($AS303,$AS$5:$AS303,0)-1,0),$A303)</f>
        <v>304</v>
      </c>
      <c r="AW303" s="38">
        <f ca="1">IFERROR(OFFSET(ZPCS04!$A$1,MATCH(F303,ZPCS04!B:B,0)-1,0),100)</f>
        <v>2</v>
      </c>
      <c r="AX303" s="7"/>
      <c r="AY303" s="6" t="b">
        <f t="shared" si="93"/>
        <v>1</v>
      </c>
      <c r="AZ303" s="6" t="b">
        <f t="shared" si="94"/>
        <v>1</v>
      </c>
      <c r="BA303" s="4"/>
      <c r="BB303" s="38" t="str">
        <f ca="1">IF(AT303="Phantom Alt",MATCH($AS303,$AS$5:$AS303,0),IF(OR(OFFSET($AF303,0,8-COUNTBLANK($AG303:$AN303))=$F302,$BE303=$BE302),$BB302,""))</f>
        <v/>
      </c>
      <c r="BC303" s="41"/>
      <c r="BD303" s="55" t="str">
        <f t="shared" si="95"/>
        <v>90MB1BG0-C1BAY0 | 10G213820113020</v>
      </c>
      <c r="BE303" s="55" t="str">
        <f t="shared" ca="1" si="96"/>
        <v>90MB1BG0-C1BAY0 | 59MB1BGB-MB0A01S</v>
      </c>
      <c r="BF303" s="57">
        <f ca="1">IFERROR(VLOOKUP($BE303,$BD$5:$BF302,3,0)*$AE303,VLOOKUP($C303,Demanda!$A:$B,2,0)*$AE303)*IF(AT303="Phantom Alt",$BC303,TRUE)</f>
        <v>1500</v>
      </c>
      <c r="BG303" s="57">
        <f t="shared" ca="1" si="97"/>
        <v>1500</v>
      </c>
      <c r="BH303" s="57">
        <f>SUMIF(Invoice!A:A,F303,Invoice!B:B)</f>
        <v>0</v>
      </c>
      <c r="BI303" s="57">
        <f t="shared" ca="1" si="98"/>
        <v>1500</v>
      </c>
      <c r="BJ303" s="57">
        <f ca="1">MIN((BI303-SUMIF($AS$5:AS302,AS303,$BJ$5:BJ302)),MAX(0,BH303-SUMIF($F$5:F302,F303,$BJ$5:BJ302)))</f>
        <v>0</v>
      </c>
      <c r="BK303" s="57">
        <f t="shared" ca="1" si="99"/>
        <v>0</v>
      </c>
      <c r="BL303" s="57">
        <f ca="1">MAX(0,SUMIF(Invoice!A:A,F303,Invoice!B:B)-SUMIF(F:F,F303,BJ:BJ))*(COUNTIF(F:F,F303)=COUNTIF($F$5:F303,F303))</f>
        <v>0</v>
      </c>
    </row>
    <row r="304" spans="1:64" hidden="1">
      <c r="A304" s="43">
        <v>303</v>
      </c>
      <c r="B304" s="35" t="s">
        <v>145</v>
      </c>
      <c r="C304" s="35" t="s">
        <v>5706</v>
      </c>
      <c r="D304" s="35">
        <v>2</v>
      </c>
      <c r="E304" s="35">
        <v>890</v>
      </c>
      <c r="F304" s="64" t="s">
        <v>1276</v>
      </c>
      <c r="G304" s="73" t="s">
        <v>1277</v>
      </c>
      <c r="H304" s="35">
        <v>88</v>
      </c>
      <c r="I304" s="35" t="s">
        <v>55</v>
      </c>
      <c r="J304" s="35">
        <v>0</v>
      </c>
      <c r="K304" s="35" t="s">
        <v>148</v>
      </c>
      <c r="L304" s="35" t="s">
        <v>53</v>
      </c>
      <c r="M304" s="35">
        <v>1</v>
      </c>
      <c r="N304" s="35"/>
      <c r="O304" s="35">
        <v>1</v>
      </c>
      <c r="P304" s="35">
        <v>2</v>
      </c>
      <c r="Q304" s="35">
        <v>3</v>
      </c>
      <c r="R304" s="35" t="s">
        <v>73</v>
      </c>
      <c r="S304" s="35" t="s">
        <v>73</v>
      </c>
      <c r="T304" s="36">
        <v>44901</v>
      </c>
      <c r="U304" s="36">
        <v>2958465</v>
      </c>
      <c r="V304" s="35" t="s">
        <v>5707</v>
      </c>
      <c r="W304" s="35" t="s">
        <v>144</v>
      </c>
      <c r="X304" s="35"/>
      <c r="Y304" s="35" t="s">
        <v>143</v>
      </c>
      <c r="Z304" s="35">
        <v>7594328</v>
      </c>
      <c r="AA304" s="35">
        <v>504</v>
      </c>
      <c r="AB304" s="35">
        <v>252</v>
      </c>
      <c r="AC304" s="35"/>
      <c r="AE304" s="51">
        <f t="shared" si="80"/>
        <v>1</v>
      </c>
      <c r="AG304" s="6" t="str">
        <f t="shared" si="81"/>
        <v>90MB1BG0-C1BAY0</v>
      </c>
      <c r="AH304" s="6" t="str">
        <f t="shared" si="82"/>
        <v>59MB1BGB-MB0A01S</v>
      </c>
      <c r="AI304" s="6" t="str">
        <f t="shared" si="83"/>
        <v/>
      </c>
      <c r="AJ304" s="6" t="str">
        <f t="shared" si="84"/>
        <v/>
      </c>
      <c r="AK304" s="6" t="str">
        <f t="shared" si="85"/>
        <v/>
      </c>
      <c r="AL304" s="6" t="str">
        <f t="shared" si="86"/>
        <v/>
      </c>
      <c r="AM304" s="6" t="str">
        <f t="shared" si="87"/>
        <v/>
      </c>
      <c r="AN304" s="6" t="str">
        <f t="shared" si="88"/>
        <v/>
      </c>
      <c r="AO304" s="6" t="str">
        <f t="shared" si="89"/>
        <v xml:space="preserve">90MB1BG0-C1BAY0 | 59MB1BGB-MB0A01S |  |  |  |  |  | </v>
      </c>
      <c r="AP304" s="6">
        <f t="shared" si="90"/>
        <v>0</v>
      </c>
      <c r="AQ304" s="4"/>
      <c r="AR304" s="6" t="b">
        <f t="shared" si="91"/>
        <v>1</v>
      </c>
      <c r="AS304" s="6" t="str">
        <f t="shared" si="92"/>
        <v>461E | 90MB1BG0-C1BAY0 | 59MB1BGB-MB0A01S |  |  |  |  |  |  | 88</v>
      </c>
      <c r="AT304" s="63">
        <f>IF(NOT(AR304),IF(TRIM($H304)="","Assembly","Phantom Alt"),VLOOKUP(F304,ZPCS04!B:G,6,0))</f>
        <v>724</v>
      </c>
      <c r="AU304" s="7"/>
      <c r="AV304" s="38">
        <f ca="1">IF(TRIM($W304)="F",OFFSET($A$5,MATCH($AS304,$AS$5:$AS304,0)-1,0),$A304)</f>
        <v>304</v>
      </c>
      <c r="AW304" s="38">
        <f ca="1">IFERROR(OFFSET(ZPCS04!$A$1,MATCH(F304,ZPCS04!B:B,0)-1,0),100)</f>
        <v>2</v>
      </c>
      <c r="AX304" s="7"/>
      <c r="AY304" s="6" t="b">
        <f t="shared" si="93"/>
        <v>1</v>
      </c>
      <c r="AZ304" s="6" t="b">
        <f t="shared" si="94"/>
        <v>1</v>
      </c>
      <c r="BA304" s="4"/>
      <c r="BB304" s="38" t="str">
        <f ca="1">IF(AT304="Phantom Alt",MATCH($AS304,$AS$5:$AS304,0),IF(OR(OFFSET($AF304,0,8-COUNTBLANK($AG304:$AN304))=$F303,$BE304=$BE303),$BB303,""))</f>
        <v/>
      </c>
      <c r="BC304" s="41"/>
      <c r="BD304" s="55" t="str">
        <f t="shared" si="95"/>
        <v>90MB1BG0-C1BAY0 | 10G213820113050</v>
      </c>
      <c r="BE304" s="55" t="str">
        <f t="shared" ca="1" si="96"/>
        <v>90MB1BG0-C1BAY0 | 59MB1BGB-MB0A01S</v>
      </c>
      <c r="BF304" s="57">
        <f ca="1">IFERROR(VLOOKUP($BE304,$BD$5:$BF303,3,0)*$AE304,VLOOKUP($C304,Demanda!$A:$B,2,0)*$AE304)*IF(AT304="Phantom Alt",$BC304,TRUE)</f>
        <v>1500</v>
      </c>
      <c r="BG304" s="57">
        <f t="shared" ca="1" si="97"/>
        <v>0</v>
      </c>
      <c r="BH304" s="57">
        <f>SUMIF(Invoice!A:A,F304,Invoice!B:B)</f>
        <v>0</v>
      </c>
      <c r="BI304" s="57">
        <f t="shared" ca="1" si="98"/>
        <v>1500</v>
      </c>
      <c r="BJ304" s="57">
        <f ca="1">MIN((BI304-SUMIF($AS$5:AS303,AS304,$BJ$5:BJ303)),MAX(0,BH304-SUMIF($F$5:F303,F304,$BJ$5:BJ303)))</f>
        <v>0</v>
      </c>
      <c r="BK304" s="57">
        <f t="shared" ca="1" si="99"/>
        <v>0</v>
      </c>
      <c r="BL304" s="57">
        <f ca="1">MAX(0,SUMIF(Invoice!A:A,F304,Invoice!B:B)-SUMIF(F:F,F304,BJ:BJ))*(COUNTIF(F:F,F304)=COUNTIF($F$5:F304,F304))</f>
        <v>0</v>
      </c>
    </row>
    <row r="305" spans="1:64" hidden="1">
      <c r="A305" s="43">
        <v>305</v>
      </c>
      <c r="B305" s="35" t="s">
        <v>145</v>
      </c>
      <c r="C305" s="35" t="s">
        <v>5706</v>
      </c>
      <c r="D305" s="35">
        <v>2</v>
      </c>
      <c r="E305" s="35">
        <v>900</v>
      </c>
      <c r="F305" s="64" t="s">
        <v>331</v>
      </c>
      <c r="G305" s="73" t="s">
        <v>332</v>
      </c>
      <c r="H305" s="35"/>
      <c r="I305" s="35" t="s">
        <v>54</v>
      </c>
      <c r="J305" s="35">
        <v>0</v>
      </c>
      <c r="K305" s="35" t="s">
        <v>148</v>
      </c>
      <c r="L305" s="35" t="s">
        <v>53</v>
      </c>
      <c r="M305" s="35">
        <v>2</v>
      </c>
      <c r="N305" s="35">
        <v>2</v>
      </c>
      <c r="O305" s="35">
        <v>1</v>
      </c>
      <c r="P305" s="35"/>
      <c r="Q305" s="35"/>
      <c r="R305" s="35" t="s">
        <v>73</v>
      </c>
      <c r="S305" s="35" t="s">
        <v>73</v>
      </c>
      <c r="T305" s="36">
        <v>44901</v>
      </c>
      <c r="U305" s="36">
        <v>2958465</v>
      </c>
      <c r="V305" s="35" t="s">
        <v>5707</v>
      </c>
      <c r="W305" s="35" t="s">
        <v>144</v>
      </c>
      <c r="X305" s="35"/>
      <c r="Y305" s="35" t="s">
        <v>143</v>
      </c>
      <c r="Z305" s="35">
        <v>7594328</v>
      </c>
      <c r="AA305" s="35">
        <v>506</v>
      </c>
      <c r="AB305" s="35">
        <v>253</v>
      </c>
      <c r="AC305" s="35"/>
      <c r="AE305" s="51">
        <f t="shared" si="80"/>
        <v>2</v>
      </c>
      <c r="AG305" s="6" t="str">
        <f t="shared" si="81"/>
        <v>90MB1BG0-C1BAY0</v>
      </c>
      <c r="AH305" s="6" t="str">
        <f t="shared" si="82"/>
        <v>59MB1BGB-MB0A01S</v>
      </c>
      <c r="AI305" s="6" t="str">
        <f t="shared" si="83"/>
        <v/>
      </c>
      <c r="AJ305" s="6" t="str">
        <f t="shared" si="84"/>
        <v/>
      </c>
      <c r="AK305" s="6" t="str">
        <f t="shared" si="85"/>
        <v/>
      </c>
      <c r="AL305" s="6" t="str">
        <f t="shared" si="86"/>
        <v/>
      </c>
      <c r="AM305" s="6" t="str">
        <f t="shared" si="87"/>
        <v/>
      </c>
      <c r="AN305" s="6" t="str">
        <f t="shared" si="88"/>
        <v/>
      </c>
      <c r="AO305" s="6" t="str">
        <f t="shared" si="89"/>
        <v xml:space="preserve">90MB1BG0-C1BAY0 | 59MB1BGB-MB0A01S |  |  |  |  |  | </v>
      </c>
      <c r="AP305" s="6">
        <f t="shared" si="90"/>
        <v>100</v>
      </c>
      <c r="AQ305" s="4"/>
      <c r="AR305" s="6" t="b">
        <f t="shared" si="91"/>
        <v>1</v>
      </c>
      <c r="AS305" s="6" t="str">
        <f t="shared" si="92"/>
        <v>461E | 90MB1BG0-C1BAY0 | 59MB1BGB-MB0A01S |  |  |  |  |  |  | uniq305</v>
      </c>
      <c r="AT305" s="63">
        <f>IF(NOT(AR305),IF(TRIM($H305)="","Assembly","Phantom Alt"),VLOOKUP(F305,ZPCS04!B:G,6,0))</f>
        <v>45</v>
      </c>
      <c r="AU305" s="7"/>
      <c r="AV305" s="38">
        <f ca="1">IF(TRIM($W305)="F",OFFSET($A$5,MATCH($AS305,$AS$5:$AS305,0)-1,0),$A305)</f>
        <v>305</v>
      </c>
      <c r="AW305" s="38">
        <f ca="1">IFERROR(OFFSET(ZPCS04!$A$1,MATCH(F305,ZPCS04!B:B,0)-1,0),100)</f>
        <v>1.99999997</v>
      </c>
      <c r="AX305" s="7"/>
      <c r="AY305" s="6" t="b">
        <f t="shared" si="93"/>
        <v>1</v>
      </c>
      <c r="AZ305" s="6" t="b">
        <f t="shared" si="94"/>
        <v>1</v>
      </c>
      <c r="BA305" s="4"/>
      <c r="BB305" s="38" t="str">
        <f ca="1">IF(AT305="Phantom Alt",MATCH($AS305,$AS$5:$AS305,0),IF(OR(OFFSET($AF305,0,8-COUNTBLANK($AG305:$AN305))=$F304,$BE305=$BE304),$BB304,""))</f>
        <v/>
      </c>
      <c r="BC305" s="41"/>
      <c r="BD305" s="55" t="str">
        <f t="shared" si="95"/>
        <v>90MB1BG0-C1BAY0 | 06095-00810200</v>
      </c>
      <c r="BE305" s="55" t="str">
        <f t="shared" ca="1" si="96"/>
        <v>90MB1BG0-C1BAY0 | 59MB1BGB-MB0A01S</v>
      </c>
      <c r="BF305" s="57">
        <f ca="1">IFERROR(VLOOKUP($BE305,$BD$5:$BF304,3,0)*$AE305,VLOOKUP($C305,Demanda!$A:$B,2,0)*$AE305)*IF(AT305="Phantom Alt",$BC305,TRUE)</f>
        <v>3000</v>
      </c>
      <c r="BG305" s="57">
        <f t="shared" ca="1" si="97"/>
        <v>3000</v>
      </c>
      <c r="BH305" s="57">
        <f>SUMIF(Invoice!A:A,F305,Invoice!B:B)</f>
        <v>3000</v>
      </c>
      <c r="BI305" s="57">
        <f t="shared" ca="1" si="98"/>
        <v>3000</v>
      </c>
      <c r="BJ305" s="57">
        <f ca="1">MIN((BI305-SUMIF($AS$5:AS304,AS305,$BJ$5:BJ304)),MAX(0,BH305-SUMIF($F$5:F304,F305,$BJ$5:BJ304)))</f>
        <v>3000</v>
      </c>
      <c r="BK305" s="57">
        <f t="shared" ca="1" si="99"/>
        <v>0</v>
      </c>
      <c r="BL305" s="57">
        <f ca="1">MAX(0,SUMIF(Invoice!A:A,F305,Invoice!B:B)-SUMIF(F:F,F305,BJ:BJ))*(COUNTIF(F:F,F305)=COUNTIF($F$5:F305,F305))</f>
        <v>0</v>
      </c>
    </row>
    <row r="306" spans="1:64" hidden="1">
      <c r="A306" s="43">
        <v>306</v>
      </c>
      <c r="B306" s="35" t="s">
        <v>145</v>
      </c>
      <c r="C306" s="35" t="s">
        <v>5706</v>
      </c>
      <c r="D306" s="35">
        <v>2</v>
      </c>
      <c r="E306" s="35">
        <v>910</v>
      </c>
      <c r="F306" s="64" t="s">
        <v>1285</v>
      </c>
      <c r="G306" s="73" t="s">
        <v>1286</v>
      </c>
      <c r="H306" s="35">
        <v>90</v>
      </c>
      <c r="I306" s="35" t="s">
        <v>55</v>
      </c>
      <c r="J306" s="35">
        <v>0</v>
      </c>
      <c r="K306" s="35" t="s">
        <v>462</v>
      </c>
      <c r="L306" s="35" t="s">
        <v>53</v>
      </c>
      <c r="M306" s="35">
        <v>2</v>
      </c>
      <c r="N306" s="35"/>
      <c r="O306" s="35">
        <v>1</v>
      </c>
      <c r="P306" s="35">
        <v>2</v>
      </c>
      <c r="Q306" s="35">
        <v>2</v>
      </c>
      <c r="R306" s="35" t="s">
        <v>122</v>
      </c>
      <c r="S306" s="35" t="s">
        <v>122</v>
      </c>
      <c r="T306" s="36">
        <v>44901</v>
      </c>
      <c r="U306" s="36">
        <v>2958465</v>
      </c>
      <c r="V306" s="35" t="s">
        <v>5707</v>
      </c>
      <c r="W306" s="35" t="s">
        <v>144</v>
      </c>
      <c r="X306" s="35"/>
      <c r="Y306" s="35" t="s">
        <v>143</v>
      </c>
      <c r="Z306" s="35">
        <v>7594328</v>
      </c>
      <c r="AA306" s="35">
        <v>510</v>
      </c>
      <c r="AB306" s="35">
        <v>255</v>
      </c>
      <c r="AC306" s="35"/>
      <c r="AE306" s="51">
        <f t="shared" si="80"/>
        <v>2</v>
      </c>
      <c r="AG306" s="6" t="str">
        <f t="shared" si="81"/>
        <v>90MB1BG0-C1BAY0</v>
      </c>
      <c r="AH306" s="6" t="str">
        <f t="shared" si="82"/>
        <v>59MB1BGB-MB0A01S</v>
      </c>
      <c r="AI306" s="6" t="str">
        <f t="shared" si="83"/>
        <v/>
      </c>
      <c r="AJ306" s="6" t="str">
        <f t="shared" si="84"/>
        <v/>
      </c>
      <c r="AK306" s="6" t="str">
        <f t="shared" si="85"/>
        <v/>
      </c>
      <c r="AL306" s="6" t="str">
        <f t="shared" si="86"/>
        <v/>
      </c>
      <c r="AM306" s="6" t="str">
        <f t="shared" si="87"/>
        <v/>
      </c>
      <c r="AN306" s="6" t="str">
        <f t="shared" si="88"/>
        <v/>
      </c>
      <c r="AO306" s="6" t="str">
        <f t="shared" si="89"/>
        <v xml:space="preserve">90MB1BG0-C1BAY0 | 59MB1BGB-MB0A01S |  |  |  |  |  | </v>
      </c>
      <c r="AP306" s="6">
        <f t="shared" si="90"/>
        <v>0</v>
      </c>
      <c r="AQ306" s="4"/>
      <c r="AR306" s="6" t="b">
        <f t="shared" si="91"/>
        <v>1</v>
      </c>
      <c r="AS306" s="6" t="str">
        <f t="shared" si="92"/>
        <v>461E | 90MB1BG0-C1BAY0 | 59MB1BGB-MB0A01S |  |  |  |  |  |  | 90</v>
      </c>
      <c r="AT306" s="63">
        <f>IF(NOT(AR306),IF(TRIM($H306)="","Assembly","Phantom Alt"),VLOOKUP(F306,ZPCS04!B:G,6,0))</f>
        <v>876</v>
      </c>
      <c r="AU306" s="7"/>
      <c r="AV306" s="38">
        <f ca="1">IF(TRIM($W306)="F",OFFSET($A$5,MATCH($AS306,$AS$5:$AS306,0)-1,0),$A306)</f>
        <v>306</v>
      </c>
      <c r="AW306" s="38">
        <f ca="1">IFERROR(OFFSET(ZPCS04!$A$1,MATCH(F306,ZPCS04!B:B,0)-1,0),100)</f>
        <v>1.9999999499999999</v>
      </c>
      <c r="AX306" s="7"/>
      <c r="AY306" s="6" t="b">
        <f t="shared" si="93"/>
        <v>1</v>
      </c>
      <c r="AZ306" s="6" t="b">
        <f t="shared" si="94"/>
        <v>1</v>
      </c>
      <c r="BA306" s="4"/>
      <c r="BB306" s="38" t="str">
        <f ca="1">IF(AT306="Phantom Alt",MATCH($AS306,$AS$5:$AS306,0),IF(OR(OFFSET($AF306,0,8-COUNTBLANK($AG306:$AN306))=$F305,$BE306=$BE305),$BB305,""))</f>
        <v/>
      </c>
      <c r="BC306" s="41"/>
      <c r="BD306" s="55" t="str">
        <f t="shared" si="95"/>
        <v>90MB1BG0-C1BAY0 | 10G215000002010</v>
      </c>
      <c r="BE306" s="55" t="str">
        <f t="shared" ca="1" si="96"/>
        <v>90MB1BG0-C1BAY0 | 59MB1BGB-MB0A01S</v>
      </c>
      <c r="BF306" s="57">
        <f ca="1">IFERROR(VLOOKUP($BE306,$BD$5:$BF305,3,0)*$AE306,VLOOKUP($C306,Demanda!$A:$B,2,0)*$AE306)*IF(AT306="Phantom Alt",$BC306,TRUE)</f>
        <v>3000</v>
      </c>
      <c r="BG306" s="57">
        <f t="shared" ca="1" si="97"/>
        <v>0</v>
      </c>
      <c r="BH306" s="57">
        <f>SUMIF(Invoice!A:A,F306,Invoice!B:B)</f>
        <v>5000</v>
      </c>
      <c r="BI306" s="57">
        <f t="shared" ca="1" si="98"/>
        <v>3000</v>
      </c>
      <c r="BJ306" s="57">
        <f ca="1">MIN((BI306-SUMIF($AS$5:AS305,AS306,$BJ$5:BJ305)),MAX(0,BH306-SUMIF($F$5:F305,F306,$BJ$5:BJ305)))</f>
        <v>3000</v>
      </c>
      <c r="BK306" s="57">
        <f t="shared" ca="1" si="99"/>
        <v>0</v>
      </c>
      <c r="BL306" s="57">
        <f ca="1">MAX(0,SUMIF(Invoice!A:A,F306,Invoice!B:B)-SUMIF(F:F,F306,BJ:BJ))*(COUNTIF(F:F,F306)=COUNTIF($F$5:F306,F306))</f>
        <v>2000</v>
      </c>
    </row>
    <row r="307" spans="1:64" hidden="1">
      <c r="A307" s="43">
        <v>307</v>
      </c>
      <c r="B307" s="35" t="s">
        <v>145</v>
      </c>
      <c r="C307" s="35" t="s">
        <v>5706</v>
      </c>
      <c r="D307" s="35">
        <v>2</v>
      </c>
      <c r="E307" s="35">
        <v>910</v>
      </c>
      <c r="F307" s="64" t="s">
        <v>1288</v>
      </c>
      <c r="G307" s="73" t="s">
        <v>1289</v>
      </c>
      <c r="H307" s="35">
        <v>90</v>
      </c>
      <c r="I307" s="35" t="s">
        <v>54</v>
      </c>
      <c r="J307" s="35">
        <v>100</v>
      </c>
      <c r="K307" s="35" t="s">
        <v>462</v>
      </c>
      <c r="L307" s="35" t="s">
        <v>53</v>
      </c>
      <c r="M307" s="35">
        <v>2</v>
      </c>
      <c r="N307" s="35">
        <v>2</v>
      </c>
      <c r="O307" s="35">
        <v>1</v>
      </c>
      <c r="P307" s="35">
        <v>2</v>
      </c>
      <c r="Q307" s="35">
        <v>1</v>
      </c>
      <c r="R307" s="35" t="s">
        <v>122</v>
      </c>
      <c r="S307" s="35" t="s">
        <v>122</v>
      </c>
      <c r="T307" s="36">
        <v>44901</v>
      </c>
      <c r="U307" s="36">
        <v>2958465</v>
      </c>
      <c r="V307" s="35" t="s">
        <v>5707</v>
      </c>
      <c r="W307" s="35" t="s">
        <v>144</v>
      </c>
      <c r="X307" s="35"/>
      <c r="Y307" s="35" t="s">
        <v>143</v>
      </c>
      <c r="Z307" s="35">
        <v>7594328</v>
      </c>
      <c r="AA307" s="35">
        <v>508</v>
      </c>
      <c r="AB307" s="35">
        <v>254</v>
      </c>
      <c r="AC307" s="35"/>
      <c r="AE307" s="51">
        <f t="shared" si="80"/>
        <v>2</v>
      </c>
      <c r="AG307" s="6" t="str">
        <f t="shared" si="81"/>
        <v>90MB1BG0-C1BAY0</v>
      </c>
      <c r="AH307" s="6" t="str">
        <f t="shared" si="82"/>
        <v>59MB1BGB-MB0A01S</v>
      </c>
      <c r="AI307" s="6" t="str">
        <f t="shared" si="83"/>
        <v/>
      </c>
      <c r="AJ307" s="6" t="str">
        <f t="shared" si="84"/>
        <v/>
      </c>
      <c r="AK307" s="6" t="str">
        <f t="shared" si="85"/>
        <v/>
      </c>
      <c r="AL307" s="6" t="str">
        <f t="shared" si="86"/>
        <v/>
      </c>
      <c r="AM307" s="6" t="str">
        <f t="shared" si="87"/>
        <v/>
      </c>
      <c r="AN307" s="6" t="str">
        <f t="shared" si="88"/>
        <v/>
      </c>
      <c r="AO307" s="6" t="str">
        <f t="shared" si="89"/>
        <v xml:space="preserve">90MB1BG0-C1BAY0 | 59MB1BGB-MB0A01S |  |  |  |  |  | </v>
      </c>
      <c r="AP307" s="6">
        <f t="shared" si="90"/>
        <v>100</v>
      </c>
      <c r="AQ307" s="4"/>
      <c r="AR307" s="6" t="b">
        <f t="shared" si="91"/>
        <v>1</v>
      </c>
      <c r="AS307" s="6" t="str">
        <f t="shared" si="92"/>
        <v>461E | 90MB1BG0-C1BAY0 | 59MB1BGB-MB0A01S |  |  |  |  |  |  | 90</v>
      </c>
      <c r="AT307" s="63">
        <f>IF(NOT(AR307),IF(TRIM($H307)="","Assembly","Phantom Alt"),VLOOKUP(F307,ZPCS04!B:G,6,0))</f>
        <v>876</v>
      </c>
      <c r="AU307" s="7"/>
      <c r="AV307" s="38">
        <f ca="1">IF(TRIM($W307)="F",OFFSET($A$5,MATCH($AS307,$AS$5:$AS307,0)-1,0),$A307)</f>
        <v>306</v>
      </c>
      <c r="AW307" s="38">
        <f ca="1">IFERROR(OFFSET(ZPCS04!$A$1,MATCH(F307,ZPCS04!B:B,0)-1,0),100)</f>
        <v>2</v>
      </c>
      <c r="AX307" s="7"/>
      <c r="AY307" s="6" t="b">
        <f t="shared" si="93"/>
        <v>1</v>
      </c>
      <c r="AZ307" s="6" t="b">
        <f t="shared" si="94"/>
        <v>1</v>
      </c>
      <c r="BA307" s="4"/>
      <c r="BB307" s="38" t="str">
        <f ca="1">IF(AT307="Phantom Alt",MATCH($AS307,$AS$5:$AS307,0),IF(OR(OFFSET($AF307,0,8-COUNTBLANK($AG307:$AN307))=$F306,$BE307=$BE306),$BB306,""))</f>
        <v/>
      </c>
      <c r="BC307" s="41"/>
      <c r="BD307" s="55" t="str">
        <f t="shared" si="95"/>
        <v>90MB1BG0-C1BAY0 | 10G215000002020</v>
      </c>
      <c r="BE307" s="55" t="str">
        <f t="shared" ca="1" si="96"/>
        <v>90MB1BG0-C1BAY0 | 59MB1BGB-MB0A01S</v>
      </c>
      <c r="BF307" s="57">
        <f ca="1">IFERROR(VLOOKUP($BE307,$BD$5:$BF306,3,0)*$AE307,VLOOKUP($C307,Demanda!$A:$B,2,0)*$AE307)*IF(AT307="Phantom Alt",$BC307,TRUE)</f>
        <v>3000</v>
      </c>
      <c r="BG307" s="57">
        <f t="shared" ca="1" si="97"/>
        <v>3000</v>
      </c>
      <c r="BH307" s="57">
        <f>SUMIF(Invoice!A:A,F307,Invoice!B:B)</f>
        <v>0</v>
      </c>
      <c r="BI307" s="57">
        <f t="shared" ca="1" si="98"/>
        <v>3000</v>
      </c>
      <c r="BJ307" s="57">
        <f ca="1">MIN((BI307-SUMIF($AS$5:AS306,AS307,$BJ$5:BJ306)),MAX(0,BH307-SUMIF($F$5:F306,F307,$BJ$5:BJ306)))</f>
        <v>0</v>
      </c>
      <c r="BK307" s="57">
        <f t="shared" ca="1" si="99"/>
        <v>0</v>
      </c>
      <c r="BL307" s="57">
        <f ca="1">MAX(0,SUMIF(Invoice!A:A,F307,Invoice!B:B)-SUMIF(F:F,F307,BJ:BJ))*(COUNTIF(F:F,F307)=COUNTIF($F$5:F307,F307))</f>
        <v>0</v>
      </c>
    </row>
    <row r="308" spans="1:64" hidden="1">
      <c r="A308" s="43">
        <v>309</v>
      </c>
      <c r="B308" s="35" t="s">
        <v>145</v>
      </c>
      <c r="C308" s="35" t="s">
        <v>5706</v>
      </c>
      <c r="D308" s="35">
        <v>2</v>
      </c>
      <c r="E308" s="35">
        <v>910</v>
      </c>
      <c r="F308" s="64" t="s">
        <v>1290</v>
      </c>
      <c r="G308" s="73" t="s">
        <v>1291</v>
      </c>
      <c r="H308" s="35">
        <v>90</v>
      </c>
      <c r="I308" s="35" t="s">
        <v>55</v>
      </c>
      <c r="J308" s="35">
        <v>0</v>
      </c>
      <c r="K308" s="35" t="s">
        <v>148</v>
      </c>
      <c r="L308" s="35" t="s">
        <v>53</v>
      </c>
      <c r="M308" s="35">
        <v>2</v>
      </c>
      <c r="N308" s="35"/>
      <c r="O308" s="35">
        <v>1</v>
      </c>
      <c r="P308" s="35">
        <v>2</v>
      </c>
      <c r="Q308" s="35">
        <v>3</v>
      </c>
      <c r="R308" s="35" t="s">
        <v>73</v>
      </c>
      <c r="S308" s="35" t="s">
        <v>73</v>
      </c>
      <c r="T308" s="36">
        <v>44901</v>
      </c>
      <c r="U308" s="36">
        <v>2958465</v>
      </c>
      <c r="V308" s="35" t="s">
        <v>5707</v>
      </c>
      <c r="W308" s="35" t="s">
        <v>144</v>
      </c>
      <c r="X308" s="35"/>
      <c r="Y308" s="35" t="s">
        <v>143</v>
      </c>
      <c r="Z308" s="35">
        <v>7594328</v>
      </c>
      <c r="AA308" s="35">
        <v>512</v>
      </c>
      <c r="AB308" s="35">
        <v>256</v>
      </c>
      <c r="AC308" s="35"/>
      <c r="AE308" s="51">
        <f t="shared" si="80"/>
        <v>2</v>
      </c>
      <c r="AG308" s="6" t="str">
        <f t="shared" si="81"/>
        <v>90MB1BG0-C1BAY0</v>
      </c>
      <c r="AH308" s="6" t="str">
        <f t="shared" si="82"/>
        <v>59MB1BGB-MB0A01S</v>
      </c>
      <c r="AI308" s="6" t="str">
        <f t="shared" si="83"/>
        <v/>
      </c>
      <c r="AJ308" s="6" t="str">
        <f t="shared" si="84"/>
        <v/>
      </c>
      <c r="AK308" s="6" t="str">
        <f t="shared" si="85"/>
        <v/>
      </c>
      <c r="AL308" s="6" t="str">
        <f t="shared" si="86"/>
        <v/>
      </c>
      <c r="AM308" s="6" t="str">
        <f t="shared" si="87"/>
        <v/>
      </c>
      <c r="AN308" s="6" t="str">
        <f t="shared" si="88"/>
        <v/>
      </c>
      <c r="AO308" s="6" t="str">
        <f t="shared" si="89"/>
        <v xml:space="preserve">90MB1BG0-C1BAY0 | 59MB1BGB-MB0A01S |  |  |  |  |  | </v>
      </c>
      <c r="AP308" s="6">
        <f t="shared" si="90"/>
        <v>0</v>
      </c>
      <c r="AQ308" s="4"/>
      <c r="AR308" s="6" t="b">
        <f t="shared" si="91"/>
        <v>1</v>
      </c>
      <c r="AS308" s="6" t="str">
        <f t="shared" si="92"/>
        <v>461E | 90MB1BG0-C1BAY0 | 59MB1BGB-MB0A01S |  |  |  |  |  |  | 90</v>
      </c>
      <c r="AT308" s="63">
        <f>IF(NOT(AR308),IF(TRIM($H308)="","Assembly","Phantom Alt"),VLOOKUP(F308,ZPCS04!B:G,6,0))</f>
        <v>876</v>
      </c>
      <c r="AU308" s="7"/>
      <c r="AV308" s="38">
        <f ca="1">IF(TRIM($W308)="F",OFFSET($A$5,MATCH($AS308,$AS$5:$AS308,0)-1,0),$A308)</f>
        <v>306</v>
      </c>
      <c r="AW308" s="38">
        <f ca="1">IFERROR(OFFSET(ZPCS04!$A$1,MATCH(F308,ZPCS04!B:B,0)-1,0),100)</f>
        <v>2</v>
      </c>
      <c r="AX308" s="7"/>
      <c r="AY308" s="6" t="b">
        <f t="shared" si="93"/>
        <v>1</v>
      </c>
      <c r="AZ308" s="6" t="b">
        <f t="shared" si="94"/>
        <v>1</v>
      </c>
      <c r="BA308" s="4"/>
      <c r="BB308" s="38" t="str">
        <f ca="1">IF(AT308="Phantom Alt",MATCH($AS308,$AS$5:$AS308,0),IF(OR(OFFSET($AF308,0,8-COUNTBLANK($AG308:$AN308))=$F307,$BE308=$BE307),$BB307,""))</f>
        <v/>
      </c>
      <c r="BC308" s="41"/>
      <c r="BD308" s="55" t="str">
        <f t="shared" si="95"/>
        <v>90MB1BG0-C1BAY0 | 10G215000002050</v>
      </c>
      <c r="BE308" s="55" t="str">
        <f t="shared" ca="1" si="96"/>
        <v>90MB1BG0-C1BAY0 | 59MB1BGB-MB0A01S</v>
      </c>
      <c r="BF308" s="57">
        <f ca="1">IFERROR(VLOOKUP($BE308,$BD$5:$BF307,3,0)*$AE308,VLOOKUP($C308,Demanda!$A:$B,2,0)*$AE308)*IF(AT308="Phantom Alt",$BC308,TRUE)</f>
        <v>3000</v>
      </c>
      <c r="BG308" s="57">
        <f t="shared" ca="1" si="97"/>
        <v>0</v>
      </c>
      <c r="BH308" s="57">
        <f>SUMIF(Invoice!A:A,F308,Invoice!B:B)</f>
        <v>0</v>
      </c>
      <c r="BI308" s="57">
        <f t="shared" ca="1" si="98"/>
        <v>3000</v>
      </c>
      <c r="BJ308" s="57">
        <f ca="1">MIN((BI308-SUMIF($AS$5:AS307,AS308,$BJ$5:BJ307)),MAX(0,BH308-SUMIF($F$5:F307,F308,$BJ$5:BJ307)))</f>
        <v>0</v>
      </c>
      <c r="BK308" s="57">
        <f t="shared" ca="1" si="99"/>
        <v>0</v>
      </c>
      <c r="BL308" s="57">
        <f ca="1">MAX(0,SUMIF(Invoice!A:A,F308,Invoice!B:B)-SUMIF(F:F,F308,BJ:BJ))*(COUNTIF(F:F,F308)=COUNTIF($F$5:F308,F308))</f>
        <v>0</v>
      </c>
    </row>
    <row r="309" spans="1:64" hidden="1">
      <c r="A309" s="43">
        <v>308</v>
      </c>
      <c r="B309" s="35" t="s">
        <v>145</v>
      </c>
      <c r="C309" s="35" t="s">
        <v>5706</v>
      </c>
      <c r="D309" s="35">
        <v>2</v>
      </c>
      <c r="E309" s="35">
        <v>920</v>
      </c>
      <c r="F309" s="64" t="s">
        <v>1292</v>
      </c>
      <c r="G309" s="73" t="s">
        <v>1293</v>
      </c>
      <c r="H309" s="35">
        <v>91</v>
      </c>
      <c r="I309" s="35" t="s">
        <v>55</v>
      </c>
      <c r="J309" s="35">
        <v>0</v>
      </c>
      <c r="K309" s="35" t="s">
        <v>148</v>
      </c>
      <c r="L309" s="35" t="s">
        <v>53</v>
      </c>
      <c r="M309" s="35">
        <v>2</v>
      </c>
      <c r="N309" s="35"/>
      <c r="O309" s="35">
        <v>1</v>
      </c>
      <c r="P309" s="35">
        <v>2</v>
      </c>
      <c r="Q309" s="35">
        <v>2</v>
      </c>
      <c r="R309" s="35" t="s">
        <v>73</v>
      </c>
      <c r="S309" s="35" t="s">
        <v>73</v>
      </c>
      <c r="T309" s="36">
        <v>44901</v>
      </c>
      <c r="U309" s="36">
        <v>2958465</v>
      </c>
      <c r="V309" s="35" t="s">
        <v>5707</v>
      </c>
      <c r="W309" s="35" t="s">
        <v>144</v>
      </c>
      <c r="X309" s="35"/>
      <c r="Y309" s="35" t="s">
        <v>143</v>
      </c>
      <c r="Z309" s="35">
        <v>7594328</v>
      </c>
      <c r="AA309" s="35">
        <v>516</v>
      </c>
      <c r="AB309" s="35">
        <v>258</v>
      </c>
      <c r="AC309" s="35"/>
      <c r="AE309" s="51">
        <f t="shared" si="80"/>
        <v>2</v>
      </c>
      <c r="AG309" s="6" t="str">
        <f t="shared" si="81"/>
        <v>90MB1BG0-C1BAY0</v>
      </c>
      <c r="AH309" s="6" t="str">
        <f t="shared" si="82"/>
        <v>59MB1BGB-MB0A01S</v>
      </c>
      <c r="AI309" s="6" t="str">
        <f t="shared" si="83"/>
        <v/>
      </c>
      <c r="AJ309" s="6" t="str">
        <f t="shared" si="84"/>
        <v/>
      </c>
      <c r="AK309" s="6" t="str">
        <f t="shared" si="85"/>
        <v/>
      </c>
      <c r="AL309" s="6" t="str">
        <f t="shared" si="86"/>
        <v/>
      </c>
      <c r="AM309" s="6" t="str">
        <f t="shared" si="87"/>
        <v/>
      </c>
      <c r="AN309" s="6" t="str">
        <f t="shared" si="88"/>
        <v/>
      </c>
      <c r="AO309" s="6" t="str">
        <f t="shared" si="89"/>
        <v xml:space="preserve">90MB1BG0-C1BAY0 | 59MB1BGB-MB0A01S |  |  |  |  |  | </v>
      </c>
      <c r="AP309" s="6">
        <f t="shared" si="90"/>
        <v>0</v>
      </c>
      <c r="AQ309" s="4"/>
      <c r="AR309" s="6" t="b">
        <f t="shared" si="91"/>
        <v>1</v>
      </c>
      <c r="AS309" s="6" t="str">
        <f t="shared" si="92"/>
        <v>461E | 90MB1BG0-C1BAY0 | 59MB1BGB-MB0A01S |  |  |  |  |  |  | 91</v>
      </c>
      <c r="AT309" s="63">
        <f>IF(NOT(AR309),IF(TRIM($H309)="","Assembly","Phantom Alt"),VLOOKUP(F309,ZPCS04!B:G,6,0))</f>
        <v>725</v>
      </c>
      <c r="AU309" s="7"/>
      <c r="AV309" s="38">
        <f ca="1">IF(TRIM($W309)="F",OFFSET($A$5,MATCH($AS309,$AS$5:$AS309,0)-1,0),$A309)</f>
        <v>308</v>
      </c>
      <c r="AW309" s="38">
        <f ca="1">IFERROR(OFFSET(ZPCS04!$A$1,MATCH(F309,ZPCS04!B:B,0)-1,0),100)</f>
        <v>1.9999999499999999</v>
      </c>
      <c r="AX309" s="7"/>
      <c r="AY309" s="6" t="b">
        <f t="shared" si="93"/>
        <v>1</v>
      </c>
      <c r="AZ309" s="6" t="b">
        <f t="shared" si="94"/>
        <v>1</v>
      </c>
      <c r="BA309" s="4"/>
      <c r="BB309" s="38" t="str">
        <f ca="1">IF(AT309="Phantom Alt",MATCH($AS309,$AS$5:$AS309,0),IF(OR(OFFSET($AF309,0,8-COUNTBLANK($AG309:$AN309))=$F308,$BE309=$BE308),$BB308,""))</f>
        <v/>
      </c>
      <c r="BC309" s="41"/>
      <c r="BD309" s="55" t="str">
        <f t="shared" si="95"/>
        <v>90MB1BG0-C1BAY0 | 10G2152R2002010</v>
      </c>
      <c r="BE309" s="55" t="str">
        <f t="shared" ca="1" si="96"/>
        <v>90MB1BG0-C1BAY0 | 59MB1BGB-MB0A01S</v>
      </c>
      <c r="BF309" s="57">
        <f ca="1">IFERROR(VLOOKUP($BE309,$BD$5:$BF308,3,0)*$AE309,VLOOKUP($C309,Demanda!$A:$B,2,0)*$AE309)*IF(AT309="Phantom Alt",$BC309,TRUE)</f>
        <v>3000</v>
      </c>
      <c r="BG309" s="57">
        <f t="shared" ca="1" si="97"/>
        <v>0</v>
      </c>
      <c r="BH309" s="57">
        <f>SUMIF(Invoice!A:A,F309,Invoice!B:B)</f>
        <v>5000</v>
      </c>
      <c r="BI309" s="57">
        <f t="shared" ca="1" si="98"/>
        <v>3000</v>
      </c>
      <c r="BJ309" s="57">
        <f ca="1">MIN((BI309-SUMIF($AS$5:AS308,AS309,$BJ$5:BJ308)),MAX(0,BH309-SUMIF($F$5:F308,F309,$BJ$5:BJ308)))</f>
        <v>3000</v>
      </c>
      <c r="BK309" s="57">
        <f t="shared" ca="1" si="99"/>
        <v>0</v>
      </c>
      <c r="BL309" s="57">
        <f ca="1">MAX(0,SUMIF(Invoice!A:A,F309,Invoice!B:B)-SUMIF(F:F,F309,BJ:BJ))*(COUNTIF(F:F,F309)=COUNTIF($F$5:F309,F309))</f>
        <v>2000</v>
      </c>
    </row>
    <row r="310" spans="1:64" hidden="1">
      <c r="A310" s="43">
        <v>310</v>
      </c>
      <c r="B310" s="35" t="s">
        <v>145</v>
      </c>
      <c r="C310" s="35" t="s">
        <v>5706</v>
      </c>
      <c r="D310" s="35">
        <v>2</v>
      </c>
      <c r="E310" s="35">
        <v>920</v>
      </c>
      <c r="F310" s="64" t="s">
        <v>1295</v>
      </c>
      <c r="G310" s="73" t="s">
        <v>1296</v>
      </c>
      <c r="H310" s="35">
        <v>91</v>
      </c>
      <c r="I310" s="35" t="s">
        <v>55</v>
      </c>
      <c r="J310" s="35">
        <v>0</v>
      </c>
      <c r="K310" s="35" t="s">
        <v>148</v>
      </c>
      <c r="L310" s="35" t="s">
        <v>53</v>
      </c>
      <c r="M310" s="35">
        <v>2</v>
      </c>
      <c r="N310" s="35"/>
      <c r="O310" s="35">
        <v>1</v>
      </c>
      <c r="P310" s="35">
        <v>2</v>
      </c>
      <c r="Q310" s="35">
        <v>3</v>
      </c>
      <c r="R310" s="35" t="s">
        <v>73</v>
      </c>
      <c r="S310" s="35" t="s">
        <v>73</v>
      </c>
      <c r="T310" s="36">
        <v>44901</v>
      </c>
      <c r="U310" s="36">
        <v>2958465</v>
      </c>
      <c r="V310" s="35" t="s">
        <v>5707</v>
      </c>
      <c r="W310" s="35" t="s">
        <v>144</v>
      </c>
      <c r="X310" s="35"/>
      <c r="Y310" s="35" t="s">
        <v>143</v>
      </c>
      <c r="Z310" s="35">
        <v>7594328</v>
      </c>
      <c r="AA310" s="35">
        <v>518</v>
      </c>
      <c r="AB310" s="35">
        <v>259</v>
      </c>
      <c r="AC310" s="35"/>
      <c r="AE310" s="51">
        <f t="shared" si="80"/>
        <v>2</v>
      </c>
      <c r="AG310" s="6" t="str">
        <f t="shared" si="81"/>
        <v>90MB1BG0-C1BAY0</v>
      </c>
      <c r="AH310" s="6" t="str">
        <f t="shared" si="82"/>
        <v>59MB1BGB-MB0A01S</v>
      </c>
      <c r="AI310" s="6" t="str">
        <f t="shared" si="83"/>
        <v/>
      </c>
      <c r="AJ310" s="6" t="str">
        <f t="shared" si="84"/>
        <v/>
      </c>
      <c r="AK310" s="6" t="str">
        <f t="shared" si="85"/>
        <v/>
      </c>
      <c r="AL310" s="6" t="str">
        <f t="shared" si="86"/>
        <v/>
      </c>
      <c r="AM310" s="6" t="str">
        <f t="shared" si="87"/>
        <v/>
      </c>
      <c r="AN310" s="6" t="str">
        <f t="shared" si="88"/>
        <v/>
      </c>
      <c r="AO310" s="6" t="str">
        <f t="shared" si="89"/>
        <v xml:space="preserve">90MB1BG0-C1BAY0 | 59MB1BGB-MB0A01S |  |  |  |  |  | </v>
      </c>
      <c r="AP310" s="6">
        <f t="shared" si="90"/>
        <v>0</v>
      </c>
      <c r="AQ310" s="4"/>
      <c r="AR310" s="6" t="b">
        <f t="shared" si="91"/>
        <v>1</v>
      </c>
      <c r="AS310" s="6" t="str">
        <f t="shared" si="92"/>
        <v>461E | 90MB1BG0-C1BAY0 | 59MB1BGB-MB0A01S |  |  |  |  |  |  | 91</v>
      </c>
      <c r="AT310" s="63">
        <f>IF(NOT(AR310),IF(TRIM($H310)="","Assembly","Phantom Alt"),VLOOKUP(F310,ZPCS04!B:G,6,0))</f>
        <v>725</v>
      </c>
      <c r="AU310" s="7"/>
      <c r="AV310" s="38">
        <f ca="1">IF(TRIM($W310)="F",OFFSET($A$5,MATCH($AS310,$AS$5:$AS310,0)-1,0),$A310)</f>
        <v>308</v>
      </c>
      <c r="AW310" s="38">
        <f ca="1">IFERROR(OFFSET(ZPCS04!$A$1,MATCH(F310,ZPCS04!B:B,0)-1,0),100)</f>
        <v>2</v>
      </c>
      <c r="AX310" s="7"/>
      <c r="AY310" s="6" t="b">
        <f t="shared" si="93"/>
        <v>1</v>
      </c>
      <c r="AZ310" s="6" t="b">
        <f t="shared" si="94"/>
        <v>1</v>
      </c>
      <c r="BA310" s="4"/>
      <c r="BB310" s="38" t="str">
        <f ca="1">IF(AT310="Phantom Alt",MATCH($AS310,$AS$5:$AS310,0),IF(OR(OFFSET($AF310,0,8-COUNTBLANK($AG310:$AN310))=$F309,$BE310=$BE309),$BB309,""))</f>
        <v/>
      </c>
      <c r="BC310" s="41"/>
      <c r="BD310" s="55" t="str">
        <f t="shared" si="95"/>
        <v>90MB1BG0-C1BAY0 | 10G2152R2002020</v>
      </c>
      <c r="BE310" s="55" t="str">
        <f t="shared" ca="1" si="96"/>
        <v>90MB1BG0-C1BAY0 | 59MB1BGB-MB0A01S</v>
      </c>
      <c r="BF310" s="57">
        <f ca="1">IFERROR(VLOOKUP($BE310,$BD$5:$BF309,3,0)*$AE310,VLOOKUP($C310,Demanda!$A:$B,2,0)*$AE310)*IF(AT310="Phantom Alt",$BC310,TRUE)</f>
        <v>3000</v>
      </c>
      <c r="BG310" s="57">
        <f t="shared" ca="1" si="97"/>
        <v>0</v>
      </c>
      <c r="BH310" s="57">
        <f>SUMIF(Invoice!A:A,F310,Invoice!B:B)</f>
        <v>0</v>
      </c>
      <c r="BI310" s="57">
        <f t="shared" ca="1" si="98"/>
        <v>3000</v>
      </c>
      <c r="BJ310" s="57">
        <f ca="1">MIN((BI310-SUMIF($AS$5:AS309,AS310,$BJ$5:BJ309)),MAX(0,BH310-SUMIF($F$5:F309,F310,$BJ$5:BJ309)))</f>
        <v>0</v>
      </c>
      <c r="BK310" s="57">
        <f t="shared" ca="1" si="99"/>
        <v>0</v>
      </c>
      <c r="BL310" s="57">
        <f ca="1">MAX(0,SUMIF(Invoice!A:A,F310,Invoice!B:B)-SUMIF(F:F,F310,BJ:BJ))*(COUNTIF(F:F,F310)=COUNTIF($F$5:F310,F310))</f>
        <v>0</v>
      </c>
    </row>
    <row r="311" spans="1:64" hidden="1">
      <c r="A311" s="43">
        <v>311</v>
      </c>
      <c r="B311" s="35" t="s">
        <v>145</v>
      </c>
      <c r="C311" s="35" t="s">
        <v>5706</v>
      </c>
      <c r="D311" s="35">
        <v>2</v>
      </c>
      <c r="E311" s="35">
        <v>920</v>
      </c>
      <c r="F311" s="64" t="s">
        <v>1297</v>
      </c>
      <c r="G311" s="73" t="s">
        <v>1298</v>
      </c>
      <c r="H311" s="35">
        <v>91</v>
      </c>
      <c r="I311" s="35" t="s">
        <v>54</v>
      </c>
      <c r="J311" s="35">
        <v>100</v>
      </c>
      <c r="K311" s="35" t="s">
        <v>148</v>
      </c>
      <c r="L311" s="35" t="s">
        <v>53</v>
      </c>
      <c r="M311" s="35">
        <v>2</v>
      </c>
      <c r="N311" s="35">
        <v>2</v>
      </c>
      <c r="O311" s="35">
        <v>1</v>
      </c>
      <c r="P311" s="35">
        <v>2</v>
      </c>
      <c r="Q311" s="35">
        <v>1</v>
      </c>
      <c r="R311" s="35" t="s">
        <v>73</v>
      </c>
      <c r="S311" s="35" t="s">
        <v>73</v>
      </c>
      <c r="T311" s="36">
        <v>44901</v>
      </c>
      <c r="U311" s="36">
        <v>2958465</v>
      </c>
      <c r="V311" s="35" t="s">
        <v>5707</v>
      </c>
      <c r="W311" s="35" t="s">
        <v>144</v>
      </c>
      <c r="X311" s="35"/>
      <c r="Y311" s="35" t="s">
        <v>143</v>
      </c>
      <c r="Z311" s="35">
        <v>7594328</v>
      </c>
      <c r="AA311" s="35">
        <v>514</v>
      </c>
      <c r="AB311" s="35">
        <v>257</v>
      </c>
      <c r="AC311" s="35"/>
      <c r="AE311" s="51">
        <f t="shared" si="80"/>
        <v>2</v>
      </c>
      <c r="AG311" s="6" t="str">
        <f t="shared" si="81"/>
        <v>90MB1BG0-C1BAY0</v>
      </c>
      <c r="AH311" s="6" t="str">
        <f t="shared" si="82"/>
        <v>59MB1BGB-MB0A01S</v>
      </c>
      <c r="AI311" s="6" t="str">
        <f t="shared" si="83"/>
        <v/>
      </c>
      <c r="AJ311" s="6" t="str">
        <f t="shared" si="84"/>
        <v/>
      </c>
      <c r="AK311" s="6" t="str">
        <f t="shared" si="85"/>
        <v/>
      </c>
      <c r="AL311" s="6" t="str">
        <f t="shared" si="86"/>
        <v/>
      </c>
      <c r="AM311" s="6" t="str">
        <f t="shared" si="87"/>
        <v/>
      </c>
      <c r="AN311" s="6" t="str">
        <f t="shared" si="88"/>
        <v/>
      </c>
      <c r="AO311" s="6" t="str">
        <f t="shared" si="89"/>
        <v xml:space="preserve">90MB1BG0-C1BAY0 | 59MB1BGB-MB0A01S |  |  |  |  |  | </v>
      </c>
      <c r="AP311" s="6">
        <f t="shared" si="90"/>
        <v>100</v>
      </c>
      <c r="AQ311" s="4"/>
      <c r="AR311" s="6" t="b">
        <f t="shared" si="91"/>
        <v>1</v>
      </c>
      <c r="AS311" s="6" t="str">
        <f t="shared" si="92"/>
        <v>461E | 90MB1BG0-C1BAY0 | 59MB1BGB-MB0A01S |  |  |  |  |  |  | 91</v>
      </c>
      <c r="AT311" s="63">
        <f>IF(NOT(AR311),IF(TRIM($H311)="","Assembly","Phantom Alt"),VLOOKUP(F311,ZPCS04!B:G,6,0))</f>
        <v>725</v>
      </c>
      <c r="AU311" s="7"/>
      <c r="AV311" s="38">
        <f ca="1">IF(TRIM($W311)="F",OFFSET($A$5,MATCH($AS311,$AS$5:$AS311,0)-1,0),$A311)</f>
        <v>308</v>
      </c>
      <c r="AW311" s="38">
        <f ca="1">IFERROR(OFFSET(ZPCS04!$A$1,MATCH(F311,ZPCS04!B:B,0)-1,0),100)</f>
        <v>2</v>
      </c>
      <c r="AX311" s="7"/>
      <c r="AY311" s="6" t="b">
        <f t="shared" si="93"/>
        <v>1</v>
      </c>
      <c r="AZ311" s="6" t="b">
        <f t="shared" si="94"/>
        <v>1</v>
      </c>
      <c r="BA311" s="4"/>
      <c r="BB311" s="38" t="str">
        <f ca="1">IF(AT311="Phantom Alt",MATCH($AS311,$AS$5:$AS311,0),IF(OR(OFFSET($AF311,0,8-COUNTBLANK($AG311:$AN311))=$F310,$BE311=$BE310),$BB310,""))</f>
        <v/>
      </c>
      <c r="BC311" s="41"/>
      <c r="BD311" s="55" t="str">
        <f t="shared" si="95"/>
        <v>90MB1BG0-C1BAY0 | 10G2152R2002050</v>
      </c>
      <c r="BE311" s="55" t="str">
        <f t="shared" ca="1" si="96"/>
        <v>90MB1BG0-C1BAY0 | 59MB1BGB-MB0A01S</v>
      </c>
      <c r="BF311" s="57">
        <f ca="1">IFERROR(VLOOKUP($BE311,$BD$5:$BF310,3,0)*$AE311,VLOOKUP($C311,Demanda!$A:$B,2,0)*$AE311)*IF(AT311="Phantom Alt",$BC311,TRUE)</f>
        <v>3000</v>
      </c>
      <c r="BG311" s="57">
        <f t="shared" ca="1" si="97"/>
        <v>3000</v>
      </c>
      <c r="BH311" s="57">
        <f>SUMIF(Invoice!A:A,F311,Invoice!B:B)</f>
        <v>0</v>
      </c>
      <c r="BI311" s="57">
        <f t="shared" ca="1" si="98"/>
        <v>3000</v>
      </c>
      <c r="BJ311" s="57">
        <f ca="1">MIN((BI311-SUMIF($AS$5:AS310,AS311,$BJ$5:BJ310)),MAX(0,BH311-SUMIF($F$5:F310,F311,$BJ$5:BJ310)))</f>
        <v>0</v>
      </c>
      <c r="BK311" s="57">
        <f t="shared" ca="1" si="99"/>
        <v>0</v>
      </c>
      <c r="BL311" s="57">
        <f ca="1">MAX(0,SUMIF(Invoice!A:A,F311,Invoice!B:B)-SUMIF(F:F,F311,BJ:BJ))*(COUNTIF(F:F,F311)=COUNTIF($F$5:F311,F311))</f>
        <v>0</v>
      </c>
    </row>
    <row r="312" spans="1:64" hidden="1">
      <c r="A312" s="43">
        <v>312</v>
      </c>
      <c r="B312" s="35" t="s">
        <v>145</v>
      </c>
      <c r="C312" s="35" t="s">
        <v>5706</v>
      </c>
      <c r="D312" s="35">
        <v>2</v>
      </c>
      <c r="E312" s="35">
        <v>930</v>
      </c>
      <c r="F312" s="64" t="s">
        <v>1299</v>
      </c>
      <c r="G312" s="73" t="s">
        <v>1300</v>
      </c>
      <c r="H312" s="35">
        <v>92</v>
      </c>
      <c r="I312" s="35" t="s">
        <v>55</v>
      </c>
      <c r="J312" s="35">
        <v>0</v>
      </c>
      <c r="K312" s="35" t="s">
        <v>148</v>
      </c>
      <c r="L312" s="35" t="s">
        <v>53</v>
      </c>
      <c r="M312" s="35">
        <v>2</v>
      </c>
      <c r="N312" s="35"/>
      <c r="O312" s="35">
        <v>1</v>
      </c>
      <c r="P312" s="35">
        <v>2</v>
      </c>
      <c r="Q312" s="35">
        <v>2</v>
      </c>
      <c r="R312" s="35" t="s">
        <v>73</v>
      </c>
      <c r="S312" s="35" t="s">
        <v>73</v>
      </c>
      <c r="T312" s="36">
        <v>44901</v>
      </c>
      <c r="U312" s="36">
        <v>2958465</v>
      </c>
      <c r="V312" s="35" t="s">
        <v>5707</v>
      </c>
      <c r="W312" s="35" t="s">
        <v>144</v>
      </c>
      <c r="X312" s="35"/>
      <c r="Y312" s="35" t="s">
        <v>143</v>
      </c>
      <c r="Z312" s="35">
        <v>7594328</v>
      </c>
      <c r="AA312" s="35">
        <v>522</v>
      </c>
      <c r="AB312" s="35">
        <v>261</v>
      </c>
      <c r="AC312" s="35"/>
      <c r="AE312" s="51">
        <f t="shared" si="80"/>
        <v>2</v>
      </c>
      <c r="AG312" s="6" t="str">
        <f t="shared" si="81"/>
        <v>90MB1BG0-C1BAY0</v>
      </c>
      <c r="AH312" s="6" t="str">
        <f t="shared" si="82"/>
        <v>59MB1BGB-MB0A01S</v>
      </c>
      <c r="AI312" s="6" t="str">
        <f t="shared" si="83"/>
        <v/>
      </c>
      <c r="AJ312" s="6" t="str">
        <f t="shared" si="84"/>
        <v/>
      </c>
      <c r="AK312" s="6" t="str">
        <f t="shared" si="85"/>
        <v/>
      </c>
      <c r="AL312" s="6" t="str">
        <f t="shared" si="86"/>
        <v/>
      </c>
      <c r="AM312" s="6" t="str">
        <f t="shared" si="87"/>
        <v/>
      </c>
      <c r="AN312" s="6" t="str">
        <f t="shared" si="88"/>
        <v/>
      </c>
      <c r="AO312" s="6" t="str">
        <f t="shared" si="89"/>
        <v xml:space="preserve">90MB1BG0-C1BAY0 | 59MB1BGB-MB0A01S |  |  |  |  |  | </v>
      </c>
      <c r="AP312" s="6">
        <f t="shared" si="90"/>
        <v>0</v>
      </c>
      <c r="AQ312" s="4"/>
      <c r="AR312" s="6" t="b">
        <f t="shared" si="91"/>
        <v>1</v>
      </c>
      <c r="AS312" s="6" t="str">
        <f t="shared" si="92"/>
        <v>461E | 90MB1BG0-C1BAY0 | 59MB1BGB-MB0A01S |  |  |  |  |  |  | 92</v>
      </c>
      <c r="AT312" s="63">
        <f>IF(NOT(AR312),IF(TRIM($H312)="","Assembly","Phantom Alt"),VLOOKUP(F312,ZPCS04!B:G,6,0))</f>
        <v>1278</v>
      </c>
      <c r="AU312" s="7"/>
      <c r="AV312" s="38">
        <f ca="1">IF(TRIM($W312)="F",OFFSET($A$5,MATCH($AS312,$AS$5:$AS312,0)-1,0),$A312)</f>
        <v>312</v>
      </c>
      <c r="AW312" s="38">
        <f ca="1">IFERROR(OFFSET(ZPCS04!$A$1,MATCH(F312,ZPCS04!B:B,0)-1,0),100)</f>
        <v>1.9999999499999999</v>
      </c>
      <c r="AX312" s="7"/>
      <c r="AY312" s="6" t="b">
        <f t="shared" si="93"/>
        <v>1</v>
      </c>
      <c r="AZ312" s="6" t="b">
        <f t="shared" si="94"/>
        <v>1</v>
      </c>
      <c r="BA312" s="4"/>
      <c r="BB312" s="38" t="str">
        <f ca="1">IF(AT312="Phantom Alt",MATCH($AS312,$AS$5:$AS312,0),IF(OR(OFFSET($AF312,0,8-COUNTBLANK($AG312:$AN312))=$F311,$BE312=$BE311),$BB311,""))</f>
        <v/>
      </c>
      <c r="BC312" s="41"/>
      <c r="BD312" s="55" t="str">
        <f t="shared" si="95"/>
        <v>90MB1BG0-C1BAY0 | 10G215471002010</v>
      </c>
      <c r="BE312" s="55" t="str">
        <f t="shared" ca="1" si="96"/>
        <v>90MB1BG0-C1BAY0 | 59MB1BGB-MB0A01S</v>
      </c>
      <c r="BF312" s="57">
        <f ca="1">IFERROR(VLOOKUP($BE312,$BD$5:$BF311,3,0)*$AE312,VLOOKUP($C312,Demanda!$A:$B,2,0)*$AE312)*IF(AT312="Phantom Alt",$BC312,TRUE)</f>
        <v>3000</v>
      </c>
      <c r="BG312" s="57">
        <f t="shared" ca="1" si="97"/>
        <v>0</v>
      </c>
      <c r="BH312" s="57">
        <f>SUMIF(Invoice!A:A,F312,Invoice!B:B)</f>
        <v>5000</v>
      </c>
      <c r="BI312" s="57">
        <f t="shared" ca="1" si="98"/>
        <v>3000</v>
      </c>
      <c r="BJ312" s="57">
        <f ca="1">MIN((BI312-SUMIF($AS$5:AS311,AS312,$BJ$5:BJ311)),MAX(0,BH312-SUMIF($F$5:F311,F312,$BJ$5:BJ311)))</f>
        <v>3000</v>
      </c>
      <c r="BK312" s="57">
        <f t="shared" ca="1" si="99"/>
        <v>0</v>
      </c>
      <c r="BL312" s="57">
        <f ca="1">MAX(0,SUMIF(Invoice!A:A,F312,Invoice!B:B)-SUMIF(F:F,F312,BJ:BJ))*(COUNTIF(F:F,F312)=COUNTIF($F$5:F312,F312))</f>
        <v>2000</v>
      </c>
    </row>
    <row r="313" spans="1:64" hidden="1">
      <c r="A313" s="43">
        <v>313</v>
      </c>
      <c r="B313" s="35" t="s">
        <v>145</v>
      </c>
      <c r="C313" s="35" t="s">
        <v>5706</v>
      </c>
      <c r="D313" s="35">
        <v>2</v>
      </c>
      <c r="E313" s="35">
        <v>930</v>
      </c>
      <c r="F313" s="64" t="s">
        <v>1302</v>
      </c>
      <c r="G313" s="73" t="s">
        <v>1303</v>
      </c>
      <c r="H313" s="35">
        <v>92</v>
      </c>
      <c r="I313" s="35" t="s">
        <v>54</v>
      </c>
      <c r="J313" s="35">
        <v>100</v>
      </c>
      <c r="K313" s="35" t="s">
        <v>148</v>
      </c>
      <c r="L313" s="35" t="s">
        <v>53</v>
      </c>
      <c r="M313" s="35">
        <v>2</v>
      </c>
      <c r="N313" s="35">
        <v>2</v>
      </c>
      <c r="O313" s="35">
        <v>1</v>
      </c>
      <c r="P313" s="35">
        <v>2</v>
      </c>
      <c r="Q313" s="35">
        <v>1</v>
      </c>
      <c r="R313" s="35" t="s">
        <v>73</v>
      </c>
      <c r="S313" s="35" t="s">
        <v>73</v>
      </c>
      <c r="T313" s="36">
        <v>44901</v>
      </c>
      <c r="U313" s="36">
        <v>2958465</v>
      </c>
      <c r="V313" s="35" t="s">
        <v>5707</v>
      </c>
      <c r="W313" s="35" t="s">
        <v>144</v>
      </c>
      <c r="X313" s="35"/>
      <c r="Y313" s="35" t="s">
        <v>143</v>
      </c>
      <c r="Z313" s="35">
        <v>7594328</v>
      </c>
      <c r="AA313" s="35">
        <v>520</v>
      </c>
      <c r="AB313" s="35">
        <v>260</v>
      </c>
      <c r="AC313" s="35"/>
      <c r="AE313" s="51">
        <f t="shared" si="80"/>
        <v>2</v>
      </c>
      <c r="AG313" s="6" t="str">
        <f t="shared" si="81"/>
        <v>90MB1BG0-C1BAY0</v>
      </c>
      <c r="AH313" s="6" t="str">
        <f t="shared" si="82"/>
        <v>59MB1BGB-MB0A01S</v>
      </c>
      <c r="AI313" s="6" t="str">
        <f t="shared" si="83"/>
        <v/>
      </c>
      <c r="AJ313" s="6" t="str">
        <f t="shared" si="84"/>
        <v/>
      </c>
      <c r="AK313" s="6" t="str">
        <f t="shared" si="85"/>
        <v/>
      </c>
      <c r="AL313" s="6" t="str">
        <f t="shared" si="86"/>
        <v/>
      </c>
      <c r="AM313" s="6" t="str">
        <f t="shared" si="87"/>
        <v/>
      </c>
      <c r="AN313" s="6" t="str">
        <f t="shared" si="88"/>
        <v/>
      </c>
      <c r="AO313" s="6" t="str">
        <f t="shared" si="89"/>
        <v xml:space="preserve">90MB1BG0-C1BAY0 | 59MB1BGB-MB0A01S |  |  |  |  |  | </v>
      </c>
      <c r="AP313" s="6">
        <f t="shared" si="90"/>
        <v>100</v>
      </c>
      <c r="AQ313" s="4"/>
      <c r="AR313" s="6" t="b">
        <f t="shared" si="91"/>
        <v>1</v>
      </c>
      <c r="AS313" s="6" t="str">
        <f t="shared" si="92"/>
        <v>461E | 90MB1BG0-C1BAY0 | 59MB1BGB-MB0A01S |  |  |  |  |  |  | 92</v>
      </c>
      <c r="AT313" s="63">
        <f>IF(NOT(AR313),IF(TRIM($H313)="","Assembly","Phantom Alt"),VLOOKUP(F313,ZPCS04!B:G,6,0))</f>
        <v>1278</v>
      </c>
      <c r="AU313" s="7"/>
      <c r="AV313" s="38">
        <f ca="1">IF(TRIM($W313)="F",OFFSET($A$5,MATCH($AS313,$AS$5:$AS313,0)-1,0),$A313)</f>
        <v>312</v>
      </c>
      <c r="AW313" s="38">
        <f ca="1">IFERROR(OFFSET(ZPCS04!$A$1,MATCH(F313,ZPCS04!B:B,0)-1,0),100)</f>
        <v>2</v>
      </c>
      <c r="AX313" s="7"/>
      <c r="AY313" s="6" t="b">
        <f t="shared" si="93"/>
        <v>1</v>
      </c>
      <c r="AZ313" s="6" t="b">
        <f t="shared" si="94"/>
        <v>1</v>
      </c>
      <c r="BA313" s="4"/>
      <c r="BB313" s="38" t="str">
        <f ca="1">IF(AT313="Phantom Alt",MATCH($AS313,$AS$5:$AS313,0),IF(OR(OFFSET($AF313,0,8-COUNTBLANK($AG313:$AN313))=$F312,$BE313=$BE312),$BB312,""))</f>
        <v/>
      </c>
      <c r="BC313" s="41"/>
      <c r="BD313" s="55" t="str">
        <f t="shared" si="95"/>
        <v>90MB1BG0-C1BAY0 | 10G215471002020</v>
      </c>
      <c r="BE313" s="55" t="str">
        <f t="shared" ca="1" si="96"/>
        <v>90MB1BG0-C1BAY0 | 59MB1BGB-MB0A01S</v>
      </c>
      <c r="BF313" s="57">
        <f ca="1">IFERROR(VLOOKUP($BE313,$BD$5:$BF312,3,0)*$AE313,VLOOKUP($C313,Demanda!$A:$B,2,0)*$AE313)*IF(AT313="Phantom Alt",$BC313,TRUE)</f>
        <v>3000</v>
      </c>
      <c r="BG313" s="57">
        <f t="shared" ca="1" si="97"/>
        <v>3000</v>
      </c>
      <c r="BH313" s="57">
        <f>SUMIF(Invoice!A:A,F313,Invoice!B:B)</f>
        <v>0</v>
      </c>
      <c r="BI313" s="57">
        <f t="shared" ca="1" si="98"/>
        <v>3000</v>
      </c>
      <c r="BJ313" s="57">
        <f ca="1">MIN((BI313-SUMIF($AS$5:AS312,AS313,$BJ$5:BJ312)),MAX(0,BH313-SUMIF($F$5:F312,F313,$BJ$5:BJ312)))</f>
        <v>0</v>
      </c>
      <c r="BK313" s="57">
        <f t="shared" ca="1" si="99"/>
        <v>0</v>
      </c>
      <c r="BL313" s="57">
        <f ca="1">MAX(0,SUMIF(Invoice!A:A,F313,Invoice!B:B)-SUMIF(F:F,F313,BJ:BJ))*(COUNTIF(F:F,F313)=COUNTIF($F$5:F313,F313))</f>
        <v>0</v>
      </c>
    </row>
    <row r="314" spans="1:64" hidden="1">
      <c r="A314" s="43">
        <v>314</v>
      </c>
      <c r="B314" s="35" t="s">
        <v>145</v>
      </c>
      <c r="C314" s="35" t="s">
        <v>5706</v>
      </c>
      <c r="D314" s="35">
        <v>2</v>
      </c>
      <c r="E314" s="35">
        <v>930</v>
      </c>
      <c r="F314" s="64" t="s">
        <v>1304</v>
      </c>
      <c r="G314" s="73" t="s">
        <v>1305</v>
      </c>
      <c r="H314" s="35">
        <v>92</v>
      </c>
      <c r="I314" s="35" t="s">
        <v>55</v>
      </c>
      <c r="J314" s="35">
        <v>0</v>
      </c>
      <c r="K314" s="35" t="s">
        <v>148</v>
      </c>
      <c r="L314" s="35" t="s">
        <v>53</v>
      </c>
      <c r="M314" s="35">
        <v>2</v>
      </c>
      <c r="N314" s="35"/>
      <c r="O314" s="35">
        <v>1</v>
      </c>
      <c r="P314" s="35">
        <v>2</v>
      </c>
      <c r="Q314" s="35">
        <v>3</v>
      </c>
      <c r="R314" s="35" t="s">
        <v>73</v>
      </c>
      <c r="S314" s="35" t="s">
        <v>73</v>
      </c>
      <c r="T314" s="36">
        <v>44901</v>
      </c>
      <c r="U314" s="36">
        <v>2958465</v>
      </c>
      <c r="V314" s="35" t="s">
        <v>5707</v>
      </c>
      <c r="W314" s="35" t="s">
        <v>144</v>
      </c>
      <c r="X314" s="35"/>
      <c r="Y314" s="35" t="s">
        <v>143</v>
      </c>
      <c r="Z314" s="35">
        <v>7594328</v>
      </c>
      <c r="AA314" s="35">
        <v>524</v>
      </c>
      <c r="AB314" s="35">
        <v>262</v>
      </c>
      <c r="AC314" s="35"/>
      <c r="AE314" s="51">
        <f t="shared" si="80"/>
        <v>2</v>
      </c>
      <c r="AG314" s="6" t="str">
        <f t="shared" si="81"/>
        <v>90MB1BG0-C1BAY0</v>
      </c>
      <c r="AH314" s="6" t="str">
        <f t="shared" si="82"/>
        <v>59MB1BGB-MB0A01S</v>
      </c>
      <c r="AI314" s="6" t="str">
        <f t="shared" si="83"/>
        <v/>
      </c>
      <c r="AJ314" s="6" t="str">
        <f t="shared" si="84"/>
        <v/>
      </c>
      <c r="AK314" s="6" t="str">
        <f t="shared" si="85"/>
        <v/>
      </c>
      <c r="AL314" s="6" t="str">
        <f t="shared" si="86"/>
        <v/>
      </c>
      <c r="AM314" s="6" t="str">
        <f t="shared" si="87"/>
        <v/>
      </c>
      <c r="AN314" s="6" t="str">
        <f t="shared" si="88"/>
        <v/>
      </c>
      <c r="AO314" s="6" t="str">
        <f t="shared" si="89"/>
        <v xml:space="preserve">90MB1BG0-C1BAY0 | 59MB1BGB-MB0A01S |  |  |  |  |  | </v>
      </c>
      <c r="AP314" s="6">
        <f t="shared" si="90"/>
        <v>0</v>
      </c>
      <c r="AQ314" s="4"/>
      <c r="AR314" s="6" t="b">
        <f t="shared" si="91"/>
        <v>1</v>
      </c>
      <c r="AS314" s="6" t="str">
        <f t="shared" si="92"/>
        <v>461E | 90MB1BG0-C1BAY0 | 59MB1BGB-MB0A01S |  |  |  |  |  |  | 92</v>
      </c>
      <c r="AT314" s="63">
        <f>IF(NOT(AR314),IF(TRIM($H314)="","Assembly","Phantom Alt"),VLOOKUP(F314,ZPCS04!B:G,6,0))</f>
        <v>1278</v>
      </c>
      <c r="AU314" s="7"/>
      <c r="AV314" s="38">
        <f ca="1">IF(TRIM($W314)="F",OFFSET($A$5,MATCH($AS314,$AS$5:$AS314,0)-1,0),$A314)</f>
        <v>312</v>
      </c>
      <c r="AW314" s="38">
        <f ca="1">IFERROR(OFFSET(ZPCS04!$A$1,MATCH(F314,ZPCS04!B:B,0)-1,0),100)</f>
        <v>2</v>
      </c>
      <c r="AX314" s="7"/>
      <c r="AY314" s="6" t="b">
        <f t="shared" si="93"/>
        <v>1</v>
      </c>
      <c r="AZ314" s="6" t="b">
        <f t="shared" si="94"/>
        <v>1</v>
      </c>
      <c r="BA314" s="4"/>
      <c r="BB314" s="38" t="str">
        <f ca="1">IF(AT314="Phantom Alt",MATCH($AS314,$AS$5:$AS314,0),IF(OR(OFFSET($AF314,0,8-COUNTBLANK($AG314:$AN314))=$F313,$BE314=$BE313),$BB313,""))</f>
        <v/>
      </c>
      <c r="BC314" s="41"/>
      <c r="BD314" s="55" t="str">
        <f t="shared" si="95"/>
        <v>90MB1BG0-C1BAY0 | 10G215471002050</v>
      </c>
      <c r="BE314" s="55" t="str">
        <f t="shared" ca="1" si="96"/>
        <v>90MB1BG0-C1BAY0 | 59MB1BGB-MB0A01S</v>
      </c>
      <c r="BF314" s="57">
        <f ca="1">IFERROR(VLOOKUP($BE314,$BD$5:$BF313,3,0)*$AE314,VLOOKUP($C314,Demanda!$A:$B,2,0)*$AE314)*IF(AT314="Phantom Alt",$BC314,TRUE)</f>
        <v>3000</v>
      </c>
      <c r="BG314" s="57">
        <f t="shared" ca="1" si="97"/>
        <v>0</v>
      </c>
      <c r="BH314" s="57">
        <f>SUMIF(Invoice!A:A,F314,Invoice!B:B)</f>
        <v>0</v>
      </c>
      <c r="BI314" s="57">
        <f t="shared" ca="1" si="98"/>
        <v>3000</v>
      </c>
      <c r="BJ314" s="57">
        <f ca="1">MIN((BI314-SUMIF($AS$5:AS313,AS314,$BJ$5:BJ313)),MAX(0,BH314-SUMIF($F$5:F313,F314,$BJ$5:BJ313)))</f>
        <v>0</v>
      </c>
      <c r="BK314" s="57">
        <f t="shared" ca="1" si="99"/>
        <v>0</v>
      </c>
      <c r="BL314" s="57">
        <f ca="1">MAX(0,SUMIF(Invoice!A:A,F314,Invoice!B:B)-SUMIF(F:F,F314,BJ:BJ))*(COUNTIF(F:F,F314)=COUNTIF($F$5:F314,F314))</f>
        <v>0</v>
      </c>
    </row>
    <row r="315" spans="1:64" hidden="1">
      <c r="A315" s="43">
        <v>315</v>
      </c>
      <c r="B315" s="35" t="s">
        <v>145</v>
      </c>
      <c r="C315" s="35" t="s">
        <v>5706</v>
      </c>
      <c r="D315" s="35">
        <v>2</v>
      </c>
      <c r="E315" s="35">
        <v>940</v>
      </c>
      <c r="F315" s="64" t="s">
        <v>1312</v>
      </c>
      <c r="G315" s="73" t="s">
        <v>1313</v>
      </c>
      <c r="H315" s="35">
        <v>93</v>
      </c>
      <c r="I315" s="35" t="s">
        <v>54</v>
      </c>
      <c r="J315" s="35">
        <v>100</v>
      </c>
      <c r="K315" s="35" t="s">
        <v>148</v>
      </c>
      <c r="L315" s="35" t="s">
        <v>53</v>
      </c>
      <c r="M315" s="35">
        <v>2</v>
      </c>
      <c r="N315" s="35">
        <v>2</v>
      </c>
      <c r="O315" s="35">
        <v>1</v>
      </c>
      <c r="P315" s="35">
        <v>2</v>
      </c>
      <c r="Q315" s="35">
        <v>1</v>
      </c>
      <c r="R315" s="35" t="s">
        <v>73</v>
      </c>
      <c r="S315" s="35" t="s">
        <v>73</v>
      </c>
      <c r="T315" s="36">
        <v>44901</v>
      </c>
      <c r="U315" s="36">
        <v>2958465</v>
      </c>
      <c r="V315" s="35" t="s">
        <v>5707</v>
      </c>
      <c r="W315" s="35" t="s">
        <v>144</v>
      </c>
      <c r="X315" s="35"/>
      <c r="Y315" s="35" t="s">
        <v>143</v>
      </c>
      <c r="Z315" s="35">
        <v>7594328</v>
      </c>
      <c r="AA315" s="35">
        <v>526</v>
      </c>
      <c r="AB315" s="35">
        <v>263</v>
      </c>
      <c r="AC315" s="35"/>
      <c r="AE315" s="51">
        <f t="shared" si="80"/>
        <v>2</v>
      </c>
      <c r="AG315" s="6" t="str">
        <f t="shared" si="81"/>
        <v>90MB1BG0-C1BAY0</v>
      </c>
      <c r="AH315" s="6" t="str">
        <f t="shared" si="82"/>
        <v>59MB1BGB-MB0A01S</v>
      </c>
      <c r="AI315" s="6" t="str">
        <f t="shared" si="83"/>
        <v/>
      </c>
      <c r="AJ315" s="6" t="str">
        <f t="shared" si="84"/>
        <v/>
      </c>
      <c r="AK315" s="6" t="str">
        <f t="shared" si="85"/>
        <v/>
      </c>
      <c r="AL315" s="6" t="str">
        <f t="shared" si="86"/>
        <v/>
      </c>
      <c r="AM315" s="6" t="str">
        <f t="shared" si="87"/>
        <v/>
      </c>
      <c r="AN315" s="6" t="str">
        <f t="shared" si="88"/>
        <v/>
      </c>
      <c r="AO315" s="6" t="str">
        <f t="shared" si="89"/>
        <v xml:space="preserve">90MB1BG0-C1BAY0 | 59MB1BGB-MB0A01S |  |  |  |  |  | </v>
      </c>
      <c r="AP315" s="6">
        <f t="shared" si="90"/>
        <v>100</v>
      </c>
      <c r="AQ315" s="4"/>
      <c r="AR315" s="6" t="b">
        <f t="shared" si="91"/>
        <v>1</v>
      </c>
      <c r="AS315" s="6" t="str">
        <f t="shared" si="92"/>
        <v>461E | 90MB1BG0-C1BAY0 | 59MB1BGB-MB0A01S |  |  |  |  |  |  | 93</v>
      </c>
      <c r="AT315" s="63">
        <f>IF(NOT(AR315),IF(TRIM($H315)="","Assembly","Phantom Alt"),VLOOKUP(F315,ZPCS04!B:G,6,0))</f>
        <v>727</v>
      </c>
      <c r="AU315" s="7"/>
      <c r="AV315" s="38">
        <f ca="1">IF(TRIM($W315)="F",OFFSET($A$5,MATCH($AS315,$AS$5:$AS315,0)-1,0),$A315)</f>
        <v>315</v>
      </c>
      <c r="AW315" s="38">
        <f ca="1">IFERROR(OFFSET(ZPCS04!$A$1,MATCH(F315,ZPCS04!B:B,0)-1,0),100)</f>
        <v>1.9999999499999999</v>
      </c>
      <c r="AX315" s="7"/>
      <c r="AY315" s="6" t="b">
        <f t="shared" si="93"/>
        <v>1</v>
      </c>
      <c r="AZ315" s="6" t="b">
        <f t="shared" si="94"/>
        <v>1</v>
      </c>
      <c r="BA315" s="4"/>
      <c r="BB315" s="38" t="str">
        <f ca="1">IF(AT315="Phantom Alt",MATCH($AS315,$AS$5:$AS315,0),IF(OR(OFFSET($AF315,0,8-COUNTBLANK($AG315:$AN315))=$F314,$BE315=$BE314),$BB314,""))</f>
        <v/>
      </c>
      <c r="BC315" s="41"/>
      <c r="BD315" s="55" t="str">
        <f t="shared" si="95"/>
        <v>90MB1BG0-C1BAY0 | 10G216101001010</v>
      </c>
      <c r="BE315" s="55" t="str">
        <f t="shared" ca="1" si="96"/>
        <v>90MB1BG0-C1BAY0 | 59MB1BGB-MB0A01S</v>
      </c>
      <c r="BF315" s="57">
        <f ca="1">IFERROR(VLOOKUP($BE315,$BD$5:$BF314,3,0)*$AE315,VLOOKUP($C315,Demanda!$A:$B,2,0)*$AE315)*IF(AT315="Phantom Alt",$BC315,TRUE)</f>
        <v>3000</v>
      </c>
      <c r="BG315" s="57">
        <f t="shared" ca="1" si="97"/>
        <v>3000</v>
      </c>
      <c r="BH315" s="57">
        <f>SUMIF(Invoice!A:A,F315,Invoice!B:B)</f>
        <v>5000</v>
      </c>
      <c r="BI315" s="57">
        <f t="shared" ca="1" si="98"/>
        <v>3000</v>
      </c>
      <c r="BJ315" s="57">
        <f ca="1">MIN((BI315-SUMIF($AS$5:AS314,AS315,$BJ$5:BJ314)),MAX(0,BH315-SUMIF($F$5:F314,F315,$BJ$5:BJ314)))</f>
        <v>3000</v>
      </c>
      <c r="BK315" s="57">
        <f t="shared" ca="1" si="99"/>
        <v>0</v>
      </c>
      <c r="BL315" s="57">
        <f ca="1">MAX(0,SUMIF(Invoice!A:A,F315,Invoice!B:B)-SUMIF(F:F,F315,BJ:BJ))*(COUNTIF(F:F,F315)=COUNTIF($F$5:F315,F315))</f>
        <v>2000</v>
      </c>
    </row>
    <row r="316" spans="1:64" hidden="1">
      <c r="A316" s="43">
        <v>316</v>
      </c>
      <c r="B316" s="35" t="s">
        <v>145</v>
      </c>
      <c r="C316" s="35" t="s">
        <v>5706</v>
      </c>
      <c r="D316" s="35">
        <v>2</v>
      </c>
      <c r="E316" s="35">
        <v>940</v>
      </c>
      <c r="F316" s="64" t="s">
        <v>1315</v>
      </c>
      <c r="G316" s="73" t="s">
        <v>1316</v>
      </c>
      <c r="H316" s="35">
        <v>93</v>
      </c>
      <c r="I316" s="35" t="s">
        <v>55</v>
      </c>
      <c r="J316" s="35">
        <v>0</v>
      </c>
      <c r="K316" s="35" t="s">
        <v>148</v>
      </c>
      <c r="L316" s="35" t="s">
        <v>53</v>
      </c>
      <c r="M316" s="35">
        <v>2</v>
      </c>
      <c r="N316" s="35"/>
      <c r="O316" s="35">
        <v>1</v>
      </c>
      <c r="P316" s="35">
        <v>2</v>
      </c>
      <c r="Q316" s="35">
        <v>2</v>
      </c>
      <c r="R316" s="35" t="s">
        <v>73</v>
      </c>
      <c r="S316" s="35" t="s">
        <v>73</v>
      </c>
      <c r="T316" s="36">
        <v>44901</v>
      </c>
      <c r="U316" s="36">
        <v>2958465</v>
      </c>
      <c r="V316" s="35" t="s">
        <v>5707</v>
      </c>
      <c r="W316" s="35" t="s">
        <v>144</v>
      </c>
      <c r="X316" s="35"/>
      <c r="Y316" s="35" t="s">
        <v>143</v>
      </c>
      <c r="Z316" s="35">
        <v>7594328</v>
      </c>
      <c r="AA316" s="35">
        <v>528</v>
      </c>
      <c r="AB316" s="35">
        <v>264</v>
      </c>
      <c r="AC316" s="35"/>
      <c r="AE316" s="51">
        <f t="shared" si="80"/>
        <v>2</v>
      </c>
      <c r="AG316" s="6" t="str">
        <f t="shared" si="81"/>
        <v>90MB1BG0-C1BAY0</v>
      </c>
      <c r="AH316" s="6" t="str">
        <f t="shared" si="82"/>
        <v>59MB1BGB-MB0A01S</v>
      </c>
      <c r="AI316" s="6" t="str">
        <f t="shared" si="83"/>
        <v/>
      </c>
      <c r="AJ316" s="6" t="str">
        <f t="shared" si="84"/>
        <v/>
      </c>
      <c r="AK316" s="6" t="str">
        <f t="shared" si="85"/>
        <v/>
      </c>
      <c r="AL316" s="6" t="str">
        <f t="shared" si="86"/>
        <v/>
      </c>
      <c r="AM316" s="6" t="str">
        <f t="shared" si="87"/>
        <v/>
      </c>
      <c r="AN316" s="6" t="str">
        <f t="shared" si="88"/>
        <v/>
      </c>
      <c r="AO316" s="6" t="str">
        <f t="shared" si="89"/>
        <v xml:space="preserve">90MB1BG0-C1BAY0 | 59MB1BGB-MB0A01S |  |  |  |  |  | </v>
      </c>
      <c r="AP316" s="6">
        <f t="shared" si="90"/>
        <v>0</v>
      </c>
      <c r="AQ316" s="4"/>
      <c r="AR316" s="6" t="b">
        <f t="shared" si="91"/>
        <v>1</v>
      </c>
      <c r="AS316" s="6" t="str">
        <f t="shared" si="92"/>
        <v>461E | 90MB1BG0-C1BAY0 | 59MB1BGB-MB0A01S |  |  |  |  |  |  | 93</v>
      </c>
      <c r="AT316" s="63">
        <f>IF(NOT(AR316),IF(TRIM($H316)="","Assembly","Phantom Alt"),VLOOKUP(F316,ZPCS04!B:G,6,0))</f>
        <v>727</v>
      </c>
      <c r="AU316" s="7"/>
      <c r="AV316" s="38">
        <f ca="1">IF(TRIM($W316)="F",OFFSET($A$5,MATCH($AS316,$AS$5:$AS316,0)-1,0),$A316)</f>
        <v>315</v>
      </c>
      <c r="AW316" s="38">
        <f ca="1">IFERROR(OFFSET(ZPCS04!$A$1,MATCH(F316,ZPCS04!B:B,0)-1,0),100)</f>
        <v>2</v>
      </c>
      <c r="AX316" s="7"/>
      <c r="AY316" s="6" t="b">
        <f t="shared" si="93"/>
        <v>1</v>
      </c>
      <c r="AZ316" s="6" t="b">
        <f t="shared" si="94"/>
        <v>1</v>
      </c>
      <c r="BA316" s="4"/>
      <c r="BB316" s="38" t="str">
        <f ca="1">IF(AT316="Phantom Alt",MATCH($AS316,$AS$5:$AS316,0),IF(OR(OFFSET($AF316,0,8-COUNTBLANK($AG316:$AN316))=$F315,$BE316=$BE315),$BB315,""))</f>
        <v/>
      </c>
      <c r="BC316" s="41"/>
      <c r="BD316" s="55" t="str">
        <f t="shared" si="95"/>
        <v>90MB1BG0-C1BAY0 | 10G216101001020</v>
      </c>
      <c r="BE316" s="55" t="str">
        <f t="shared" ca="1" si="96"/>
        <v>90MB1BG0-C1BAY0 | 59MB1BGB-MB0A01S</v>
      </c>
      <c r="BF316" s="57">
        <f ca="1">IFERROR(VLOOKUP($BE316,$BD$5:$BF315,3,0)*$AE316,VLOOKUP($C316,Demanda!$A:$B,2,0)*$AE316)*IF(AT316="Phantom Alt",$BC316,TRUE)</f>
        <v>3000</v>
      </c>
      <c r="BG316" s="57">
        <f t="shared" ca="1" si="97"/>
        <v>0</v>
      </c>
      <c r="BH316" s="57">
        <f>SUMIF(Invoice!A:A,F316,Invoice!B:B)</f>
        <v>0</v>
      </c>
      <c r="BI316" s="57">
        <f t="shared" ca="1" si="98"/>
        <v>3000</v>
      </c>
      <c r="BJ316" s="57">
        <f ca="1">MIN((BI316-SUMIF($AS$5:AS315,AS316,$BJ$5:BJ315)),MAX(0,BH316-SUMIF($F$5:F315,F316,$BJ$5:BJ315)))</f>
        <v>0</v>
      </c>
      <c r="BK316" s="57">
        <f t="shared" ca="1" si="99"/>
        <v>0</v>
      </c>
      <c r="BL316" s="57">
        <f ca="1">MAX(0,SUMIF(Invoice!A:A,F316,Invoice!B:B)-SUMIF(F:F,F316,BJ:BJ))*(COUNTIF(F:F,F316)=COUNTIF($F$5:F316,F316))</f>
        <v>0</v>
      </c>
    </row>
    <row r="317" spans="1:64" hidden="1">
      <c r="A317" s="43">
        <v>318</v>
      </c>
      <c r="B317" s="35" t="s">
        <v>145</v>
      </c>
      <c r="C317" s="35" t="s">
        <v>5706</v>
      </c>
      <c r="D317" s="35">
        <v>2</v>
      </c>
      <c r="E317" s="35">
        <v>940</v>
      </c>
      <c r="F317" s="64" t="s">
        <v>1317</v>
      </c>
      <c r="G317" s="73" t="s">
        <v>1318</v>
      </c>
      <c r="H317" s="35">
        <v>93</v>
      </c>
      <c r="I317" s="35" t="s">
        <v>55</v>
      </c>
      <c r="J317" s="35">
        <v>0</v>
      </c>
      <c r="K317" s="35" t="s">
        <v>148</v>
      </c>
      <c r="L317" s="35" t="s">
        <v>53</v>
      </c>
      <c r="M317" s="35">
        <v>2</v>
      </c>
      <c r="N317" s="35"/>
      <c r="O317" s="35">
        <v>1</v>
      </c>
      <c r="P317" s="35">
        <v>2</v>
      </c>
      <c r="Q317" s="35">
        <v>3</v>
      </c>
      <c r="R317" s="35" t="s">
        <v>73</v>
      </c>
      <c r="S317" s="35" t="s">
        <v>73</v>
      </c>
      <c r="T317" s="36">
        <v>44901</v>
      </c>
      <c r="U317" s="36">
        <v>2958465</v>
      </c>
      <c r="V317" s="35" t="s">
        <v>5707</v>
      </c>
      <c r="W317" s="35" t="s">
        <v>144</v>
      </c>
      <c r="X317" s="35"/>
      <c r="Y317" s="35" t="s">
        <v>143</v>
      </c>
      <c r="Z317" s="35">
        <v>7594328</v>
      </c>
      <c r="AA317" s="35">
        <v>530</v>
      </c>
      <c r="AB317" s="35">
        <v>265</v>
      </c>
      <c r="AC317" s="35"/>
      <c r="AE317" s="51">
        <f t="shared" si="80"/>
        <v>2</v>
      </c>
      <c r="AG317" s="6" t="str">
        <f t="shared" si="81"/>
        <v>90MB1BG0-C1BAY0</v>
      </c>
      <c r="AH317" s="6" t="str">
        <f t="shared" si="82"/>
        <v>59MB1BGB-MB0A01S</v>
      </c>
      <c r="AI317" s="6" t="str">
        <f t="shared" si="83"/>
        <v/>
      </c>
      <c r="AJ317" s="6" t="str">
        <f t="shared" si="84"/>
        <v/>
      </c>
      <c r="AK317" s="6" t="str">
        <f t="shared" si="85"/>
        <v/>
      </c>
      <c r="AL317" s="6" t="str">
        <f t="shared" si="86"/>
        <v/>
      </c>
      <c r="AM317" s="6" t="str">
        <f t="shared" si="87"/>
        <v/>
      </c>
      <c r="AN317" s="6" t="str">
        <f t="shared" si="88"/>
        <v/>
      </c>
      <c r="AO317" s="6" t="str">
        <f t="shared" si="89"/>
        <v xml:space="preserve">90MB1BG0-C1BAY0 | 59MB1BGB-MB0A01S |  |  |  |  |  | </v>
      </c>
      <c r="AP317" s="6">
        <f t="shared" si="90"/>
        <v>0</v>
      </c>
      <c r="AQ317" s="4"/>
      <c r="AR317" s="6" t="b">
        <f t="shared" si="91"/>
        <v>1</v>
      </c>
      <c r="AS317" s="6" t="str">
        <f t="shared" si="92"/>
        <v>461E | 90MB1BG0-C1BAY0 | 59MB1BGB-MB0A01S |  |  |  |  |  |  | 93</v>
      </c>
      <c r="AT317" s="63">
        <f>IF(NOT(AR317),IF(TRIM($H317)="","Assembly","Phantom Alt"),VLOOKUP(F317,ZPCS04!B:G,6,0))</f>
        <v>727</v>
      </c>
      <c r="AU317" s="7"/>
      <c r="AV317" s="38">
        <f ca="1">IF(TRIM($W317)="F",OFFSET($A$5,MATCH($AS317,$AS$5:$AS317,0)-1,0),$A317)</f>
        <v>315</v>
      </c>
      <c r="AW317" s="38">
        <f ca="1">IFERROR(OFFSET(ZPCS04!$A$1,MATCH(F317,ZPCS04!B:B,0)-1,0),100)</f>
        <v>2</v>
      </c>
      <c r="AX317" s="7"/>
      <c r="AY317" s="6" t="b">
        <f t="shared" si="93"/>
        <v>1</v>
      </c>
      <c r="AZ317" s="6" t="b">
        <f t="shared" si="94"/>
        <v>1</v>
      </c>
      <c r="BA317" s="4"/>
      <c r="BB317" s="38" t="str">
        <f ca="1">IF(AT317="Phantom Alt",MATCH($AS317,$AS$5:$AS317,0),IF(OR(OFFSET($AF317,0,8-COUNTBLANK($AG317:$AN317))=$F316,$BE317=$BE316),$BB316,""))</f>
        <v/>
      </c>
      <c r="BC317" s="41"/>
      <c r="BD317" s="55" t="str">
        <f t="shared" si="95"/>
        <v>90MB1BG0-C1BAY0 | 10G216101001050</v>
      </c>
      <c r="BE317" s="55" t="str">
        <f t="shared" ca="1" si="96"/>
        <v>90MB1BG0-C1BAY0 | 59MB1BGB-MB0A01S</v>
      </c>
      <c r="BF317" s="57">
        <f ca="1">IFERROR(VLOOKUP($BE317,$BD$5:$BF316,3,0)*$AE317,VLOOKUP($C317,Demanda!$A:$B,2,0)*$AE317)*IF(AT317="Phantom Alt",$BC317,TRUE)</f>
        <v>3000</v>
      </c>
      <c r="BG317" s="57">
        <f t="shared" ca="1" si="97"/>
        <v>0</v>
      </c>
      <c r="BH317" s="57">
        <f>SUMIF(Invoice!A:A,F317,Invoice!B:B)</f>
        <v>0</v>
      </c>
      <c r="BI317" s="57">
        <f t="shared" ca="1" si="98"/>
        <v>3000</v>
      </c>
      <c r="BJ317" s="57">
        <f ca="1">MIN((BI317-SUMIF($AS$5:AS316,AS317,$BJ$5:BJ316)),MAX(0,BH317-SUMIF($F$5:F316,F317,$BJ$5:BJ316)))</f>
        <v>0</v>
      </c>
      <c r="BK317" s="57">
        <f t="shared" ca="1" si="99"/>
        <v>0</v>
      </c>
      <c r="BL317" s="57">
        <f ca="1">MAX(0,SUMIF(Invoice!A:A,F317,Invoice!B:B)-SUMIF(F:F,F317,BJ:BJ))*(COUNTIF(F:F,F317)=COUNTIF($F$5:F317,F317))</f>
        <v>0</v>
      </c>
    </row>
    <row r="318" spans="1:64" hidden="1">
      <c r="A318" s="43">
        <v>317</v>
      </c>
      <c r="B318" s="35" t="s">
        <v>145</v>
      </c>
      <c r="C318" s="35" t="s">
        <v>5706</v>
      </c>
      <c r="D318" s="35">
        <v>2</v>
      </c>
      <c r="E318" s="35">
        <v>950</v>
      </c>
      <c r="F318" s="64" t="s">
        <v>1319</v>
      </c>
      <c r="G318" s="73" t="s">
        <v>1320</v>
      </c>
      <c r="H318" s="35">
        <v>94</v>
      </c>
      <c r="I318" s="35" t="s">
        <v>55</v>
      </c>
      <c r="J318" s="35">
        <v>0</v>
      </c>
      <c r="K318" s="35" t="s">
        <v>462</v>
      </c>
      <c r="L318" s="35" t="s">
        <v>53</v>
      </c>
      <c r="M318" s="35">
        <v>4</v>
      </c>
      <c r="N318" s="35"/>
      <c r="O318" s="35">
        <v>1</v>
      </c>
      <c r="P318" s="35">
        <v>2</v>
      </c>
      <c r="Q318" s="35">
        <v>2</v>
      </c>
      <c r="R318" s="35" t="s">
        <v>122</v>
      </c>
      <c r="S318" s="35" t="s">
        <v>122</v>
      </c>
      <c r="T318" s="36">
        <v>44901</v>
      </c>
      <c r="U318" s="36">
        <v>2958465</v>
      </c>
      <c r="V318" s="35" t="s">
        <v>5707</v>
      </c>
      <c r="W318" s="35" t="s">
        <v>144</v>
      </c>
      <c r="X318" s="35"/>
      <c r="Y318" s="35" t="s">
        <v>143</v>
      </c>
      <c r="Z318" s="35">
        <v>7594328</v>
      </c>
      <c r="AA318" s="35">
        <v>534</v>
      </c>
      <c r="AB318" s="35">
        <v>267</v>
      </c>
      <c r="AC318" s="35"/>
      <c r="AE318" s="51">
        <f t="shared" si="80"/>
        <v>4</v>
      </c>
      <c r="AG318" s="6" t="str">
        <f t="shared" si="81"/>
        <v>90MB1BG0-C1BAY0</v>
      </c>
      <c r="AH318" s="6" t="str">
        <f t="shared" si="82"/>
        <v>59MB1BGB-MB0A01S</v>
      </c>
      <c r="AI318" s="6" t="str">
        <f t="shared" si="83"/>
        <v/>
      </c>
      <c r="AJ318" s="6" t="str">
        <f t="shared" si="84"/>
        <v/>
      </c>
      <c r="AK318" s="6" t="str">
        <f t="shared" si="85"/>
        <v/>
      </c>
      <c r="AL318" s="6" t="str">
        <f t="shared" si="86"/>
        <v/>
      </c>
      <c r="AM318" s="6" t="str">
        <f t="shared" si="87"/>
        <v/>
      </c>
      <c r="AN318" s="6" t="str">
        <f t="shared" si="88"/>
        <v/>
      </c>
      <c r="AO318" s="6" t="str">
        <f t="shared" si="89"/>
        <v xml:space="preserve">90MB1BG0-C1BAY0 | 59MB1BGB-MB0A01S |  |  |  |  |  | </v>
      </c>
      <c r="AP318" s="6">
        <f t="shared" si="90"/>
        <v>0</v>
      </c>
      <c r="AQ318" s="4"/>
      <c r="AR318" s="6" t="b">
        <f t="shared" si="91"/>
        <v>1</v>
      </c>
      <c r="AS318" s="6" t="str">
        <f t="shared" si="92"/>
        <v>461E | 90MB1BG0-C1BAY0 | 59MB1BGB-MB0A01S |  |  |  |  |  |  | 94</v>
      </c>
      <c r="AT318" s="63">
        <f>IF(NOT(AR318),IF(TRIM($H318)="","Assembly","Phantom Alt"),VLOOKUP(F318,ZPCS04!B:G,6,0))</f>
        <v>728</v>
      </c>
      <c r="AU318" s="7"/>
      <c r="AV318" s="38">
        <f ca="1">IF(TRIM($W318)="F",OFFSET($A$5,MATCH($AS318,$AS$5:$AS318,0)-1,0),$A318)</f>
        <v>317</v>
      </c>
      <c r="AW318" s="38">
        <f ca="1">IFERROR(OFFSET(ZPCS04!$A$1,MATCH(F318,ZPCS04!B:B,0)-1,0),100)</f>
        <v>2</v>
      </c>
      <c r="AX318" s="7"/>
      <c r="AY318" s="6" t="b">
        <f t="shared" si="93"/>
        <v>1</v>
      </c>
      <c r="AZ318" s="6" t="b">
        <f t="shared" si="94"/>
        <v>1</v>
      </c>
      <c r="BA318" s="4"/>
      <c r="BB318" s="38" t="str">
        <f ca="1">IF(AT318="Phantom Alt",MATCH($AS318,$AS$5:$AS318,0),IF(OR(OFFSET($AF318,0,8-COUNTBLANK($AG318:$AN318))=$F317,$BE318=$BE317),$BB317,""))</f>
        <v/>
      </c>
      <c r="BC318" s="41"/>
      <c r="BD318" s="55" t="str">
        <f t="shared" si="95"/>
        <v>90MB1BG0-C1BAY0 | 10G2161R0001010</v>
      </c>
      <c r="BE318" s="55" t="str">
        <f t="shared" ca="1" si="96"/>
        <v>90MB1BG0-C1BAY0 | 59MB1BGB-MB0A01S</v>
      </c>
      <c r="BF318" s="57">
        <f ca="1">IFERROR(VLOOKUP($BE318,$BD$5:$BF317,3,0)*$AE318,VLOOKUP($C318,Demanda!$A:$B,2,0)*$AE318)*IF(AT318="Phantom Alt",$BC318,TRUE)</f>
        <v>6000</v>
      </c>
      <c r="BG318" s="57">
        <f t="shared" ca="1" si="97"/>
        <v>0</v>
      </c>
      <c r="BH318" s="57">
        <f>SUMIF(Invoice!A:A,F318,Invoice!B:B)</f>
        <v>0</v>
      </c>
      <c r="BI318" s="57">
        <f t="shared" ca="1" si="98"/>
        <v>6000</v>
      </c>
      <c r="BJ318" s="57">
        <f ca="1">MIN((BI318-SUMIF($AS$5:AS317,AS318,$BJ$5:BJ317)),MAX(0,BH318-SUMIF($F$5:F317,F318,$BJ$5:BJ317)))</f>
        <v>0</v>
      </c>
      <c r="BK318" s="57">
        <f t="shared" ca="1" si="99"/>
        <v>0</v>
      </c>
      <c r="BL318" s="57">
        <f ca="1">MAX(0,SUMIF(Invoice!A:A,F318,Invoice!B:B)-SUMIF(F:F,F318,BJ:BJ))*(COUNTIF(F:F,F318)=COUNTIF($F$5:F318,F318))</f>
        <v>0</v>
      </c>
    </row>
    <row r="319" spans="1:64" hidden="1">
      <c r="A319" s="43">
        <v>319</v>
      </c>
      <c r="B319" s="35" t="s">
        <v>145</v>
      </c>
      <c r="C319" s="35" t="s">
        <v>5706</v>
      </c>
      <c r="D319" s="35">
        <v>2</v>
      </c>
      <c r="E319" s="35">
        <v>950</v>
      </c>
      <c r="F319" s="64" t="s">
        <v>1322</v>
      </c>
      <c r="G319" s="73" t="s">
        <v>1323</v>
      </c>
      <c r="H319" s="35">
        <v>94</v>
      </c>
      <c r="I319" s="35" t="s">
        <v>54</v>
      </c>
      <c r="J319" s="35">
        <v>100</v>
      </c>
      <c r="K319" s="35" t="s">
        <v>462</v>
      </c>
      <c r="L319" s="35" t="s">
        <v>53</v>
      </c>
      <c r="M319" s="35">
        <v>4</v>
      </c>
      <c r="N319" s="35">
        <v>4</v>
      </c>
      <c r="O319" s="35">
        <v>1</v>
      </c>
      <c r="P319" s="35">
        <v>2</v>
      </c>
      <c r="Q319" s="35">
        <v>1</v>
      </c>
      <c r="R319" s="35" t="s">
        <v>122</v>
      </c>
      <c r="S319" s="35" t="s">
        <v>122</v>
      </c>
      <c r="T319" s="36">
        <v>44901</v>
      </c>
      <c r="U319" s="36">
        <v>2958465</v>
      </c>
      <c r="V319" s="35" t="s">
        <v>5707</v>
      </c>
      <c r="W319" s="35" t="s">
        <v>144</v>
      </c>
      <c r="X319" s="35"/>
      <c r="Y319" s="35" t="s">
        <v>143</v>
      </c>
      <c r="Z319" s="35">
        <v>7594328</v>
      </c>
      <c r="AA319" s="35">
        <v>532</v>
      </c>
      <c r="AB319" s="35">
        <v>266</v>
      </c>
      <c r="AC319" s="35"/>
      <c r="AE319" s="51">
        <f t="shared" si="80"/>
        <v>4</v>
      </c>
      <c r="AG319" s="6" t="str">
        <f t="shared" si="81"/>
        <v>90MB1BG0-C1BAY0</v>
      </c>
      <c r="AH319" s="6" t="str">
        <f t="shared" si="82"/>
        <v>59MB1BGB-MB0A01S</v>
      </c>
      <c r="AI319" s="6" t="str">
        <f t="shared" si="83"/>
        <v/>
      </c>
      <c r="AJ319" s="6" t="str">
        <f t="shared" si="84"/>
        <v/>
      </c>
      <c r="AK319" s="6" t="str">
        <f t="shared" si="85"/>
        <v/>
      </c>
      <c r="AL319" s="6" t="str">
        <f t="shared" si="86"/>
        <v/>
      </c>
      <c r="AM319" s="6" t="str">
        <f t="shared" si="87"/>
        <v/>
      </c>
      <c r="AN319" s="6" t="str">
        <f t="shared" si="88"/>
        <v/>
      </c>
      <c r="AO319" s="6" t="str">
        <f t="shared" si="89"/>
        <v xml:space="preserve">90MB1BG0-C1BAY0 | 59MB1BGB-MB0A01S |  |  |  |  |  | </v>
      </c>
      <c r="AP319" s="6">
        <f t="shared" si="90"/>
        <v>100</v>
      </c>
      <c r="AQ319" s="4"/>
      <c r="AR319" s="6" t="b">
        <f t="shared" si="91"/>
        <v>1</v>
      </c>
      <c r="AS319" s="6" t="str">
        <f t="shared" si="92"/>
        <v>461E | 90MB1BG0-C1BAY0 | 59MB1BGB-MB0A01S |  |  |  |  |  |  | 94</v>
      </c>
      <c r="AT319" s="63">
        <f>IF(NOT(AR319),IF(TRIM($H319)="","Assembly","Phantom Alt"),VLOOKUP(F319,ZPCS04!B:G,6,0))</f>
        <v>728</v>
      </c>
      <c r="AU319" s="7"/>
      <c r="AV319" s="38">
        <f ca="1">IF(TRIM($W319)="F",OFFSET($A$5,MATCH($AS319,$AS$5:$AS319,0)-1,0),$A319)</f>
        <v>317</v>
      </c>
      <c r="AW319" s="38">
        <f ca="1">IFERROR(OFFSET(ZPCS04!$A$1,MATCH(F319,ZPCS04!B:B,0)-1,0),100)</f>
        <v>1.9999999000000002</v>
      </c>
      <c r="AX319" s="7"/>
      <c r="AY319" s="6" t="b">
        <f t="shared" si="93"/>
        <v>1</v>
      </c>
      <c r="AZ319" s="6" t="b">
        <f t="shared" si="94"/>
        <v>1</v>
      </c>
      <c r="BA319" s="4"/>
      <c r="BB319" s="38" t="str">
        <f ca="1">IF(AT319="Phantom Alt",MATCH($AS319,$AS$5:$AS319,0),IF(OR(OFFSET($AF319,0,8-COUNTBLANK($AG319:$AN319))=$F318,$BE319=$BE318),$BB318,""))</f>
        <v/>
      </c>
      <c r="BC319" s="41"/>
      <c r="BD319" s="55" t="str">
        <f t="shared" si="95"/>
        <v>90MB1BG0-C1BAY0 | 10G2161R0001020</v>
      </c>
      <c r="BE319" s="55" t="str">
        <f t="shared" ca="1" si="96"/>
        <v>90MB1BG0-C1BAY0 | 59MB1BGB-MB0A01S</v>
      </c>
      <c r="BF319" s="57">
        <f ca="1">IFERROR(VLOOKUP($BE319,$BD$5:$BF318,3,0)*$AE319,VLOOKUP($C319,Demanda!$A:$B,2,0)*$AE319)*IF(AT319="Phantom Alt",$BC319,TRUE)</f>
        <v>6000</v>
      </c>
      <c r="BG319" s="57">
        <f t="shared" ca="1" si="97"/>
        <v>6000</v>
      </c>
      <c r="BH319" s="57">
        <f>SUMIF(Invoice!A:A,F319,Invoice!B:B)</f>
        <v>10000</v>
      </c>
      <c r="BI319" s="57">
        <f t="shared" ca="1" si="98"/>
        <v>6000</v>
      </c>
      <c r="BJ319" s="57">
        <f ca="1">MIN((BI319-SUMIF($AS$5:AS318,AS319,$BJ$5:BJ318)),MAX(0,BH319-SUMIF($F$5:F318,F319,$BJ$5:BJ318)))</f>
        <v>6000</v>
      </c>
      <c r="BK319" s="57">
        <f t="shared" ca="1" si="99"/>
        <v>0</v>
      </c>
      <c r="BL319" s="57">
        <f ca="1">MAX(0,SUMIF(Invoice!A:A,F319,Invoice!B:B)-SUMIF(F:F,F319,BJ:BJ))*(COUNTIF(F:F,F319)=COUNTIF($F$5:F319,F319))</f>
        <v>4000</v>
      </c>
    </row>
    <row r="320" spans="1:64" hidden="1">
      <c r="A320" s="43">
        <v>321</v>
      </c>
      <c r="B320" s="35" t="s">
        <v>145</v>
      </c>
      <c r="C320" s="35" t="s">
        <v>5706</v>
      </c>
      <c r="D320" s="35">
        <v>2</v>
      </c>
      <c r="E320" s="35">
        <v>950</v>
      </c>
      <c r="F320" s="64" t="s">
        <v>1324</v>
      </c>
      <c r="G320" s="73" t="s">
        <v>1325</v>
      </c>
      <c r="H320" s="35">
        <v>94</v>
      </c>
      <c r="I320" s="35" t="s">
        <v>55</v>
      </c>
      <c r="J320" s="35">
        <v>0</v>
      </c>
      <c r="K320" s="35" t="s">
        <v>148</v>
      </c>
      <c r="L320" s="35" t="s">
        <v>53</v>
      </c>
      <c r="M320" s="35">
        <v>4</v>
      </c>
      <c r="N320" s="35"/>
      <c r="O320" s="35">
        <v>1</v>
      </c>
      <c r="P320" s="35">
        <v>2</v>
      </c>
      <c r="Q320" s="35">
        <v>3</v>
      </c>
      <c r="R320" s="35" t="s">
        <v>73</v>
      </c>
      <c r="S320" s="35" t="s">
        <v>73</v>
      </c>
      <c r="T320" s="36">
        <v>44901</v>
      </c>
      <c r="U320" s="36">
        <v>2958465</v>
      </c>
      <c r="V320" s="35" t="s">
        <v>5707</v>
      </c>
      <c r="W320" s="35" t="s">
        <v>144</v>
      </c>
      <c r="X320" s="35"/>
      <c r="Y320" s="35" t="s">
        <v>143</v>
      </c>
      <c r="Z320" s="35">
        <v>7594328</v>
      </c>
      <c r="AA320" s="35">
        <v>536</v>
      </c>
      <c r="AB320" s="35">
        <v>268</v>
      </c>
      <c r="AC320" s="35"/>
      <c r="AE320" s="51">
        <f t="shared" si="80"/>
        <v>4</v>
      </c>
      <c r="AG320" s="6" t="str">
        <f t="shared" si="81"/>
        <v>90MB1BG0-C1BAY0</v>
      </c>
      <c r="AH320" s="6" t="str">
        <f t="shared" si="82"/>
        <v>59MB1BGB-MB0A01S</v>
      </c>
      <c r="AI320" s="6" t="str">
        <f t="shared" si="83"/>
        <v/>
      </c>
      <c r="AJ320" s="6" t="str">
        <f t="shared" si="84"/>
        <v/>
      </c>
      <c r="AK320" s="6" t="str">
        <f t="shared" si="85"/>
        <v/>
      </c>
      <c r="AL320" s="6" t="str">
        <f t="shared" si="86"/>
        <v/>
      </c>
      <c r="AM320" s="6" t="str">
        <f t="shared" si="87"/>
        <v/>
      </c>
      <c r="AN320" s="6" t="str">
        <f t="shared" si="88"/>
        <v/>
      </c>
      <c r="AO320" s="6" t="str">
        <f t="shared" si="89"/>
        <v xml:space="preserve">90MB1BG0-C1BAY0 | 59MB1BGB-MB0A01S |  |  |  |  |  | </v>
      </c>
      <c r="AP320" s="6">
        <f t="shared" si="90"/>
        <v>0</v>
      </c>
      <c r="AQ320" s="4"/>
      <c r="AR320" s="6" t="b">
        <f t="shared" si="91"/>
        <v>1</v>
      </c>
      <c r="AS320" s="6" t="str">
        <f t="shared" si="92"/>
        <v>461E | 90MB1BG0-C1BAY0 | 59MB1BGB-MB0A01S |  |  |  |  |  |  | 94</v>
      </c>
      <c r="AT320" s="63">
        <f>IF(NOT(AR320),IF(TRIM($H320)="","Assembly","Phantom Alt"),VLOOKUP(F320,ZPCS04!B:G,6,0))</f>
        <v>728</v>
      </c>
      <c r="AU320" s="7"/>
      <c r="AV320" s="38">
        <f ca="1">IF(TRIM($W320)="F",OFFSET($A$5,MATCH($AS320,$AS$5:$AS320,0)-1,0),$A320)</f>
        <v>317</v>
      </c>
      <c r="AW320" s="38">
        <f ca="1">IFERROR(OFFSET(ZPCS04!$A$1,MATCH(F320,ZPCS04!B:B,0)-1,0),100)</f>
        <v>2</v>
      </c>
      <c r="AX320" s="7"/>
      <c r="AY320" s="6" t="b">
        <f t="shared" si="93"/>
        <v>1</v>
      </c>
      <c r="AZ320" s="6" t="b">
        <f t="shared" si="94"/>
        <v>1</v>
      </c>
      <c r="BA320" s="4"/>
      <c r="BB320" s="38" t="str">
        <f ca="1">IF(AT320="Phantom Alt",MATCH($AS320,$AS$5:$AS320,0),IF(OR(OFFSET($AF320,0,8-COUNTBLANK($AG320:$AN320))=$F319,$BE320=$BE319),$BB319,""))</f>
        <v/>
      </c>
      <c r="BC320" s="41"/>
      <c r="BD320" s="55" t="str">
        <f t="shared" si="95"/>
        <v>90MB1BG0-C1BAY0 | 10G2161R0001050</v>
      </c>
      <c r="BE320" s="55" t="str">
        <f t="shared" ca="1" si="96"/>
        <v>90MB1BG0-C1BAY0 | 59MB1BGB-MB0A01S</v>
      </c>
      <c r="BF320" s="57">
        <f ca="1">IFERROR(VLOOKUP($BE320,$BD$5:$BF319,3,0)*$AE320,VLOOKUP($C320,Demanda!$A:$B,2,0)*$AE320)*IF(AT320="Phantom Alt",$BC320,TRUE)</f>
        <v>6000</v>
      </c>
      <c r="BG320" s="57">
        <f t="shared" ca="1" si="97"/>
        <v>0</v>
      </c>
      <c r="BH320" s="57">
        <f>SUMIF(Invoice!A:A,F320,Invoice!B:B)</f>
        <v>0</v>
      </c>
      <c r="BI320" s="57">
        <f t="shared" ca="1" si="98"/>
        <v>6000</v>
      </c>
      <c r="BJ320" s="57">
        <f ca="1">MIN((BI320-SUMIF($AS$5:AS319,AS320,$BJ$5:BJ319)),MAX(0,BH320-SUMIF($F$5:F319,F320,$BJ$5:BJ319)))</f>
        <v>0</v>
      </c>
      <c r="BK320" s="57">
        <f t="shared" ca="1" si="99"/>
        <v>0</v>
      </c>
      <c r="BL320" s="57">
        <f ca="1">MAX(0,SUMIF(Invoice!A:A,F320,Invoice!B:B)-SUMIF(F:F,F320,BJ:BJ))*(COUNTIF(F:F,F320)=COUNTIF($F$5:F320,F320))</f>
        <v>0</v>
      </c>
    </row>
    <row r="321" spans="1:64" hidden="1">
      <c r="A321" s="43">
        <v>320</v>
      </c>
      <c r="B321" s="35" t="s">
        <v>145</v>
      </c>
      <c r="C321" s="35" t="s">
        <v>5706</v>
      </c>
      <c r="D321" s="35">
        <v>2</v>
      </c>
      <c r="E321" s="35">
        <v>960</v>
      </c>
      <c r="F321" s="64" t="s">
        <v>1326</v>
      </c>
      <c r="G321" s="73" t="s">
        <v>1327</v>
      </c>
      <c r="H321" s="35">
        <v>95</v>
      </c>
      <c r="I321" s="35" t="s">
        <v>55</v>
      </c>
      <c r="J321" s="35">
        <v>0</v>
      </c>
      <c r="K321" s="35" t="s">
        <v>148</v>
      </c>
      <c r="L321" s="35" t="s">
        <v>53</v>
      </c>
      <c r="M321" s="35">
        <v>1</v>
      </c>
      <c r="N321" s="35"/>
      <c r="O321" s="35">
        <v>1</v>
      </c>
      <c r="P321" s="35">
        <v>2</v>
      </c>
      <c r="Q321" s="35">
        <v>2</v>
      </c>
      <c r="R321" s="35" t="s">
        <v>73</v>
      </c>
      <c r="S321" s="35" t="s">
        <v>73</v>
      </c>
      <c r="T321" s="36">
        <v>44901</v>
      </c>
      <c r="U321" s="36">
        <v>2958465</v>
      </c>
      <c r="V321" s="35" t="s">
        <v>5707</v>
      </c>
      <c r="W321" s="35" t="s">
        <v>144</v>
      </c>
      <c r="X321" s="35"/>
      <c r="Y321" s="35" t="s">
        <v>143</v>
      </c>
      <c r="Z321" s="35">
        <v>7594328</v>
      </c>
      <c r="AA321" s="35">
        <v>540</v>
      </c>
      <c r="AB321" s="35">
        <v>270</v>
      </c>
      <c r="AC321" s="35"/>
      <c r="AE321" s="51">
        <f t="shared" si="80"/>
        <v>1</v>
      </c>
      <c r="AG321" s="6" t="str">
        <f t="shared" si="81"/>
        <v>90MB1BG0-C1BAY0</v>
      </c>
      <c r="AH321" s="6" t="str">
        <f t="shared" si="82"/>
        <v>59MB1BGB-MB0A01S</v>
      </c>
      <c r="AI321" s="6" t="str">
        <f t="shared" si="83"/>
        <v/>
      </c>
      <c r="AJ321" s="6" t="str">
        <f t="shared" si="84"/>
        <v/>
      </c>
      <c r="AK321" s="6" t="str">
        <f t="shared" si="85"/>
        <v/>
      </c>
      <c r="AL321" s="6" t="str">
        <f t="shared" si="86"/>
        <v/>
      </c>
      <c r="AM321" s="6" t="str">
        <f t="shared" si="87"/>
        <v/>
      </c>
      <c r="AN321" s="6" t="str">
        <f t="shared" si="88"/>
        <v/>
      </c>
      <c r="AO321" s="6" t="str">
        <f t="shared" si="89"/>
        <v xml:space="preserve">90MB1BG0-C1BAY0 | 59MB1BGB-MB0A01S |  |  |  |  |  | </v>
      </c>
      <c r="AP321" s="6">
        <f t="shared" si="90"/>
        <v>0</v>
      </c>
      <c r="AQ321" s="4"/>
      <c r="AR321" s="6" t="b">
        <f t="shared" si="91"/>
        <v>1</v>
      </c>
      <c r="AS321" s="6" t="str">
        <f t="shared" si="92"/>
        <v>461E | 90MB1BG0-C1BAY0 | 59MB1BGB-MB0A01S |  |  |  |  |  |  | 95</v>
      </c>
      <c r="AT321" s="63">
        <f>IF(NOT(AR321),IF(TRIM($H321)="","Assembly","Phantom Alt"),VLOOKUP(F321,ZPCS04!B:G,6,0))</f>
        <v>730</v>
      </c>
      <c r="AU321" s="7"/>
      <c r="AV321" s="38">
        <f ca="1">IF(TRIM($W321)="F",OFFSET($A$5,MATCH($AS321,$AS$5:$AS321,0)-1,0),$A321)</f>
        <v>320</v>
      </c>
      <c r="AW321" s="38">
        <f ca="1">IFERROR(OFFSET(ZPCS04!$A$1,MATCH(F321,ZPCS04!B:B,0)-1,0),100)</f>
        <v>1.9999999499999999</v>
      </c>
      <c r="AX321" s="7"/>
      <c r="AY321" s="6" t="b">
        <f t="shared" si="93"/>
        <v>1</v>
      </c>
      <c r="AZ321" s="6" t="b">
        <f t="shared" si="94"/>
        <v>1</v>
      </c>
      <c r="BA321" s="4"/>
      <c r="BB321" s="38" t="str">
        <f ca="1">IF(AT321="Phantom Alt",MATCH($AS321,$AS$5:$AS321,0),IF(OR(OFFSET($AF321,0,8-COUNTBLANK($AG321:$AN321))=$F320,$BE321=$BE320),$BB320,""))</f>
        <v/>
      </c>
      <c r="BC321" s="41"/>
      <c r="BD321" s="55" t="str">
        <f t="shared" si="95"/>
        <v>90MB1BG0-C1BAY0 | 10302-00442000</v>
      </c>
      <c r="BE321" s="55" t="str">
        <f t="shared" ca="1" si="96"/>
        <v>90MB1BG0-C1BAY0 | 59MB1BGB-MB0A01S</v>
      </c>
      <c r="BF321" s="57">
        <f ca="1">IFERROR(VLOOKUP($BE321,$BD$5:$BF320,3,0)*$AE321,VLOOKUP($C321,Demanda!$A:$B,2,0)*$AE321)*IF(AT321="Phantom Alt",$BC321,TRUE)</f>
        <v>1500</v>
      </c>
      <c r="BG321" s="57">
        <f t="shared" ca="1" si="97"/>
        <v>0</v>
      </c>
      <c r="BH321" s="57">
        <f>SUMIF(Invoice!A:A,F321,Invoice!B:B)</f>
        <v>5000</v>
      </c>
      <c r="BI321" s="57">
        <f t="shared" ca="1" si="98"/>
        <v>1500</v>
      </c>
      <c r="BJ321" s="57">
        <f ca="1">MIN((BI321-SUMIF($AS$5:AS320,AS321,$BJ$5:BJ320)),MAX(0,BH321-SUMIF($F$5:F320,F321,$BJ$5:BJ320)))</f>
        <v>1500</v>
      </c>
      <c r="BK321" s="57">
        <f t="shared" ca="1" si="99"/>
        <v>0</v>
      </c>
      <c r="BL321" s="57">
        <f ca="1">MAX(0,SUMIF(Invoice!A:A,F321,Invoice!B:B)-SUMIF(F:F,F321,BJ:BJ))*(COUNTIF(F:F,F321)=COUNTIF($F$5:F321,F321))</f>
        <v>3500</v>
      </c>
    </row>
    <row r="322" spans="1:64" hidden="1">
      <c r="A322" s="43">
        <v>322</v>
      </c>
      <c r="B322" s="35" t="s">
        <v>145</v>
      </c>
      <c r="C322" s="35" t="s">
        <v>5706</v>
      </c>
      <c r="D322" s="35">
        <v>2</v>
      </c>
      <c r="E322" s="35">
        <v>960</v>
      </c>
      <c r="F322" s="64" t="s">
        <v>1329</v>
      </c>
      <c r="G322" s="73" t="s">
        <v>1330</v>
      </c>
      <c r="H322" s="35">
        <v>95</v>
      </c>
      <c r="I322" s="35" t="s">
        <v>55</v>
      </c>
      <c r="J322" s="35">
        <v>0</v>
      </c>
      <c r="K322" s="35" t="s">
        <v>462</v>
      </c>
      <c r="L322" s="35" t="s">
        <v>53</v>
      </c>
      <c r="M322" s="35">
        <v>1</v>
      </c>
      <c r="N322" s="35"/>
      <c r="O322" s="35">
        <v>1</v>
      </c>
      <c r="P322" s="35">
        <v>2</v>
      </c>
      <c r="Q322" s="35">
        <v>3</v>
      </c>
      <c r="R322" s="35" t="s">
        <v>122</v>
      </c>
      <c r="S322" s="35" t="s">
        <v>122</v>
      </c>
      <c r="T322" s="36">
        <v>44901</v>
      </c>
      <c r="U322" s="36">
        <v>2958465</v>
      </c>
      <c r="V322" s="35" t="s">
        <v>5707</v>
      </c>
      <c r="W322" s="35" t="s">
        <v>144</v>
      </c>
      <c r="X322" s="35"/>
      <c r="Y322" s="35" t="s">
        <v>143</v>
      </c>
      <c r="Z322" s="35">
        <v>7594328</v>
      </c>
      <c r="AA322" s="35">
        <v>542</v>
      </c>
      <c r="AB322" s="35">
        <v>271</v>
      </c>
      <c r="AC322" s="35"/>
      <c r="AE322" s="51">
        <f t="shared" si="80"/>
        <v>1</v>
      </c>
      <c r="AG322" s="6" t="str">
        <f t="shared" si="81"/>
        <v>90MB1BG0-C1BAY0</v>
      </c>
      <c r="AH322" s="6" t="str">
        <f t="shared" si="82"/>
        <v>59MB1BGB-MB0A01S</v>
      </c>
      <c r="AI322" s="6" t="str">
        <f t="shared" si="83"/>
        <v/>
      </c>
      <c r="AJ322" s="6" t="str">
        <f t="shared" si="84"/>
        <v/>
      </c>
      <c r="AK322" s="6" t="str">
        <f t="shared" si="85"/>
        <v/>
      </c>
      <c r="AL322" s="6" t="str">
        <f t="shared" si="86"/>
        <v/>
      </c>
      <c r="AM322" s="6" t="str">
        <f t="shared" si="87"/>
        <v/>
      </c>
      <c r="AN322" s="6" t="str">
        <f t="shared" si="88"/>
        <v/>
      </c>
      <c r="AO322" s="6" t="str">
        <f t="shared" si="89"/>
        <v xml:space="preserve">90MB1BG0-C1BAY0 | 59MB1BGB-MB0A01S |  |  |  |  |  | </v>
      </c>
      <c r="AP322" s="6">
        <f t="shared" si="90"/>
        <v>0</v>
      </c>
      <c r="AQ322" s="4"/>
      <c r="AR322" s="6" t="b">
        <f t="shared" si="91"/>
        <v>1</v>
      </c>
      <c r="AS322" s="6" t="str">
        <f t="shared" si="92"/>
        <v>461E | 90MB1BG0-C1BAY0 | 59MB1BGB-MB0A01S |  |  |  |  |  |  | 95</v>
      </c>
      <c r="AT322" s="63">
        <f>IF(NOT(AR322),IF(TRIM($H322)="","Assembly","Phantom Alt"),VLOOKUP(F322,ZPCS04!B:G,6,0))</f>
        <v>730</v>
      </c>
      <c r="AU322" s="7"/>
      <c r="AV322" s="38">
        <f ca="1">IF(TRIM($W322)="F",OFFSET($A$5,MATCH($AS322,$AS$5:$AS322,0)-1,0),$A322)</f>
        <v>320</v>
      </c>
      <c r="AW322" s="38">
        <f ca="1">IFERROR(OFFSET(ZPCS04!$A$1,MATCH(F322,ZPCS04!B:B,0)-1,0),100)</f>
        <v>2</v>
      </c>
      <c r="AX322" s="7"/>
      <c r="AY322" s="6" t="b">
        <f t="shared" si="93"/>
        <v>1</v>
      </c>
      <c r="AZ322" s="6" t="b">
        <f t="shared" si="94"/>
        <v>1</v>
      </c>
      <c r="BA322" s="4"/>
      <c r="BB322" s="38" t="str">
        <f ca="1">IF(AT322="Phantom Alt",MATCH($AS322,$AS$5:$AS322,0),IF(OR(OFFSET($AF322,0,8-COUNTBLANK($AG322:$AN322))=$F321,$BE322=$BE321),$BB321,""))</f>
        <v/>
      </c>
      <c r="BC322" s="41"/>
      <c r="BD322" s="55" t="str">
        <f t="shared" si="95"/>
        <v>90MB1BG0-C1BAY0 | 10G253102004010</v>
      </c>
      <c r="BE322" s="55" t="str">
        <f t="shared" ca="1" si="96"/>
        <v>90MB1BG0-C1BAY0 | 59MB1BGB-MB0A01S</v>
      </c>
      <c r="BF322" s="57">
        <f ca="1">IFERROR(VLOOKUP($BE322,$BD$5:$BF321,3,0)*$AE322,VLOOKUP($C322,Demanda!$A:$B,2,0)*$AE322)*IF(AT322="Phantom Alt",$BC322,TRUE)</f>
        <v>1500</v>
      </c>
      <c r="BG322" s="57">
        <f t="shared" ca="1" si="97"/>
        <v>0</v>
      </c>
      <c r="BH322" s="57">
        <f>SUMIF(Invoice!A:A,F322,Invoice!B:B)</f>
        <v>0</v>
      </c>
      <c r="BI322" s="57">
        <f t="shared" ca="1" si="98"/>
        <v>1500</v>
      </c>
      <c r="BJ322" s="57">
        <f ca="1">MIN((BI322-SUMIF($AS$5:AS321,AS322,$BJ$5:BJ321)),MAX(0,BH322-SUMIF($F$5:F321,F322,$BJ$5:BJ321)))</f>
        <v>0</v>
      </c>
      <c r="BK322" s="57">
        <f t="shared" ca="1" si="99"/>
        <v>0</v>
      </c>
      <c r="BL322" s="57">
        <f ca="1">MAX(0,SUMIF(Invoice!A:A,F322,Invoice!B:B)-SUMIF(F:F,F322,BJ:BJ))*(COUNTIF(F:F,F322)=COUNTIF($F$5:F322,F322))</f>
        <v>0</v>
      </c>
    </row>
    <row r="323" spans="1:64" hidden="1">
      <c r="A323" s="43">
        <v>324</v>
      </c>
      <c r="B323" s="35" t="s">
        <v>145</v>
      </c>
      <c r="C323" s="35" t="s">
        <v>5706</v>
      </c>
      <c r="D323" s="35">
        <v>2</v>
      </c>
      <c r="E323" s="35">
        <v>960</v>
      </c>
      <c r="F323" s="64" t="s">
        <v>1331</v>
      </c>
      <c r="G323" s="73" t="s">
        <v>1330</v>
      </c>
      <c r="H323" s="35">
        <v>95</v>
      </c>
      <c r="I323" s="35" t="s">
        <v>54</v>
      </c>
      <c r="J323" s="35">
        <v>100</v>
      </c>
      <c r="K323" s="35" t="s">
        <v>462</v>
      </c>
      <c r="L323" s="35" t="s">
        <v>53</v>
      </c>
      <c r="M323" s="35">
        <v>1</v>
      </c>
      <c r="N323" s="35">
        <v>1</v>
      </c>
      <c r="O323" s="35">
        <v>1</v>
      </c>
      <c r="P323" s="35">
        <v>2</v>
      </c>
      <c r="Q323" s="35">
        <v>1</v>
      </c>
      <c r="R323" s="35" t="s">
        <v>122</v>
      </c>
      <c r="S323" s="35" t="s">
        <v>122</v>
      </c>
      <c r="T323" s="36">
        <v>44901</v>
      </c>
      <c r="U323" s="36">
        <v>2958465</v>
      </c>
      <c r="V323" s="35" t="s">
        <v>5707</v>
      </c>
      <c r="W323" s="35" t="s">
        <v>144</v>
      </c>
      <c r="X323" s="35"/>
      <c r="Y323" s="35" t="s">
        <v>143</v>
      </c>
      <c r="Z323" s="35">
        <v>7594328</v>
      </c>
      <c r="AA323" s="35">
        <v>538</v>
      </c>
      <c r="AB323" s="35">
        <v>269</v>
      </c>
      <c r="AC323" s="35"/>
      <c r="AE323" s="51">
        <f t="shared" si="80"/>
        <v>1</v>
      </c>
      <c r="AG323" s="6" t="str">
        <f t="shared" si="81"/>
        <v>90MB1BG0-C1BAY0</v>
      </c>
      <c r="AH323" s="6" t="str">
        <f t="shared" si="82"/>
        <v>59MB1BGB-MB0A01S</v>
      </c>
      <c r="AI323" s="6" t="str">
        <f t="shared" si="83"/>
        <v/>
      </c>
      <c r="AJ323" s="6" t="str">
        <f t="shared" si="84"/>
        <v/>
      </c>
      <c r="AK323" s="6" t="str">
        <f t="shared" si="85"/>
        <v/>
      </c>
      <c r="AL323" s="6" t="str">
        <f t="shared" si="86"/>
        <v/>
      </c>
      <c r="AM323" s="6" t="str">
        <f t="shared" si="87"/>
        <v/>
      </c>
      <c r="AN323" s="6" t="str">
        <f t="shared" si="88"/>
        <v/>
      </c>
      <c r="AO323" s="6" t="str">
        <f t="shared" si="89"/>
        <v xml:space="preserve">90MB1BG0-C1BAY0 | 59MB1BGB-MB0A01S |  |  |  |  |  | </v>
      </c>
      <c r="AP323" s="6">
        <f t="shared" si="90"/>
        <v>100</v>
      </c>
      <c r="AQ323" s="4"/>
      <c r="AR323" s="6" t="b">
        <f t="shared" si="91"/>
        <v>1</v>
      </c>
      <c r="AS323" s="6" t="str">
        <f t="shared" si="92"/>
        <v>461E | 90MB1BG0-C1BAY0 | 59MB1BGB-MB0A01S |  |  |  |  |  |  | 95</v>
      </c>
      <c r="AT323" s="63">
        <f>IF(NOT(AR323),IF(TRIM($H323)="","Assembly","Phantom Alt"),VLOOKUP(F323,ZPCS04!B:G,6,0))</f>
        <v>730</v>
      </c>
      <c r="AU323" s="7"/>
      <c r="AV323" s="38">
        <f ca="1">IF(TRIM($W323)="F",OFFSET($A$5,MATCH($AS323,$AS$5:$AS323,0)-1,0),$A323)</f>
        <v>320</v>
      </c>
      <c r="AW323" s="38">
        <f ca="1">IFERROR(OFFSET(ZPCS04!$A$1,MATCH(F323,ZPCS04!B:B,0)-1,0),100)</f>
        <v>2</v>
      </c>
      <c r="AX323" s="7"/>
      <c r="AY323" s="6" t="b">
        <f t="shared" si="93"/>
        <v>1</v>
      </c>
      <c r="AZ323" s="6" t="b">
        <f t="shared" si="94"/>
        <v>1</v>
      </c>
      <c r="BA323" s="4"/>
      <c r="BB323" s="38" t="str">
        <f ca="1">IF(AT323="Phantom Alt",MATCH($AS323,$AS$5:$AS323,0),IF(OR(OFFSET($AF323,0,8-COUNTBLANK($AG323:$AN323))=$F322,$BE323=$BE322),$BB322,""))</f>
        <v/>
      </c>
      <c r="BC323" s="41"/>
      <c r="BD323" s="55" t="str">
        <f t="shared" si="95"/>
        <v>90MB1BG0-C1BAY0 | 10G253102004050</v>
      </c>
      <c r="BE323" s="55" t="str">
        <f t="shared" ca="1" si="96"/>
        <v>90MB1BG0-C1BAY0 | 59MB1BGB-MB0A01S</v>
      </c>
      <c r="BF323" s="57">
        <f ca="1">IFERROR(VLOOKUP($BE323,$BD$5:$BF322,3,0)*$AE323,VLOOKUP($C323,Demanda!$A:$B,2,0)*$AE323)*IF(AT323="Phantom Alt",$BC323,TRUE)</f>
        <v>1500</v>
      </c>
      <c r="BG323" s="57">
        <f t="shared" ca="1" si="97"/>
        <v>1500</v>
      </c>
      <c r="BH323" s="57">
        <f>SUMIF(Invoice!A:A,F323,Invoice!B:B)</f>
        <v>0</v>
      </c>
      <c r="BI323" s="57">
        <f t="shared" ca="1" si="98"/>
        <v>1500</v>
      </c>
      <c r="BJ323" s="57">
        <f ca="1">MIN((BI323-SUMIF($AS$5:AS322,AS323,$BJ$5:BJ322)),MAX(0,BH323-SUMIF($F$5:F322,F323,$BJ$5:BJ322)))</f>
        <v>0</v>
      </c>
      <c r="BK323" s="57">
        <f t="shared" ca="1" si="99"/>
        <v>0</v>
      </c>
      <c r="BL323" s="57">
        <f ca="1">MAX(0,SUMIF(Invoice!A:A,F323,Invoice!B:B)-SUMIF(F:F,F323,BJ:BJ))*(COUNTIF(F:F,F323)=COUNTIF($F$5:F323,F323))</f>
        <v>0</v>
      </c>
    </row>
    <row r="324" spans="1:64" hidden="1">
      <c r="A324" s="43">
        <v>323</v>
      </c>
      <c r="B324" s="35" t="s">
        <v>145</v>
      </c>
      <c r="C324" s="35" t="s">
        <v>5706</v>
      </c>
      <c r="D324" s="35">
        <v>2</v>
      </c>
      <c r="E324" s="35">
        <v>970</v>
      </c>
      <c r="F324" s="64" t="s">
        <v>1332</v>
      </c>
      <c r="G324" s="73" t="s">
        <v>1333</v>
      </c>
      <c r="H324" s="35">
        <v>96</v>
      </c>
      <c r="I324" s="35" t="s">
        <v>55</v>
      </c>
      <c r="J324" s="35">
        <v>0</v>
      </c>
      <c r="K324" s="35" t="s">
        <v>148</v>
      </c>
      <c r="L324" s="35" t="s">
        <v>53</v>
      </c>
      <c r="M324" s="35">
        <v>2</v>
      </c>
      <c r="N324" s="35"/>
      <c r="O324" s="35">
        <v>1</v>
      </c>
      <c r="P324" s="35">
        <v>2</v>
      </c>
      <c r="Q324" s="35">
        <v>2</v>
      </c>
      <c r="R324" s="35" t="s">
        <v>73</v>
      </c>
      <c r="S324" s="35" t="s">
        <v>73</v>
      </c>
      <c r="T324" s="36">
        <v>44901</v>
      </c>
      <c r="U324" s="36">
        <v>2958465</v>
      </c>
      <c r="V324" s="35" t="s">
        <v>5707</v>
      </c>
      <c r="W324" s="35" t="s">
        <v>144</v>
      </c>
      <c r="X324" s="35"/>
      <c r="Y324" s="35" t="s">
        <v>143</v>
      </c>
      <c r="Z324" s="35">
        <v>7594328</v>
      </c>
      <c r="AA324" s="35">
        <v>546</v>
      </c>
      <c r="AB324" s="35">
        <v>273</v>
      </c>
      <c r="AC324" s="35"/>
      <c r="AE324" s="51">
        <f t="shared" si="80"/>
        <v>2</v>
      </c>
      <c r="AG324" s="6" t="str">
        <f t="shared" si="81"/>
        <v>90MB1BG0-C1BAY0</v>
      </c>
      <c r="AH324" s="6" t="str">
        <f t="shared" si="82"/>
        <v>59MB1BGB-MB0A01S</v>
      </c>
      <c r="AI324" s="6" t="str">
        <f t="shared" si="83"/>
        <v/>
      </c>
      <c r="AJ324" s="6" t="str">
        <f t="shared" si="84"/>
        <v/>
      </c>
      <c r="AK324" s="6" t="str">
        <f t="shared" si="85"/>
        <v/>
      </c>
      <c r="AL324" s="6" t="str">
        <f t="shared" si="86"/>
        <v/>
      </c>
      <c r="AM324" s="6" t="str">
        <f t="shared" si="87"/>
        <v/>
      </c>
      <c r="AN324" s="6" t="str">
        <f t="shared" si="88"/>
        <v/>
      </c>
      <c r="AO324" s="6" t="str">
        <f t="shared" si="89"/>
        <v xml:space="preserve">90MB1BG0-C1BAY0 | 59MB1BGB-MB0A01S |  |  |  |  |  | </v>
      </c>
      <c r="AP324" s="6">
        <f t="shared" si="90"/>
        <v>0</v>
      </c>
      <c r="AQ324" s="4"/>
      <c r="AR324" s="6" t="b">
        <f t="shared" si="91"/>
        <v>1</v>
      </c>
      <c r="AS324" s="6" t="str">
        <f t="shared" si="92"/>
        <v>461E | 90MB1BG0-C1BAY0 | 59MB1BGB-MB0A01S |  |  |  |  |  |  | 96</v>
      </c>
      <c r="AT324" s="63">
        <f>IF(NOT(AR324),IF(TRIM($H324)="","Assembly","Phantom Alt"),VLOOKUP(F324,ZPCS04!B:G,6,0))</f>
        <v>731</v>
      </c>
      <c r="AU324" s="7"/>
      <c r="AV324" s="38">
        <f ca="1">IF(TRIM($W324)="F",OFFSET($A$5,MATCH($AS324,$AS$5:$AS324,0)-1,0),$A324)</f>
        <v>323</v>
      </c>
      <c r="AW324" s="38">
        <f ca="1">IFERROR(OFFSET(ZPCS04!$A$1,MATCH(F324,ZPCS04!B:B,0)-1,0),100)</f>
        <v>2</v>
      </c>
      <c r="AX324" s="7"/>
      <c r="AY324" s="6" t="b">
        <f t="shared" si="93"/>
        <v>1</v>
      </c>
      <c r="AZ324" s="6" t="b">
        <f t="shared" si="94"/>
        <v>1</v>
      </c>
      <c r="BA324" s="4"/>
      <c r="BB324" s="38" t="str">
        <f ca="1">IF(AT324="Phantom Alt",MATCH($AS324,$AS$5:$AS324,0),IF(OR(OFFSET($AF324,0,8-COUNTBLANK($AG324:$AN324))=$F323,$BE324=$BE323),$BB323,""))</f>
        <v/>
      </c>
      <c r="BC324" s="41"/>
      <c r="BD324" s="55" t="str">
        <f t="shared" si="95"/>
        <v>90MB1BG0-C1BAY0 | 10302-00362000</v>
      </c>
      <c r="BE324" s="55" t="str">
        <f t="shared" ca="1" si="96"/>
        <v>90MB1BG0-C1BAY0 | 59MB1BGB-MB0A01S</v>
      </c>
      <c r="BF324" s="57">
        <f ca="1">IFERROR(VLOOKUP($BE324,$BD$5:$BF323,3,0)*$AE324,VLOOKUP($C324,Demanda!$A:$B,2,0)*$AE324)*IF(AT324="Phantom Alt",$BC324,TRUE)</f>
        <v>3000</v>
      </c>
      <c r="BG324" s="57">
        <f t="shared" ca="1" si="97"/>
        <v>0</v>
      </c>
      <c r="BH324" s="57">
        <f>SUMIF(Invoice!A:A,F324,Invoice!B:B)</f>
        <v>0</v>
      </c>
      <c r="BI324" s="57">
        <f t="shared" ca="1" si="98"/>
        <v>3000</v>
      </c>
      <c r="BJ324" s="57">
        <f ca="1">MIN((BI324-SUMIF($AS$5:AS323,AS324,$BJ$5:BJ323)),MAX(0,BH324-SUMIF($F$5:F323,F324,$BJ$5:BJ323)))</f>
        <v>0</v>
      </c>
      <c r="BK324" s="57">
        <f t="shared" ca="1" si="99"/>
        <v>0</v>
      </c>
      <c r="BL324" s="57">
        <f ca="1">MAX(0,SUMIF(Invoice!A:A,F324,Invoice!B:B)-SUMIF(F:F,F324,BJ:BJ))*(COUNTIF(F:F,F324)=COUNTIF($F$5:F324,F324))</f>
        <v>0</v>
      </c>
    </row>
    <row r="325" spans="1:64" hidden="1">
      <c r="A325" s="43">
        <v>325</v>
      </c>
      <c r="B325" s="35" t="s">
        <v>145</v>
      </c>
      <c r="C325" s="35" t="s">
        <v>5706</v>
      </c>
      <c r="D325" s="35">
        <v>2</v>
      </c>
      <c r="E325" s="35">
        <v>970</v>
      </c>
      <c r="F325" s="64" t="s">
        <v>1335</v>
      </c>
      <c r="G325" s="73" t="s">
        <v>1336</v>
      </c>
      <c r="H325" s="35">
        <v>96</v>
      </c>
      <c r="I325" s="35" t="s">
        <v>55</v>
      </c>
      <c r="J325" s="35">
        <v>0</v>
      </c>
      <c r="K325" s="35" t="s">
        <v>462</v>
      </c>
      <c r="L325" s="35" t="s">
        <v>53</v>
      </c>
      <c r="M325" s="35">
        <v>2</v>
      </c>
      <c r="N325" s="35"/>
      <c r="O325" s="35">
        <v>1</v>
      </c>
      <c r="P325" s="35">
        <v>2</v>
      </c>
      <c r="Q325" s="35">
        <v>3</v>
      </c>
      <c r="R325" s="35" t="s">
        <v>122</v>
      </c>
      <c r="S325" s="35" t="s">
        <v>122</v>
      </c>
      <c r="T325" s="36">
        <v>44901</v>
      </c>
      <c r="U325" s="36">
        <v>2958465</v>
      </c>
      <c r="V325" s="35" t="s">
        <v>5707</v>
      </c>
      <c r="W325" s="35" t="s">
        <v>144</v>
      </c>
      <c r="X325" s="35"/>
      <c r="Y325" s="35" t="s">
        <v>143</v>
      </c>
      <c r="Z325" s="35">
        <v>7594328</v>
      </c>
      <c r="AA325" s="35">
        <v>548</v>
      </c>
      <c r="AB325" s="35">
        <v>274</v>
      </c>
      <c r="AC325" s="35"/>
      <c r="AE325" s="51">
        <f t="shared" si="80"/>
        <v>2</v>
      </c>
      <c r="AG325" s="6" t="str">
        <f t="shared" si="81"/>
        <v>90MB1BG0-C1BAY0</v>
      </c>
      <c r="AH325" s="6" t="str">
        <f t="shared" si="82"/>
        <v>59MB1BGB-MB0A01S</v>
      </c>
      <c r="AI325" s="6" t="str">
        <f t="shared" si="83"/>
        <v/>
      </c>
      <c r="AJ325" s="6" t="str">
        <f t="shared" si="84"/>
        <v/>
      </c>
      <c r="AK325" s="6" t="str">
        <f t="shared" si="85"/>
        <v/>
      </c>
      <c r="AL325" s="6" t="str">
        <f t="shared" si="86"/>
        <v/>
      </c>
      <c r="AM325" s="6" t="str">
        <f t="shared" si="87"/>
        <v/>
      </c>
      <c r="AN325" s="6" t="str">
        <f t="shared" si="88"/>
        <v/>
      </c>
      <c r="AO325" s="6" t="str">
        <f t="shared" si="89"/>
        <v xml:space="preserve">90MB1BG0-C1BAY0 | 59MB1BGB-MB0A01S |  |  |  |  |  | </v>
      </c>
      <c r="AP325" s="6">
        <f t="shared" si="90"/>
        <v>0</v>
      </c>
      <c r="AQ325" s="4"/>
      <c r="AR325" s="6" t="b">
        <f t="shared" si="91"/>
        <v>1</v>
      </c>
      <c r="AS325" s="6" t="str">
        <f t="shared" si="92"/>
        <v>461E | 90MB1BG0-C1BAY0 | 59MB1BGB-MB0A01S |  |  |  |  |  |  | 96</v>
      </c>
      <c r="AT325" s="63">
        <f>IF(NOT(AR325),IF(TRIM($H325)="","Assembly","Phantom Alt"),VLOOKUP(F325,ZPCS04!B:G,6,0))</f>
        <v>731</v>
      </c>
      <c r="AU325" s="7"/>
      <c r="AV325" s="38">
        <f ca="1">IF(TRIM($W325)="F",OFFSET($A$5,MATCH($AS325,$AS$5:$AS325,0)-1,0),$A325)</f>
        <v>323</v>
      </c>
      <c r="AW325" s="38">
        <f ca="1">IFERROR(OFFSET(ZPCS04!$A$1,MATCH(F325,ZPCS04!B:B,0)-1,0),100)</f>
        <v>1.9999999499999999</v>
      </c>
      <c r="AX325" s="7"/>
      <c r="AY325" s="6" t="b">
        <f t="shared" si="93"/>
        <v>1</v>
      </c>
      <c r="AZ325" s="6" t="b">
        <f t="shared" si="94"/>
        <v>1</v>
      </c>
      <c r="BA325" s="4"/>
      <c r="BB325" s="38" t="str">
        <f ca="1">IF(AT325="Phantom Alt",MATCH($AS325,$AS$5:$AS325,0),IF(OR(OFFSET($AF325,0,8-COUNTBLANK($AG325:$AN325))=$F324,$BE325=$BE324),$BB324,""))</f>
        <v/>
      </c>
      <c r="BC325" s="41"/>
      <c r="BD325" s="55" t="str">
        <f t="shared" si="95"/>
        <v>90MB1BG0-C1BAY0 | 10G253272004010</v>
      </c>
      <c r="BE325" s="55" t="str">
        <f t="shared" ca="1" si="96"/>
        <v>90MB1BG0-C1BAY0 | 59MB1BGB-MB0A01S</v>
      </c>
      <c r="BF325" s="57">
        <f ca="1">IFERROR(VLOOKUP($BE325,$BD$5:$BF324,3,0)*$AE325,VLOOKUP($C325,Demanda!$A:$B,2,0)*$AE325)*IF(AT325="Phantom Alt",$BC325,TRUE)</f>
        <v>3000</v>
      </c>
      <c r="BG325" s="57">
        <f t="shared" ca="1" si="97"/>
        <v>0</v>
      </c>
      <c r="BH325" s="57">
        <f>SUMIF(Invoice!A:A,F325,Invoice!B:B)</f>
        <v>5000</v>
      </c>
      <c r="BI325" s="57">
        <f t="shared" ca="1" si="98"/>
        <v>3000</v>
      </c>
      <c r="BJ325" s="57">
        <f ca="1">MIN((BI325-SUMIF($AS$5:AS324,AS325,$BJ$5:BJ324)),MAX(0,BH325-SUMIF($F$5:F324,F325,$BJ$5:BJ324)))</f>
        <v>3000</v>
      </c>
      <c r="BK325" s="57">
        <f t="shared" ca="1" si="99"/>
        <v>0</v>
      </c>
      <c r="BL325" s="57">
        <f ca="1">MAX(0,SUMIF(Invoice!A:A,F325,Invoice!B:B)-SUMIF(F:F,F325,BJ:BJ))*(COUNTIF(F:F,F325)=COUNTIF($F$5:F325,F325))</f>
        <v>2000</v>
      </c>
    </row>
    <row r="326" spans="1:64" hidden="1">
      <c r="A326" s="43">
        <v>327</v>
      </c>
      <c r="B326" s="35" t="s">
        <v>145</v>
      </c>
      <c r="C326" s="35" t="s">
        <v>5706</v>
      </c>
      <c r="D326" s="35">
        <v>2</v>
      </c>
      <c r="E326" s="35">
        <v>970</v>
      </c>
      <c r="F326" s="64" t="s">
        <v>1337</v>
      </c>
      <c r="G326" s="73" t="s">
        <v>1338</v>
      </c>
      <c r="H326" s="35">
        <v>96</v>
      </c>
      <c r="I326" s="35" t="s">
        <v>54</v>
      </c>
      <c r="J326" s="35">
        <v>100</v>
      </c>
      <c r="K326" s="35" t="s">
        <v>462</v>
      </c>
      <c r="L326" s="35" t="s">
        <v>53</v>
      </c>
      <c r="M326" s="35">
        <v>2</v>
      </c>
      <c r="N326" s="35">
        <v>2</v>
      </c>
      <c r="O326" s="35">
        <v>1</v>
      </c>
      <c r="P326" s="35">
        <v>2</v>
      </c>
      <c r="Q326" s="35">
        <v>1</v>
      </c>
      <c r="R326" s="35" t="s">
        <v>122</v>
      </c>
      <c r="S326" s="35" t="s">
        <v>122</v>
      </c>
      <c r="T326" s="36">
        <v>44901</v>
      </c>
      <c r="U326" s="36">
        <v>2958465</v>
      </c>
      <c r="V326" s="35" t="s">
        <v>5707</v>
      </c>
      <c r="W326" s="35" t="s">
        <v>144</v>
      </c>
      <c r="X326" s="35"/>
      <c r="Y326" s="35" t="s">
        <v>143</v>
      </c>
      <c r="Z326" s="35">
        <v>7594328</v>
      </c>
      <c r="AA326" s="35">
        <v>544</v>
      </c>
      <c r="AB326" s="35">
        <v>272</v>
      </c>
      <c r="AC326" s="35"/>
      <c r="AE326" s="51">
        <f t="shared" ref="AE326:AE389" si="100">M326/O326</f>
        <v>2</v>
      </c>
      <c r="AG326" s="6" t="str">
        <f t="shared" ref="AG326:AG389" si="101">C326</f>
        <v>90MB1BG0-C1BAY0</v>
      </c>
      <c r="AH326" s="6" t="str">
        <f t="shared" ref="AH326:AH389" si="102">IF($D326&lt;=AH$4,"",IF(AND($D325=AH$4,$D326&gt;AH$4),$F325,AH325))</f>
        <v>59MB1BGB-MB0A01S</v>
      </c>
      <c r="AI326" s="6" t="str">
        <f t="shared" ref="AI326:AI389" si="103">IF($D326&lt;=AI$4,"",IF(AND($D325=AI$4,$D326&gt;AI$4),$F325,AI325))</f>
        <v/>
      </c>
      <c r="AJ326" s="6" t="str">
        <f t="shared" ref="AJ326:AJ389" si="104">IF($D326&lt;=AJ$4,"",IF(AND($D325=AJ$4,$D326&gt;AJ$4),$F325,AJ325))</f>
        <v/>
      </c>
      <c r="AK326" s="6" t="str">
        <f t="shared" ref="AK326:AK389" si="105">IF($D326&lt;=AK$4,"",IF(AND($D325=AK$4,$D326&gt;AK$4),$F325,AK325))</f>
        <v/>
      </c>
      <c r="AL326" s="6" t="str">
        <f t="shared" ref="AL326:AL389" si="106">IF($D326&lt;=AL$4,"",IF(AND($D325=AL$4,$D326&gt;AL$4),$F325,AL325))</f>
        <v/>
      </c>
      <c r="AM326" s="6" t="str">
        <f t="shared" ref="AM326:AM389" si="107">IF($D326&lt;=AM$4,"",IF(AND($D325=AM$4,$D326&gt;AM$4),$F325,AM325))</f>
        <v/>
      </c>
      <c r="AN326" s="6" t="str">
        <f t="shared" ref="AN326:AN389" si="108">IF($D326&lt;=AN$4,"",IF(AND($D325=AN$4,$D326&gt;AN$4),$F325,AN325))</f>
        <v/>
      </c>
      <c r="AO326" s="6" t="str">
        <f t="shared" ref="AO326:AO389" si="109">CONCATENATE(AG326," | ",AH326," | ",AI326," | ",AJ326," | ",AK326," | ",AL326," | ",AM326," | ",AN326)</f>
        <v xml:space="preserve">90MB1BG0-C1BAY0 | 59MB1BGB-MB0A01S |  |  |  |  |  | </v>
      </c>
      <c r="AP326" s="6">
        <f t="shared" ref="AP326:AP389" si="110">IF(TRIM(H326)="",100,J326)</f>
        <v>100</v>
      </c>
      <c r="AQ326" s="4"/>
      <c r="AR326" s="6" t="b">
        <f t="shared" ref="AR326:AR389" si="111">NOT(TRIM(W326)&lt;&gt;"F")</f>
        <v>1</v>
      </c>
      <c r="AS326" s="6" t="str">
        <f t="shared" ref="AS326:AS389" si="112">$B326&amp;" | "&amp;$AO326&amp;" | "&amp;IF(TRIM(H326)="","uniq"&amp;ROW(),TRIM(H326))</f>
        <v>461E | 90MB1BG0-C1BAY0 | 59MB1BGB-MB0A01S |  |  |  |  |  |  | 96</v>
      </c>
      <c r="AT326" s="63">
        <f>IF(NOT(AR326),IF(TRIM($H326)="","Assembly","Phantom Alt"),VLOOKUP(F326,ZPCS04!B:G,6,0))</f>
        <v>731</v>
      </c>
      <c r="AU326" s="7"/>
      <c r="AV326" s="38">
        <f ca="1">IF(TRIM($W326)="F",OFFSET($A$5,MATCH($AS326,$AS$5:$AS326,0)-1,0),$A326)</f>
        <v>323</v>
      </c>
      <c r="AW326" s="38">
        <f ca="1">IFERROR(OFFSET(ZPCS04!$A$1,MATCH(F326,ZPCS04!B:B,0)-1,0),100)</f>
        <v>2</v>
      </c>
      <c r="AX326" s="7"/>
      <c r="AY326" s="6" t="b">
        <f t="shared" ref="AY326:AY389" si="113">SUMIF(AS:AS,AS326,AP:AP)=100</f>
        <v>1</v>
      </c>
      <c r="AZ326" s="6" t="b">
        <f t="shared" ref="AZ326:AZ389" si="114">SUMIF(AS:AS,AS326,AE:AE)/COUNTIF(AS:AS,AS326)=AE326</f>
        <v>1</v>
      </c>
      <c r="BA326" s="4"/>
      <c r="BB326" s="38" t="str">
        <f ca="1">IF(AT326="Phantom Alt",MATCH($AS326,$AS$5:$AS326,0),IF(OR(OFFSET($AF326,0,8-COUNTBLANK($AG326:$AN326))=$F325,$BE326=$BE325),$BB325,""))</f>
        <v/>
      </c>
      <c r="BC326" s="41"/>
      <c r="BD326" s="55" t="str">
        <f t="shared" ref="BD326:BD389" si="115">C326&amp;" | "&amp;F326</f>
        <v>90MB1BG0-C1BAY0 | 10G253272004050</v>
      </c>
      <c r="BE326" s="55" t="str">
        <f t="shared" ref="BE326:BE389" ca="1" si="116">C326&amp;" | "&amp;OFFSET($AF326,0,8-COUNTBLANK($AG326:$AN326))</f>
        <v>90MB1BG0-C1BAY0 | 59MB1BGB-MB0A01S</v>
      </c>
      <c r="BF326" s="57">
        <f ca="1">IFERROR(VLOOKUP($BE326,$BD$5:$BF325,3,0)*$AE326,VLOOKUP($C326,Demanda!$A:$B,2,0)*$AE326)*IF(AT326="Phantom Alt",$BC326,TRUE)</f>
        <v>3000</v>
      </c>
      <c r="BG326" s="57">
        <f t="shared" ref="BG326:BG389" ca="1" si="117">BF326*(AP326/100)</f>
        <v>3000</v>
      </c>
      <c r="BH326" s="57">
        <f>SUMIF(Invoice!A:A,F326,Invoice!B:B)</f>
        <v>0</v>
      </c>
      <c r="BI326" s="57">
        <f t="shared" ref="BI326:BI389" ca="1" si="118">SUMIF(AS:AS,AS326,BG:BG)</f>
        <v>3000</v>
      </c>
      <c r="BJ326" s="57">
        <f ca="1">MIN((BI326-SUMIF($AS$5:AS325,AS326,$BJ$5:BJ325)),MAX(0,BH326-SUMIF($F$5:F325,F326,$BJ$5:BJ325)))</f>
        <v>0</v>
      </c>
      <c r="BK326" s="57">
        <f t="shared" ref="BK326:BK389" ca="1" si="119">(-SUMIF(AS:AS,AS326,BG:BG)+SUMIF(AS:AS,AS326,BJ:BJ))*(AP326=100)*AR326</f>
        <v>0</v>
      </c>
      <c r="BL326" s="57">
        <f ca="1">MAX(0,SUMIF(Invoice!A:A,F326,Invoice!B:B)-SUMIF(F:F,F326,BJ:BJ))*(COUNTIF(F:F,F326)=COUNTIF($F$5:F326,F326))</f>
        <v>0</v>
      </c>
    </row>
    <row r="327" spans="1:64" hidden="1">
      <c r="A327" s="43">
        <v>326</v>
      </c>
      <c r="B327" s="35" t="s">
        <v>145</v>
      </c>
      <c r="C327" s="35" t="s">
        <v>5706</v>
      </c>
      <c r="D327" s="35">
        <v>2</v>
      </c>
      <c r="E327" s="35">
        <v>980</v>
      </c>
      <c r="F327" s="64" t="s">
        <v>1339</v>
      </c>
      <c r="G327" s="73" t="s">
        <v>1340</v>
      </c>
      <c r="H327" s="35">
        <v>97</v>
      </c>
      <c r="I327" s="35" t="s">
        <v>55</v>
      </c>
      <c r="J327" s="35">
        <v>0</v>
      </c>
      <c r="K327" s="35" t="s">
        <v>148</v>
      </c>
      <c r="L327" s="35" t="s">
        <v>53</v>
      </c>
      <c r="M327" s="35">
        <v>1</v>
      </c>
      <c r="N327" s="35"/>
      <c r="O327" s="35">
        <v>1</v>
      </c>
      <c r="P327" s="35">
        <v>2</v>
      </c>
      <c r="Q327" s="35">
        <v>2</v>
      </c>
      <c r="R327" s="35" t="s">
        <v>73</v>
      </c>
      <c r="S327" s="35" t="s">
        <v>73</v>
      </c>
      <c r="T327" s="36">
        <v>44901</v>
      </c>
      <c r="U327" s="36">
        <v>2958465</v>
      </c>
      <c r="V327" s="35" t="s">
        <v>5707</v>
      </c>
      <c r="W327" s="35" t="s">
        <v>144</v>
      </c>
      <c r="X327" s="35"/>
      <c r="Y327" s="35" t="s">
        <v>143</v>
      </c>
      <c r="Z327" s="35">
        <v>7594328</v>
      </c>
      <c r="AA327" s="35">
        <v>552</v>
      </c>
      <c r="AB327" s="35">
        <v>276</v>
      </c>
      <c r="AC327" s="35"/>
      <c r="AE327" s="51">
        <f t="shared" si="100"/>
        <v>1</v>
      </c>
      <c r="AG327" s="6" t="str">
        <f t="shared" si="101"/>
        <v>90MB1BG0-C1BAY0</v>
      </c>
      <c r="AH327" s="6" t="str">
        <f t="shared" si="102"/>
        <v>59MB1BGB-MB0A01S</v>
      </c>
      <c r="AI327" s="6" t="str">
        <f t="shared" si="103"/>
        <v/>
      </c>
      <c r="AJ327" s="6" t="str">
        <f t="shared" si="104"/>
        <v/>
      </c>
      <c r="AK327" s="6" t="str">
        <f t="shared" si="105"/>
        <v/>
      </c>
      <c r="AL327" s="6" t="str">
        <f t="shared" si="106"/>
        <v/>
      </c>
      <c r="AM327" s="6" t="str">
        <f t="shared" si="107"/>
        <v/>
      </c>
      <c r="AN327" s="6" t="str">
        <f t="shared" si="108"/>
        <v/>
      </c>
      <c r="AO327" s="6" t="str">
        <f t="shared" si="109"/>
        <v xml:space="preserve">90MB1BG0-C1BAY0 | 59MB1BGB-MB0A01S |  |  |  |  |  | </v>
      </c>
      <c r="AP327" s="6">
        <f t="shared" si="110"/>
        <v>0</v>
      </c>
      <c r="AQ327" s="4"/>
      <c r="AR327" s="6" t="b">
        <f t="shared" si="111"/>
        <v>1</v>
      </c>
      <c r="AS327" s="6" t="str">
        <f t="shared" si="112"/>
        <v>461E | 90MB1BG0-C1BAY0 | 59MB1BGB-MB0A01S |  |  |  |  |  |  | 97</v>
      </c>
      <c r="AT327" s="63">
        <f>IF(NOT(AR327),IF(TRIM($H327)="","Assembly","Phantom Alt"),VLOOKUP(F327,ZPCS04!B:G,6,0))</f>
        <v>732</v>
      </c>
      <c r="AU327" s="7"/>
      <c r="AV327" s="38">
        <f ca="1">IF(TRIM($W327)="F",OFFSET($A$5,MATCH($AS327,$AS$5:$AS327,0)-1,0),$A327)</f>
        <v>326</v>
      </c>
      <c r="AW327" s="38">
        <f ca="1">IFERROR(OFFSET(ZPCS04!$A$1,MATCH(F327,ZPCS04!B:B,0)-1,0),100)</f>
        <v>1.9999999499999999</v>
      </c>
      <c r="AX327" s="7"/>
      <c r="AY327" s="6" t="b">
        <f t="shared" si="113"/>
        <v>1</v>
      </c>
      <c r="AZ327" s="6" t="b">
        <f t="shared" si="114"/>
        <v>1</v>
      </c>
      <c r="BA327" s="4"/>
      <c r="BB327" s="38" t="str">
        <f ca="1">IF(AT327="Phantom Alt",MATCH($AS327,$AS$5:$AS327,0),IF(OR(OFFSET($AF327,0,8-COUNTBLANK($AG327:$AN327))=$F326,$BE327=$BE326),$BB326,""))</f>
        <v/>
      </c>
      <c r="BC327" s="41"/>
      <c r="BD327" s="55" t="str">
        <f t="shared" si="115"/>
        <v>90MB1BG0-C1BAY0 | 10302-00282000</v>
      </c>
      <c r="BE327" s="55" t="str">
        <f t="shared" ca="1" si="116"/>
        <v>90MB1BG0-C1BAY0 | 59MB1BGB-MB0A01S</v>
      </c>
      <c r="BF327" s="57">
        <f ca="1">IFERROR(VLOOKUP($BE327,$BD$5:$BF326,3,0)*$AE327,VLOOKUP($C327,Demanda!$A:$B,2,0)*$AE327)*IF(AT327="Phantom Alt",$BC327,TRUE)</f>
        <v>1500</v>
      </c>
      <c r="BG327" s="57">
        <f t="shared" ca="1" si="117"/>
        <v>0</v>
      </c>
      <c r="BH327" s="57">
        <f>SUMIF(Invoice!A:A,F327,Invoice!B:B)</f>
        <v>5000</v>
      </c>
      <c r="BI327" s="57">
        <f t="shared" ca="1" si="118"/>
        <v>1500</v>
      </c>
      <c r="BJ327" s="57">
        <f ca="1">MIN((BI327-SUMIF($AS$5:AS326,AS327,$BJ$5:BJ326)),MAX(0,BH327-SUMIF($F$5:F326,F327,$BJ$5:BJ326)))</f>
        <v>1500</v>
      </c>
      <c r="BK327" s="57">
        <f t="shared" ca="1" si="119"/>
        <v>0</v>
      </c>
      <c r="BL327" s="57">
        <f ca="1">MAX(0,SUMIF(Invoice!A:A,F327,Invoice!B:B)-SUMIF(F:F,F327,BJ:BJ))*(COUNTIF(F:F,F327)=COUNTIF($F$5:F327,F327))</f>
        <v>3500</v>
      </c>
    </row>
    <row r="328" spans="1:64" hidden="1">
      <c r="A328" s="43">
        <v>328</v>
      </c>
      <c r="B328" s="35" t="s">
        <v>145</v>
      </c>
      <c r="C328" s="35" t="s">
        <v>5706</v>
      </c>
      <c r="D328" s="35">
        <v>2</v>
      </c>
      <c r="E328" s="35">
        <v>980</v>
      </c>
      <c r="F328" s="64" t="s">
        <v>1342</v>
      </c>
      <c r="G328" s="73" t="s">
        <v>1343</v>
      </c>
      <c r="H328" s="35">
        <v>97</v>
      </c>
      <c r="I328" s="35" t="s">
        <v>55</v>
      </c>
      <c r="J328" s="35">
        <v>0</v>
      </c>
      <c r="K328" s="35" t="s">
        <v>148</v>
      </c>
      <c r="L328" s="35" t="s">
        <v>53</v>
      </c>
      <c r="M328" s="35">
        <v>1</v>
      </c>
      <c r="N328" s="35"/>
      <c r="O328" s="35">
        <v>1</v>
      </c>
      <c r="P328" s="35">
        <v>2</v>
      </c>
      <c r="Q328" s="35">
        <v>3</v>
      </c>
      <c r="R328" s="35" t="s">
        <v>73</v>
      </c>
      <c r="S328" s="35" t="s">
        <v>73</v>
      </c>
      <c r="T328" s="36">
        <v>44901</v>
      </c>
      <c r="U328" s="36">
        <v>2958465</v>
      </c>
      <c r="V328" s="35" t="s">
        <v>5707</v>
      </c>
      <c r="W328" s="35" t="s">
        <v>144</v>
      </c>
      <c r="X328" s="35"/>
      <c r="Y328" s="35" t="s">
        <v>143</v>
      </c>
      <c r="Z328" s="35">
        <v>7594328</v>
      </c>
      <c r="AA328" s="35">
        <v>554</v>
      </c>
      <c r="AB328" s="35">
        <v>277</v>
      </c>
      <c r="AC328" s="35"/>
      <c r="AE328" s="51">
        <f t="shared" si="100"/>
        <v>1</v>
      </c>
      <c r="AG328" s="6" t="str">
        <f t="shared" si="101"/>
        <v>90MB1BG0-C1BAY0</v>
      </c>
      <c r="AH328" s="6" t="str">
        <f t="shared" si="102"/>
        <v>59MB1BGB-MB0A01S</v>
      </c>
      <c r="AI328" s="6" t="str">
        <f t="shared" si="103"/>
        <v/>
      </c>
      <c r="AJ328" s="6" t="str">
        <f t="shared" si="104"/>
        <v/>
      </c>
      <c r="AK328" s="6" t="str">
        <f t="shared" si="105"/>
        <v/>
      </c>
      <c r="AL328" s="6" t="str">
        <f t="shared" si="106"/>
        <v/>
      </c>
      <c r="AM328" s="6" t="str">
        <f t="shared" si="107"/>
        <v/>
      </c>
      <c r="AN328" s="6" t="str">
        <f t="shared" si="108"/>
        <v/>
      </c>
      <c r="AO328" s="6" t="str">
        <f t="shared" si="109"/>
        <v xml:space="preserve">90MB1BG0-C1BAY0 | 59MB1BGB-MB0A01S |  |  |  |  |  | </v>
      </c>
      <c r="AP328" s="6">
        <f t="shared" si="110"/>
        <v>0</v>
      </c>
      <c r="AQ328" s="4"/>
      <c r="AR328" s="6" t="b">
        <f t="shared" si="111"/>
        <v>1</v>
      </c>
      <c r="AS328" s="6" t="str">
        <f t="shared" si="112"/>
        <v>461E | 90MB1BG0-C1BAY0 | 59MB1BGB-MB0A01S |  |  |  |  |  |  | 97</v>
      </c>
      <c r="AT328" s="63">
        <f>IF(NOT(AR328),IF(TRIM($H328)="","Assembly","Phantom Alt"),VLOOKUP(F328,ZPCS04!B:G,6,0))</f>
        <v>732</v>
      </c>
      <c r="AU328" s="7"/>
      <c r="AV328" s="38">
        <f ca="1">IF(TRIM($W328)="F",OFFSET($A$5,MATCH($AS328,$AS$5:$AS328,0)-1,0),$A328)</f>
        <v>326</v>
      </c>
      <c r="AW328" s="38">
        <f ca="1">IFERROR(OFFSET(ZPCS04!$A$1,MATCH(F328,ZPCS04!B:B,0)-1,0),100)</f>
        <v>2</v>
      </c>
      <c r="AX328" s="7"/>
      <c r="AY328" s="6" t="b">
        <f t="shared" si="113"/>
        <v>1</v>
      </c>
      <c r="AZ328" s="6" t="b">
        <f t="shared" si="114"/>
        <v>1</v>
      </c>
      <c r="BA328" s="4"/>
      <c r="BB328" s="38" t="str">
        <f ca="1">IF(AT328="Phantom Alt",MATCH($AS328,$AS$5:$AS328,0),IF(OR(OFFSET($AF328,0,8-COUNTBLANK($AG328:$AN328))=$F327,$BE328=$BE327),$BB327,""))</f>
        <v/>
      </c>
      <c r="BC328" s="41"/>
      <c r="BD328" s="55" t="str">
        <f t="shared" si="115"/>
        <v>90MB1BG0-C1BAY0 | 10G253301004010</v>
      </c>
      <c r="BE328" s="55" t="str">
        <f t="shared" ca="1" si="116"/>
        <v>90MB1BG0-C1BAY0 | 59MB1BGB-MB0A01S</v>
      </c>
      <c r="BF328" s="57">
        <f ca="1">IFERROR(VLOOKUP($BE328,$BD$5:$BF327,3,0)*$AE328,VLOOKUP($C328,Demanda!$A:$B,2,0)*$AE328)*IF(AT328="Phantom Alt",$BC328,TRUE)</f>
        <v>1500</v>
      </c>
      <c r="BG328" s="57">
        <f t="shared" ca="1" si="117"/>
        <v>0</v>
      </c>
      <c r="BH328" s="57">
        <f>SUMIF(Invoice!A:A,F328,Invoice!B:B)</f>
        <v>0</v>
      </c>
      <c r="BI328" s="57">
        <f t="shared" ca="1" si="118"/>
        <v>1500</v>
      </c>
      <c r="BJ328" s="57">
        <f ca="1">MIN((BI328-SUMIF($AS$5:AS327,AS328,$BJ$5:BJ327)),MAX(0,BH328-SUMIF($F$5:F327,F328,$BJ$5:BJ327)))</f>
        <v>0</v>
      </c>
      <c r="BK328" s="57">
        <f t="shared" ca="1" si="119"/>
        <v>0</v>
      </c>
      <c r="BL328" s="57">
        <f ca="1">MAX(0,SUMIF(Invoice!A:A,F328,Invoice!B:B)-SUMIF(F:F,F328,BJ:BJ))*(COUNTIF(F:F,F328)=COUNTIF($F$5:F328,F328))</f>
        <v>0</v>
      </c>
    </row>
    <row r="329" spans="1:64" hidden="1">
      <c r="A329" s="43">
        <v>329</v>
      </c>
      <c r="B329" s="35" t="s">
        <v>145</v>
      </c>
      <c r="C329" s="35" t="s">
        <v>5706</v>
      </c>
      <c r="D329" s="35">
        <v>2</v>
      </c>
      <c r="E329" s="35">
        <v>980</v>
      </c>
      <c r="F329" s="64" t="s">
        <v>1344</v>
      </c>
      <c r="G329" s="73" t="s">
        <v>1345</v>
      </c>
      <c r="H329" s="35">
        <v>97</v>
      </c>
      <c r="I329" s="35" t="s">
        <v>54</v>
      </c>
      <c r="J329" s="35">
        <v>100</v>
      </c>
      <c r="K329" s="35" t="s">
        <v>148</v>
      </c>
      <c r="L329" s="35" t="s">
        <v>53</v>
      </c>
      <c r="M329" s="35">
        <v>1</v>
      </c>
      <c r="N329" s="35">
        <v>1</v>
      </c>
      <c r="O329" s="35">
        <v>1</v>
      </c>
      <c r="P329" s="35">
        <v>2</v>
      </c>
      <c r="Q329" s="35">
        <v>1</v>
      </c>
      <c r="R329" s="35" t="s">
        <v>73</v>
      </c>
      <c r="S329" s="35" t="s">
        <v>73</v>
      </c>
      <c r="T329" s="36">
        <v>44901</v>
      </c>
      <c r="U329" s="36">
        <v>2958465</v>
      </c>
      <c r="V329" s="35" t="s">
        <v>5707</v>
      </c>
      <c r="W329" s="35" t="s">
        <v>144</v>
      </c>
      <c r="X329" s="35"/>
      <c r="Y329" s="35" t="s">
        <v>143</v>
      </c>
      <c r="Z329" s="35">
        <v>7594328</v>
      </c>
      <c r="AA329" s="35">
        <v>550</v>
      </c>
      <c r="AB329" s="35">
        <v>275</v>
      </c>
      <c r="AC329" s="35"/>
      <c r="AE329" s="51">
        <f t="shared" si="100"/>
        <v>1</v>
      </c>
      <c r="AG329" s="6" t="str">
        <f t="shared" si="101"/>
        <v>90MB1BG0-C1BAY0</v>
      </c>
      <c r="AH329" s="6" t="str">
        <f t="shared" si="102"/>
        <v>59MB1BGB-MB0A01S</v>
      </c>
      <c r="AI329" s="6" t="str">
        <f t="shared" si="103"/>
        <v/>
      </c>
      <c r="AJ329" s="6" t="str">
        <f t="shared" si="104"/>
        <v/>
      </c>
      <c r="AK329" s="6" t="str">
        <f t="shared" si="105"/>
        <v/>
      </c>
      <c r="AL329" s="6" t="str">
        <f t="shared" si="106"/>
        <v/>
      </c>
      <c r="AM329" s="6" t="str">
        <f t="shared" si="107"/>
        <v/>
      </c>
      <c r="AN329" s="6" t="str">
        <f t="shared" si="108"/>
        <v/>
      </c>
      <c r="AO329" s="6" t="str">
        <f t="shared" si="109"/>
        <v xml:space="preserve">90MB1BG0-C1BAY0 | 59MB1BGB-MB0A01S |  |  |  |  |  | </v>
      </c>
      <c r="AP329" s="6">
        <f t="shared" si="110"/>
        <v>100</v>
      </c>
      <c r="AQ329" s="4"/>
      <c r="AR329" s="6" t="b">
        <f t="shared" si="111"/>
        <v>1</v>
      </c>
      <c r="AS329" s="6" t="str">
        <f t="shared" si="112"/>
        <v>461E | 90MB1BG0-C1BAY0 | 59MB1BGB-MB0A01S |  |  |  |  |  |  | 97</v>
      </c>
      <c r="AT329" s="63">
        <f>IF(NOT(AR329),IF(TRIM($H329)="","Assembly","Phantom Alt"),VLOOKUP(F329,ZPCS04!B:G,6,0))</f>
        <v>732</v>
      </c>
      <c r="AU329" s="7"/>
      <c r="AV329" s="38">
        <f ca="1">IF(TRIM($W329)="F",OFFSET($A$5,MATCH($AS329,$AS$5:$AS329,0)-1,0),$A329)</f>
        <v>326</v>
      </c>
      <c r="AW329" s="38">
        <f ca="1">IFERROR(OFFSET(ZPCS04!$A$1,MATCH(F329,ZPCS04!B:B,0)-1,0),100)</f>
        <v>2</v>
      </c>
      <c r="AX329" s="7"/>
      <c r="AY329" s="6" t="b">
        <f t="shared" si="113"/>
        <v>1</v>
      </c>
      <c r="AZ329" s="6" t="b">
        <f t="shared" si="114"/>
        <v>1</v>
      </c>
      <c r="BA329" s="4"/>
      <c r="BB329" s="38" t="str">
        <f ca="1">IF(AT329="Phantom Alt",MATCH($AS329,$AS$5:$AS329,0),IF(OR(OFFSET($AF329,0,8-COUNTBLANK($AG329:$AN329))=$F328,$BE329=$BE328),$BB328,""))</f>
        <v/>
      </c>
      <c r="BC329" s="41"/>
      <c r="BD329" s="55" t="str">
        <f t="shared" si="115"/>
        <v>90MB1BG0-C1BAY0 | 10G253301004050</v>
      </c>
      <c r="BE329" s="55" t="str">
        <f t="shared" ca="1" si="116"/>
        <v>90MB1BG0-C1BAY0 | 59MB1BGB-MB0A01S</v>
      </c>
      <c r="BF329" s="57">
        <f ca="1">IFERROR(VLOOKUP($BE329,$BD$5:$BF328,3,0)*$AE329,VLOOKUP($C329,Demanda!$A:$B,2,0)*$AE329)*IF(AT329="Phantom Alt",$BC329,TRUE)</f>
        <v>1500</v>
      </c>
      <c r="BG329" s="57">
        <f t="shared" ca="1" si="117"/>
        <v>1500</v>
      </c>
      <c r="BH329" s="57">
        <f>SUMIF(Invoice!A:A,F329,Invoice!B:B)</f>
        <v>0</v>
      </c>
      <c r="BI329" s="57">
        <f t="shared" ca="1" si="118"/>
        <v>1500</v>
      </c>
      <c r="BJ329" s="57">
        <f ca="1">MIN((BI329-SUMIF($AS$5:AS328,AS329,$BJ$5:BJ328)),MAX(0,BH329-SUMIF($F$5:F328,F329,$BJ$5:BJ328)))</f>
        <v>0</v>
      </c>
      <c r="BK329" s="57">
        <f t="shared" ca="1" si="119"/>
        <v>0</v>
      </c>
      <c r="BL329" s="57">
        <f ca="1">MAX(0,SUMIF(Invoice!A:A,F329,Invoice!B:B)-SUMIF(F:F,F329,BJ:BJ))*(COUNTIF(F:F,F329)=COUNTIF($F$5:F329,F329))</f>
        <v>0</v>
      </c>
    </row>
    <row r="330" spans="1:64" hidden="1">
      <c r="A330" s="43">
        <v>330</v>
      </c>
      <c r="B330" s="35" t="s">
        <v>145</v>
      </c>
      <c r="C330" s="35" t="s">
        <v>5706</v>
      </c>
      <c r="D330" s="35">
        <v>2</v>
      </c>
      <c r="E330" s="35">
        <v>990</v>
      </c>
      <c r="F330" s="64" t="s">
        <v>1346</v>
      </c>
      <c r="G330" s="73" t="s">
        <v>1347</v>
      </c>
      <c r="H330" s="35">
        <v>98</v>
      </c>
      <c r="I330" s="35" t="s">
        <v>55</v>
      </c>
      <c r="J330" s="35">
        <v>0</v>
      </c>
      <c r="K330" s="35" t="s">
        <v>148</v>
      </c>
      <c r="L330" s="35" t="s">
        <v>53</v>
      </c>
      <c r="M330" s="35">
        <v>2</v>
      </c>
      <c r="N330" s="35"/>
      <c r="O330" s="35">
        <v>1</v>
      </c>
      <c r="P330" s="35">
        <v>2</v>
      </c>
      <c r="Q330" s="35">
        <v>2</v>
      </c>
      <c r="R330" s="35" t="s">
        <v>73</v>
      </c>
      <c r="S330" s="35" t="s">
        <v>73</v>
      </c>
      <c r="T330" s="36">
        <v>44901</v>
      </c>
      <c r="U330" s="36">
        <v>2958465</v>
      </c>
      <c r="V330" s="35" t="s">
        <v>5707</v>
      </c>
      <c r="W330" s="35" t="s">
        <v>144</v>
      </c>
      <c r="X330" s="35"/>
      <c r="Y330" s="35" t="s">
        <v>143</v>
      </c>
      <c r="Z330" s="35">
        <v>7594328</v>
      </c>
      <c r="AA330" s="35">
        <v>558</v>
      </c>
      <c r="AB330" s="35">
        <v>279</v>
      </c>
      <c r="AC330" s="35"/>
      <c r="AE330" s="51">
        <f t="shared" si="100"/>
        <v>2</v>
      </c>
      <c r="AG330" s="6" t="str">
        <f t="shared" si="101"/>
        <v>90MB1BG0-C1BAY0</v>
      </c>
      <c r="AH330" s="6" t="str">
        <f t="shared" si="102"/>
        <v>59MB1BGB-MB0A01S</v>
      </c>
      <c r="AI330" s="6" t="str">
        <f t="shared" si="103"/>
        <v/>
      </c>
      <c r="AJ330" s="6" t="str">
        <f t="shared" si="104"/>
        <v/>
      </c>
      <c r="AK330" s="6" t="str">
        <f t="shared" si="105"/>
        <v/>
      </c>
      <c r="AL330" s="6" t="str">
        <f t="shared" si="106"/>
        <v/>
      </c>
      <c r="AM330" s="6" t="str">
        <f t="shared" si="107"/>
        <v/>
      </c>
      <c r="AN330" s="6" t="str">
        <f t="shared" si="108"/>
        <v/>
      </c>
      <c r="AO330" s="6" t="str">
        <f t="shared" si="109"/>
        <v xml:space="preserve">90MB1BG0-C1BAY0 | 59MB1BGB-MB0A01S |  |  |  |  |  | </v>
      </c>
      <c r="AP330" s="6">
        <f t="shared" si="110"/>
        <v>0</v>
      </c>
      <c r="AQ330" s="4"/>
      <c r="AR330" s="6" t="b">
        <f t="shared" si="111"/>
        <v>1</v>
      </c>
      <c r="AS330" s="6" t="str">
        <f t="shared" si="112"/>
        <v>461E | 90MB1BG0-C1BAY0 | 59MB1BGB-MB0A01S |  |  |  |  |  |  | 98</v>
      </c>
      <c r="AT330" s="63">
        <f>IF(NOT(AR330),IF(TRIM($H330)="","Assembly","Phantom Alt"),VLOOKUP(F330,ZPCS04!B:G,6,0))</f>
        <v>733</v>
      </c>
      <c r="AU330" s="7"/>
      <c r="AV330" s="38">
        <f ca="1">IF(TRIM($W330)="F",OFFSET($A$5,MATCH($AS330,$AS$5:$AS330,0)-1,0),$A330)</f>
        <v>330</v>
      </c>
      <c r="AW330" s="38">
        <f ca="1">IFERROR(OFFSET(ZPCS04!$A$1,MATCH(F330,ZPCS04!B:B,0)-1,0),100)</f>
        <v>2</v>
      </c>
      <c r="AX330" s="7"/>
      <c r="AY330" s="6" t="b">
        <f t="shared" si="113"/>
        <v>1</v>
      </c>
      <c r="AZ330" s="6" t="b">
        <f t="shared" si="114"/>
        <v>1</v>
      </c>
      <c r="BA330" s="4"/>
      <c r="BB330" s="38" t="str">
        <f ca="1">IF(AT330="Phantom Alt",MATCH($AS330,$AS$5:$AS330,0),IF(OR(OFFSET($AF330,0,8-COUNTBLANK($AG330:$AN330))=$F329,$BE330=$BE329),$BB329,""))</f>
        <v/>
      </c>
      <c r="BC330" s="41"/>
      <c r="BD330" s="55" t="str">
        <f t="shared" si="115"/>
        <v>90MB1BG0-C1BAY0 | 10302-00292000</v>
      </c>
      <c r="BE330" s="55" t="str">
        <f t="shared" ca="1" si="116"/>
        <v>90MB1BG0-C1BAY0 | 59MB1BGB-MB0A01S</v>
      </c>
      <c r="BF330" s="57">
        <f ca="1">IFERROR(VLOOKUP($BE330,$BD$5:$BF329,3,0)*$AE330,VLOOKUP($C330,Demanda!$A:$B,2,0)*$AE330)*IF(AT330="Phantom Alt",$BC330,TRUE)</f>
        <v>3000</v>
      </c>
      <c r="BG330" s="57">
        <f t="shared" ca="1" si="117"/>
        <v>0</v>
      </c>
      <c r="BH330" s="57">
        <f>SUMIF(Invoice!A:A,F330,Invoice!B:B)</f>
        <v>0</v>
      </c>
      <c r="BI330" s="57">
        <f t="shared" ca="1" si="118"/>
        <v>3000</v>
      </c>
      <c r="BJ330" s="57">
        <f ca="1">MIN((BI330-SUMIF($AS$5:AS329,AS330,$BJ$5:BJ329)),MAX(0,BH330-SUMIF($F$5:F329,F330,$BJ$5:BJ329)))</f>
        <v>0</v>
      </c>
      <c r="BK330" s="57">
        <f t="shared" ca="1" si="119"/>
        <v>0</v>
      </c>
      <c r="BL330" s="57">
        <f ca="1">MAX(0,SUMIF(Invoice!A:A,F330,Invoice!B:B)-SUMIF(F:F,F330,BJ:BJ))*(COUNTIF(F:F,F330)=COUNTIF($F$5:F330,F330))</f>
        <v>0</v>
      </c>
    </row>
    <row r="331" spans="1:64" hidden="1">
      <c r="A331" s="43">
        <v>331</v>
      </c>
      <c r="B331" s="35" t="s">
        <v>145</v>
      </c>
      <c r="C331" s="35" t="s">
        <v>5706</v>
      </c>
      <c r="D331" s="35">
        <v>2</v>
      </c>
      <c r="E331" s="35">
        <v>990</v>
      </c>
      <c r="F331" s="64" t="s">
        <v>1349</v>
      </c>
      <c r="G331" s="73" t="s">
        <v>1350</v>
      </c>
      <c r="H331" s="35">
        <v>98</v>
      </c>
      <c r="I331" s="35" t="s">
        <v>55</v>
      </c>
      <c r="J331" s="35">
        <v>0</v>
      </c>
      <c r="K331" s="35" t="s">
        <v>462</v>
      </c>
      <c r="L331" s="35" t="s">
        <v>53</v>
      </c>
      <c r="M331" s="35">
        <v>2</v>
      </c>
      <c r="N331" s="35"/>
      <c r="O331" s="35">
        <v>1</v>
      </c>
      <c r="P331" s="35">
        <v>2</v>
      </c>
      <c r="Q331" s="35">
        <v>3</v>
      </c>
      <c r="R331" s="35" t="s">
        <v>122</v>
      </c>
      <c r="S331" s="35" t="s">
        <v>122</v>
      </c>
      <c r="T331" s="36">
        <v>44901</v>
      </c>
      <c r="U331" s="36">
        <v>2958465</v>
      </c>
      <c r="V331" s="35" t="s">
        <v>5707</v>
      </c>
      <c r="W331" s="35" t="s">
        <v>144</v>
      </c>
      <c r="X331" s="35"/>
      <c r="Y331" s="35" t="s">
        <v>143</v>
      </c>
      <c r="Z331" s="35">
        <v>7594328</v>
      </c>
      <c r="AA331" s="35">
        <v>560</v>
      </c>
      <c r="AB331" s="35">
        <v>280</v>
      </c>
      <c r="AC331" s="35"/>
      <c r="AE331" s="51">
        <f t="shared" si="100"/>
        <v>2</v>
      </c>
      <c r="AG331" s="6" t="str">
        <f t="shared" si="101"/>
        <v>90MB1BG0-C1BAY0</v>
      </c>
      <c r="AH331" s="6" t="str">
        <f t="shared" si="102"/>
        <v>59MB1BGB-MB0A01S</v>
      </c>
      <c r="AI331" s="6" t="str">
        <f t="shared" si="103"/>
        <v/>
      </c>
      <c r="AJ331" s="6" t="str">
        <f t="shared" si="104"/>
        <v/>
      </c>
      <c r="AK331" s="6" t="str">
        <f t="shared" si="105"/>
        <v/>
      </c>
      <c r="AL331" s="6" t="str">
        <f t="shared" si="106"/>
        <v/>
      </c>
      <c r="AM331" s="6" t="str">
        <f t="shared" si="107"/>
        <v/>
      </c>
      <c r="AN331" s="6" t="str">
        <f t="shared" si="108"/>
        <v/>
      </c>
      <c r="AO331" s="6" t="str">
        <f t="shared" si="109"/>
        <v xml:space="preserve">90MB1BG0-C1BAY0 | 59MB1BGB-MB0A01S |  |  |  |  |  | </v>
      </c>
      <c r="AP331" s="6">
        <f t="shared" si="110"/>
        <v>0</v>
      </c>
      <c r="AQ331" s="4"/>
      <c r="AR331" s="6" t="b">
        <f t="shared" si="111"/>
        <v>1</v>
      </c>
      <c r="AS331" s="6" t="str">
        <f t="shared" si="112"/>
        <v>461E | 90MB1BG0-C1BAY0 | 59MB1BGB-MB0A01S |  |  |  |  |  |  | 98</v>
      </c>
      <c r="AT331" s="63">
        <f>IF(NOT(AR331),IF(TRIM($H331)="","Assembly","Phantom Alt"),VLOOKUP(F331,ZPCS04!B:G,6,0))</f>
        <v>733</v>
      </c>
      <c r="AU331" s="7"/>
      <c r="AV331" s="38">
        <f ca="1">IF(TRIM($W331)="F",OFFSET($A$5,MATCH($AS331,$AS$5:$AS331,0)-1,0),$A331)</f>
        <v>330</v>
      </c>
      <c r="AW331" s="38">
        <f ca="1">IFERROR(OFFSET(ZPCS04!$A$1,MATCH(F331,ZPCS04!B:B,0)-1,0),100)</f>
        <v>1.9999999499999999</v>
      </c>
      <c r="AX331" s="7"/>
      <c r="AY331" s="6" t="b">
        <f t="shared" si="113"/>
        <v>1</v>
      </c>
      <c r="AZ331" s="6" t="b">
        <f t="shared" si="114"/>
        <v>1</v>
      </c>
      <c r="BA331" s="4"/>
      <c r="BB331" s="38" t="str">
        <f ca="1">IF(AT331="Phantom Alt",MATCH($AS331,$AS$5:$AS331,0),IF(OR(OFFSET($AF331,0,8-COUNTBLANK($AG331:$AN331))=$F330,$BE331=$BE330),$BB330,""))</f>
        <v/>
      </c>
      <c r="BC331" s="41"/>
      <c r="BD331" s="55" t="str">
        <f t="shared" si="115"/>
        <v>90MB1BG0-C1BAY0 | 10G253330004010</v>
      </c>
      <c r="BE331" s="55" t="str">
        <f t="shared" ca="1" si="116"/>
        <v>90MB1BG0-C1BAY0 | 59MB1BGB-MB0A01S</v>
      </c>
      <c r="BF331" s="57">
        <f ca="1">IFERROR(VLOOKUP($BE331,$BD$5:$BF330,3,0)*$AE331,VLOOKUP($C331,Demanda!$A:$B,2,0)*$AE331)*IF(AT331="Phantom Alt",$BC331,TRUE)</f>
        <v>3000</v>
      </c>
      <c r="BG331" s="57">
        <f t="shared" ca="1" si="117"/>
        <v>0</v>
      </c>
      <c r="BH331" s="57">
        <f>SUMIF(Invoice!A:A,F331,Invoice!B:B)</f>
        <v>5000</v>
      </c>
      <c r="BI331" s="57">
        <f t="shared" ca="1" si="118"/>
        <v>3000</v>
      </c>
      <c r="BJ331" s="57">
        <f ca="1">MIN((BI331-SUMIF($AS$5:AS330,AS331,$BJ$5:BJ330)),MAX(0,BH331-SUMIF($F$5:F330,F331,$BJ$5:BJ330)))</f>
        <v>3000</v>
      </c>
      <c r="BK331" s="57">
        <f t="shared" ca="1" si="119"/>
        <v>0</v>
      </c>
      <c r="BL331" s="57">
        <f ca="1">MAX(0,SUMIF(Invoice!A:A,F331,Invoice!B:B)-SUMIF(F:F,F331,BJ:BJ))*(COUNTIF(F:F,F331)=COUNTIF($F$5:F331,F331))</f>
        <v>2000</v>
      </c>
    </row>
    <row r="332" spans="1:64" hidden="1">
      <c r="A332" s="43">
        <v>332</v>
      </c>
      <c r="B332" s="35" t="s">
        <v>145</v>
      </c>
      <c r="C332" s="35" t="s">
        <v>5706</v>
      </c>
      <c r="D332" s="35">
        <v>2</v>
      </c>
      <c r="E332" s="35">
        <v>990</v>
      </c>
      <c r="F332" s="64" t="s">
        <v>1351</v>
      </c>
      <c r="G332" s="73" t="s">
        <v>1352</v>
      </c>
      <c r="H332" s="35">
        <v>98</v>
      </c>
      <c r="I332" s="35" t="s">
        <v>54</v>
      </c>
      <c r="J332" s="35">
        <v>100</v>
      </c>
      <c r="K332" s="35" t="s">
        <v>148</v>
      </c>
      <c r="L332" s="35" t="s">
        <v>53</v>
      </c>
      <c r="M332" s="35">
        <v>2</v>
      </c>
      <c r="N332" s="35">
        <v>2</v>
      </c>
      <c r="O332" s="35">
        <v>1</v>
      </c>
      <c r="P332" s="35">
        <v>2</v>
      </c>
      <c r="Q332" s="35">
        <v>1</v>
      </c>
      <c r="R332" s="35" t="s">
        <v>73</v>
      </c>
      <c r="S332" s="35" t="s">
        <v>73</v>
      </c>
      <c r="T332" s="36">
        <v>44901</v>
      </c>
      <c r="U332" s="36">
        <v>2958465</v>
      </c>
      <c r="V332" s="35" t="s">
        <v>5707</v>
      </c>
      <c r="W332" s="35" t="s">
        <v>144</v>
      </c>
      <c r="X332" s="35"/>
      <c r="Y332" s="35" t="s">
        <v>143</v>
      </c>
      <c r="Z332" s="35">
        <v>7594328</v>
      </c>
      <c r="AA332" s="35">
        <v>556</v>
      </c>
      <c r="AB332" s="35">
        <v>278</v>
      </c>
      <c r="AC332" s="35"/>
      <c r="AE332" s="51">
        <f t="shared" si="100"/>
        <v>2</v>
      </c>
      <c r="AG332" s="6" t="str">
        <f t="shared" si="101"/>
        <v>90MB1BG0-C1BAY0</v>
      </c>
      <c r="AH332" s="6" t="str">
        <f t="shared" si="102"/>
        <v>59MB1BGB-MB0A01S</v>
      </c>
      <c r="AI332" s="6" t="str">
        <f t="shared" si="103"/>
        <v/>
      </c>
      <c r="AJ332" s="6" t="str">
        <f t="shared" si="104"/>
        <v/>
      </c>
      <c r="AK332" s="6" t="str">
        <f t="shared" si="105"/>
        <v/>
      </c>
      <c r="AL332" s="6" t="str">
        <f t="shared" si="106"/>
        <v/>
      </c>
      <c r="AM332" s="6" t="str">
        <f t="shared" si="107"/>
        <v/>
      </c>
      <c r="AN332" s="6" t="str">
        <f t="shared" si="108"/>
        <v/>
      </c>
      <c r="AO332" s="6" t="str">
        <f t="shared" si="109"/>
        <v xml:space="preserve">90MB1BG0-C1BAY0 | 59MB1BGB-MB0A01S |  |  |  |  |  | </v>
      </c>
      <c r="AP332" s="6">
        <f t="shared" si="110"/>
        <v>100</v>
      </c>
      <c r="AQ332" s="4"/>
      <c r="AR332" s="6" t="b">
        <f t="shared" si="111"/>
        <v>1</v>
      </c>
      <c r="AS332" s="6" t="str">
        <f t="shared" si="112"/>
        <v>461E | 90MB1BG0-C1BAY0 | 59MB1BGB-MB0A01S |  |  |  |  |  |  | 98</v>
      </c>
      <c r="AT332" s="63">
        <f>IF(NOT(AR332),IF(TRIM($H332)="","Assembly","Phantom Alt"),VLOOKUP(F332,ZPCS04!B:G,6,0))</f>
        <v>733</v>
      </c>
      <c r="AU332" s="7"/>
      <c r="AV332" s="38">
        <f ca="1">IF(TRIM($W332)="F",OFFSET($A$5,MATCH($AS332,$AS$5:$AS332,0)-1,0),$A332)</f>
        <v>330</v>
      </c>
      <c r="AW332" s="38">
        <f ca="1">IFERROR(OFFSET(ZPCS04!$A$1,MATCH(F332,ZPCS04!B:B,0)-1,0),100)</f>
        <v>2</v>
      </c>
      <c r="AX332" s="7"/>
      <c r="AY332" s="6" t="b">
        <f t="shared" si="113"/>
        <v>1</v>
      </c>
      <c r="AZ332" s="6" t="b">
        <f t="shared" si="114"/>
        <v>1</v>
      </c>
      <c r="BA332" s="4"/>
      <c r="BB332" s="38" t="str">
        <f ca="1">IF(AT332="Phantom Alt",MATCH($AS332,$AS$5:$AS332,0),IF(OR(OFFSET($AF332,0,8-COUNTBLANK($AG332:$AN332))=$F331,$BE332=$BE331),$BB331,""))</f>
        <v/>
      </c>
      <c r="BC332" s="41"/>
      <c r="BD332" s="55" t="str">
        <f t="shared" si="115"/>
        <v>90MB1BG0-C1BAY0 | 10G253330004050</v>
      </c>
      <c r="BE332" s="55" t="str">
        <f t="shared" ca="1" si="116"/>
        <v>90MB1BG0-C1BAY0 | 59MB1BGB-MB0A01S</v>
      </c>
      <c r="BF332" s="57">
        <f ca="1">IFERROR(VLOOKUP($BE332,$BD$5:$BF331,3,0)*$AE332,VLOOKUP($C332,Demanda!$A:$B,2,0)*$AE332)*IF(AT332="Phantom Alt",$BC332,TRUE)</f>
        <v>3000</v>
      </c>
      <c r="BG332" s="57">
        <f t="shared" ca="1" si="117"/>
        <v>3000</v>
      </c>
      <c r="BH332" s="57">
        <f>SUMIF(Invoice!A:A,F332,Invoice!B:B)</f>
        <v>0</v>
      </c>
      <c r="BI332" s="57">
        <f t="shared" ca="1" si="118"/>
        <v>3000</v>
      </c>
      <c r="BJ332" s="57">
        <f ca="1">MIN((BI332-SUMIF($AS$5:AS331,AS332,$BJ$5:BJ331)),MAX(0,BH332-SUMIF($F$5:F331,F332,$BJ$5:BJ331)))</f>
        <v>0</v>
      </c>
      <c r="BK332" s="57">
        <f t="shared" ca="1" si="119"/>
        <v>0</v>
      </c>
      <c r="BL332" s="57">
        <f ca="1">MAX(0,SUMIF(Invoice!A:A,F332,Invoice!B:B)-SUMIF(F:F,F332,BJ:BJ))*(COUNTIF(F:F,F332)=COUNTIF($F$5:F332,F332))</f>
        <v>0</v>
      </c>
    </row>
    <row r="333" spans="1:64" hidden="1">
      <c r="A333" s="43">
        <v>333</v>
      </c>
      <c r="B333" s="35" t="s">
        <v>145</v>
      </c>
      <c r="C333" s="35" t="s">
        <v>5706</v>
      </c>
      <c r="D333" s="35">
        <v>2</v>
      </c>
      <c r="E333" s="35">
        <v>1000</v>
      </c>
      <c r="F333" s="64" t="s">
        <v>1353</v>
      </c>
      <c r="G333" s="73" t="s">
        <v>1354</v>
      </c>
      <c r="H333" s="35">
        <v>99</v>
      </c>
      <c r="I333" s="35" t="s">
        <v>55</v>
      </c>
      <c r="J333" s="35">
        <v>0</v>
      </c>
      <c r="K333" s="35" t="s">
        <v>148</v>
      </c>
      <c r="L333" s="35" t="s">
        <v>53</v>
      </c>
      <c r="M333" s="35">
        <v>2</v>
      </c>
      <c r="N333" s="35"/>
      <c r="O333" s="35">
        <v>1</v>
      </c>
      <c r="P333" s="35">
        <v>2</v>
      </c>
      <c r="Q333" s="35">
        <v>2</v>
      </c>
      <c r="R333" s="35" t="s">
        <v>73</v>
      </c>
      <c r="S333" s="35" t="s">
        <v>73</v>
      </c>
      <c r="T333" s="36">
        <v>44901</v>
      </c>
      <c r="U333" s="36">
        <v>2958465</v>
      </c>
      <c r="V333" s="35" t="s">
        <v>5707</v>
      </c>
      <c r="W333" s="35" t="s">
        <v>144</v>
      </c>
      <c r="X333" s="35"/>
      <c r="Y333" s="35" t="s">
        <v>143</v>
      </c>
      <c r="Z333" s="35">
        <v>7594328</v>
      </c>
      <c r="AA333" s="35">
        <v>564</v>
      </c>
      <c r="AB333" s="35">
        <v>282</v>
      </c>
      <c r="AC333" s="35"/>
      <c r="AE333" s="51">
        <f t="shared" si="100"/>
        <v>2</v>
      </c>
      <c r="AG333" s="6" t="str">
        <f t="shared" si="101"/>
        <v>90MB1BG0-C1BAY0</v>
      </c>
      <c r="AH333" s="6" t="str">
        <f t="shared" si="102"/>
        <v>59MB1BGB-MB0A01S</v>
      </c>
      <c r="AI333" s="6" t="str">
        <f t="shared" si="103"/>
        <v/>
      </c>
      <c r="AJ333" s="6" t="str">
        <f t="shared" si="104"/>
        <v/>
      </c>
      <c r="AK333" s="6" t="str">
        <f t="shared" si="105"/>
        <v/>
      </c>
      <c r="AL333" s="6" t="str">
        <f t="shared" si="106"/>
        <v/>
      </c>
      <c r="AM333" s="6" t="str">
        <f t="shared" si="107"/>
        <v/>
      </c>
      <c r="AN333" s="6" t="str">
        <f t="shared" si="108"/>
        <v/>
      </c>
      <c r="AO333" s="6" t="str">
        <f t="shared" si="109"/>
        <v xml:space="preserve">90MB1BG0-C1BAY0 | 59MB1BGB-MB0A01S |  |  |  |  |  | </v>
      </c>
      <c r="AP333" s="6">
        <f t="shared" si="110"/>
        <v>0</v>
      </c>
      <c r="AQ333" s="4"/>
      <c r="AR333" s="6" t="b">
        <f t="shared" si="111"/>
        <v>1</v>
      </c>
      <c r="AS333" s="6" t="str">
        <f t="shared" si="112"/>
        <v>461E | 90MB1BG0-C1BAY0 | 59MB1BGB-MB0A01S |  |  |  |  |  |  | 99</v>
      </c>
      <c r="AT333" s="63">
        <f>IF(NOT(AR333),IF(TRIM($H333)="","Assembly","Phantom Alt"),VLOOKUP(F333,ZPCS04!B:G,6,0))</f>
        <v>736</v>
      </c>
      <c r="AU333" s="7"/>
      <c r="AV333" s="38">
        <f ca="1">IF(TRIM($W333)="F",OFFSET($A$5,MATCH($AS333,$AS$5:$AS333,0)-1,0),$A333)</f>
        <v>333</v>
      </c>
      <c r="AW333" s="38">
        <f ca="1">IFERROR(OFFSET(ZPCS04!$A$1,MATCH(F333,ZPCS04!B:B,0)-1,0),100)</f>
        <v>2</v>
      </c>
      <c r="AX333" s="7"/>
      <c r="AY333" s="6" t="b">
        <f t="shared" si="113"/>
        <v>1</v>
      </c>
      <c r="AZ333" s="6" t="b">
        <f t="shared" si="114"/>
        <v>1</v>
      </c>
      <c r="BA333" s="4"/>
      <c r="BB333" s="38" t="str">
        <f ca="1">IF(AT333="Phantom Alt",MATCH($AS333,$AS$5:$AS333,0),IF(OR(OFFSET($AF333,0,8-COUNTBLANK($AG333:$AN333))=$F332,$BE333=$BE332),$BB332,""))</f>
        <v/>
      </c>
      <c r="BC333" s="41"/>
      <c r="BD333" s="55" t="str">
        <f t="shared" si="115"/>
        <v>90MB1BG0-C1BAY0 | 10302-00492000</v>
      </c>
      <c r="BE333" s="55" t="str">
        <f t="shared" ca="1" si="116"/>
        <v>90MB1BG0-C1BAY0 | 59MB1BGB-MB0A01S</v>
      </c>
      <c r="BF333" s="57">
        <f ca="1">IFERROR(VLOOKUP($BE333,$BD$5:$BF332,3,0)*$AE333,VLOOKUP($C333,Demanda!$A:$B,2,0)*$AE333)*IF(AT333="Phantom Alt",$BC333,TRUE)</f>
        <v>3000</v>
      </c>
      <c r="BG333" s="57">
        <f t="shared" ca="1" si="117"/>
        <v>0</v>
      </c>
      <c r="BH333" s="57">
        <f>SUMIF(Invoice!A:A,F333,Invoice!B:B)</f>
        <v>0</v>
      </c>
      <c r="BI333" s="57">
        <f t="shared" ca="1" si="118"/>
        <v>3000</v>
      </c>
      <c r="BJ333" s="57">
        <f ca="1">MIN((BI333-SUMIF($AS$5:AS332,AS333,$BJ$5:BJ332)),MAX(0,BH333-SUMIF($F$5:F332,F333,$BJ$5:BJ332)))</f>
        <v>0</v>
      </c>
      <c r="BK333" s="57">
        <f t="shared" ca="1" si="119"/>
        <v>0</v>
      </c>
      <c r="BL333" s="57">
        <f ca="1">MAX(0,SUMIF(Invoice!A:A,F333,Invoice!B:B)-SUMIF(F:F,F333,BJ:BJ))*(COUNTIF(F:F,F333)=COUNTIF($F$5:F333,F333))</f>
        <v>0</v>
      </c>
    </row>
    <row r="334" spans="1:64" hidden="1">
      <c r="A334" s="43">
        <v>334</v>
      </c>
      <c r="B334" s="35" t="s">
        <v>145</v>
      </c>
      <c r="C334" s="35" t="s">
        <v>5706</v>
      </c>
      <c r="D334" s="35">
        <v>2</v>
      </c>
      <c r="E334" s="35">
        <v>1000</v>
      </c>
      <c r="F334" s="64" t="s">
        <v>1356</v>
      </c>
      <c r="G334" s="73" t="s">
        <v>1357</v>
      </c>
      <c r="H334" s="35">
        <v>99</v>
      </c>
      <c r="I334" s="35" t="s">
        <v>55</v>
      </c>
      <c r="J334" s="35">
        <v>0</v>
      </c>
      <c r="K334" s="35" t="s">
        <v>462</v>
      </c>
      <c r="L334" s="35" t="s">
        <v>53</v>
      </c>
      <c r="M334" s="35">
        <v>2</v>
      </c>
      <c r="N334" s="35"/>
      <c r="O334" s="35">
        <v>1</v>
      </c>
      <c r="P334" s="35">
        <v>2</v>
      </c>
      <c r="Q334" s="35">
        <v>3</v>
      </c>
      <c r="R334" s="35" t="s">
        <v>122</v>
      </c>
      <c r="S334" s="35" t="s">
        <v>122</v>
      </c>
      <c r="T334" s="36">
        <v>44901</v>
      </c>
      <c r="U334" s="36">
        <v>2958465</v>
      </c>
      <c r="V334" s="35" t="s">
        <v>5707</v>
      </c>
      <c r="W334" s="35" t="s">
        <v>144</v>
      </c>
      <c r="X334" s="35"/>
      <c r="Y334" s="35" t="s">
        <v>143</v>
      </c>
      <c r="Z334" s="35">
        <v>7594328</v>
      </c>
      <c r="AA334" s="35">
        <v>566</v>
      </c>
      <c r="AB334" s="35">
        <v>283</v>
      </c>
      <c r="AC334" s="35"/>
      <c r="AE334" s="51">
        <f t="shared" si="100"/>
        <v>2</v>
      </c>
      <c r="AG334" s="6" t="str">
        <f t="shared" si="101"/>
        <v>90MB1BG0-C1BAY0</v>
      </c>
      <c r="AH334" s="6" t="str">
        <f t="shared" si="102"/>
        <v>59MB1BGB-MB0A01S</v>
      </c>
      <c r="AI334" s="6" t="str">
        <f t="shared" si="103"/>
        <v/>
      </c>
      <c r="AJ334" s="6" t="str">
        <f t="shared" si="104"/>
        <v/>
      </c>
      <c r="AK334" s="6" t="str">
        <f t="shared" si="105"/>
        <v/>
      </c>
      <c r="AL334" s="6" t="str">
        <f t="shared" si="106"/>
        <v/>
      </c>
      <c r="AM334" s="6" t="str">
        <f t="shared" si="107"/>
        <v/>
      </c>
      <c r="AN334" s="6" t="str">
        <f t="shared" si="108"/>
        <v/>
      </c>
      <c r="AO334" s="6" t="str">
        <f t="shared" si="109"/>
        <v xml:space="preserve">90MB1BG0-C1BAY0 | 59MB1BGB-MB0A01S |  |  |  |  |  | </v>
      </c>
      <c r="AP334" s="6">
        <f t="shared" si="110"/>
        <v>0</v>
      </c>
      <c r="AQ334" s="4"/>
      <c r="AR334" s="6" t="b">
        <f t="shared" si="111"/>
        <v>1</v>
      </c>
      <c r="AS334" s="6" t="str">
        <f t="shared" si="112"/>
        <v>461E | 90MB1BG0-C1BAY0 | 59MB1BGB-MB0A01S |  |  |  |  |  |  | 99</v>
      </c>
      <c r="AT334" s="63">
        <f>IF(NOT(AR334),IF(TRIM($H334)="","Assembly","Phantom Alt"),VLOOKUP(F334,ZPCS04!B:G,6,0))</f>
        <v>736</v>
      </c>
      <c r="AU334" s="7"/>
      <c r="AV334" s="38">
        <f ca="1">IF(TRIM($W334)="F",OFFSET($A$5,MATCH($AS334,$AS$5:$AS334,0)-1,0),$A334)</f>
        <v>333</v>
      </c>
      <c r="AW334" s="38">
        <f ca="1">IFERROR(OFFSET(ZPCS04!$A$1,MATCH(F334,ZPCS04!B:B,0)-1,0),100)</f>
        <v>1.9999999499999999</v>
      </c>
      <c r="AX334" s="7"/>
      <c r="AY334" s="6" t="b">
        <f t="shared" si="113"/>
        <v>1</v>
      </c>
      <c r="AZ334" s="6" t="b">
        <f t="shared" si="114"/>
        <v>1</v>
      </c>
      <c r="BA334" s="4"/>
      <c r="BB334" s="38" t="str">
        <f ca="1">IF(AT334="Phantom Alt",MATCH($AS334,$AS$5:$AS334,0),IF(OR(OFFSET($AF334,0,8-COUNTBLANK($AG334:$AN334))=$F333,$BE334=$BE333),$BB333,""))</f>
        <v/>
      </c>
      <c r="BC334" s="41"/>
      <c r="BD334" s="55" t="str">
        <f t="shared" si="115"/>
        <v>90MB1BG0-C1BAY0 | 10G253822004010</v>
      </c>
      <c r="BE334" s="55" t="str">
        <f t="shared" ca="1" si="116"/>
        <v>90MB1BG0-C1BAY0 | 59MB1BGB-MB0A01S</v>
      </c>
      <c r="BF334" s="57">
        <f ca="1">IFERROR(VLOOKUP($BE334,$BD$5:$BF333,3,0)*$AE334,VLOOKUP($C334,Demanda!$A:$B,2,0)*$AE334)*IF(AT334="Phantom Alt",$BC334,TRUE)</f>
        <v>3000</v>
      </c>
      <c r="BG334" s="57">
        <f t="shared" ca="1" si="117"/>
        <v>0</v>
      </c>
      <c r="BH334" s="57">
        <f>SUMIF(Invoice!A:A,F334,Invoice!B:B)</f>
        <v>5000</v>
      </c>
      <c r="BI334" s="57">
        <f t="shared" ca="1" si="118"/>
        <v>3000</v>
      </c>
      <c r="BJ334" s="57">
        <f ca="1">MIN((BI334-SUMIF($AS$5:AS333,AS334,$BJ$5:BJ333)),MAX(0,BH334-SUMIF($F$5:F333,F334,$BJ$5:BJ333)))</f>
        <v>3000</v>
      </c>
      <c r="BK334" s="57">
        <f t="shared" ca="1" si="119"/>
        <v>0</v>
      </c>
      <c r="BL334" s="57">
        <f ca="1">MAX(0,SUMIF(Invoice!A:A,F334,Invoice!B:B)-SUMIF(F:F,F334,BJ:BJ))*(COUNTIF(F:F,F334)=COUNTIF($F$5:F334,F334))</f>
        <v>2000</v>
      </c>
    </row>
    <row r="335" spans="1:64" hidden="1">
      <c r="A335" s="43">
        <v>337</v>
      </c>
      <c r="B335" s="35" t="s">
        <v>145</v>
      </c>
      <c r="C335" s="35" t="s">
        <v>5706</v>
      </c>
      <c r="D335" s="35">
        <v>2</v>
      </c>
      <c r="E335" s="35">
        <v>1000</v>
      </c>
      <c r="F335" s="64" t="s">
        <v>1358</v>
      </c>
      <c r="G335" s="73" t="s">
        <v>1357</v>
      </c>
      <c r="H335" s="35">
        <v>99</v>
      </c>
      <c r="I335" s="35" t="s">
        <v>54</v>
      </c>
      <c r="J335" s="35">
        <v>100</v>
      </c>
      <c r="K335" s="35" t="s">
        <v>462</v>
      </c>
      <c r="L335" s="35" t="s">
        <v>53</v>
      </c>
      <c r="M335" s="35">
        <v>2</v>
      </c>
      <c r="N335" s="35">
        <v>2</v>
      </c>
      <c r="O335" s="35">
        <v>1</v>
      </c>
      <c r="P335" s="35">
        <v>2</v>
      </c>
      <c r="Q335" s="35">
        <v>1</v>
      </c>
      <c r="R335" s="35" t="s">
        <v>122</v>
      </c>
      <c r="S335" s="35" t="s">
        <v>122</v>
      </c>
      <c r="T335" s="36">
        <v>44901</v>
      </c>
      <c r="U335" s="36">
        <v>2958465</v>
      </c>
      <c r="V335" s="35" t="s">
        <v>5707</v>
      </c>
      <c r="W335" s="35" t="s">
        <v>144</v>
      </c>
      <c r="X335" s="35"/>
      <c r="Y335" s="35" t="s">
        <v>143</v>
      </c>
      <c r="Z335" s="35">
        <v>7594328</v>
      </c>
      <c r="AA335" s="35">
        <v>562</v>
      </c>
      <c r="AB335" s="35">
        <v>281</v>
      </c>
      <c r="AC335" s="35"/>
      <c r="AE335" s="51">
        <f t="shared" si="100"/>
        <v>2</v>
      </c>
      <c r="AG335" s="6" t="str">
        <f t="shared" si="101"/>
        <v>90MB1BG0-C1BAY0</v>
      </c>
      <c r="AH335" s="6" t="str">
        <f t="shared" si="102"/>
        <v>59MB1BGB-MB0A01S</v>
      </c>
      <c r="AI335" s="6" t="str">
        <f t="shared" si="103"/>
        <v/>
      </c>
      <c r="AJ335" s="6" t="str">
        <f t="shared" si="104"/>
        <v/>
      </c>
      <c r="AK335" s="6" t="str">
        <f t="shared" si="105"/>
        <v/>
      </c>
      <c r="AL335" s="6" t="str">
        <f t="shared" si="106"/>
        <v/>
      </c>
      <c r="AM335" s="6" t="str">
        <f t="shared" si="107"/>
        <v/>
      </c>
      <c r="AN335" s="6" t="str">
        <f t="shared" si="108"/>
        <v/>
      </c>
      <c r="AO335" s="6" t="str">
        <f t="shared" si="109"/>
        <v xml:space="preserve">90MB1BG0-C1BAY0 | 59MB1BGB-MB0A01S |  |  |  |  |  | </v>
      </c>
      <c r="AP335" s="6">
        <f t="shared" si="110"/>
        <v>100</v>
      </c>
      <c r="AQ335" s="4"/>
      <c r="AR335" s="6" t="b">
        <f t="shared" si="111"/>
        <v>1</v>
      </c>
      <c r="AS335" s="6" t="str">
        <f t="shared" si="112"/>
        <v>461E | 90MB1BG0-C1BAY0 | 59MB1BGB-MB0A01S |  |  |  |  |  |  | 99</v>
      </c>
      <c r="AT335" s="63">
        <f>IF(NOT(AR335),IF(TRIM($H335)="","Assembly","Phantom Alt"),VLOOKUP(F335,ZPCS04!B:G,6,0))</f>
        <v>736</v>
      </c>
      <c r="AU335" s="7"/>
      <c r="AV335" s="38">
        <f ca="1">IF(TRIM($W335)="F",OFFSET($A$5,MATCH($AS335,$AS$5:$AS335,0)-1,0),$A335)</f>
        <v>333</v>
      </c>
      <c r="AW335" s="38">
        <f ca="1">IFERROR(OFFSET(ZPCS04!$A$1,MATCH(F335,ZPCS04!B:B,0)-1,0),100)</f>
        <v>2</v>
      </c>
      <c r="AX335" s="7"/>
      <c r="AY335" s="6" t="b">
        <f t="shared" si="113"/>
        <v>1</v>
      </c>
      <c r="AZ335" s="6" t="b">
        <f t="shared" si="114"/>
        <v>1</v>
      </c>
      <c r="BA335" s="4"/>
      <c r="BB335" s="38" t="str">
        <f ca="1">IF(AT335="Phantom Alt",MATCH($AS335,$AS$5:$AS335,0),IF(OR(OFFSET($AF335,0,8-COUNTBLANK($AG335:$AN335))=$F334,$BE335=$BE334),$BB334,""))</f>
        <v/>
      </c>
      <c r="BC335" s="41"/>
      <c r="BD335" s="55" t="str">
        <f t="shared" si="115"/>
        <v>90MB1BG0-C1BAY0 | 10G253822004050</v>
      </c>
      <c r="BE335" s="55" t="str">
        <f t="shared" ca="1" si="116"/>
        <v>90MB1BG0-C1BAY0 | 59MB1BGB-MB0A01S</v>
      </c>
      <c r="BF335" s="57">
        <f ca="1">IFERROR(VLOOKUP($BE335,$BD$5:$BF334,3,0)*$AE335,VLOOKUP($C335,Demanda!$A:$B,2,0)*$AE335)*IF(AT335="Phantom Alt",$BC335,TRUE)</f>
        <v>3000</v>
      </c>
      <c r="BG335" s="57">
        <f t="shared" ca="1" si="117"/>
        <v>3000</v>
      </c>
      <c r="BH335" s="57">
        <f>SUMIF(Invoice!A:A,F335,Invoice!B:B)</f>
        <v>0</v>
      </c>
      <c r="BI335" s="57">
        <f t="shared" ca="1" si="118"/>
        <v>3000</v>
      </c>
      <c r="BJ335" s="57">
        <f ca="1">MIN((BI335-SUMIF($AS$5:AS334,AS335,$BJ$5:BJ334)),MAX(0,BH335-SUMIF($F$5:F334,F335,$BJ$5:BJ334)))</f>
        <v>0</v>
      </c>
      <c r="BK335" s="57">
        <f t="shared" ca="1" si="119"/>
        <v>0</v>
      </c>
      <c r="BL335" s="57">
        <f ca="1">MAX(0,SUMIF(Invoice!A:A,F335,Invoice!B:B)-SUMIF(F:F,F335,BJ:BJ))*(COUNTIF(F:F,F335)=COUNTIF($F$5:F335,F335))</f>
        <v>0</v>
      </c>
    </row>
    <row r="336" spans="1:64" hidden="1">
      <c r="A336" s="43">
        <v>335</v>
      </c>
      <c r="B336" s="35" t="s">
        <v>145</v>
      </c>
      <c r="C336" s="35" t="s">
        <v>5706</v>
      </c>
      <c r="D336" s="35">
        <v>2</v>
      </c>
      <c r="E336" s="35">
        <v>1010</v>
      </c>
      <c r="F336" s="64" t="s">
        <v>333</v>
      </c>
      <c r="G336" s="73" t="s">
        <v>334</v>
      </c>
      <c r="H336" s="35"/>
      <c r="I336" s="35" t="s">
        <v>54</v>
      </c>
      <c r="J336" s="35">
        <v>0</v>
      </c>
      <c r="K336" s="35" t="s">
        <v>148</v>
      </c>
      <c r="L336" s="35" t="s">
        <v>53</v>
      </c>
      <c r="M336" s="35">
        <v>1</v>
      </c>
      <c r="N336" s="35">
        <v>1</v>
      </c>
      <c r="O336" s="35">
        <v>1</v>
      </c>
      <c r="P336" s="35"/>
      <c r="Q336" s="35"/>
      <c r="R336" s="35" t="s">
        <v>73</v>
      </c>
      <c r="S336" s="35" t="s">
        <v>73</v>
      </c>
      <c r="T336" s="36">
        <v>44901</v>
      </c>
      <c r="U336" s="36">
        <v>2958465</v>
      </c>
      <c r="V336" s="35" t="s">
        <v>5707</v>
      </c>
      <c r="W336" s="35" t="s">
        <v>144</v>
      </c>
      <c r="X336" s="35"/>
      <c r="Y336" s="35" t="s">
        <v>143</v>
      </c>
      <c r="Z336" s="35">
        <v>7594328</v>
      </c>
      <c r="AA336" s="35">
        <v>568</v>
      </c>
      <c r="AB336" s="35">
        <v>284</v>
      </c>
      <c r="AC336" s="35"/>
      <c r="AE336" s="51">
        <f t="shared" si="100"/>
        <v>1</v>
      </c>
      <c r="AG336" s="6" t="str">
        <f t="shared" si="101"/>
        <v>90MB1BG0-C1BAY0</v>
      </c>
      <c r="AH336" s="6" t="str">
        <f t="shared" si="102"/>
        <v>59MB1BGB-MB0A01S</v>
      </c>
      <c r="AI336" s="6" t="str">
        <f t="shared" si="103"/>
        <v/>
      </c>
      <c r="AJ336" s="6" t="str">
        <f t="shared" si="104"/>
        <v/>
      </c>
      <c r="AK336" s="6" t="str">
        <f t="shared" si="105"/>
        <v/>
      </c>
      <c r="AL336" s="6" t="str">
        <f t="shared" si="106"/>
        <v/>
      </c>
      <c r="AM336" s="6" t="str">
        <f t="shared" si="107"/>
        <v/>
      </c>
      <c r="AN336" s="6" t="str">
        <f t="shared" si="108"/>
        <v/>
      </c>
      <c r="AO336" s="6" t="str">
        <f t="shared" si="109"/>
        <v xml:space="preserve">90MB1BG0-C1BAY0 | 59MB1BGB-MB0A01S |  |  |  |  |  | </v>
      </c>
      <c r="AP336" s="6">
        <f t="shared" si="110"/>
        <v>100</v>
      </c>
      <c r="AQ336" s="4"/>
      <c r="AR336" s="6" t="b">
        <f t="shared" si="111"/>
        <v>1</v>
      </c>
      <c r="AS336" s="6" t="str">
        <f t="shared" si="112"/>
        <v>461E | 90MB1BG0-C1BAY0 | 59MB1BGB-MB0A01S |  |  |  |  |  |  | uniq336</v>
      </c>
      <c r="AT336" s="63">
        <f>IF(NOT(AR336),IF(TRIM($H336)="","Assembly","Phantom Alt"),VLOOKUP(F336,ZPCS04!B:G,6,0))</f>
        <v>54</v>
      </c>
      <c r="AU336" s="7"/>
      <c r="AV336" s="38">
        <f ca="1">IF(TRIM($W336)="F",OFFSET($A$5,MATCH($AS336,$AS$5:$AS336,0)-1,0),$A336)</f>
        <v>335</v>
      </c>
      <c r="AW336" s="38">
        <f ca="1">IFERROR(OFFSET(ZPCS04!$A$1,MATCH(F336,ZPCS04!B:B,0)-1,0),100)</f>
        <v>1.9999999850000001</v>
      </c>
      <c r="AX336" s="7"/>
      <c r="AY336" s="6" t="b">
        <f t="shared" si="113"/>
        <v>1</v>
      </c>
      <c r="AZ336" s="6" t="b">
        <f t="shared" si="114"/>
        <v>1</v>
      </c>
      <c r="BA336" s="4"/>
      <c r="BB336" s="38" t="str">
        <f ca="1">IF(AT336="Phantom Alt",MATCH($AS336,$AS$5:$AS336,0),IF(OR(OFFSET($AF336,0,8-COUNTBLANK($AG336:$AN336))=$F335,$BE336=$BE335),$BB335,""))</f>
        <v/>
      </c>
      <c r="BC336" s="41"/>
      <c r="BD336" s="55" t="str">
        <f t="shared" si="115"/>
        <v>90MB1BG0-C1BAY0 | 06095-03370300</v>
      </c>
      <c r="BE336" s="55" t="str">
        <f t="shared" ca="1" si="116"/>
        <v>90MB1BG0-C1BAY0 | 59MB1BGB-MB0A01S</v>
      </c>
      <c r="BF336" s="57">
        <f ca="1">IFERROR(VLOOKUP($BE336,$BD$5:$BF335,3,0)*$AE336,VLOOKUP($C336,Demanda!$A:$B,2,0)*$AE336)*IF(AT336="Phantom Alt",$BC336,TRUE)</f>
        <v>1500</v>
      </c>
      <c r="BG336" s="57">
        <f t="shared" ca="1" si="117"/>
        <v>1500</v>
      </c>
      <c r="BH336" s="57">
        <f>SUMIF(Invoice!A:A,F336,Invoice!B:B)</f>
        <v>1500</v>
      </c>
      <c r="BI336" s="57">
        <f t="shared" ca="1" si="118"/>
        <v>1500</v>
      </c>
      <c r="BJ336" s="57">
        <f ca="1">MIN((BI336-SUMIF($AS$5:AS335,AS336,$BJ$5:BJ335)),MAX(0,BH336-SUMIF($F$5:F335,F336,$BJ$5:BJ335)))</f>
        <v>1500</v>
      </c>
      <c r="BK336" s="57">
        <f t="shared" ca="1" si="119"/>
        <v>0</v>
      </c>
      <c r="BL336" s="57">
        <f ca="1">MAX(0,SUMIF(Invoice!A:A,F336,Invoice!B:B)-SUMIF(F:F,F336,BJ:BJ))*(COUNTIF(F:F,F336)=COUNTIF($F$5:F336,F336))</f>
        <v>0</v>
      </c>
    </row>
    <row r="337" spans="1:64" hidden="1">
      <c r="A337" s="43">
        <v>336</v>
      </c>
      <c r="B337" s="35" t="s">
        <v>145</v>
      </c>
      <c r="C337" s="35" t="s">
        <v>5706</v>
      </c>
      <c r="D337" s="35">
        <v>2</v>
      </c>
      <c r="E337" s="35">
        <v>1020</v>
      </c>
      <c r="F337" s="64" t="s">
        <v>1359</v>
      </c>
      <c r="G337" s="73" t="s">
        <v>1360</v>
      </c>
      <c r="H337" s="35" t="s">
        <v>163</v>
      </c>
      <c r="I337" s="35" t="s">
        <v>55</v>
      </c>
      <c r="J337" s="35">
        <v>0</v>
      </c>
      <c r="K337" s="35" t="s">
        <v>148</v>
      </c>
      <c r="L337" s="35" t="s">
        <v>53</v>
      </c>
      <c r="M337" s="35">
        <v>33</v>
      </c>
      <c r="N337" s="35"/>
      <c r="O337" s="35">
        <v>1</v>
      </c>
      <c r="P337" s="35">
        <v>2</v>
      </c>
      <c r="Q337" s="35">
        <v>2</v>
      </c>
      <c r="R337" s="35" t="s">
        <v>73</v>
      </c>
      <c r="S337" s="35" t="s">
        <v>73</v>
      </c>
      <c r="T337" s="36">
        <v>44901</v>
      </c>
      <c r="U337" s="36">
        <v>2958465</v>
      </c>
      <c r="V337" s="35" t="s">
        <v>5707</v>
      </c>
      <c r="W337" s="35" t="s">
        <v>144</v>
      </c>
      <c r="X337" s="35"/>
      <c r="Y337" s="35" t="s">
        <v>143</v>
      </c>
      <c r="Z337" s="35">
        <v>7594328</v>
      </c>
      <c r="AA337" s="35">
        <v>572</v>
      </c>
      <c r="AB337" s="35">
        <v>286</v>
      </c>
      <c r="AC337" s="35"/>
      <c r="AE337" s="51">
        <f t="shared" si="100"/>
        <v>33</v>
      </c>
      <c r="AG337" s="6" t="str">
        <f t="shared" si="101"/>
        <v>90MB1BG0-C1BAY0</v>
      </c>
      <c r="AH337" s="6" t="str">
        <f t="shared" si="102"/>
        <v>59MB1BGB-MB0A01S</v>
      </c>
      <c r="AI337" s="6" t="str">
        <f t="shared" si="103"/>
        <v/>
      </c>
      <c r="AJ337" s="6" t="str">
        <f t="shared" si="104"/>
        <v/>
      </c>
      <c r="AK337" s="6" t="str">
        <f t="shared" si="105"/>
        <v/>
      </c>
      <c r="AL337" s="6" t="str">
        <f t="shared" si="106"/>
        <v/>
      </c>
      <c r="AM337" s="6" t="str">
        <f t="shared" si="107"/>
        <v/>
      </c>
      <c r="AN337" s="6" t="str">
        <f t="shared" si="108"/>
        <v/>
      </c>
      <c r="AO337" s="6" t="str">
        <f t="shared" si="109"/>
        <v xml:space="preserve">90MB1BG0-C1BAY0 | 59MB1BGB-MB0A01S |  |  |  |  |  | </v>
      </c>
      <c r="AP337" s="6">
        <f t="shared" si="110"/>
        <v>0</v>
      </c>
      <c r="AQ337" s="4"/>
      <c r="AR337" s="6" t="b">
        <f t="shared" si="111"/>
        <v>1</v>
      </c>
      <c r="AS337" s="6" t="str">
        <f t="shared" si="112"/>
        <v>461E | 90MB1BG0-C1BAY0 | 59MB1BGB-MB0A01S |  |  |  |  |  |  | A1</v>
      </c>
      <c r="AT337" s="63">
        <f>IF(NOT(AR337),IF(TRIM($H337)="","Assembly","Phantom Alt"),VLOOKUP(F337,ZPCS04!B:G,6,0))</f>
        <v>877</v>
      </c>
      <c r="AU337" s="7"/>
      <c r="AV337" s="38">
        <f ca="1">IF(TRIM($W337)="F",OFFSET($A$5,MATCH($AS337,$AS$5:$AS337,0)-1,0),$A337)</f>
        <v>336</v>
      </c>
      <c r="AW337" s="38">
        <f ca="1">IFERROR(OFFSET(ZPCS04!$A$1,MATCH(F337,ZPCS04!B:B,0)-1,0),100)</f>
        <v>2</v>
      </c>
      <c r="AX337" s="7"/>
      <c r="AY337" s="6" t="b">
        <f t="shared" si="113"/>
        <v>1</v>
      </c>
      <c r="AZ337" s="6" t="b">
        <f t="shared" si="114"/>
        <v>1</v>
      </c>
      <c r="BA337" s="4"/>
      <c r="BB337" s="38" t="str">
        <f ca="1">IF(AT337="Phantom Alt",MATCH($AS337,$AS$5:$AS337,0),IF(OR(OFFSET($AF337,0,8-COUNTBLANK($AG337:$AN337))=$F336,$BE337=$BE336),$BB336,""))</f>
        <v/>
      </c>
      <c r="BC337" s="41"/>
      <c r="BD337" s="55" t="str">
        <f t="shared" si="115"/>
        <v>90MB1BG0-C1BAY0 | 11202-0027D000</v>
      </c>
      <c r="BE337" s="55" t="str">
        <f t="shared" ca="1" si="116"/>
        <v>90MB1BG0-C1BAY0 | 59MB1BGB-MB0A01S</v>
      </c>
      <c r="BF337" s="57">
        <f ca="1">IFERROR(VLOOKUP($BE337,$BD$5:$BF336,3,0)*$AE337,VLOOKUP($C337,Demanda!$A:$B,2,0)*$AE337)*IF(AT337="Phantom Alt",$BC337,TRUE)</f>
        <v>49500</v>
      </c>
      <c r="BG337" s="57">
        <f t="shared" ca="1" si="117"/>
        <v>0</v>
      </c>
      <c r="BH337" s="57">
        <f>SUMIF(Invoice!A:A,F337,Invoice!B:B)</f>
        <v>0</v>
      </c>
      <c r="BI337" s="57">
        <f t="shared" ca="1" si="118"/>
        <v>49500</v>
      </c>
      <c r="BJ337" s="57">
        <f ca="1">MIN((BI337-SUMIF($AS$5:AS336,AS337,$BJ$5:BJ336)),MAX(0,BH337-SUMIF($F$5:F336,F337,$BJ$5:BJ336)))</f>
        <v>0</v>
      </c>
      <c r="BK337" s="57">
        <f t="shared" ca="1" si="119"/>
        <v>0</v>
      </c>
      <c r="BL337" s="57">
        <f ca="1">MAX(0,SUMIF(Invoice!A:A,F337,Invoice!B:B)-SUMIF(F:F,F337,BJ:BJ))*(COUNTIF(F:F,F337)=COUNTIF($F$5:F337,F337))</f>
        <v>0</v>
      </c>
    </row>
    <row r="338" spans="1:64" hidden="1">
      <c r="A338" s="43">
        <v>340</v>
      </c>
      <c r="B338" s="35" t="s">
        <v>145</v>
      </c>
      <c r="C338" s="35" t="s">
        <v>5706</v>
      </c>
      <c r="D338" s="35">
        <v>2</v>
      </c>
      <c r="E338" s="35">
        <v>1020</v>
      </c>
      <c r="F338" s="64" t="s">
        <v>1362</v>
      </c>
      <c r="G338" s="73" t="s">
        <v>1363</v>
      </c>
      <c r="H338" s="35" t="s">
        <v>163</v>
      </c>
      <c r="I338" s="35" t="s">
        <v>55</v>
      </c>
      <c r="J338" s="35">
        <v>0</v>
      </c>
      <c r="K338" s="35" t="s">
        <v>148</v>
      </c>
      <c r="L338" s="35" t="s">
        <v>53</v>
      </c>
      <c r="M338" s="35">
        <v>33</v>
      </c>
      <c r="N338" s="35"/>
      <c r="O338" s="35">
        <v>1</v>
      </c>
      <c r="P338" s="35">
        <v>2</v>
      </c>
      <c r="Q338" s="35">
        <v>3</v>
      </c>
      <c r="R338" s="35" t="s">
        <v>73</v>
      </c>
      <c r="S338" s="35" t="s">
        <v>73</v>
      </c>
      <c r="T338" s="36">
        <v>44901</v>
      </c>
      <c r="U338" s="36">
        <v>2958465</v>
      </c>
      <c r="V338" s="35" t="s">
        <v>5707</v>
      </c>
      <c r="W338" s="35" t="s">
        <v>144</v>
      </c>
      <c r="X338" s="35"/>
      <c r="Y338" s="35" t="s">
        <v>143</v>
      </c>
      <c r="Z338" s="35">
        <v>7594328</v>
      </c>
      <c r="AA338" s="35">
        <v>574</v>
      </c>
      <c r="AB338" s="35">
        <v>287</v>
      </c>
      <c r="AC338" s="35"/>
      <c r="AE338" s="51">
        <f t="shared" si="100"/>
        <v>33</v>
      </c>
      <c r="AG338" s="6" t="str">
        <f t="shared" si="101"/>
        <v>90MB1BG0-C1BAY0</v>
      </c>
      <c r="AH338" s="6" t="str">
        <f t="shared" si="102"/>
        <v>59MB1BGB-MB0A01S</v>
      </c>
      <c r="AI338" s="6" t="str">
        <f t="shared" si="103"/>
        <v/>
      </c>
      <c r="AJ338" s="6" t="str">
        <f t="shared" si="104"/>
        <v/>
      </c>
      <c r="AK338" s="6" t="str">
        <f t="shared" si="105"/>
        <v/>
      </c>
      <c r="AL338" s="6" t="str">
        <f t="shared" si="106"/>
        <v/>
      </c>
      <c r="AM338" s="6" t="str">
        <f t="shared" si="107"/>
        <v/>
      </c>
      <c r="AN338" s="6" t="str">
        <f t="shared" si="108"/>
        <v/>
      </c>
      <c r="AO338" s="6" t="str">
        <f t="shared" si="109"/>
        <v xml:space="preserve">90MB1BG0-C1BAY0 | 59MB1BGB-MB0A01S |  |  |  |  |  | </v>
      </c>
      <c r="AP338" s="6">
        <f t="shared" si="110"/>
        <v>0</v>
      </c>
      <c r="AQ338" s="4"/>
      <c r="AR338" s="6" t="b">
        <f t="shared" si="111"/>
        <v>1</v>
      </c>
      <c r="AS338" s="6" t="str">
        <f t="shared" si="112"/>
        <v>461E | 90MB1BG0-C1BAY0 | 59MB1BGB-MB0A01S |  |  |  |  |  |  | A1</v>
      </c>
      <c r="AT338" s="63">
        <f>IF(NOT(AR338),IF(TRIM($H338)="","Assembly","Phantom Alt"),VLOOKUP(F338,ZPCS04!B:G,6,0))</f>
        <v>877</v>
      </c>
      <c r="AU338" s="7"/>
      <c r="AV338" s="38">
        <f ca="1">IF(TRIM($W338)="F",OFFSET($A$5,MATCH($AS338,$AS$5:$AS338,0)-1,0),$A338)</f>
        <v>336</v>
      </c>
      <c r="AW338" s="38">
        <f ca="1">IFERROR(OFFSET(ZPCS04!$A$1,MATCH(F338,ZPCS04!B:B,0)-1,0),100)</f>
        <v>2</v>
      </c>
      <c r="AX338" s="7"/>
      <c r="AY338" s="6" t="b">
        <f t="shared" si="113"/>
        <v>1</v>
      </c>
      <c r="AZ338" s="6" t="b">
        <f t="shared" si="114"/>
        <v>1</v>
      </c>
      <c r="BA338" s="4"/>
      <c r="BB338" s="38" t="str">
        <f ca="1">IF(AT338="Phantom Alt",MATCH($AS338,$AS$5:$AS338,0),IF(OR(OFFSET($AF338,0,8-COUNTBLANK($AG338:$AN338))=$F337,$BE338=$BE337),$BB337,""))</f>
        <v/>
      </c>
      <c r="BC338" s="41"/>
      <c r="BD338" s="55" t="str">
        <f t="shared" si="115"/>
        <v>90MB1BG0-C1BAY0 | 11202-0027F100</v>
      </c>
      <c r="BE338" s="55" t="str">
        <f t="shared" ca="1" si="116"/>
        <v>90MB1BG0-C1BAY0 | 59MB1BGB-MB0A01S</v>
      </c>
      <c r="BF338" s="57">
        <f ca="1">IFERROR(VLOOKUP($BE338,$BD$5:$BF337,3,0)*$AE338,VLOOKUP($C338,Demanda!$A:$B,2,0)*$AE338)*IF(AT338="Phantom Alt",$BC338,TRUE)</f>
        <v>49500</v>
      </c>
      <c r="BG338" s="57">
        <f t="shared" ca="1" si="117"/>
        <v>0</v>
      </c>
      <c r="BH338" s="57">
        <f>SUMIF(Invoice!A:A,F338,Invoice!B:B)</f>
        <v>0</v>
      </c>
      <c r="BI338" s="57">
        <f t="shared" ca="1" si="118"/>
        <v>49500</v>
      </c>
      <c r="BJ338" s="57">
        <f ca="1">MIN((BI338-SUMIF($AS$5:AS337,AS338,$BJ$5:BJ337)),MAX(0,BH338-SUMIF($F$5:F337,F338,$BJ$5:BJ337)))</f>
        <v>0</v>
      </c>
      <c r="BK338" s="57">
        <f t="shared" ca="1" si="119"/>
        <v>0</v>
      </c>
      <c r="BL338" s="57">
        <f ca="1">MAX(0,SUMIF(Invoice!A:A,F338,Invoice!B:B)-SUMIF(F:F,F338,BJ:BJ))*(COUNTIF(F:F,F338)=COUNTIF($F$5:F338,F338))</f>
        <v>0</v>
      </c>
    </row>
    <row r="339" spans="1:64" hidden="1">
      <c r="A339" s="43">
        <v>338</v>
      </c>
      <c r="B339" s="35" t="s">
        <v>145</v>
      </c>
      <c r="C339" s="35" t="s">
        <v>5706</v>
      </c>
      <c r="D339" s="35">
        <v>2</v>
      </c>
      <c r="E339" s="35">
        <v>1020</v>
      </c>
      <c r="F339" s="64" t="s">
        <v>1364</v>
      </c>
      <c r="G339" s="73" t="s">
        <v>1365</v>
      </c>
      <c r="H339" s="35" t="s">
        <v>163</v>
      </c>
      <c r="I339" s="35" t="s">
        <v>55</v>
      </c>
      <c r="J339" s="35">
        <v>0</v>
      </c>
      <c r="K339" s="35" t="s">
        <v>148</v>
      </c>
      <c r="L339" s="35" t="s">
        <v>53</v>
      </c>
      <c r="M339" s="35">
        <v>33</v>
      </c>
      <c r="N339" s="35"/>
      <c r="O339" s="35">
        <v>1</v>
      </c>
      <c r="P339" s="35">
        <v>2</v>
      </c>
      <c r="Q339" s="35">
        <v>4</v>
      </c>
      <c r="R339" s="35" t="s">
        <v>73</v>
      </c>
      <c r="S339" s="35" t="s">
        <v>73</v>
      </c>
      <c r="T339" s="36">
        <v>44901</v>
      </c>
      <c r="U339" s="36">
        <v>2958465</v>
      </c>
      <c r="V339" s="35" t="s">
        <v>5707</v>
      </c>
      <c r="W339" s="35" t="s">
        <v>144</v>
      </c>
      <c r="X339" s="35"/>
      <c r="Y339" s="35" t="s">
        <v>143</v>
      </c>
      <c r="Z339" s="35">
        <v>7594328</v>
      </c>
      <c r="AA339" s="35">
        <v>576</v>
      </c>
      <c r="AB339" s="35">
        <v>288</v>
      </c>
      <c r="AC339" s="35"/>
      <c r="AE339" s="51">
        <f t="shared" si="100"/>
        <v>33</v>
      </c>
      <c r="AG339" s="6" t="str">
        <f t="shared" si="101"/>
        <v>90MB1BG0-C1BAY0</v>
      </c>
      <c r="AH339" s="6" t="str">
        <f t="shared" si="102"/>
        <v>59MB1BGB-MB0A01S</v>
      </c>
      <c r="AI339" s="6" t="str">
        <f t="shared" si="103"/>
        <v/>
      </c>
      <c r="AJ339" s="6" t="str">
        <f t="shared" si="104"/>
        <v/>
      </c>
      <c r="AK339" s="6" t="str">
        <f t="shared" si="105"/>
        <v/>
      </c>
      <c r="AL339" s="6" t="str">
        <f t="shared" si="106"/>
        <v/>
      </c>
      <c r="AM339" s="6" t="str">
        <f t="shared" si="107"/>
        <v/>
      </c>
      <c r="AN339" s="6" t="str">
        <f t="shared" si="108"/>
        <v/>
      </c>
      <c r="AO339" s="6" t="str">
        <f t="shared" si="109"/>
        <v xml:space="preserve">90MB1BG0-C1BAY0 | 59MB1BGB-MB0A01S |  |  |  |  |  | </v>
      </c>
      <c r="AP339" s="6">
        <f t="shared" si="110"/>
        <v>0</v>
      </c>
      <c r="AQ339" s="4"/>
      <c r="AR339" s="6" t="b">
        <f t="shared" si="111"/>
        <v>1</v>
      </c>
      <c r="AS339" s="6" t="str">
        <f t="shared" si="112"/>
        <v>461E | 90MB1BG0-C1BAY0 | 59MB1BGB-MB0A01S |  |  |  |  |  |  | A1</v>
      </c>
      <c r="AT339" s="63">
        <f>IF(NOT(AR339),IF(TRIM($H339)="","Assembly","Phantom Alt"),VLOOKUP(F339,ZPCS04!B:G,6,0))</f>
        <v>877</v>
      </c>
      <c r="AU339" s="7"/>
      <c r="AV339" s="38">
        <f ca="1">IF(TRIM($W339)="F",OFFSET($A$5,MATCH($AS339,$AS$5:$AS339,0)-1,0),$A339)</f>
        <v>336</v>
      </c>
      <c r="AW339" s="38">
        <f ca="1">IFERROR(OFFSET(ZPCS04!$A$1,MATCH(F339,ZPCS04!B:B,0)-1,0),100)</f>
        <v>2</v>
      </c>
      <c r="AX339" s="7"/>
      <c r="AY339" s="6" t="b">
        <f t="shared" si="113"/>
        <v>1</v>
      </c>
      <c r="AZ339" s="6" t="b">
        <f t="shared" si="114"/>
        <v>1</v>
      </c>
      <c r="BA339" s="4"/>
      <c r="BB339" s="38" t="str">
        <f ca="1">IF(AT339="Phantom Alt",MATCH($AS339,$AS$5:$AS339,0),IF(OR(OFFSET($AF339,0,8-COUNTBLANK($AG339:$AN339))=$F338,$BE339=$BE338),$BB338,""))</f>
        <v/>
      </c>
      <c r="BC339" s="41"/>
      <c r="BD339" s="55" t="str">
        <f t="shared" si="115"/>
        <v>90MB1BG0-C1BAY0 | 11202-0027K000</v>
      </c>
      <c r="BE339" s="55" t="str">
        <f t="shared" ca="1" si="116"/>
        <v>90MB1BG0-C1BAY0 | 59MB1BGB-MB0A01S</v>
      </c>
      <c r="BF339" s="57">
        <f ca="1">IFERROR(VLOOKUP($BE339,$BD$5:$BF338,3,0)*$AE339,VLOOKUP($C339,Demanda!$A:$B,2,0)*$AE339)*IF(AT339="Phantom Alt",$BC339,TRUE)</f>
        <v>49500</v>
      </c>
      <c r="BG339" s="57">
        <f t="shared" ca="1" si="117"/>
        <v>0</v>
      </c>
      <c r="BH339" s="57">
        <f>SUMIF(Invoice!A:A,F339,Invoice!B:B)</f>
        <v>0</v>
      </c>
      <c r="BI339" s="57">
        <f t="shared" ca="1" si="118"/>
        <v>49500</v>
      </c>
      <c r="BJ339" s="57">
        <f ca="1">MIN((BI339-SUMIF($AS$5:AS338,AS339,$BJ$5:BJ338)),MAX(0,BH339-SUMIF($F$5:F338,F339,$BJ$5:BJ338)))</f>
        <v>0</v>
      </c>
      <c r="BK339" s="57">
        <f t="shared" ca="1" si="119"/>
        <v>0</v>
      </c>
      <c r="BL339" s="57">
        <f ca="1">MAX(0,SUMIF(Invoice!A:A,F339,Invoice!B:B)-SUMIF(F:F,F339,BJ:BJ))*(COUNTIF(F:F,F339)=COUNTIF($F$5:F339,F339))</f>
        <v>0</v>
      </c>
    </row>
    <row r="340" spans="1:64" hidden="1">
      <c r="A340" s="43">
        <v>339</v>
      </c>
      <c r="B340" s="35" t="s">
        <v>145</v>
      </c>
      <c r="C340" s="35" t="s">
        <v>5706</v>
      </c>
      <c r="D340" s="35">
        <v>2</v>
      </c>
      <c r="E340" s="35">
        <v>1020</v>
      </c>
      <c r="F340" s="64" t="s">
        <v>1366</v>
      </c>
      <c r="G340" s="73" t="s">
        <v>1367</v>
      </c>
      <c r="H340" s="35" t="s">
        <v>163</v>
      </c>
      <c r="I340" s="35" t="s">
        <v>54</v>
      </c>
      <c r="J340" s="35">
        <v>100</v>
      </c>
      <c r="K340" s="35" t="s">
        <v>148</v>
      </c>
      <c r="L340" s="35" t="s">
        <v>53</v>
      </c>
      <c r="M340" s="35">
        <v>33</v>
      </c>
      <c r="N340" s="35">
        <v>33</v>
      </c>
      <c r="O340" s="35">
        <v>1</v>
      </c>
      <c r="P340" s="35">
        <v>2</v>
      </c>
      <c r="Q340" s="35">
        <v>1</v>
      </c>
      <c r="R340" s="35" t="s">
        <v>73</v>
      </c>
      <c r="S340" s="35" t="s">
        <v>73</v>
      </c>
      <c r="T340" s="36">
        <v>44901</v>
      </c>
      <c r="U340" s="36">
        <v>2958465</v>
      </c>
      <c r="V340" s="35" t="s">
        <v>5707</v>
      </c>
      <c r="W340" s="35" t="s">
        <v>144</v>
      </c>
      <c r="X340" s="35"/>
      <c r="Y340" s="35" t="s">
        <v>143</v>
      </c>
      <c r="Z340" s="35">
        <v>7594328</v>
      </c>
      <c r="AA340" s="35">
        <v>570</v>
      </c>
      <c r="AB340" s="35">
        <v>285</v>
      </c>
      <c r="AC340" s="35"/>
      <c r="AE340" s="51">
        <f t="shared" si="100"/>
        <v>33</v>
      </c>
      <c r="AG340" s="6" t="str">
        <f t="shared" si="101"/>
        <v>90MB1BG0-C1BAY0</v>
      </c>
      <c r="AH340" s="6" t="str">
        <f t="shared" si="102"/>
        <v>59MB1BGB-MB0A01S</v>
      </c>
      <c r="AI340" s="6" t="str">
        <f t="shared" si="103"/>
        <v/>
      </c>
      <c r="AJ340" s="6" t="str">
        <f t="shared" si="104"/>
        <v/>
      </c>
      <c r="AK340" s="6" t="str">
        <f t="shared" si="105"/>
        <v/>
      </c>
      <c r="AL340" s="6" t="str">
        <f t="shared" si="106"/>
        <v/>
      </c>
      <c r="AM340" s="6" t="str">
        <f t="shared" si="107"/>
        <v/>
      </c>
      <c r="AN340" s="6" t="str">
        <f t="shared" si="108"/>
        <v/>
      </c>
      <c r="AO340" s="6" t="str">
        <f t="shared" si="109"/>
        <v xml:space="preserve">90MB1BG0-C1BAY0 | 59MB1BGB-MB0A01S |  |  |  |  |  | </v>
      </c>
      <c r="AP340" s="6">
        <f t="shared" si="110"/>
        <v>100</v>
      </c>
      <c r="AQ340" s="4"/>
      <c r="AR340" s="6" t="b">
        <f t="shared" si="111"/>
        <v>1</v>
      </c>
      <c r="AS340" s="6" t="str">
        <f t="shared" si="112"/>
        <v>461E | 90MB1BG0-C1BAY0 | 59MB1BGB-MB0A01S |  |  |  |  |  |  | A1</v>
      </c>
      <c r="AT340" s="63">
        <f>IF(NOT(AR340),IF(TRIM($H340)="","Assembly","Phantom Alt"),VLOOKUP(F340,ZPCS04!B:G,6,0))</f>
        <v>877</v>
      </c>
      <c r="AU340" s="7"/>
      <c r="AV340" s="38">
        <f ca="1">IF(TRIM($W340)="F",OFFSET($A$5,MATCH($AS340,$AS$5:$AS340,0)-1,0),$A340)</f>
        <v>336</v>
      </c>
      <c r="AW340" s="38">
        <f ca="1">IFERROR(OFFSET(ZPCS04!$A$1,MATCH(F340,ZPCS04!B:B,0)-1,0),100)</f>
        <v>1.9999994000000001</v>
      </c>
      <c r="AX340" s="7"/>
      <c r="AY340" s="6" t="b">
        <f t="shared" si="113"/>
        <v>1</v>
      </c>
      <c r="AZ340" s="6" t="b">
        <f t="shared" si="114"/>
        <v>1</v>
      </c>
      <c r="BA340" s="4"/>
      <c r="BB340" s="38" t="str">
        <f ca="1">IF(AT340="Phantom Alt",MATCH($AS340,$AS$5:$AS340,0),IF(OR(OFFSET($AF340,0,8-COUNTBLANK($AG340:$AN340))=$F339,$BE340=$BE339),$BB339,""))</f>
        <v/>
      </c>
      <c r="BC340" s="41"/>
      <c r="BD340" s="55" t="str">
        <f t="shared" si="115"/>
        <v>90MB1BG0-C1BAY0 | 11202-0027Q000</v>
      </c>
      <c r="BE340" s="55" t="str">
        <f t="shared" ca="1" si="116"/>
        <v>90MB1BG0-C1BAY0 | 59MB1BGB-MB0A01S</v>
      </c>
      <c r="BF340" s="57">
        <f ca="1">IFERROR(VLOOKUP($BE340,$BD$5:$BF339,3,0)*$AE340,VLOOKUP($C340,Demanda!$A:$B,2,0)*$AE340)*IF(AT340="Phantom Alt",$BC340,TRUE)</f>
        <v>49500</v>
      </c>
      <c r="BG340" s="57">
        <f t="shared" ca="1" si="117"/>
        <v>49500</v>
      </c>
      <c r="BH340" s="57">
        <f>SUMIF(Invoice!A:A,F340,Invoice!B:B)</f>
        <v>60000</v>
      </c>
      <c r="BI340" s="57">
        <f t="shared" ca="1" si="118"/>
        <v>49500</v>
      </c>
      <c r="BJ340" s="57">
        <f ca="1">MIN((BI340-SUMIF($AS$5:AS339,AS340,$BJ$5:BJ339)),MAX(0,BH340-SUMIF($F$5:F339,F340,$BJ$5:BJ339)))</f>
        <v>49500</v>
      </c>
      <c r="BK340" s="57">
        <f t="shared" ca="1" si="119"/>
        <v>0</v>
      </c>
      <c r="BL340" s="57">
        <f ca="1">MAX(0,SUMIF(Invoice!A:A,F340,Invoice!B:B)-SUMIF(F:F,F340,BJ:BJ))*(COUNTIF(F:F,F340)=COUNTIF($F$5:F340,F340))</f>
        <v>10500</v>
      </c>
    </row>
    <row r="341" spans="1:64" hidden="1">
      <c r="A341" s="43">
        <v>342</v>
      </c>
      <c r="B341" s="35" t="s">
        <v>145</v>
      </c>
      <c r="C341" s="35" t="s">
        <v>5706</v>
      </c>
      <c r="D341" s="35">
        <v>2</v>
      </c>
      <c r="E341" s="35">
        <v>1030</v>
      </c>
      <c r="F341" s="64" t="s">
        <v>1368</v>
      </c>
      <c r="G341" s="73" t="s">
        <v>1369</v>
      </c>
      <c r="H341" s="35" t="s">
        <v>167</v>
      </c>
      <c r="I341" s="35" t="s">
        <v>55</v>
      </c>
      <c r="J341" s="35">
        <v>0</v>
      </c>
      <c r="K341" s="35" t="s">
        <v>148</v>
      </c>
      <c r="L341" s="35" t="s">
        <v>53</v>
      </c>
      <c r="M341" s="35">
        <v>8</v>
      </c>
      <c r="N341" s="35"/>
      <c r="O341" s="35">
        <v>1</v>
      </c>
      <c r="P341" s="35">
        <v>2</v>
      </c>
      <c r="Q341" s="35">
        <v>2</v>
      </c>
      <c r="R341" s="35" t="s">
        <v>73</v>
      </c>
      <c r="S341" s="35" t="s">
        <v>73</v>
      </c>
      <c r="T341" s="36">
        <v>44901</v>
      </c>
      <c r="U341" s="36">
        <v>2958465</v>
      </c>
      <c r="V341" s="35" t="s">
        <v>5707</v>
      </c>
      <c r="W341" s="35" t="s">
        <v>144</v>
      </c>
      <c r="X341" s="35"/>
      <c r="Y341" s="35" t="s">
        <v>143</v>
      </c>
      <c r="Z341" s="35">
        <v>7594328</v>
      </c>
      <c r="AA341" s="35">
        <v>580</v>
      </c>
      <c r="AB341" s="35">
        <v>290</v>
      </c>
      <c r="AC341" s="35"/>
      <c r="AE341" s="51">
        <f t="shared" si="100"/>
        <v>8</v>
      </c>
      <c r="AG341" s="6" t="str">
        <f t="shared" si="101"/>
        <v>90MB1BG0-C1BAY0</v>
      </c>
      <c r="AH341" s="6" t="str">
        <f t="shared" si="102"/>
        <v>59MB1BGB-MB0A01S</v>
      </c>
      <c r="AI341" s="6" t="str">
        <f t="shared" si="103"/>
        <v/>
      </c>
      <c r="AJ341" s="6" t="str">
        <f t="shared" si="104"/>
        <v/>
      </c>
      <c r="AK341" s="6" t="str">
        <f t="shared" si="105"/>
        <v/>
      </c>
      <c r="AL341" s="6" t="str">
        <f t="shared" si="106"/>
        <v/>
      </c>
      <c r="AM341" s="6" t="str">
        <f t="shared" si="107"/>
        <v/>
      </c>
      <c r="AN341" s="6" t="str">
        <f t="shared" si="108"/>
        <v/>
      </c>
      <c r="AO341" s="6" t="str">
        <f t="shared" si="109"/>
        <v xml:space="preserve">90MB1BG0-C1BAY0 | 59MB1BGB-MB0A01S |  |  |  |  |  | </v>
      </c>
      <c r="AP341" s="6">
        <f t="shared" si="110"/>
        <v>0</v>
      </c>
      <c r="AQ341" s="4"/>
      <c r="AR341" s="6" t="b">
        <f t="shared" si="111"/>
        <v>1</v>
      </c>
      <c r="AS341" s="6" t="str">
        <f t="shared" si="112"/>
        <v>461E | 90MB1BG0-C1BAY0 | 59MB1BGB-MB0A01S |  |  |  |  |  |  | A2</v>
      </c>
      <c r="AT341" s="63">
        <f>IF(NOT(AR341),IF(TRIM($H341)="","Assembly","Phantom Alt"),VLOOKUP(F341,ZPCS04!B:G,6,0))</f>
        <v>1228</v>
      </c>
      <c r="AU341" s="7"/>
      <c r="AV341" s="38">
        <f ca="1">IF(TRIM($W341)="F",OFFSET($A$5,MATCH($AS341,$AS$5:$AS341,0)-1,0),$A341)</f>
        <v>342</v>
      </c>
      <c r="AW341" s="38">
        <f ca="1">IFERROR(OFFSET(ZPCS04!$A$1,MATCH(F341,ZPCS04!B:B,0)-1,0),100)</f>
        <v>2</v>
      </c>
      <c r="AX341" s="7"/>
      <c r="AY341" s="6" t="b">
        <f t="shared" si="113"/>
        <v>1</v>
      </c>
      <c r="AZ341" s="6" t="b">
        <f t="shared" si="114"/>
        <v>1</v>
      </c>
      <c r="BA341" s="4"/>
      <c r="BB341" s="38" t="str">
        <f ca="1">IF(AT341="Phantom Alt",MATCH($AS341,$AS$5:$AS341,0),IF(OR(OFFSET($AF341,0,8-COUNTBLANK($AG341:$AN341))=$F340,$BE341=$BE340),$BB340,""))</f>
        <v/>
      </c>
      <c r="BC341" s="41"/>
      <c r="BD341" s="55" t="str">
        <f t="shared" si="115"/>
        <v>90MB1BG0-C1BAY0 | 11202-00657000</v>
      </c>
      <c r="BE341" s="55" t="str">
        <f t="shared" ca="1" si="116"/>
        <v>90MB1BG0-C1BAY0 | 59MB1BGB-MB0A01S</v>
      </c>
      <c r="BF341" s="57">
        <f ca="1">IFERROR(VLOOKUP($BE341,$BD$5:$BF340,3,0)*$AE341,VLOOKUP($C341,Demanda!$A:$B,2,0)*$AE341)*IF(AT341="Phantom Alt",$BC341,TRUE)</f>
        <v>12000</v>
      </c>
      <c r="BG341" s="57">
        <f t="shared" ca="1" si="117"/>
        <v>0</v>
      </c>
      <c r="BH341" s="57">
        <f>SUMIF(Invoice!A:A,F341,Invoice!B:B)</f>
        <v>0</v>
      </c>
      <c r="BI341" s="57">
        <f t="shared" ca="1" si="118"/>
        <v>12000</v>
      </c>
      <c r="BJ341" s="57">
        <f ca="1">MIN((BI341-SUMIF($AS$5:AS340,AS341,$BJ$5:BJ340)),MAX(0,BH341-SUMIF($F$5:F340,F341,$BJ$5:BJ340)))</f>
        <v>0</v>
      </c>
      <c r="BK341" s="57">
        <f t="shared" ca="1" si="119"/>
        <v>0</v>
      </c>
      <c r="BL341" s="57">
        <f ca="1">MAX(0,SUMIF(Invoice!A:A,F341,Invoice!B:B)-SUMIF(F:F,F341,BJ:BJ))*(COUNTIF(F:F,F341)=COUNTIF($F$5:F341,F341))</f>
        <v>0</v>
      </c>
    </row>
    <row r="342" spans="1:64" hidden="1">
      <c r="A342" s="43">
        <v>341</v>
      </c>
      <c r="B342" s="35" t="s">
        <v>145</v>
      </c>
      <c r="C342" s="35" t="s">
        <v>5706</v>
      </c>
      <c r="D342" s="35">
        <v>2</v>
      </c>
      <c r="E342" s="35">
        <v>1030</v>
      </c>
      <c r="F342" s="64" t="s">
        <v>1371</v>
      </c>
      <c r="G342" s="73" t="s">
        <v>1372</v>
      </c>
      <c r="H342" s="35" t="s">
        <v>167</v>
      </c>
      <c r="I342" s="35" t="s">
        <v>55</v>
      </c>
      <c r="J342" s="35">
        <v>0</v>
      </c>
      <c r="K342" s="35" t="s">
        <v>148</v>
      </c>
      <c r="L342" s="35" t="s">
        <v>53</v>
      </c>
      <c r="M342" s="35">
        <v>8</v>
      </c>
      <c r="N342" s="35"/>
      <c r="O342" s="35">
        <v>1</v>
      </c>
      <c r="P342" s="35">
        <v>2</v>
      </c>
      <c r="Q342" s="35">
        <v>3</v>
      </c>
      <c r="R342" s="35" t="s">
        <v>73</v>
      </c>
      <c r="S342" s="35" t="s">
        <v>73</v>
      </c>
      <c r="T342" s="36">
        <v>44901</v>
      </c>
      <c r="U342" s="36">
        <v>2958465</v>
      </c>
      <c r="V342" s="35" t="s">
        <v>5707</v>
      </c>
      <c r="W342" s="35" t="s">
        <v>144</v>
      </c>
      <c r="X342" s="35"/>
      <c r="Y342" s="35" t="s">
        <v>143</v>
      </c>
      <c r="Z342" s="35">
        <v>7594328</v>
      </c>
      <c r="AA342" s="35">
        <v>582</v>
      </c>
      <c r="AB342" s="35">
        <v>291</v>
      </c>
      <c r="AC342" s="35"/>
      <c r="AE342" s="51">
        <f t="shared" si="100"/>
        <v>8</v>
      </c>
      <c r="AG342" s="6" t="str">
        <f t="shared" si="101"/>
        <v>90MB1BG0-C1BAY0</v>
      </c>
      <c r="AH342" s="6" t="str">
        <f t="shared" si="102"/>
        <v>59MB1BGB-MB0A01S</v>
      </c>
      <c r="AI342" s="6" t="str">
        <f t="shared" si="103"/>
        <v/>
      </c>
      <c r="AJ342" s="6" t="str">
        <f t="shared" si="104"/>
        <v/>
      </c>
      <c r="AK342" s="6" t="str">
        <f t="shared" si="105"/>
        <v/>
      </c>
      <c r="AL342" s="6" t="str">
        <f t="shared" si="106"/>
        <v/>
      </c>
      <c r="AM342" s="6" t="str">
        <f t="shared" si="107"/>
        <v/>
      </c>
      <c r="AN342" s="6" t="str">
        <f t="shared" si="108"/>
        <v/>
      </c>
      <c r="AO342" s="6" t="str">
        <f t="shared" si="109"/>
        <v xml:space="preserve">90MB1BG0-C1BAY0 | 59MB1BGB-MB0A01S |  |  |  |  |  | </v>
      </c>
      <c r="AP342" s="6">
        <f t="shared" si="110"/>
        <v>0</v>
      </c>
      <c r="AQ342" s="4"/>
      <c r="AR342" s="6" t="b">
        <f t="shared" si="111"/>
        <v>1</v>
      </c>
      <c r="AS342" s="6" t="str">
        <f t="shared" si="112"/>
        <v>461E | 90MB1BG0-C1BAY0 | 59MB1BGB-MB0A01S |  |  |  |  |  |  | A2</v>
      </c>
      <c r="AT342" s="63">
        <f>IF(NOT(AR342),IF(TRIM($H342)="","Assembly","Phantom Alt"),VLOOKUP(F342,ZPCS04!B:G,6,0))</f>
        <v>1228</v>
      </c>
      <c r="AU342" s="7"/>
      <c r="AV342" s="38">
        <f ca="1">IF(TRIM($W342)="F",OFFSET($A$5,MATCH($AS342,$AS$5:$AS342,0)-1,0),$A342)</f>
        <v>342</v>
      </c>
      <c r="AW342" s="38">
        <f ca="1">IFERROR(OFFSET(ZPCS04!$A$1,MATCH(F342,ZPCS04!B:B,0)-1,0),100)</f>
        <v>2</v>
      </c>
      <c r="AX342" s="7"/>
      <c r="AY342" s="6" t="b">
        <f t="shared" si="113"/>
        <v>1</v>
      </c>
      <c r="AZ342" s="6" t="b">
        <f t="shared" si="114"/>
        <v>1</v>
      </c>
      <c r="BA342" s="4"/>
      <c r="BB342" s="38" t="str">
        <f ca="1">IF(AT342="Phantom Alt",MATCH($AS342,$AS$5:$AS342,0),IF(OR(OFFSET($AF342,0,8-COUNTBLANK($AG342:$AN342))=$F341,$BE342=$BE341),$BB341,""))</f>
        <v/>
      </c>
      <c r="BC342" s="41"/>
      <c r="BD342" s="55" t="str">
        <f t="shared" si="115"/>
        <v>90MB1BG0-C1BAY0 | 11202-0065D000</v>
      </c>
      <c r="BE342" s="55" t="str">
        <f t="shared" ca="1" si="116"/>
        <v>90MB1BG0-C1BAY0 | 59MB1BGB-MB0A01S</v>
      </c>
      <c r="BF342" s="57">
        <f ca="1">IFERROR(VLOOKUP($BE342,$BD$5:$BF341,3,0)*$AE342,VLOOKUP($C342,Demanda!$A:$B,2,0)*$AE342)*IF(AT342="Phantom Alt",$BC342,TRUE)</f>
        <v>12000</v>
      </c>
      <c r="BG342" s="57">
        <f t="shared" ca="1" si="117"/>
        <v>0</v>
      </c>
      <c r="BH342" s="57">
        <f>SUMIF(Invoice!A:A,F342,Invoice!B:B)</f>
        <v>0</v>
      </c>
      <c r="BI342" s="57">
        <f t="shared" ca="1" si="118"/>
        <v>12000</v>
      </c>
      <c r="BJ342" s="57">
        <f ca="1">MIN((BI342-SUMIF($AS$5:AS341,AS342,$BJ$5:BJ341)),MAX(0,BH342-SUMIF($F$5:F341,F342,$BJ$5:BJ341)))</f>
        <v>0</v>
      </c>
      <c r="BK342" s="57">
        <f t="shared" ca="1" si="119"/>
        <v>0</v>
      </c>
      <c r="BL342" s="57">
        <f ca="1">MAX(0,SUMIF(Invoice!A:A,F342,Invoice!B:B)-SUMIF(F:F,F342,BJ:BJ))*(COUNTIF(F:F,F342)=COUNTIF($F$5:F342,F342))</f>
        <v>0</v>
      </c>
    </row>
    <row r="343" spans="1:64" hidden="1">
      <c r="A343" s="43">
        <v>345</v>
      </c>
      <c r="B343" s="35" t="s">
        <v>145</v>
      </c>
      <c r="C343" s="35" t="s">
        <v>5706</v>
      </c>
      <c r="D343" s="35">
        <v>2</v>
      </c>
      <c r="E343" s="35">
        <v>1030</v>
      </c>
      <c r="F343" s="64" t="s">
        <v>1373</v>
      </c>
      <c r="G343" s="73" t="s">
        <v>1374</v>
      </c>
      <c r="H343" s="35" t="s">
        <v>167</v>
      </c>
      <c r="I343" s="35" t="s">
        <v>55</v>
      </c>
      <c r="J343" s="35">
        <v>0</v>
      </c>
      <c r="K343" s="35" t="s">
        <v>148</v>
      </c>
      <c r="L343" s="35" t="s">
        <v>53</v>
      </c>
      <c r="M343" s="35">
        <v>8</v>
      </c>
      <c r="N343" s="35"/>
      <c r="O343" s="35">
        <v>1</v>
      </c>
      <c r="P343" s="35">
        <v>2</v>
      </c>
      <c r="Q343" s="35">
        <v>4</v>
      </c>
      <c r="R343" s="35" t="s">
        <v>73</v>
      </c>
      <c r="S343" s="35" t="s">
        <v>73</v>
      </c>
      <c r="T343" s="36">
        <v>44901</v>
      </c>
      <c r="U343" s="36">
        <v>2958465</v>
      </c>
      <c r="V343" s="35" t="s">
        <v>5707</v>
      </c>
      <c r="W343" s="35" t="s">
        <v>144</v>
      </c>
      <c r="X343" s="35"/>
      <c r="Y343" s="35" t="s">
        <v>143</v>
      </c>
      <c r="Z343" s="35">
        <v>7594328</v>
      </c>
      <c r="AA343" s="35">
        <v>584</v>
      </c>
      <c r="AB343" s="35">
        <v>292</v>
      </c>
      <c r="AC343" s="35"/>
      <c r="AE343" s="51">
        <f t="shared" si="100"/>
        <v>8</v>
      </c>
      <c r="AG343" s="6" t="str">
        <f t="shared" si="101"/>
        <v>90MB1BG0-C1BAY0</v>
      </c>
      <c r="AH343" s="6" t="str">
        <f t="shared" si="102"/>
        <v>59MB1BGB-MB0A01S</v>
      </c>
      <c r="AI343" s="6" t="str">
        <f t="shared" si="103"/>
        <v/>
      </c>
      <c r="AJ343" s="6" t="str">
        <f t="shared" si="104"/>
        <v/>
      </c>
      <c r="AK343" s="6" t="str">
        <f t="shared" si="105"/>
        <v/>
      </c>
      <c r="AL343" s="6" t="str">
        <f t="shared" si="106"/>
        <v/>
      </c>
      <c r="AM343" s="6" t="str">
        <f t="shared" si="107"/>
        <v/>
      </c>
      <c r="AN343" s="6" t="str">
        <f t="shared" si="108"/>
        <v/>
      </c>
      <c r="AO343" s="6" t="str">
        <f t="shared" si="109"/>
        <v xml:space="preserve">90MB1BG0-C1BAY0 | 59MB1BGB-MB0A01S |  |  |  |  |  | </v>
      </c>
      <c r="AP343" s="6">
        <f t="shared" si="110"/>
        <v>0</v>
      </c>
      <c r="AQ343" s="4"/>
      <c r="AR343" s="6" t="b">
        <f t="shared" si="111"/>
        <v>1</v>
      </c>
      <c r="AS343" s="6" t="str">
        <f t="shared" si="112"/>
        <v>461E | 90MB1BG0-C1BAY0 | 59MB1BGB-MB0A01S |  |  |  |  |  |  | A2</v>
      </c>
      <c r="AT343" s="63">
        <f>IF(NOT(AR343),IF(TRIM($H343)="","Assembly","Phantom Alt"),VLOOKUP(F343,ZPCS04!B:G,6,0))</f>
        <v>1228</v>
      </c>
      <c r="AU343" s="7"/>
      <c r="AV343" s="38">
        <f ca="1">IF(TRIM($W343)="F",OFFSET($A$5,MATCH($AS343,$AS$5:$AS343,0)-1,0),$A343)</f>
        <v>342</v>
      </c>
      <c r="AW343" s="38">
        <f ca="1">IFERROR(OFFSET(ZPCS04!$A$1,MATCH(F343,ZPCS04!B:B,0)-1,0),100)</f>
        <v>2</v>
      </c>
      <c r="AX343" s="7"/>
      <c r="AY343" s="6" t="b">
        <f t="shared" si="113"/>
        <v>1</v>
      </c>
      <c r="AZ343" s="6" t="b">
        <f t="shared" si="114"/>
        <v>1</v>
      </c>
      <c r="BA343" s="4"/>
      <c r="BB343" s="38" t="str">
        <f ca="1">IF(AT343="Phantom Alt",MATCH($AS343,$AS$5:$AS343,0),IF(OR(OFFSET($AF343,0,8-COUNTBLANK($AG343:$AN343))=$F342,$BE343=$BE342),$BB342,""))</f>
        <v/>
      </c>
      <c r="BC343" s="41"/>
      <c r="BD343" s="55" t="str">
        <f t="shared" si="115"/>
        <v>90MB1BG0-C1BAY0 | 11202-0065F100</v>
      </c>
      <c r="BE343" s="55" t="str">
        <f t="shared" ca="1" si="116"/>
        <v>90MB1BG0-C1BAY0 | 59MB1BGB-MB0A01S</v>
      </c>
      <c r="BF343" s="57">
        <f ca="1">IFERROR(VLOOKUP($BE343,$BD$5:$BF342,3,0)*$AE343,VLOOKUP($C343,Demanda!$A:$B,2,0)*$AE343)*IF(AT343="Phantom Alt",$BC343,TRUE)</f>
        <v>12000</v>
      </c>
      <c r="BG343" s="57">
        <f t="shared" ca="1" si="117"/>
        <v>0</v>
      </c>
      <c r="BH343" s="57">
        <f>SUMIF(Invoice!A:A,F343,Invoice!B:B)</f>
        <v>0</v>
      </c>
      <c r="BI343" s="57">
        <f t="shared" ca="1" si="118"/>
        <v>12000</v>
      </c>
      <c r="BJ343" s="57">
        <f ca="1">MIN((BI343-SUMIF($AS$5:AS342,AS343,$BJ$5:BJ342)),MAX(0,BH343-SUMIF($F$5:F342,F343,$BJ$5:BJ342)))</f>
        <v>0</v>
      </c>
      <c r="BK343" s="57">
        <f t="shared" ca="1" si="119"/>
        <v>0</v>
      </c>
      <c r="BL343" s="57">
        <f ca="1">MAX(0,SUMIF(Invoice!A:A,F343,Invoice!B:B)-SUMIF(F:F,F343,BJ:BJ))*(COUNTIF(F:F,F343)=COUNTIF($F$5:F343,F343))</f>
        <v>0</v>
      </c>
    </row>
    <row r="344" spans="1:64" hidden="1">
      <c r="A344" s="43">
        <v>343</v>
      </c>
      <c r="B344" s="35" t="s">
        <v>145</v>
      </c>
      <c r="C344" s="35" t="s">
        <v>5706</v>
      </c>
      <c r="D344" s="35">
        <v>2</v>
      </c>
      <c r="E344" s="35">
        <v>1030</v>
      </c>
      <c r="F344" s="64" t="s">
        <v>1375</v>
      </c>
      <c r="G344" s="73" t="s">
        <v>1376</v>
      </c>
      <c r="H344" s="35" t="s">
        <v>167</v>
      </c>
      <c r="I344" s="35" t="s">
        <v>55</v>
      </c>
      <c r="J344" s="35">
        <v>0</v>
      </c>
      <c r="K344" s="35" t="s">
        <v>148</v>
      </c>
      <c r="L344" s="35" t="s">
        <v>53</v>
      </c>
      <c r="M344" s="35">
        <v>8</v>
      </c>
      <c r="N344" s="35"/>
      <c r="O344" s="35">
        <v>1</v>
      </c>
      <c r="P344" s="35">
        <v>2</v>
      </c>
      <c r="Q344" s="35">
        <v>5</v>
      </c>
      <c r="R344" s="35" t="s">
        <v>73</v>
      </c>
      <c r="S344" s="35" t="s">
        <v>73</v>
      </c>
      <c r="T344" s="36">
        <v>44901</v>
      </c>
      <c r="U344" s="36">
        <v>2958465</v>
      </c>
      <c r="V344" s="35" t="s">
        <v>5707</v>
      </c>
      <c r="W344" s="35" t="s">
        <v>144</v>
      </c>
      <c r="X344" s="35"/>
      <c r="Y344" s="35" t="s">
        <v>143</v>
      </c>
      <c r="Z344" s="35">
        <v>7594328</v>
      </c>
      <c r="AA344" s="35">
        <v>586</v>
      </c>
      <c r="AB344" s="35">
        <v>293</v>
      </c>
      <c r="AC344" s="35"/>
      <c r="AE344" s="51">
        <f t="shared" si="100"/>
        <v>8</v>
      </c>
      <c r="AG344" s="6" t="str">
        <f t="shared" si="101"/>
        <v>90MB1BG0-C1BAY0</v>
      </c>
      <c r="AH344" s="6" t="str">
        <f t="shared" si="102"/>
        <v>59MB1BGB-MB0A01S</v>
      </c>
      <c r="AI344" s="6" t="str">
        <f t="shared" si="103"/>
        <v/>
      </c>
      <c r="AJ344" s="6" t="str">
        <f t="shared" si="104"/>
        <v/>
      </c>
      <c r="AK344" s="6" t="str">
        <f t="shared" si="105"/>
        <v/>
      </c>
      <c r="AL344" s="6" t="str">
        <f t="shared" si="106"/>
        <v/>
      </c>
      <c r="AM344" s="6" t="str">
        <f t="shared" si="107"/>
        <v/>
      </c>
      <c r="AN344" s="6" t="str">
        <f t="shared" si="108"/>
        <v/>
      </c>
      <c r="AO344" s="6" t="str">
        <f t="shared" si="109"/>
        <v xml:space="preserve">90MB1BG0-C1BAY0 | 59MB1BGB-MB0A01S |  |  |  |  |  | </v>
      </c>
      <c r="AP344" s="6">
        <f t="shared" si="110"/>
        <v>0</v>
      </c>
      <c r="AQ344" s="4"/>
      <c r="AR344" s="6" t="b">
        <f t="shared" si="111"/>
        <v>1</v>
      </c>
      <c r="AS344" s="6" t="str">
        <f t="shared" si="112"/>
        <v>461E | 90MB1BG0-C1BAY0 | 59MB1BGB-MB0A01S |  |  |  |  |  |  | A2</v>
      </c>
      <c r="AT344" s="63">
        <f>IF(NOT(AR344),IF(TRIM($H344)="","Assembly","Phantom Alt"),VLOOKUP(F344,ZPCS04!B:G,6,0))</f>
        <v>1228</v>
      </c>
      <c r="AU344" s="7"/>
      <c r="AV344" s="38">
        <f ca="1">IF(TRIM($W344)="F",OFFSET($A$5,MATCH($AS344,$AS$5:$AS344,0)-1,0),$A344)</f>
        <v>342</v>
      </c>
      <c r="AW344" s="38">
        <f ca="1">IFERROR(OFFSET(ZPCS04!$A$1,MATCH(F344,ZPCS04!B:B,0)-1,0),100)</f>
        <v>2</v>
      </c>
      <c r="AX344" s="7"/>
      <c r="AY344" s="6" t="b">
        <f t="shared" si="113"/>
        <v>1</v>
      </c>
      <c r="AZ344" s="6" t="b">
        <f t="shared" si="114"/>
        <v>1</v>
      </c>
      <c r="BA344" s="4"/>
      <c r="BB344" s="38" t="str">
        <f ca="1">IF(AT344="Phantom Alt",MATCH($AS344,$AS$5:$AS344,0),IF(OR(OFFSET($AF344,0,8-COUNTBLANK($AG344:$AN344))=$F343,$BE344=$BE343),$BB343,""))</f>
        <v/>
      </c>
      <c r="BC344" s="41"/>
      <c r="BD344" s="55" t="str">
        <f t="shared" si="115"/>
        <v>90MB1BG0-C1BAY0 | 11202-0065K000</v>
      </c>
      <c r="BE344" s="55" t="str">
        <f t="shared" ca="1" si="116"/>
        <v>90MB1BG0-C1BAY0 | 59MB1BGB-MB0A01S</v>
      </c>
      <c r="BF344" s="57">
        <f ca="1">IFERROR(VLOOKUP($BE344,$BD$5:$BF343,3,0)*$AE344,VLOOKUP($C344,Demanda!$A:$B,2,0)*$AE344)*IF(AT344="Phantom Alt",$BC344,TRUE)</f>
        <v>12000</v>
      </c>
      <c r="BG344" s="57">
        <f t="shared" ca="1" si="117"/>
        <v>0</v>
      </c>
      <c r="BH344" s="57">
        <f>SUMIF(Invoice!A:A,F344,Invoice!B:B)</f>
        <v>0</v>
      </c>
      <c r="BI344" s="57">
        <f t="shared" ca="1" si="118"/>
        <v>12000</v>
      </c>
      <c r="BJ344" s="57">
        <f ca="1">MIN((BI344-SUMIF($AS$5:AS343,AS344,$BJ$5:BJ343)),MAX(0,BH344-SUMIF($F$5:F343,F344,$BJ$5:BJ343)))</f>
        <v>0</v>
      </c>
      <c r="BK344" s="57">
        <f t="shared" ca="1" si="119"/>
        <v>0</v>
      </c>
      <c r="BL344" s="57">
        <f ca="1">MAX(0,SUMIF(Invoice!A:A,F344,Invoice!B:B)-SUMIF(F:F,F344,BJ:BJ))*(COUNTIF(F:F,F344)=COUNTIF($F$5:F344,F344))</f>
        <v>0</v>
      </c>
    </row>
    <row r="345" spans="1:64" hidden="1">
      <c r="A345" s="43">
        <v>344</v>
      </c>
      <c r="B345" s="35" t="s">
        <v>145</v>
      </c>
      <c r="C345" s="35" t="s">
        <v>5706</v>
      </c>
      <c r="D345" s="35">
        <v>2</v>
      </c>
      <c r="E345" s="35">
        <v>1030</v>
      </c>
      <c r="F345" s="64" t="s">
        <v>1377</v>
      </c>
      <c r="G345" s="73" t="s">
        <v>1378</v>
      </c>
      <c r="H345" s="35" t="s">
        <v>167</v>
      </c>
      <c r="I345" s="35" t="s">
        <v>54</v>
      </c>
      <c r="J345" s="35">
        <v>100</v>
      </c>
      <c r="K345" s="35" t="s">
        <v>148</v>
      </c>
      <c r="L345" s="35" t="s">
        <v>53</v>
      </c>
      <c r="M345" s="35">
        <v>8</v>
      </c>
      <c r="N345" s="35">
        <v>8</v>
      </c>
      <c r="O345" s="35">
        <v>1</v>
      </c>
      <c r="P345" s="35">
        <v>2</v>
      </c>
      <c r="Q345" s="35">
        <v>1</v>
      </c>
      <c r="R345" s="35" t="s">
        <v>73</v>
      </c>
      <c r="S345" s="35" t="s">
        <v>73</v>
      </c>
      <c r="T345" s="36">
        <v>44901</v>
      </c>
      <c r="U345" s="36">
        <v>2958465</v>
      </c>
      <c r="V345" s="35" t="s">
        <v>5707</v>
      </c>
      <c r="W345" s="35" t="s">
        <v>144</v>
      </c>
      <c r="X345" s="35"/>
      <c r="Y345" s="35" t="s">
        <v>143</v>
      </c>
      <c r="Z345" s="35">
        <v>7594328</v>
      </c>
      <c r="AA345" s="35">
        <v>578</v>
      </c>
      <c r="AB345" s="35">
        <v>289</v>
      </c>
      <c r="AC345" s="35"/>
      <c r="AE345" s="51">
        <f t="shared" si="100"/>
        <v>8</v>
      </c>
      <c r="AG345" s="6" t="str">
        <f t="shared" si="101"/>
        <v>90MB1BG0-C1BAY0</v>
      </c>
      <c r="AH345" s="6" t="str">
        <f t="shared" si="102"/>
        <v>59MB1BGB-MB0A01S</v>
      </c>
      <c r="AI345" s="6" t="str">
        <f t="shared" si="103"/>
        <v/>
      </c>
      <c r="AJ345" s="6" t="str">
        <f t="shared" si="104"/>
        <v/>
      </c>
      <c r="AK345" s="6" t="str">
        <f t="shared" si="105"/>
        <v/>
      </c>
      <c r="AL345" s="6" t="str">
        <f t="shared" si="106"/>
        <v/>
      </c>
      <c r="AM345" s="6" t="str">
        <f t="shared" si="107"/>
        <v/>
      </c>
      <c r="AN345" s="6" t="str">
        <f t="shared" si="108"/>
        <v/>
      </c>
      <c r="AO345" s="6" t="str">
        <f t="shared" si="109"/>
        <v xml:space="preserve">90MB1BG0-C1BAY0 | 59MB1BGB-MB0A01S |  |  |  |  |  | </v>
      </c>
      <c r="AP345" s="6">
        <f t="shared" si="110"/>
        <v>100</v>
      </c>
      <c r="AQ345" s="4"/>
      <c r="AR345" s="6" t="b">
        <f t="shared" si="111"/>
        <v>1</v>
      </c>
      <c r="AS345" s="6" t="str">
        <f t="shared" si="112"/>
        <v>461E | 90MB1BG0-C1BAY0 | 59MB1BGB-MB0A01S |  |  |  |  |  |  | A2</v>
      </c>
      <c r="AT345" s="63">
        <f>IF(NOT(AR345),IF(TRIM($H345)="","Assembly","Phantom Alt"),VLOOKUP(F345,ZPCS04!B:G,6,0))</f>
        <v>1228</v>
      </c>
      <c r="AU345" s="7"/>
      <c r="AV345" s="38">
        <f ca="1">IF(TRIM($W345)="F",OFFSET($A$5,MATCH($AS345,$AS$5:$AS345,0)-1,0),$A345)</f>
        <v>342</v>
      </c>
      <c r="AW345" s="38">
        <f ca="1">IFERROR(OFFSET(ZPCS04!$A$1,MATCH(F345,ZPCS04!B:B,0)-1,0),100)</f>
        <v>1.99999985</v>
      </c>
      <c r="AX345" s="7"/>
      <c r="AY345" s="6" t="b">
        <f t="shared" si="113"/>
        <v>1</v>
      </c>
      <c r="AZ345" s="6" t="b">
        <f t="shared" si="114"/>
        <v>1</v>
      </c>
      <c r="BA345" s="4"/>
      <c r="BB345" s="38" t="str">
        <f ca="1">IF(AT345="Phantom Alt",MATCH($AS345,$AS$5:$AS345,0),IF(OR(OFFSET($AF345,0,8-COUNTBLANK($AG345:$AN345))=$F344,$BE345=$BE344),$BB344,""))</f>
        <v/>
      </c>
      <c r="BC345" s="41"/>
      <c r="BD345" s="55" t="str">
        <f t="shared" si="115"/>
        <v>90MB1BG0-C1BAY0 | 11202-0065Q000</v>
      </c>
      <c r="BE345" s="55" t="str">
        <f t="shared" ca="1" si="116"/>
        <v>90MB1BG0-C1BAY0 | 59MB1BGB-MB0A01S</v>
      </c>
      <c r="BF345" s="57">
        <f ca="1">IFERROR(VLOOKUP($BE345,$BD$5:$BF344,3,0)*$AE345,VLOOKUP($C345,Demanda!$A:$B,2,0)*$AE345)*IF(AT345="Phantom Alt",$BC345,TRUE)</f>
        <v>12000</v>
      </c>
      <c r="BG345" s="57">
        <f t="shared" ca="1" si="117"/>
        <v>12000</v>
      </c>
      <c r="BH345" s="57">
        <f>SUMIF(Invoice!A:A,F345,Invoice!B:B)</f>
        <v>15000</v>
      </c>
      <c r="BI345" s="57">
        <f t="shared" ca="1" si="118"/>
        <v>12000</v>
      </c>
      <c r="BJ345" s="57">
        <f ca="1">MIN((BI345-SUMIF($AS$5:AS344,AS345,$BJ$5:BJ344)),MAX(0,BH345-SUMIF($F$5:F344,F345,$BJ$5:BJ344)))</f>
        <v>12000</v>
      </c>
      <c r="BK345" s="57">
        <f t="shared" ca="1" si="119"/>
        <v>0</v>
      </c>
      <c r="BL345" s="57">
        <f ca="1">MAX(0,SUMIF(Invoice!A:A,F345,Invoice!B:B)-SUMIF(F:F,F345,BJ:BJ))*(COUNTIF(F:F,F345)=COUNTIF($F$5:F345,F345))</f>
        <v>3000</v>
      </c>
    </row>
    <row r="346" spans="1:64" hidden="1">
      <c r="A346" s="43">
        <v>346</v>
      </c>
      <c r="B346" s="35" t="s">
        <v>145</v>
      </c>
      <c r="C346" s="35" t="s">
        <v>5706</v>
      </c>
      <c r="D346" s="35">
        <v>2</v>
      </c>
      <c r="E346" s="35">
        <v>1040</v>
      </c>
      <c r="F346" s="64" t="s">
        <v>5665</v>
      </c>
      <c r="G346" s="73" t="s">
        <v>5666</v>
      </c>
      <c r="H346" s="35" t="s">
        <v>172</v>
      </c>
      <c r="I346" s="35" t="s">
        <v>55</v>
      </c>
      <c r="J346" s="35">
        <v>0</v>
      </c>
      <c r="K346" s="35" t="s">
        <v>148</v>
      </c>
      <c r="L346" s="35" t="s">
        <v>53</v>
      </c>
      <c r="M346" s="35">
        <v>1</v>
      </c>
      <c r="N346" s="35"/>
      <c r="O346" s="35">
        <v>1</v>
      </c>
      <c r="P346" s="35">
        <v>2</v>
      </c>
      <c r="Q346" s="35">
        <v>2</v>
      </c>
      <c r="R346" s="35" t="s">
        <v>73</v>
      </c>
      <c r="S346" s="35" t="s">
        <v>73</v>
      </c>
      <c r="T346" s="36">
        <v>44901</v>
      </c>
      <c r="U346" s="36">
        <v>2958465</v>
      </c>
      <c r="V346" s="35" t="s">
        <v>5707</v>
      </c>
      <c r="W346" s="35" t="s">
        <v>144</v>
      </c>
      <c r="X346" s="35"/>
      <c r="Y346" s="35" t="s">
        <v>143</v>
      </c>
      <c r="Z346" s="35">
        <v>7594328</v>
      </c>
      <c r="AA346" s="35">
        <v>590</v>
      </c>
      <c r="AB346" s="35">
        <v>295</v>
      </c>
      <c r="AC346" s="35"/>
      <c r="AE346" s="51">
        <f t="shared" si="100"/>
        <v>1</v>
      </c>
      <c r="AG346" s="6" t="str">
        <f t="shared" si="101"/>
        <v>90MB1BG0-C1BAY0</v>
      </c>
      <c r="AH346" s="6" t="str">
        <f t="shared" si="102"/>
        <v>59MB1BGB-MB0A01S</v>
      </c>
      <c r="AI346" s="6" t="str">
        <f t="shared" si="103"/>
        <v/>
      </c>
      <c r="AJ346" s="6" t="str">
        <f t="shared" si="104"/>
        <v/>
      </c>
      <c r="AK346" s="6" t="str">
        <f t="shared" si="105"/>
        <v/>
      </c>
      <c r="AL346" s="6" t="str">
        <f t="shared" si="106"/>
        <v/>
      </c>
      <c r="AM346" s="6" t="str">
        <f t="shared" si="107"/>
        <v/>
      </c>
      <c r="AN346" s="6" t="str">
        <f t="shared" si="108"/>
        <v/>
      </c>
      <c r="AO346" s="6" t="str">
        <f t="shared" si="109"/>
        <v xml:space="preserve">90MB1BG0-C1BAY0 | 59MB1BGB-MB0A01S |  |  |  |  |  | </v>
      </c>
      <c r="AP346" s="6">
        <f t="shared" si="110"/>
        <v>0</v>
      </c>
      <c r="AQ346" s="4"/>
      <c r="AR346" s="6" t="b">
        <f t="shared" si="111"/>
        <v>1</v>
      </c>
      <c r="AS346" s="6" t="str">
        <f t="shared" si="112"/>
        <v>461E | 90MB1BG0-C1BAY0 | 59MB1BGB-MB0A01S |  |  |  |  |  |  | A3</v>
      </c>
      <c r="AT346" s="63">
        <f>IF(NOT(AR346),IF(TRIM($H346)="","Assembly","Phantom Alt"),VLOOKUP(F346,ZPCS04!B:G,6,0))</f>
        <v>1311</v>
      </c>
      <c r="AU346" s="7"/>
      <c r="AV346" s="38">
        <f ca="1">IF(TRIM($W346)="F",OFFSET($A$5,MATCH($AS346,$AS$5:$AS346,0)-1,0),$A346)</f>
        <v>346</v>
      </c>
      <c r="AW346" s="38">
        <f ca="1">IFERROR(OFFSET(ZPCS04!$A$1,MATCH(F346,ZPCS04!B:B,0)-1,0),100)</f>
        <v>2</v>
      </c>
      <c r="AX346" s="7"/>
      <c r="AY346" s="6" t="b">
        <f t="shared" si="113"/>
        <v>1</v>
      </c>
      <c r="AZ346" s="6" t="b">
        <f t="shared" si="114"/>
        <v>1</v>
      </c>
      <c r="BA346" s="4"/>
      <c r="BB346" s="38" t="str">
        <f ca="1">IF(AT346="Phantom Alt",MATCH($AS346,$AS$5:$AS346,0),IF(OR(OFFSET($AF346,0,8-COUNTBLANK($AG346:$AN346))=$F345,$BE346=$BE345),$BB345,""))</f>
        <v/>
      </c>
      <c r="BC346" s="41"/>
      <c r="BD346" s="55" t="str">
        <f t="shared" si="115"/>
        <v>90MB1BG0-C1BAY0 | 11202-0029F200</v>
      </c>
      <c r="BE346" s="55" t="str">
        <f t="shared" ca="1" si="116"/>
        <v>90MB1BG0-C1BAY0 | 59MB1BGB-MB0A01S</v>
      </c>
      <c r="BF346" s="57">
        <f ca="1">IFERROR(VLOOKUP($BE346,$BD$5:$BF345,3,0)*$AE346,VLOOKUP($C346,Demanda!$A:$B,2,0)*$AE346)*IF(AT346="Phantom Alt",$BC346,TRUE)</f>
        <v>1500</v>
      </c>
      <c r="BG346" s="57">
        <f t="shared" ca="1" si="117"/>
        <v>0</v>
      </c>
      <c r="BH346" s="57">
        <f>SUMIF(Invoice!A:A,F346,Invoice!B:B)</f>
        <v>0</v>
      </c>
      <c r="BI346" s="57">
        <f t="shared" ca="1" si="118"/>
        <v>1500</v>
      </c>
      <c r="BJ346" s="57">
        <f ca="1">MIN((BI346-SUMIF($AS$5:AS345,AS346,$BJ$5:BJ345)),MAX(0,BH346-SUMIF($F$5:F345,F346,$BJ$5:BJ345)))</f>
        <v>0</v>
      </c>
      <c r="BK346" s="57">
        <f t="shared" ca="1" si="119"/>
        <v>0</v>
      </c>
      <c r="BL346" s="57">
        <f ca="1">MAX(0,SUMIF(Invoice!A:A,F346,Invoice!B:B)-SUMIF(F:F,F346,BJ:BJ))*(COUNTIF(F:F,F346)=COUNTIF($F$5:F346,F346))</f>
        <v>0</v>
      </c>
    </row>
    <row r="347" spans="1:64" hidden="1">
      <c r="A347" s="43">
        <v>347</v>
      </c>
      <c r="B347" s="35" t="s">
        <v>145</v>
      </c>
      <c r="C347" s="35" t="s">
        <v>5706</v>
      </c>
      <c r="D347" s="35">
        <v>2</v>
      </c>
      <c r="E347" s="35">
        <v>1040</v>
      </c>
      <c r="F347" s="64" t="s">
        <v>5667</v>
      </c>
      <c r="G347" s="73" t="s">
        <v>5668</v>
      </c>
      <c r="H347" s="35" t="s">
        <v>172</v>
      </c>
      <c r="I347" s="35" t="s">
        <v>55</v>
      </c>
      <c r="J347" s="35">
        <v>0</v>
      </c>
      <c r="K347" s="35" t="s">
        <v>148</v>
      </c>
      <c r="L347" s="35" t="s">
        <v>53</v>
      </c>
      <c r="M347" s="35">
        <v>1</v>
      </c>
      <c r="N347" s="35"/>
      <c r="O347" s="35">
        <v>1</v>
      </c>
      <c r="P347" s="35">
        <v>2</v>
      </c>
      <c r="Q347" s="35">
        <v>3</v>
      </c>
      <c r="R347" s="35" t="s">
        <v>73</v>
      </c>
      <c r="S347" s="35" t="s">
        <v>73</v>
      </c>
      <c r="T347" s="36">
        <v>44901</v>
      </c>
      <c r="U347" s="36">
        <v>2958465</v>
      </c>
      <c r="V347" s="35" t="s">
        <v>5707</v>
      </c>
      <c r="W347" s="35" t="s">
        <v>144</v>
      </c>
      <c r="X347" s="35"/>
      <c r="Y347" s="35" t="s">
        <v>143</v>
      </c>
      <c r="Z347" s="35">
        <v>7594328</v>
      </c>
      <c r="AA347" s="35">
        <v>592</v>
      </c>
      <c r="AB347" s="35">
        <v>296</v>
      </c>
      <c r="AC347" s="35"/>
      <c r="AE347" s="51">
        <f t="shared" si="100"/>
        <v>1</v>
      </c>
      <c r="AG347" s="6" t="str">
        <f t="shared" si="101"/>
        <v>90MB1BG0-C1BAY0</v>
      </c>
      <c r="AH347" s="6" t="str">
        <f t="shared" si="102"/>
        <v>59MB1BGB-MB0A01S</v>
      </c>
      <c r="AI347" s="6" t="str">
        <f t="shared" si="103"/>
        <v/>
      </c>
      <c r="AJ347" s="6" t="str">
        <f t="shared" si="104"/>
        <v/>
      </c>
      <c r="AK347" s="6" t="str">
        <f t="shared" si="105"/>
        <v/>
      </c>
      <c r="AL347" s="6" t="str">
        <f t="shared" si="106"/>
        <v/>
      </c>
      <c r="AM347" s="6" t="str">
        <f t="shared" si="107"/>
        <v/>
      </c>
      <c r="AN347" s="6" t="str">
        <f t="shared" si="108"/>
        <v/>
      </c>
      <c r="AO347" s="6" t="str">
        <f t="shared" si="109"/>
        <v xml:space="preserve">90MB1BG0-C1BAY0 | 59MB1BGB-MB0A01S |  |  |  |  |  | </v>
      </c>
      <c r="AP347" s="6">
        <f t="shared" si="110"/>
        <v>0</v>
      </c>
      <c r="AQ347" s="4"/>
      <c r="AR347" s="6" t="b">
        <f t="shared" si="111"/>
        <v>1</v>
      </c>
      <c r="AS347" s="6" t="str">
        <f t="shared" si="112"/>
        <v>461E | 90MB1BG0-C1BAY0 | 59MB1BGB-MB0A01S |  |  |  |  |  |  | A3</v>
      </c>
      <c r="AT347" s="63">
        <f>IF(NOT(AR347),IF(TRIM($H347)="","Assembly","Phantom Alt"),VLOOKUP(F347,ZPCS04!B:G,6,0))</f>
        <v>1311</v>
      </c>
      <c r="AU347" s="7"/>
      <c r="AV347" s="38">
        <f ca="1">IF(TRIM($W347)="F",OFFSET($A$5,MATCH($AS347,$AS$5:$AS347,0)-1,0),$A347)</f>
        <v>346</v>
      </c>
      <c r="AW347" s="38">
        <f ca="1">IFERROR(OFFSET(ZPCS04!$A$1,MATCH(F347,ZPCS04!B:B,0)-1,0),100)</f>
        <v>2</v>
      </c>
      <c r="AX347" s="7"/>
      <c r="AY347" s="6" t="b">
        <f t="shared" si="113"/>
        <v>1</v>
      </c>
      <c r="AZ347" s="6" t="b">
        <f t="shared" si="114"/>
        <v>1</v>
      </c>
      <c r="BA347" s="4"/>
      <c r="BB347" s="38" t="str">
        <f ca="1">IF(AT347="Phantom Alt",MATCH($AS347,$AS$5:$AS347,0),IF(OR(OFFSET($AF347,0,8-COUNTBLANK($AG347:$AN347))=$F346,$BE347=$BE346),$BB346,""))</f>
        <v/>
      </c>
      <c r="BC347" s="41"/>
      <c r="BD347" s="55" t="str">
        <f t="shared" si="115"/>
        <v>90MB1BG0-C1BAY0 | 11202-00897100</v>
      </c>
      <c r="BE347" s="55" t="str">
        <f t="shared" ca="1" si="116"/>
        <v>90MB1BG0-C1BAY0 | 59MB1BGB-MB0A01S</v>
      </c>
      <c r="BF347" s="57">
        <f ca="1">IFERROR(VLOOKUP($BE347,$BD$5:$BF346,3,0)*$AE347,VLOOKUP($C347,Demanda!$A:$B,2,0)*$AE347)*IF(AT347="Phantom Alt",$BC347,TRUE)</f>
        <v>1500</v>
      </c>
      <c r="BG347" s="57">
        <f t="shared" ca="1" si="117"/>
        <v>0</v>
      </c>
      <c r="BH347" s="57">
        <f>SUMIF(Invoice!A:A,F347,Invoice!B:B)</f>
        <v>0</v>
      </c>
      <c r="BI347" s="57">
        <f t="shared" ca="1" si="118"/>
        <v>1500</v>
      </c>
      <c r="BJ347" s="57">
        <f ca="1">MIN((BI347-SUMIF($AS$5:AS346,AS347,$BJ$5:BJ346)),MAX(0,BH347-SUMIF($F$5:F346,F347,$BJ$5:BJ346)))</f>
        <v>0</v>
      </c>
      <c r="BK347" s="57">
        <f t="shared" ca="1" si="119"/>
        <v>0</v>
      </c>
      <c r="BL347" s="57">
        <f ca="1">MAX(0,SUMIF(Invoice!A:A,F347,Invoice!B:B)-SUMIF(F:F,F347,BJ:BJ))*(COUNTIF(F:F,F347)=COUNTIF($F$5:F347,F347))</f>
        <v>0</v>
      </c>
    </row>
    <row r="348" spans="1:64" hidden="1">
      <c r="A348" s="43">
        <v>348</v>
      </c>
      <c r="B348" s="35" t="s">
        <v>145</v>
      </c>
      <c r="C348" s="35" t="s">
        <v>5706</v>
      </c>
      <c r="D348" s="35">
        <v>2</v>
      </c>
      <c r="E348" s="35">
        <v>1040</v>
      </c>
      <c r="F348" s="64" t="s">
        <v>5669</v>
      </c>
      <c r="G348" s="73" t="s">
        <v>5670</v>
      </c>
      <c r="H348" s="35" t="s">
        <v>172</v>
      </c>
      <c r="I348" s="35" t="s">
        <v>55</v>
      </c>
      <c r="J348" s="35">
        <v>0</v>
      </c>
      <c r="K348" s="35" t="s">
        <v>148</v>
      </c>
      <c r="L348" s="35" t="s">
        <v>53</v>
      </c>
      <c r="M348" s="35">
        <v>1</v>
      </c>
      <c r="N348" s="35"/>
      <c r="O348" s="35">
        <v>1</v>
      </c>
      <c r="P348" s="35">
        <v>2</v>
      </c>
      <c r="Q348" s="35">
        <v>4</v>
      </c>
      <c r="R348" s="35" t="s">
        <v>73</v>
      </c>
      <c r="S348" s="35" t="s">
        <v>73</v>
      </c>
      <c r="T348" s="36">
        <v>44901</v>
      </c>
      <c r="U348" s="36">
        <v>2958465</v>
      </c>
      <c r="V348" s="35" t="s">
        <v>5707</v>
      </c>
      <c r="W348" s="35" t="s">
        <v>144</v>
      </c>
      <c r="X348" s="35"/>
      <c r="Y348" s="35" t="s">
        <v>143</v>
      </c>
      <c r="Z348" s="35">
        <v>7594328</v>
      </c>
      <c r="AA348" s="35">
        <v>594</v>
      </c>
      <c r="AB348" s="35">
        <v>297</v>
      </c>
      <c r="AC348" s="35"/>
      <c r="AE348" s="51">
        <f t="shared" si="100"/>
        <v>1</v>
      </c>
      <c r="AG348" s="6" t="str">
        <f t="shared" si="101"/>
        <v>90MB1BG0-C1BAY0</v>
      </c>
      <c r="AH348" s="6" t="str">
        <f t="shared" si="102"/>
        <v>59MB1BGB-MB0A01S</v>
      </c>
      <c r="AI348" s="6" t="str">
        <f t="shared" si="103"/>
        <v/>
      </c>
      <c r="AJ348" s="6" t="str">
        <f t="shared" si="104"/>
        <v/>
      </c>
      <c r="AK348" s="6" t="str">
        <f t="shared" si="105"/>
        <v/>
      </c>
      <c r="AL348" s="6" t="str">
        <f t="shared" si="106"/>
        <v/>
      </c>
      <c r="AM348" s="6" t="str">
        <f t="shared" si="107"/>
        <v/>
      </c>
      <c r="AN348" s="6" t="str">
        <f t="shared" si="108"/>
        <v/>
      </c>
      <c r="AO348" s="6" t="str">
        <f t="shared" si="109"/>
        <v xml:space="preserve">90MB1BG0-C1BAY0 | 59MB1BGB-MB0A01S |  |  |  |  |  | </v>
      </c>
      <c r="AP348" s="6">
        <f t="shared" si="110"/>
        <v>0</v>
      </c>
      <c r="AQ348" s="4"/>
      <c r="AR348" s="6" t="b">
        <f t="shared" si="111"/>
        <v>1</v>
      </c>
      <c r="AS348" s="6" t="str">
        <f t="shared" si="112"/>
        <v>461E | 90MB1BG0-C1BAY0 | 59MB1BGB-MB0A01S |  |  |  |  |  |  | A3</v>
      </c>
      <c r="AT348" s="63">
        <f>IF(NOT(AR348),IF(TRIM($H348)="","Assembly","Phantom Alt"),VLOOKUP(F348,ZPCS04!B:G,6,0))</f>
        <v>1311</v>
      </c>
      <c r="AU348" s="7"/>
      <c r="AV348" s="38">
        <f ca="1">IF(TRIM($W348)="F",OFFSET($A$5,MATCH($AS348,$AS$5:$AS348,0)-1,0),$A348)</f>
        <v>346</v>
      </c>
      <c r="AW348" s="38">
        <f ca="1">IFERROR(OFFSET(ZPCS04!$A$1,MATCH(F348,ZPCS04!B:B,0)-1,0),100)</f>
        <v>2</v>
      </c>
      <c r="AX348" s="7"/>
      <c r="AY348" s="6" t="b">
        <f t="shared" si="113"/>
        <v>1</v>
      </c>
      <c r="AZ348" s="6" t="b">
        <f t="shared" si="114"/>
        <v>1</v>
      </c>
      <c r="BA348" s="4"/>
      <c r="BB348" s="38" t="str">
        <f ca="1">IF(AT348="Phantom Alt",MATCH($AS348,$AS$5:$AS348,0),IF(OR(OFFSET($AF348,0,8-COUNTBLANK($AG348:$AN348))=$F347,$BE348=$BE347),$BB347,""))</f>
        <v/>
      </c>
      <c r="BC348" s="41"/>
      <c r="BD348" s="55" t="str">
        <f t="shared" si="115"/>
        <v>90MB1BG0-C1BAY0 | 11202-0089K000</v>
      </c>
      <c r="BE348" s="55" t="str">
        <f t="shared" ca="1" si="116"/>
        <v>90MB1BG0-C1BAY0 | 59MB1BGB-MB0A01S</v>
      </c>
      <c r="BF348" s="57">
        <f ca="1">IFERROR(VLOOKUP($BE348,$BD$5:$BF347,3,0)*$AE348,VLOOKUP($C348,Demanda!$A:$B,2,0)*$AE348)*IF(AT348="Phantom Alt",$BC348,TRUE)</f>
        <v>1500</v>
      </c>
      <c r="BG348" s="57">
        <f t="shared" ca="1" si="117"/>
        <v>0</v>
      </c>
      <c r="BH348" s="57">
        <f>SUMIF(Invoice!A:A,F348,Invoice!B:B)</f>
        <v>0</v>
      </c>
      <c r="BI348" s="57">
        <f t="shared" ca="1" si="118"/>
        <v>1500</v>
      </c>
      <c r="BJ348" s="57">
        <f ca="1">MIN((BI348-SUMIF($AS$5:AS347,AS348,$BJ$5:BJ347)),MAX(0,BH348-SUMIF($F$5:F347,F348,$BJ$5:BJ347)))</f>
        <v>0</v>
      </c>
      <c r="BK348" s="57">
        <f t="shared" ca="1" si="119"/>
        <v>0</v>
      </c>
      <c r="BL348" s="57">
        <f ca="1">MAX(0,SUMIF(Invoice!A:A,F348,Invoice!B:B)-SUMIF(F:F,F348,BJ:BJ))*(COUNTIF(F:F,F348)=COUNTIF($F$5:F348,F348))</f>
        <v>0</v>
      </c>
    </row>
    <row r="349" spans="1:64" hidden="1">
      <c r="A349" s="43">
        <v>349</v>
      </c>
      <c r="B349" s="35" t="s">
        <v>145</v>
      </c>
      <c r="C349" s="35" t="s">
        <v>5706</v>
      </c>
      <c r="D349" s="35">
        <v>2</v>
      </c>
      <c r="E349" s="35">
        <v>1040</v>
      </c>
      <c r="F349" s="64" t="s">
        <v>5671</v>
      </c>
      <c r="G349" s="73" t="s">
        <v>5672</v>
      </c>
      <c r="H349" s="35" t="s">
        <v>172</v>
      </c>
      <c r="I349" s="35" t="s">
        <v>54</v>
      </c>
      <c r="J349" s="35">
        <v>100</v>
      </c>
      <c r="K349" s="35" t="s">
        <v>148</v>
      </c>
      <c r="L349" s="35" t="s">
        <v>53</v>
      </c>
      <c r="M349" s="35">
        <v>1</v>
      </c>
      <c r="N349" s="35">
        <v>1</v>
      </c>
      <c r="O349" s="35">
        <v>1</v>
      </c>
      <c r="P349" s="35">
        <v>2</v>
      </c>
      <c r="Q349" s="35">
        <v>1</v>
      </c>
      <c r="R349" s="35" t="s">
        <v>73</v>
      </c>
      <c r="S349" s="35" t="s">
        <v>73</v>
      </c>
      <c r="T349" s="36">
        <v>44901</v>
      </c>
      <c r="U349" s="36">
        <v>2958465</v>
      </c>
      <c r="V349" s="35" t="s">
        <v>5707</v>
      </c>
      <c r="W349" s="35" t="s">
        <v>144</v>
      </c>
      <c r="X349" s="35"/>
      <c r="Y349" s="35" t="s">
        <v>143</v>
      </c>
      <c r="Z349" s="35">
        <v>7594328</v>
      </c>
      <c r="AA349" s="35">
        <v>588</v>
      </c>
      <c r="AB349" s="35">
        <v>294</v>
      </c>
      <c r="AC349" s="35"/>
      <c r="AE349" s="51">
        <f t="shared" si="100"/>
        <v>1</v>
      </c>
      <c r="AG349" s="6" t="str">
        <f t="shared" si="101"/>
        <v>90MB1BG0-C1BAY0</v>
      </c>
      <c r="AH349" s="6" t="str">
        <f t="shared" si="102"/>
        <v>59MB1BGB-MB0A01S</v>
      </c>
      <c r="AI349" s="6" t="str">
        <f t="shared" si="103"/>
        <v/>
      </c>
      <c r="AJ349" s="6" t="str">
        <f t="shared" si="104"/>
        <v/>
      </c>
      <c r="AK349" s="6" t="str">
        <f t="shared" si="105"/>
        <v/>
      </c>
      <c r="AL349" s="6" t="str">
        <f t="shared" si="106"/>
        <v/>
      </c>
      <c r="AM349" s="6" t="str">
        <f t="shared" si="107"/>
        <v/>
      </c>
      <c r="AN349" s="6" t="str">
        <f t="shared" si="108"/>
        <v/>
      </c>
      <c r="AO349" s="6" t="str">
        <f t="shared" si="109"/>
        <v xml:space="preserve">90MB1BG0-C1BAY0 | 59MB1BGB-MB0A01S |  |  |  |  |  | </v>
      </c>
      <c r="AP349" s="6">
        <f t="shared" si="110"/>
        <v>100</v>
      </c>
      <c r="AQ349" s="4"/>
      <c r="AR349" s="6" t="b">
        <f t="shared" si="111"/>
        <v>1</v>
      </c>
      <c r="AS349" s="6" t="str">
        <f t="shared" si="112"/>
        <v>461E | 90MB1BG0-C1BAY0 | 59MB1BGB-MB0A01S |  |  |  |  |  |  | A3</v>
      </c>
      <c r="AT349" s="63">
        <f>IF(NOT(AR349),IF(TRIM($H349)="","Assembly","Phantom Alt"),VLOOKUP(F349,ZPCS04!B:G,6,0))</f>
        <v>1311</v>
      </c>
      <c r="AU349" s="7"/>
      <c r="AV349" s="38">
        <f ca="1">IF(TRIM($W349)="F",OFFSET($A$5,MATCH($AS349,$AS$5:$AS349,0)-1,0),$A349)</f>
        <v>346</v>
      </c>
      <c r="AW349" s="38">
        <f ca="1">IFERROR(OFFSET(ZPCS04!$A$1,MATCH(F349,ZPCS04!B:B,0)-1,0),100)</f>
        <v>1.99999985</v>
      </c>
      <c r="AX349" s="7"/>
      <c r="AY349" s="6" t="b">
        <f t="shared" si="113"/>
        <v>1</v>
      </c>
      <c r="AZ349" s="6" t="b">
        <f t="shared" si="114"/>
        <v>1</v>
      </c>
      <c r="BA349" s="4"/>
      <c r="BB349" s="38" t="str">
        <f ca="1">IF(AT349="Phantom Alt",MATCH($AS349,$AS$5:$AS349,0),IF(OR(OFFSET($AF349,0,8-COUNTBLANK($AG349:$AN349))=$F348,$BE349=$BE348),$BB348,""))</f>
        <v/>
      </c>
      <c r="BC349" s="41"/>
      <c r="BD349" s="55" t="str">
        <f t="shared" si="115"/>
        <v>90MB1BG0-C1BAY0 | 11202-0089Q000</v>
      </c>
      <c r="BE349" s="55" t="str">
        <f t="shared" ca="1" si="116"/>
        <v>90MB1BG0-C1BAY0 | 59MB1BGB-MB0A01S</v>
      </c>
      <c r="BF349" s="57">
        <f ca="1">IFERROR(VLOOKUP($BE349,$BD$5:$BF348,3,0)*$AE349,VLOOKUP($C349,Demanda!$A:$B,2,0)*$AE349)*IF(AT349="Phantom Alt",$BC349,TRUE)</f>
        <v>1500</v>
      </c>
      <c r="BG349" s="57">
        <f t="shared" ca="1" si="117"/>
        <v>1500</v>
      </c>
      <c r="BH349" s="57">
        <f>SUMIF(Invoice!A:A,F349,Invoice!B:B)</f>
        <v>15000</v>
      </c>
      <c r="BI349" s="57">
        <f t="shared" ca="1" si="118"/>
        <v>1500</v>
      </c>
      <c r="BJ349" s="57">
        <f ca="1">MIN((BI349-SUMIF($AS$5:AS348,AS349,$BJ$5:BJ348)),MAX(0,BH349-SUMIF($F$5:F348,F349,$BJ$5:BJ348)))</f>
        <v>1500</v>
      </c>
      <c r="BK349" s="57">
        <f t="shared" ca="1" si="119"/>
        <v>0</v>
      </c>
      <c r="BL349" s="57">
        <f ca="1">MAX(0,SUMIF(Invoice!A:A,F349,Invoice!B:B)-SUMIF(F:F,F349,BJ:BJ))*(COUNTIF(F:F,F349)=COUNTIF($F$5:F349,F349))</f>
        <v>13500</v>
      </c>
    </row>
    <row r="350" spans="1:64" hidden="1">
      <c r="A350" s="43">
        <v>350</v>
      </c>
      <c r="B350" s="35" t="s">
        <v>145</v>
      </c>
      <c r="C350" s="35" t="s">
        <v>5706</v>
      </c>
      <c r="D350" s="35">
        <v>2</v>
      </c>
      <c r="E350" s="35">
        <v>1040</v>
      </c>
      <c r="F350" s="64" t="s">
        <v>5673</v>
      </c>
      <c r="G350" s="73" t="s">
        <v>5674</v>
      </c>
      <c r="H350" s="35" t="s">
        <v>172</v>
      </c>
      <c r="I350" s="35" t="s">
        <v>55</v>
      </c>
      <c r="J350" s="35">
        <v>0</v>
      </c>
      <c r="K350" s="35" t="s">
        <v>148</v>
      </c>
      <c r="L350" s="35" t="s">
        <v>53</v>
      </c>
      <c r="M350" s="35">
        <v>1</v>
      </c>
      <c r="N350" s="35"/>
      <c r="O350" s="35">
        <v>1</v>
      </c>
      <c r="P350" s="35">
        <v>2</v>
      </c>
      <c r="Q350" s="35">
        <v>5</v>
      </c>
      <c r="R350" s="35" t="s">
        <v>73</v>
      </c>
      <c r="S350" s="35" t="s">
        <v>73</v>
      </c>
      <c r="T350" s="36">
        <v>44901</v>
      </c>
      <c r="U350" s="36">
        <v>2958465</v>
      </c>
      <c r="V350" s="35" t="s">
        <v>5707</v>
      </c>
      <c r="W350" s="35" t="s">
        <v>144</v>
      </c>
      <c r="X350" s="35"/>
      <c r="Y350" s="35" t="s">
        <v>143</v>
      </c>
      <c r="Z350" s="35">
        <v>7594328</v>
      </c>
      <c r="AA350" s="35">
        <v>596</v>
      </c>
      <c r="AB350" s="35">
        <v>298</v>
      </c>
      <c r="AC350" s="35"/>
      <c r="AE350" s="51">
        <f t="shared" si="100"/>
        <v>1</v>
      </c>
      <c r="AG350" s="6" t="str">
        <f t="shared" si="101"/>
        <v>90MB1BG0-C1BAY0</v>
      </c>
      <c r="AH350" s="6" t="str">
        <f t="shared" si="102"/>
        <v>59MB1BGB-MB0A01S</v>
      </c>
      <c r="AI350" s="6" t="str">
        <f t="shared" si="103"/>
        <v/>
      </c>
      <c r="AJ350" s="6" t="str">
        <f t="shared" si="104"/>
        <v/>
      </c>
      <c r="AK350" s="6" t="str">
        <f t="shared" si="105"/>
        <v/>
      </c>
      <c r="AL350" s="6" t="str">
        <f t="shared" si="106"/>
        <v/>
      </c>
      <c r="AM350" s="6" t="str">
        <f t="shared" si="107"/>
        <v/>
      </c>
      <c r="AN350" s="6" t="str">
        <f t="shared" si="108"/>
        <v/>
      </c>
      <c r="AO350" s="6" t="str">
        <f t="shared" si="109"/>
        <v xml:space="preserve">90MB1BG0-C1BAY0 | 59MB1BGB-MB0A01S |  |  |  |  |  | </v>
      </c>
      <c r="AP350" s="6">
        <f t="shared" si="110"/>
        <v>0</v>
      </c>
      <c r="AQ350" s="4"/>
      <c r="AR350" s="6" t="b">
        <f t="shared" si="111"/>
        <v>1</v>
      </c>
      <c r="AS350" s="6" t="str">
        <f t="shared" si="112"/>
        <v>461E | 90MB1BG0-C1BAY0 | 59MB1BGB-MB0A01S |  |  |  |  |  |  | A3</v>
      </c>
      <c r="AT350" s="63">
        <f>IF(NOT(AR350),IF(TRIM($H350)="","Assembly","Phantom Alt"),VLOOKUP(F350,ZPCS04!B:G,6,0))</f>
        <v>1311</v>
      </c>
      <c r="AU350" s="7"/>
      <c r="AV350" s="38">
        <f ca="1">IF(TRIM($W350)="F",OFFSET($A$5,MATCH($AS350,$AS$5:$AS350,0)-1,0),$A350)</f>
        <v>346</v>
      </c>
      <c r="AW350" s="38">
        <f ca="1">IFERROR(OFFSET(ZPCS04!$A$1,MATCH(F350,ZPCS04!B:B,0)-1,0),100)</f>
        <v>2</v>
      </c>
      <c r="AX350" s="7"/>
      <c r="AY350" s="6" t="b">
        <f t="shared" si="113"/>
        <v>1</v>
      </c>
      <c r="AZ350" s="6" t="b">
        <f t="shared" si="114"/>
        <v>1</v>
      </c>
      <c r="BA350" s="4"/>
      <c r="BB350" s="38" t="str">
        <f ca="1">IF(AT350="Phantom Alt",MATCH($AS350,$AS$5:$AS350,0),IF(OR(OFFSET($AF350,0,8-COUNTBLANK($AG350:$AN350))=$F349,$BE350=$BE349),$BB349,""))</f>
        <v/>
      </c>
      <c r="BC350" s="41"/>
      <c r="BD350" s="55" t="str">
        <f t="shared" si="115"/>
        <v>90MB1BG0-C1BAY0 | 11G231010004030</v>
      </c>
      <c r="BE350" s="55" t="str">
        <f t="shared" ca="1" si="116"/>
        <v>90MB1BG0-C1BAY0 | 59MB1BGB-MB0A01S</v>
      </c>
      <c r="BF350" s="57">
        <f ca="1">IFERROR(VLOOKUP($BE350,$BD$5:$BF349,3,0)*$AE350,VLOOKUP($C350,Demanda!$A:$B,2,0)*$AE350)*IF(AT350="Phantom Alt",$BC350,TRUE)</f>
        <v>1500</v>
      </c>
      <c r="BG350" s="57">
        <f t="shared" ca="1" si="117"/>
        <v>0</v>
      </c>
      <c r="BH350" s="57">
        <f>SUMIF(Invoice!A:A,F350,Invoice!B:B)</f>
        <v>0</v>
      </c>
      <c r="BI350" s="57">
        <f t="shared" ca="1" si="118"/>
        <v>1500</v>
      </c>
      <c r="BJ350" s="57">
        <f ca="1">MIN((BI350-SUMIF($AS$5:AS349,AS350,$BJ$5:BJ349)),MAX(0,BH350-SUMIF($F$5:F349,F350,$BJ$5:BJ349)))</f>
        <v>0</v>
      </c>
      <c r="BK350" s="57">
        <f t="shared" ca="1" si="119"/>
        <v>0</v>
      </c>
      <c r="BL350" s="57">
        <f ca="1">MAX(0,SUMIF(Invoice!A:A,F350,Invoice!B:B)-SUMIF(F:F,F350,BJ:BJ))*(COUNTIF(F:F,F350)=COUNTIF($F$5:F350,F350))</f>
        <v>0</v>
      </c>
    </row>
    <row r="351" spans="1:64" hidden="1">
      <c r="A351" s="43">
        <v>351</v>
      </c>
      <c r="B351" s="35" t="s">
        <v>145</v>
      </c>
      <c r="C351" s="35" t="s">
        <v>5706</v>
      </c>
      <c r="D351" s="35">
        <v>2</v>
      </c>
      <c r="E351" s="35">
        <v>1050</v>
      </c>
      <c r="F351" s="64" t="s">
        <v>1379</v>
      </c>
      <c r="G351" s="73" t="s">
        <v>1380</v>
      </c>
      <c r="H351" s="35" t="s">
        <v>176</v>
      </c>
      <c r="I351" s="35" t="s">
        <v>55</v>
      </c>
      <c r="J351" s="35">
        <v>0</v>
      </c>
      <c r="K351" s="35" t="s">
        <v>148</v>
      </c>
      <c r="L351" s="35" t="s">
        <v>53</v>
      </c>
      <c r="M351" s="35">
        <v>1</v>
      </c>
      <c r="N351" s="35"/>
      <c r="O351" s="35">
        <v>1</v>
      </c>
      <c r="P351" s="35">
        <v>2</v>
      </c>
      <c r="Q351" s="35">
        <v>2</v>
      </c>
      <c r="R351" s="35" t="s">
        <v>73</v>
      </c>
      <c r="S351" s="35" t="s">
        <v>73</v>
      </c>
      <c r="T351" s="36">
        <v>44901</v>
      </c>
      <c r="U351" s="36">
        <v>2958465</v>
      </c>
      <c r="V351" s="35" t="s">
        <v>5707</v>
      </c>
      <c r="W351" s="35" t="s">
        <v>144</v>
      </c>
      <c r="X351" s="35"/>
      <c r="Y351" s="35" t="s">
        <v>143</v>
      </c>
      <c r="Z351" s="35">
        <v>7594328</v>
      </c>
      <c r="AA351" s="35">
        <v>600</v>
      </c>
      <c r="AB351" s="35">
        <v>300</v>
      </c>
      <c r="AC351" s="35"/>
      <c r="AE351" s="51">
        <f t="shared" si="100"/>
        <v>1</v>
      </c>
      <c r="AG351" s="6" t="str">
        <f t="shared" si="101"/>
        <v>90MB1BG0-C1BAY0</v>
      </c>
      <c r="AH351" s="6" t="str">
        <f t="shared" si="102"/>
        <v>59MB1BGB-MB0A01S</v>
      </c>
      <c r="AI351" s="6" t="str">
        <f t="shared" si="103"/>
        <v/>
      </c>
      <c r="AJ351" s="6" t="str">
        <f t="shared" si="104"/>
        <v/>
      </c>
      <c r="AK351" s="6" t="str">
        <f t="shared" si="105"/>
        <v/>
      </c>
      <c r="AL351" s="6" t="str">
        <f t="shared" si="106"/>
        <v/>
      </c>
      <c r="AM351" s="6" t="str">
        <f t="shared" si="107"/>
        <v/>
      </c>
      <c r="AN351" s="6" t="str">
        <f t="shared" si="108"/>
        <v/>
      </c>
      <c r="AO351" s="6" t="str">
        <f t="shared" si="109"/>
        <v xml:space="preserve">90MB1BG0-C1BAY0 | 59MB1BGB-MB0A01S |  |  |  |  |  | </v>
      </c>
      <c r="AP351" s="6">
        <f t="shared" si="110"/>
        <v>0</v>
      </c>
      <c r="AQ351" s="4"/>
      <c r="AR351" s="6" t="b">
        <f t="shared" si="111"/>
        <v>1</v>
      </c>
      <c r="AS351" s="6" t="str">
        <f t="shared" si="112"/>
        <v>461E | 90MB1BG0-C1BAY0 | 59MB1BGB-MB0A01S |  |  |  |  |  |  | A4</v>
      </c>
      <c r="AT351" s="63">
        <f>IF(NOT(AR351),IF(TRIM($H351)="","Assembly","Phantom Alt"),VLOOKUP(F351,ZPCS04!B:G,6,0))</f>
        <v>987</v>
      </c>
      <c r="AU351" s="7"/>
      <c r="AV351" s="38">
        <f ca="1">IF(TRIM($W351)="F",OFFSET($A$5,MATCH($AS351,$AS$5:$AS351,0)-1,0),$A351)</f>
        <v>351</v>
      </c>
      <c r="AW351" s="38">
        <f ca="1">IFERROR(OFFSET(ZPCS04!$A$1,MATCH(F351,ZPCS04!B:B,0)-1,0),100)</f>
        <v>2</v>
      </c>
      <c r="AX351" s="7"/>
      <c r="AY351" s="6" t="b">
        <f t="shared" si="113"/>
        <v>1</v>
      </c>
      <c r="AZ351" s="6" t="b">
        <f t="shared" si="114"/>
        <v>1</v>
      </c>
      <c r="BA351" s="4"/>
      <c r="BB351" s="38" t="str">
        <f ca="1">IF(AT351="Phantom Alt",MATCH($AS351,$AS$5:$AS351,0),IF(OR(OFFSET($AF351,0,8-COUNTBLANK($AG351:$AN351))=$F350,$BE351=$BE350),$BB350,""))</f>
        <v/>
      </c>
      <c r="BC351" s="41"/>
      <c r="BD351" s="55" t="str">
        <f t="shared" si="115"/>
        <v>90MB1BG0-C1BAY0 | 11202-01447000</v>
      </c>
      <c r="BE351" s="55" t="str">
        <f t="shared" ca="1" si="116"/>
        <v>90MB1BG0-C1BAY0 | 59MB1BGB-MB0A01S</v>
      </c>
      <c r="BF351" s="57">
        <f ca="1">IFERROR(VLOOKUP($BE351,$BD$5:$BF350,3,0)*$AE351,VLOOKUP($C351,Demanda!$A:$B,2,0)*$AE351)*IF(AT351="Phantom Alt",$BC351,TRUE)</f>
        <v>1500</v>
      </c>
      <c r="BG351" s="57">
        <f t="shared" ca="1" si="117"/>
        <v>0</v>
      </c>
      <c r="BH351" s="57">
        <f>SUMIF(Invoice!A:A,F351,Invoice!B:B)</f>
        <v>0</v>
      </c>
      <c r="BI351" s="57">
        <f t="shared" ca="1" si="118"/>
        <v>1500</v>
      </c>
      <c r="BJ351" s="57">
        <f ca="1">MIN((BI351-SUMIF($AS$5:AS350,AS351,$BJ$5:BJ350)),MAX(0,BH351-SUMIF($F$5:F350,F351,$BJ$5:BJ350)))</f>
        <v>0</v>
      </c>
      <c r="BK351" s="57">
        <f t="shared" ca="1" si="119"/>
        <v>0</v>
      </c>
      <c r="BL351" s="57">
        <f ca="1">MAX(0,SUMIF(Invoice!A:A,F351,Invoice!B:B)-SUMIF(F:F,F351,BJ:BJ))*(COUNTIF(F:F,F351)=COUNTIF($F$5:F351,F351))</f>
        <v>0</v>
      </c>
    </row>
    <row r="352" spans="1:64" hidden="1">
      <c r="A352" s="43">
        <v>352</v>
      </c>
      <c r="B352" s="35" t="s">
        <v>145</v>
      </c>
      <c r="C352" s="35" t="s">
        <v>5706</v>
      </c>
      <c r="D352" s="35">
        <v>2</v>
      </c>
      <c r="E352" s="35">
        <v>1050</v>
      </c>
      <c r="F352" s="64" t="s">
        <v>1381</v>
      </c>
      <c r="G352" s="73" t="s">
        <v>1382</v>
      </c>
      <c r="H352" s="35" t="s">
        <v>176</v>
      </c>
      <c r="I352" s="35" t="s">
        <v>55</v>
      </c>
      <c r="J352" s="35">
        <v>0</v>
      </c>
      <c r="K352" s="35" t="s">
        <v>1383</v>
      </c>
      <c r="L352" s="35" t="s">
        <v>53</v>
      </c>
      <c r="M352" s="35">
        <v>1</v>
      </c>
      <c r="N352" s="35"/>
      <c r="O352" s="35">
        <v>1</v>
      </c>
      <c r="P352" s="35">
        <v>2</v>
      </c>
      <c r="Q352" s="35">
        <v>3</v>
      </c>
      <c r="R352" s="35" t="s">
        <v>73</v>
      </c>
      <c r="S352" s="35" t="s">
        <v>73</v>
      </c>
      <c r="T352" s="36">
        <v>44901</v>
      </c>
      <c r="U352" s="36">
        <v>2958465</v>
      </c>
      <c r="V352" s="35" t="s">
        <v>5707</v>
      </c>
      <c r="W352" s="35" t="s">
        <v>144</v>
      </c>
      <c r="X352" s="35"/>
      <c r="Y352" s="35" t="s">
        <v>143</v>
      </c>
      <c r="Z352" s="35">
        <v>7594328</v>
      </c>
      <c r="AA352" s="35">
        <v>602</v>
      </c>
      <c r="AB352" s="35">
        <v>301</v>
      </c>
      <c r="AC352" s="35"/>
      <c r="AE352" s="51">
        <f t="shared" si="100"/>
        <v>1</v>
      </c>
      <c r="AG352" s="6" t="str">
        <f t="shared" si="101"/>
        <v>90MB1BG0-C1BAY0</v>
      </c>
      <c r="AH352" s="6" t="str">
        <f t="shared" si="102"/>
        <v>59MB1BGB-MB0A01S</v>
      </c>
      <c r="AI352" s="6" t="str">
        <f t="shared" si="103"/>
        <v/>
      </c>
      <c r="AJ352" s="6" t="str">
        <f t="shared" si="104"/>
        <v/>
      </c>
      <c r="AK352" s="6" t="str">
        <f t="shared" si="105"/>
        <v/>
      </c>
      <c r="AL352" s="6" t="str">
        <f t="shared" si="106"/>
        <v/>
      </c>
      <c r="AM352" s="6" t="str">
        <f t="shared" si="107"/>
        <v/>
      </c>
      <c r="AN352" s="6" t="str">
        <f t="shared" si="108"/>
        <v/>
      </c>
      <c r="AO352" s="6" t="str">
        <f t="shared" si="109"/>
        <v xml:space="preserve">90MB1BG0-C1BAY0 | 59MB1BGB-MB0A01S |  |  |  |  |  | </v>
      </c>
      <c r="AP352" s="6">
        <f t="shared" si="110"/>
        <v>0</v>
      </c>
      <c r="AQ352" s="4"/>
      <c r="AR352" s="6" t="b">
        <f t="shared" si="111"/>
        <v>1</v>
      </c>
      <c r="AS352" s="6" t="str">
        <f t="shared" si="112"/>
        <v>461E | 90MB1BG0-C1BAY0 | 59MB1BGB-MB0A01S |  |  |  |  |  |  | A4</v>
      </c>
      <c r="AT352" s="63">
        <f>IF(NOT(AR352),IF(TRIM($H352)="","Assembly","Phantom Alt"),VLOOKUP(F352,ZPCS04!B:G,6,0))</f>
        <v>987</v>
      </c>
      <c r="AU352" s="7"/>
      <c r="AV352" s="38">
        <f ca="1">IF(TRIM($W352)="F",OFFSET($A$5,MATCH($AS352,$AS$5:$AS352,0)-1,0),$A352)</f>
        <v>351</v>
      </c>
      <c r="AW352" s="38">
        <f ca="1">IFERROR(OFFSET(ZPCS04!$A$1,MATCH(F352,ZPCS04!B:B,0)-1,0),100)</f>
        <v>2</v>
      </c>
      <c r="AX352" s="7"/>
      <c r="AY352" s="6" t="b">
        <f t="shared" si="113"/>
        <v>1</v>
      </c>
      <c r="AZ352" s="6" t="b">
        <f t="shared" si="114"/>
        <v>1</v>
      </c>
      <c r="BA352" s="4"/>
      <c r="BB352" s="38" t="str">
        <f ca="1">IF(AT352="Phantom Alt",MATCH($AS352,$AS$5:$AS352,0),IF(OR(OFFSET($AF352,0,8-COUNTBLANK($AG352:$AN352))=$F351,$BE352=$BE351),$BB351,""))</f>
        <v/>
      </c>
      <c r="BC352" s="41"/>
      <c r="BD352" s="55" t="str">
        <f t="shared" si="115"/>
        <v>90MB1BG0-C1BAY0 | 11202-0144F000</v>
      </c>
      <c r="BE352" s="55" t="str">
        <f t="shared" ca="1" si="116"/>
        <v>90MB1BG0-C1BAY0 | 59MB1BGB-MB0A01S</v>
      </c>
      <c r="BF352" s="57">
        <f ca="1">IFERROR(VLOOKUP($BE352,$BD$5:$BF351,3,0)*$AE352,VLOOKUP($C352,Demanda!$A:$B,2,0)*$AE352)*IF(AT352="Phantom Alt",$BC352,TRUE)</f>
        <v>1500</v>
      </c>
      <c r="BG352" s="57">
        <f t="shared" ca="1" si="117"/>
        <v>0</v>
      </c>
      <c r="BH352" s="57">
        <f>SUMIF(Invoice!A:A,F352,Invoice!B:B)</f>
        <v>0</v>
      </c>
      <c r="BI352" s="57">
        <f t="shared" ca="1" si="118"/>
        <v>1500</v>
      </c>
      <c r="BJ352" s="57">
        <f ca="1">MIN((BI352-SUMIF($AS$5:AS351,AS352,$BJ$5:BJ351)),MAX(0,BH352-SUMIF($F$5:F351,F352,$BJ$5:BJ351)))</f>
        <v>0</v>
      </c>
      <c r="BK352" s="57">
        <f t="shared" ca="1" si="119"/>
        <v>0</v>
      </c>
      <c r="BL352" s="57">
        <f ca="1">MAX(0,SUMIF(Invoice!A:A,F352,Invoice!B:B)-SUMIF(F:F,F352,BJ:BJ))*(COUNTIF(F:F,F352)=COUNTIF($F$5:F352,F352))</f>
        <v>0</v>
      </c>
    </row>
    <row r="353" spans="1:64" hidden="1">
      <c r="A353" s="43">
        <v>353</v>
      </c>
      <c r="B353" s="35" t="s">
        <v>145</v>
      </c>
      <c r="C353" s="35" t="s">
        <v>5706</v>
      </c>
      <c r="D353" s="35">
        <v>2</v>
      </c>
      <c r="E353" s="35">
        <v>1050</v>
      </c>
      <c r="F353" s="64" t="s">
        <v>1384</v>
      </c>
      <c r="G353" s="73" t="s">
        <v>1382</v>
      </c>
      <c r="H353" s="35" t="s">
        <v>176</v>
      </c>
      <c r="I353" s="35" t="s">
        <v>55</v>
      </c>
      <c r="J353" s="35">
        <v>0</v>
      </c>
      <c r="K353" s="35" t="s">
        <v>148</v>
      </c>
      <c r="L353" s="35" t="s">
        <v>53</v>
      </c>
      <c r="M353" s="35">
        <v>1</v>
      </c>
      <c r="N353" s="35"/>
      <c r="O353" s="35">
        <v>1</v>
      </c>
      <c r="P353" s="35">
        <v>2</v>
      </c>
      <c r="Q353" s="35">
        <v>4</v>
      </c>
      <c r="R353" s="35" t="s">
        <v>73</v>
      </c>
      <c r="S353" s="35" t="s">
        <v>73</v>
      </c>
      <c r="T353" s="36">
        <v>44901</v>
      </c>
      <c r="U353" s="36">
        <v>2958465</v>
      </c>
      <c r="V353" s="35" t="s">
        <v>5707</v>
      </c>
      <c r="W353" s="35" t="s">
        <v>144</v>
      </c>
      <c r="X353" s="35"/>
      <c r="Y353" s="35" t="s">
        <v>143</v>
      </c>
      <c r="Z353" s="35">
        <v>7594328</v>
      </c>
      <c r="AA353" s="35">
        <v>604</v>
      </c>
      <c r="AB353" s="35">
        <v>302</v>
      </c>
      <c r="AC353" s="35"/>
      <c r="AE353" s="51">
        <f t="shared" si="100"/>
        <v>1</v>
      </c>
      <c r="AG353" s="6" t="str">
        <f t="shared" si="101"/>
        <v>90MB1BG0-C1BAY0</v>
      </c>
      <c r="AH353" s="6" t="str">
        <f t="shared" si="102"/>
        <v>59MB1BGB-MB0A01S</v>
      </c>
      <c r="AI353" s="6" t="str">
        <f t="shared" si="103"/>
        <v/>
      </c>
      <c r="AJ353" s="6" t="str">
        <f t="shared" si="104"/>
        <v/>
      </c>
      <c r="AK353" s="6" t="str">
        <f t="shared" si="105"/>
        <v/>
      </c>
      <c r="AL353" s="6" t="str">
        <f t="shared" si="106"/>
        <v/>
      </c>
      <c r="AM353" s="6" t="str">
        <f t="shared" si="107"/>
        <v/>
      </c>
      <c r="AN353" s="6" t="str">
        <f t="shared" si="108"/>
        <v/>
      </c>
      <c r="AO353" s="6" t="str">
        <f t="shared" si="109"/>
        <v xml:space="preserve">90MB1BG0-C1BAY0 | 59MB1BGB-MB0A01S |  |  |  |  |  | </v>
      </c>
      <c r="AP353" s="6">
        <f t="shared" si="110"/>
        <v>0</v>
      </c>
      <c r="AQ353" s="4"/>
      <c r="AR353" s="6" t="b">
        <f t="shared" si="111"/>
        <v>1</v>
      </c>
      <c r="AS353" s="6" t="str">
        <f t="shared" si="112"/>
        <v>461E | 90MB1BG0-C1BAY0 | 59MB1BGB-MB0A01S |  |  |  |  |  |  | A4</v>
      </c>
      <c r="AT353" s="63">
        <f>IF(NOT(AR353),IF(TRIM($H353)="","Assembly","Phantom Alt"),VLOOKUP(F353,ZPCS04!B:G,6,0))</f>
        <v>987</v>
      </c>
      <c r="AU353" s="7"/>
      <c r="AV353" s="38">
        <f ca="1">IF(TRIM($W353)="F",OFFSET($A$5,MATCH($AS353,$AS$5:$AS353,0)-1,0),$A353)</f>
        <v>351</v>
      </c>
      <c r="AW353" s="38">
        <f ca="1">IFERROR(OFFSET(ZPCS04!$A$1,MATCH(F353,ZPCS04!B:B,0)-1,0),100)</f>
        <v>2</v>
      </c>
      <c r="AX353" s="7"/>
      <c r="AY353" s="6" t="b">
        <f t="shared" si="113"/>
        <v>1</v>
      </c>
      <c r="AZ353" s="6" t="b">
        <f t="shared" si="114"/>
        <v>1</v>
      </c>
      <c r="BA353" s="4"/>
      <c r="BB353" s="38" t="str">
        <f ca="1">IF(AT353="Phantom Alt",MATCH($AS353,$AS$5:$AS353,0),IF(OR(OFFSET($AF353,0,8-COUNTBLANK($AG353:$AN353))=$F352,$BE353=$BE352),$BB352,""))</f>
        <v/>
      </c>
      <c r="BC353" s="41"/>
      <c r="BD353" s="55" t="str">
        <f t="shared" si="115"/>
        <v>90MB1BG0-C1BAY0 | 11202-0144K000</v>
      </c>
      <c r="BE353" s="55" t="str">
        <f t="shared" ca="1" si="116"/>
        <v>90MB1BG0-C1BAY0 | 59MB1BGB-MB0A01S</v>
      </c>
      <c r="BF353" s="57">
        <f ca="1">IFERROR(VLOOKUP($BE353,$BD$5:$BF352,3,0)*$AE353,VLOOKUP($C353,Demanda!$A:$B,2,0)*$AE353)*IF(AT353="Phantom Alt",$BC353,TRUE)</f>
        <v>1500</v>
      </c>
      <c r="BG353" s="57">
        <f t="shared" ca="1" si="117"/>
        <v>0</v>
      </c>
      <c r="BH353" s="57">
        <f>SUMIF(Invoice!A:A,F353,Invoice!B:B)</f>
        <v>0</v>
      </c>
      <c r="BI353" s="57">
        <f t="shared" ca="1" si="118"/>
        <v>1500</v>
      </c>
      <c r="BJ353" s="57">
        <f ca="1">MIN((BI353-SUMIF($AS$5:AS352,AS353,$BJ$5:BJ352)),MAX(0,BH353-SUMIF($F$5:F352,F353,$BJ$5:BJ352)))</f>
        <v>0</v>
      </c>
      <c r="BK353" s="57">
        <f t="shared" ca="1" si="119"/>
        <v>0</v>
      </c>
      <c r="BL353" s="57">
        <f ca="1">MAX(0,SUMIF(Invoice!A:A,F353,Invoice!B:B)-SUMIF(F:F,F353,BJ:BJ))*(COUNTIF(F:F,F353)=COUNTIF($F$5:F353,F353))</f>
        <v>0</v>
      </c>
    </row>
    <row r="354" spans="1:64" hidden="1">
      <c r="A354" s="43">
        <v>354</v>
      </c>
      <c r="B354" s="35" t="s">
        <v>145</v>
      </c>
      <c r="C354" s="35" t="s">
        <v>5706</v>
      </c>
      <c r="D354" s="35">
        <v>2</v>
      </c>
      <c r="E354" s="35">
        <v>1050</v>
      </c>
      <c r="F354" s="64" t="s">
        <v>1385</v>
      </c>
      <c r="G354" s="73" t="s">
        <v>1386</v>
      </c>
      <c r="H354" s="35" t="s">
        <v>176</v>
      </c>
      <c r="I354" s="35" t="s">
        <v>54</v>
      </c>
      <c r="J354" s="35">
        <v>100</v>
      </c>
      <c r="K354" s="35" t="s">
        <v>148</v>
      </c>
      <c r="L354" s="35" t="s">
        <v>53</v>
      </c>
      <c r="M354" s="35">
        <v>1</v>
      </c>
      <c r="N354" s="35">
        <v>1</v>
      </c>
      <c r="O354" s="35">
        <v>1</v>
      </c>
      <c r="P354" s="35">
        <v>2</v>
      </c>
      <c r="Q354" s="35">
        <v>1</v>
      </c>
      <c r="R354" s="35" t="s">
        <v>73</v>
      </c>
      <c r="S354" s="35" t="s">
        <v>73</v>
      </c>
      <c r="T354" s="36">
        <v>44901</v>
      </c>
      <c r="U354" s="36">
        <v>2958465</v>
      </c>
      <c r="V354" s="35" t="s">
        <v>5707</v>
      </c>
      <c r="W354" s="35" t="s">
        <v>144</v>
      </c>
      <c r="X354" s="35"/>
      <c r="Y354" s="35" t="s">
        <v>143</v>
      </c>
      <c r="Z354" s="35">
        <v>7594328</v>
      </c>
      <c r="AA354" s="35">
        <v>598</v>
      </c>
      <c r="AB354" s="35">
        <v>299</v>
      </c>
      <c r="AC354" s="35"/>
      <c r="AE354" s="51">
        <f t="shared" si="100"/>
        <v>1</v>
      </c>
      <c r="AG354" s="6" t="str">
        <f t="shared" si="101"/>
        <v>90MB1BG0-C1BAY0</v>
      </c>
      <c r="AH354" s="6" t="str">
        <f t="shared" si="102"/>
        <v>59MB1BGB-MB0A01S</v>
      </c>
      <c r="AI354" s="6" t="str">
        <f t="shared" si="103"/>
        <v/>
      </c>
      <c r="AJ354" s="6" t="str">
        <f t="shared" si="104"/>
        <v/>
      </c>
      <c r="AK354" s="6" t="str">
        <f t="shared" si="105"/>
        <v/>
      </c>
      <c r="AL354" s="6" t="str">
        <f t="shared" si="106"/>
        <v/>
      </c>
      <c r="AM354" s="6" t="str">
        <f t="shared" si="107"/>
        <v/>
      </c>
      <c r="AN354" s="6" t="str">
        <f t="shared" si="108"/>
        <v/>
      </c>
      <c r="AO354" s="6" t="str">
        <f t="shared" si="109"/>
        <v xml:space="preserve">90MB1BG0-C1BAY0 | 59MB1BGB-MB0A01S |  |  |  |  |  | </v>
      </c>
      <c r="AP354" s="6">
        <f t="shared" si="110"/>
        <v>100</v>
      </c>
      <c r="AQ354" s="4"/>
      <c r="AR354" s="6" t="b">
        <f t="shared" si="111"/>
        <v>1</v>
      </c>
      <c r="AS354" s="6" t="str">
        <f t="shared" si="112"/>
        <v>461E | 90MB1BG0-C1BAY0 | 59MB1BGB-MB0A01S |  |  |  |  |  |  | A4</v>
      </c>
      <c r="AT354" s="63">
        <f>IF(NOT(AR354),IF(TRIM($H354)="","Assembly","Phantom Alt"),VLOOKUP(F354,ZPCS04!B:G,6,0))</f>
        <v>987</v>
      </c>
      <c r="AU354" s="7"/>
      <c r="AV354" s="38">
        <f ca="1">IF(TRIM($W354)="F",OFFSET($A$5,MATCH($AS354,$AS$5:$AS354,0)-1,0),$A354)</f>
        <v>351</v>
      </c>
      <c r="AW354" s="38">
        <f ca="1">IFERROR(OFFSET(ZPCS04!$A$1,MATCH(F354,ZPCS04!B:B,0)-1,0),100)</f>
        <v>1.99999985</v>
      </c>
      <c r="AX354" s="7"/>
      <c r="AY354" s="6" t="b">
        <f t="shared" si="113"/>
        <v>1</v>
      </c>
      <c r="AZ354" s="6" t="b">
        <f t="shared" si="114"/>
        <v>1</v>
      </c>
      <c r="BA354" s="4"/>
      <c r="BB354" s="38" t="str">
        <f ca="1">IF(AT354="Phantom Alt",MATCH($AS354,$AS$5:$AS354,0),IF(OR(OFFSET($AF354,0,8-COUNTBLANK($AG354:$AN354))=$F353,$BE354=$BE353),$BB353,""))</f>
        <v/>
      </c>
      <c r="BC354" s="41"/>
      <c r="BD354" s="55" t="str">
        <f t="shared" si="115"/>
        <v>90MB1BG0-C1BAY0 | 11202-0144Q000</v>
      </c>
      <c r="BE354" s="55" t="str">
        <f t="shared" ca="1" si="116"/>
        <v>90MB1BG0-C1BAY0 | 59MB1BGB-MB0A01S</v>
      </c>
      <c r="BF354" s="57">
        <f ca="1">IFERROR(VLOOKUP($BE354,$BD$5:$BF353,3,0)*$AE354,VLOOKUP($C354,Demanda!$A:$B,2,0)*$AE354)*IF(AT354="Phantom Alt",$BC354,TRUE)</f>
        <v>1500</v>
      </c>
      <c r="BG354" s="57">
        <f t="shared" ca="1" si="117"/>
        <v>1500</v>
      </c>
      <c r="BH354" s="57">
        <f>SUMIF(Invoice!A:A,F354,Invoice!B:B)</f>
        <v>15000</v>
      </c>
      <c r="BI354" s="57">
        <f t="shared" ca="1" si="118"/>
        <v>1500</v>
      </c>
      <c r="BJ354" s="57">
        <f ca="1">MIN((BI354-SUMIF($AS$5:AS353,AS354,$BJ$5:BJ353)),MAX(0,BH354-SUMIF($F$5:F353,F354,$BJ$5:BJ353)))</f>
        <v>1500</v>
      </c>
      <c r="BK354" s="57">
        <f t="shared" ca="1" si="119"/>
        <v>0</v>
      </c>
      <c r="BL354" s="57">
        <f ca="1">MAX(0,SUMIF(Invoice!A:A,F354,Invoice!B:B)-SUMIF(F:F,F354,BJ:BJ))*(COUNTIF(F:F,F354)=COUNTIF($F$5:F354,F354))</f>
        <v>13500</v>
      </c>
    </row>
    <row r="355" spans="1:64" hidden="1">
      <c r="A355" s="43">
        <v>355</v>
      </c>
      <c r="B355" s="35" t="s">
        <v>145</v>
      </c>
      <c r="C355" s="35" t="s">
        <v>5706</v>
      </c>
      <c r="D355" s="35">
        <v>2</v>
      </c>
      <c r="E355" s="35">
        <v>1060</v>
      </c>
      <c r="F355" s="64" t="s">
        <v>1387</v>
      </c>
      <c r="G355" s="73" t="s">
        <v>1388</v>
      </c>
      <c r="H355" s="35" t="s">
        <v>188</v>
      </c>
      <c r="I355" s="35" t="s">
        <v>55</v>
      </c>
      <c r="J355" s="35">
        <v>0</v>
      </c>
      <c r="K355" s="35" t="s">
        <v>148</v>
      </c>
      <c r="L355" s="35" t="s">
        <v>53</v>
      </c>
      <c r="M355" s="35">
        <v>1</v>
      </c>
      <c r="N355" s="35"/>
      <c r="O355" s="35">
        <v>1</v>
      </c>
      <c r="P355" s="35">
        <v>2</v>
      </c>
      <c r="Q355" s="35">
        <v>2</v>
      </c>
      <c r="R355" s="35" t="s">
        <v>73</v>
      </c>
      <c r="S355" s="35" t="s">
        <v>73</v>
      </c>
      <c r="T355" s="36">
        <v>44901</v>
      </c>
      <c r="U355" s="36">
        <v>2958465</v>
      </c>
      <c r="V355" s="35" t="s">
        <v>5707</v>
      </c>
      <c r="W355" s="35" t="s">
        <v>144</v>
      </c>
      <c r="X355" s="35"/>
      <c r="Y355" s="35" t="s">
        <v>143</v>
      </c>
      <c r="Z355" s="35">
        <v>7594328</v>
      </c>
      <c r="AA355" s="35">
        <v>608</v>
      </c>
      <c r="AB355" s="35">
        <v>304</v>
      </c>
      <c r="AC355" s="35"/>
      <c r="AE355" s="51">
        <f t="shared" si="100"/>
        <v>1</v>
      </c>
      <c r="AG355" s="6" t="str">
        <f t="shared" si="101"/>
        <v>90MB1BG0-C1BAY0</v>
      </c>
      <c r="AH355" s="6" t="str">
        <f t="shared" si="102"/>
        <v>59MB1BGB-MB0A01S</v>
      </c>
      <c r="AI355" s="6" t="str">
        <f t="shared" si="103"/>
        <v/>
      </c>
      <c r="AJ355" s="6" t="str">
        <f t="shared" si="104"/>
        <v/>
      </c>
      <c r="AK355" s="6" t="str">
        <f t="shared" si="105"/>
        <v/>
      </c>
      <c r="AL355" s="6" t="str">
        <f t="shared" si="106"/>
        <v/>
      </c>
      <c r="AM355" s="6" t="str">
        <f t="shared" si="107"/>
        <v/>
      </c>
      <c r="AN355" s="6" t="str">
        <f t="shared" si="108"/>
        <v/>
      </c>
      <c r="AO355" s="6" t="str">
        <f t="shared" si="109"/>
        <v xml:space="preserve">90MB1BG0-C1BAY0 | 59MB1BGB-MB0A01S |  |  |  |  |  | </v>
      </c>
      <c r="AP355" s="6">
        <f t="shared" si="110"/>
        <v>0</v>
      </c>
      <c r="AQ355" s="4"/>
      <c r="AR355" s="6" t="b">
        <f t="shared" si="111"/>
        <v>1</v>
      </c>
      <c r="AS355" s="6" t="str">
        <f t="shared" si="112"/>
        <v>461E | 90MB1BG0-C1BAY0 | 59MB1BGB-MB0A01S |  |  |  |  |  |  | A5</v>
      </c>
      <c r="AT355" s="63">
        <f>IF(NOT(AR355),IF(TRIM($H355)="","Assembly","Phantom Alt"),VLOOKUP(F355,ZPCS04!B:G,6,0))</f>
        <v>1279</v>
      </c>
      <c r="AU355" s="7"/>
      <c r="AV355" s="38">
        <f ca="1">IF(TRIM($W355)="F",OFFSET($A$5,MATCH($AS355,$AS$5:$AS355,0)-1,0),$A355)</f>
        <v>355</v>
      </c>
      <c r="AW355" s="38">
        <f ca="1">IFERROR(OFFSET(ZPCS04!$A$1,MATCH(F355,ZPCS04!B:B,0)-1,0),100)</f>
        <v>2</v>
      </c>
      <c r="AX355" s="7"/>
      <c r="AY355" s="6" t="b">
        <f t="shared" si="113"/>
        <v>1</v>
      </c>
      <c r="AZ355" s="6" t="b">
        <f t="shared" si="114"/>
        <v>1</v>
      </c>
      <c r="BA355" s="4"/>
      <c r="BB355" s="38" t="str">
        <f ca="1">IF(AT355="Phantom Alt",MATCH($AS355,$AS$5:$AS355,0),IF(OR(OFFSET($AF355,0,8-COUNTBLANK($AG355:$AN355))=$F354,$BE355=$BE354),$BB354,""))</f>
        <v/>
      </c>
      <c r="BC355" s="41"/>
      <c r="BD355" s="55" t="str">
        <f t="shared" si="115"/>
        <v>90MB1BG0-C1BAY0 | 11202-02307000</v>
      </c>
      <c r="BE355" s="55" t="str">
        <f t="shared" ca="1" si="116"/>
        <v>90MB1BG0-C1BAY0 | 59MB1BGB-MB0A01S</v>
      </c>
      <c r="BF355" s="57">
        <f ca="1">IFERROR(VLOOKUP($BE355,$BD$5:$BF354,3,0)*$AE355,VLOOKUP($C355,Demanda!$A:$B,2,0)*$AE355)*IF(AT355="Phantom Alt",$BC355,TRUE)</f>
        <v>1500</v>
      </c>
      <c r="BG355" s="57">
        <f t="shared" ca="1" si="117"/>
        <v>0</v>
      </c>
      <c r="BH355" s="57">
        <f>SUMIF(Invoice!A:A,F355,Invoice!B:B)</f>
        <v>0</v>
      </c>
      <c r="BI355" s="57">
        <f t="shared" ca="1" si="118"/>
        <v>1500</v>
      </c>
      <c r="BJ355" s="57">
        <f ca="1">MIN((BI355-SUMIF($AS$5:AS354,AS355,$BJ$5:BJ354)),MAX(0,BH355-SUMIF($F$5:F354,F355,$BJ$5:BJ354)))</f>
        <v>0</v>
      </c>
      <c r="BK355" s="57">
        <f t="shared" ca="1" si="119"/>
        <v>0</v>
      </c>
      <c r="BL355" s="57">
        <f ca="1">MAX(0,SUMIF(Invoice!A:A,F355,Invoice!B:B)-SUMIF(F:F,F355,BJ:BJ))*(COUNTIF(F:F,F355)=COUNTIF($F$5:F355,F355))</f>
        <v>0</v>
      </c>
    </row>
    <row r="356" spans="1:64" hidden="1">
      <c r="A356" s="43">
        <v>356</v>
      </c>
      <c r="B356" s="35" t="s">
        <v>145</v>
      </c>
      <c r="C356" s="35" t="s">
        <v>5706</v>
      </c>
      <c r="D356" s="35">
        <v>2</v>
      </c>
      <c r="E356" s="35">
        <v>1060</v>
      </c>
      <c r="F356" s="64" t="s">
        <v>1390</v>
      </c>
      <c r="G356" s="73" t="s">
        <v>1391</v>
      </c>
      <c r="H356" s="35" t="s">
        <v>188</v>
      </c>
      <c r="I356" s="35" t="s">
        <v>55</v>
      </c>
      <c r="J356" s="35">
        <v>0</v>
      </c>
      <c r="K356" s="35" t="s">
        <v>148</v>
      </c>
      <c r="L356" s="35" t="s">
        <v>53</v>
      </c>
      <c r="M356" s="35">
        <v>1</v>
      </c>
      <c r="N356" s="35"/>
      <c r="O356" s="35">
        <v>1</v>
      </c>
      <c r="P356" s="35">
        <v>2</v>
      </c>
      <c r="Q356" s="35">
        <v>3</v>
      </c>
      <c r="R356" s="35" t="s">
        <v>73</v>
      </c>
      <c r="S356" s="35" t="s">
        <v>73</v>
      </c>
      <c r="T356" s="36">
        <v>44901</v>
      </c>
      <c r="U356" s="36">
        <v>2958465</v>
      </c>
      <c r="V356" s="35" t="s">
        <v>5707</v>
      </c>
      <c r="W356" s="35" t="s">
        <v>144</v>
      </c>
      <c r="X356" s="35"/>
      <c r="Y356" s="35" t="s">
        <v>143</v>
      </c>
      <c r="Z356" s="35">
        <v>7594328</v>
      </c>
      <c r="AA356" s="35">
        <v>610</v>
      </c>
      <c r="AB356" s="35">
        <v>305</v>
      </c>
      <c r="AC356" s="35"/>
      <c r="AE356" s="51">
        <f t="shared" si="100"/>
        <v>1</v>
      </c>
      <c r="AG356" s="6" t="str">
        <f t="shared" si="101"/>
        <v>90MB1BG0-C1BAY0</v>
      </c>
      <c r="AH356" s="6" t="str">
        <f t="shared" si="102"/>
        <v>59MB1BGB-MB0A01S</v>
      </c>
      <c r="AI356" s="6" t="str">
        <f t="shared" si="103"/>
        <v/>
      </c>
      <c r="AJ356" s="6" t="str">
        <f t="shared" si="104"/>
        <v/>
      </c>
      <c r="AK356" s="6" t="str">
        <f t="shared" si="105"/>
        <v/>
      </c>
      <c r="AL356" s="6" t="str">
        <f t="shared" si="106"/>
        <v/>
      </c>
      <c r="AM356" s="6" t="str">
        <f t="shared" si="107"/>
        <v/>
      </c>
      <c r="AN356" s="6" t="str">
        <f t="shared" si="108"/>
        <v/>
      </c>
      <c r="AO356" s="6" t="str">
        <f t="shared" si="109"/>
        <v xml:space="preserve">90MB1BG0-C1BAY0 | 59MB1BGB-MB0A01S |  |  |  |  |  | </v>
      </c>
      <c r="AP356" s="6">
        <f t="shared" si="110"/>
        <v>0</v>
      </c>
      <c r="AQ356" s="4"/>
      <c r="AR356" s="6" t="b">
        <f t="shared" si="111"/>
        <v>1</v>
      </c>
      <c r="AS356" s="6" t="str">
        <f t="shared" si="112"/>
        <v>461E | 90MB1BG0-C1BAY0 | 59MB1BGB-MB0A01S |  |  |  |  |  |  | A5</v>
      </c>
      <c r="AT356" s="63">
        <f>IF(NOT(AR356),IF(TRIM($H356)="","Assembly","Phantom Alt"),VLOOKUP(F356,ZPCS04!B:G,6,0))</f>
        <v>1279</v>
      </c>
      <c r="AU356" s="7"/>
      <c r="AV356" s="38">
        <f ca="1">IF(TRIM($W356)="F",OFFSET($A$5,MATCH($AS356,$AS$5:$AS356,0)-1,0),$A356)</f>
        <v>355</v>
      </c>
      <c r="AW356" s="38">
        <f ca="1">IFERROR(OFFSET(ZPCS04!$A$1,MATCH(F356,ZPCS04!B:B,0)-1,0),100)</f>
        <v>2</v>
      </c>
      <c r="AX356" s="7"/>
      <c r="AY356" s="6" t="b">
        <f t="shared" si="113"/>
        <v>1</v>
      </c>
      <c r="AZ356" s="6" t="b">
        <f t="shared" si="114"/>
        <v>1</v>
      </c>
      <c r="BA356" s="4"/>
      <c r="BB356" s="38" t="str">
        <f ca="1">IF(AT356="Phantom Alt",MATCH($AS356,$AS$5:$AS356,0),IF(OR(OFFSET($AF356,0,8-COUNTBLANK($AG356:$AN356))=$F355,$BE356=$BE355),$BB355,""))</f>
        <v/>
      </c>
      <c r="BC356" s="41"/>
      <c r="BD356" s="55" t="str">
        <f t="shared" si="115"/>
        <v>90MB1BG0-C1BAY0 | 11202-0230F000</v>
      </c>
      <c r="BE356" s="55" t="str">
        <f t="shared" ca="1" si="116"/>
        <v>90MB1BG0-C1BAY0 | 59MB1BGB-MB0A01S</v>
      </c>
      <c r="BF356" s="57">
        <f ca="1">IFERROR(VLOOKUP($BE356,$BD$5:$BF355,3,0)*$AE356,VLOOKUP($C356,Demanda!$A:$B,2,0)*$AE356)*IF(AT356="Phantom Alt",$BC356,TRUE)</f>
        <v>1500</v>
      </c>
      <c r="BG356" s="57">
        <f t="shared" ca="1" si="117"/>
        <v>0</v>
      </c>
      <c r="BH356" s="57">
        <f>SUMIF(Invoice!A:A,F356,Invoice!B:B)</f>
        <v>0</v>
      </c>
      <c r="BI356" s="57">
        <f t="shared" ca="1" si="118"/>
        <v>1500</v>
      </c>
      <c r="BJ356" s="57">
        <f ca="1">MIN((BI356-SUMIF($AS$5:AS355,AS356,$BJ$5:BJ355)),MAX(0,BH356-SUMIF($F$5:F355,F356,$BJ$5:BJ355)))</f>
        <v>0</v>
      </c>
      <c r="BK356" s="57">
        <f t="shared" ca="1" si="119"/>
        <v>0</v>
      </c>
      <c r="BL356" s="57">
        <f ca="1">MAX(0,SUMIF(Invoice!A:A,F356,Invoice!B:B)-SUMIF(F:F,F356,BJ:BJ))*(COUNTIF(F:F,F356)=COUNTIF($F$5:F356,F356))</f>
        <v>0</v>
      </c>
    </row>
    <row r="357" spans="1:64" hidden="1">
      <c r="A357" s="43">
        <v>357</v>
      </c>
      <c r="B357" s="35" t="s">
        <v>145</v>
      </c>
      <c r="C357" s="35" t="s">
        <v>5706</v>
      </c>
      <c r="D357" s="35">
        <v>2</v>
      </c>
      <c r="E357" s="35">
        <v>1060</v>
      </c>
      <c r="F357" s="64" t="s">
        <v>1392</v>
      </c>
      <c r="G357" s="73" t="s">
        <v>1393</v>
      </c>
      <c r="H357" s="35" t="s">
        <v>188</v>
      </c>
      <c r="I357" s="35" t="s">
        <v>54</v>
      </c>
      <c r="J357" s="35">
        <v>100</v>
      </c>
      <c r="K357" s="35" t="s">
        <v>148</v>
      </c>
      <c r="L357" s="35" t="s">
        <v>53</v>
      </c>
      <c r="M357" s="35">
        <v>1</v>
      </c>
      <c r="N357" s="35">
        <v>1</v>
      </c>
      <c r="O357" s="35">
        <v>1</v>
      </c>
      <c r="P357" s="35">
        <v>2</v>
      </c>
      <c r="Q357" s="35">
        <v>1</v>
      </c>
      <c r="R357" s="35" t="s">
        <v>73</v>
      </c>
      <c r="S357" s="35" t="s">
        <v>73</v>
      </c>
      <c r="T357" s="36">
        <v>44901</v>
      </c>
      <c r="U357" s="36">
        <v>2958465</v>
      </c>
      <c r="V357" s="35" t="s">
        <v>5707</v>
      </c>
      <c r="W357" s="35" t="s">
        <v>144</v>
      </c>
      <c r="X357" s="35"/>
      <c r="Y357" s="35" t="s">
        <v>143</v>
      </c>
      <c r="Z357" s="35">
        <v>7594328</v>
      </c>
      <c r="AA357" s="35">
        <v>606</v>
      </c>
      <c r="AB357" s="35">
        <v>303</v>
      </c>
      <c r="AC357" s="35"/>
      <c r="AE357" s="51">
        <f t="shared" si="100"/>
        <v>1</v>
      </c>
      <c r="AG357" s="6" t="str">
        <f t="shared" si="101"/>
        <v>90MB1BG0-C1BAY0</v>
      </c>
      <c r="AH357" s="6" t="str">
        <f t="shared" si="102"/>
        <v>59MB1BGB-MB0A01S</v>
      </c>
      <c r="AI357" s="6" t="str">
        <f t="shared" si="103"/>
        <v/>
      </c>
      <c r="AJ357" s="6" t="str">
        <f t="shared" si="104"/>
        <v/>
      </c>
      <c r="AK357" s="6" t="str">
        <f t="shared" si="105"/>
        <v/>
      </c>
      <c r="AL357" s="6" t="str">
        <f t="shared" si="106"/>
        <v/>
      </c>
      <c r="AM357" s="6" t="str">
        <f t="shared" si="107"/>
        <v/>
      </c>
      <c r="AN357" s="6" t="str">
        <f t="shared" si="108"/>
        <v/>
      </c>
      <c r="AO357" s="6" t="str">
        <f t="shared" si="109"/>
        <v xml:space="preserve">90MB1BG0-C1BAY0 | 59MB1BGB-MB0A01S |  |  |  |  |  | </v>
      </c>
      <c r="AP357" s="6">
        <f t="shared" si="110"/>
        <v>100</v>
      </c>
      <c r="AQ357" s="4"/>
      <c r="AR357" s="6" t="b">
        <f t="shared" si="111"/>
        <v>1</v>
      </c>
      <c r="AS357" s="6" t="str">
        <f t="shared" si="112"/>
        <v>461E | 90MB1BG0-C1BAY0 | 59MB1BGB-MB0A01S |  |  |  |  |  |  | A5</v>
      </c>
      <c r="AT357" s="63">
        <f>IF(NOT(AR357),IF(TRIM($H357)="","Assembly","Phantom Alt"),VLOOKUP(F357,ZPCS04!B:G,6,0))</f>
        <v>1279</v>
      </c>
      <c r="AU357" s="7"/>
      <c r="AV357" s="38">
        <f ca="1">IF(TRIM($W357)="F",OFFSET($A$5,MATCH($AS357,$AS$5:$AS357,0)-1,0),$A357)</f>
        <v>355</v>
      </c>
      <c r="AW357" s="38">
        <f ca="1">IFERROR(OFFSET(ZPCS04!$A$1,MATCH(F357,ZPCS04!B:B,0)-1,0),100)</f>
        <v>1.99999985</v>
      </c>
      <c r="AX357" s="7"/>
      <c r="AY357" s="6" t="b">
        <f t="shared" si="113"/>
        <v>1</v>
      </c>
      <c r="AZ357" s="6" t="b">
        <f t="shared" si="114"/>
        <v>1</v>
      </c>
      <c r="BA357" s="4"/>
      <c r="BB357" s="38" t="str">
        <f ca="1">IF(AT357="Phantom Alt",MATCH($AS357,$AS$5:$AS357,0),IF(OR(OFFSET($AF357,0,8-COUNTBLANK($AG357:$AN357))=$F356,$BE357=$BE356),$BB356,""))</f>
        <v/>
      </c>
      <c r="BC357" s="41"/>
      <c r="BD357" s="55" t="str">
        <f t="shared" si="115"/>
        <v>90MB1BG0-C1BAY0 | 11202-0230Q000</v>
      </c>
      <c r="BE357" s="55" t="str">
        <f t="shared" ca="1" si="116"/>
        <v>90MB1BG0-C1BAY0 | 59MB1BGB-MB0A01S</v>
      </c>
      <c r="BF357" s="57">
        <f ca="1">IFERROR(VLOOKUP($BE357,$BD$5:$BF356,3,0)*$AE357,VLOOKUP($C357,Demanda!$A:$B,2,0)*$AE357)*IF(AT357="Phantom Alt",$BC357,TRUE)</f>
        <v>1500</v>
      </c>
      <c r="BG357" s="57">
        <f t="shared" ca="1" si="117"/>
        <v>1500</v>
      </c>
      <c r="BH357" s="57">
        <f>SUMIF(Invoice!A:A,F357,Invoice!B:B)</f>
        <v>15000</v>
      </c>
      <c r="BI357" s="57">
        <f t="shared" ca="1" si="118"/>
        <v>1500</v>
      </c>
      <c r="BJ357" s="57">
        <f ca="1">MIN((BI357-SUMIF($AS$5:AS356,AS357,$BJ$5:BJ356)),MAX(0,BH357-SUMIF($F$5:F356,F357,$BJ$5:BJ356)))</f>
        <v>1500</v>
      </c>
      <c r="BK357" s="57">
        <f t="shared" ca="1" si="119"/>
        <v>0</v>
      </c>
      <c r="BL357" s="57">
        <f ca="1">MAX(0,SUMIF(Invoice!A:A,F357,Invoice!B:B)-SUMIF(F:F,F357,BJ:BJ))*(COUNTIF(F:F,F357)=COUNTIF($F$5:F357,F357))</f>
        <v>13500</v>
      </c>
    </row>
    <row r="358" spans="1:64" hidden="1">
      <c r="A358" s="43">
        <v>358</v>
      </c>
      <c r="B358" s="35" t="s">
        <v>145</v>
      </c>
      <c r="C358" s="35" t="s">
        <v>5706</v>
      </c>
      <c r="D358" s="35">
        <v>2</v>
      </c>
      <c r="E358" s="35">
        <v>1060</v>
      </c>
      <c r="F358" s="64" t="s">
        <v>1394</v>
      </c>
      <c r="G358" s="73" t="s">
        <v>1395</v>
      </c>
      <c r="H358" s="35" t="s">
        <v>188</v>
      </c>
      <c r="I358" s="35" t="s">
        <v>55</v>
      </c>
      <c r="J358" s="35">
        <v>0</v>
      </c>
      <c r="K358" s="35" t="s">
        <v>148</v>
      </c>
      <c r="L358" s="35" t="s">
        <v>53</v>
      </c>
      <c r="M358" s="35">
        <v>1</v>
      </c>
      <c r="N358" s="35"/>
      <c r="O358" s="35">
        <v>1</v>
      </c>
      <c r="P358" s="35">
        <v>2</v>
      </c>
      <c r="Q358" s="35">
        <v>4</v>
      </c>
      <c r="R358" s="35" t="s">
        <v>73</v>
      </c>
      <c r="S358" s="35" t="s">
        <v>73</v>
      </c>
      <c r="T358" s="36">
        <v>44901</v>
      </c>
      <c r="U358" s="36">
        <v>2958465</v>
      </c>
      <c r="V358" s="35" t="s">
        <v>5707</v>
      </c>
      <c r="W358" s="35" t="s">
        <v>144</v>
      </c>
      <c r="X358" s="35"/>
      <c r="Y358" s="35" t="s">
        <v>143</v>
      </c>
      <c r="Z358" s="35">
        <v>7594328</v>
      </c>
      <c r="AA358" s="35">
        <v>612</v>
      </c>
      <c r="AB358" s="35">
        <v>306</v>
      </c>
      <c r="AC358" s="35"/>
      <c r="AE358" s="51">
        <f t="shared" si="100"/>
        <v>1</v>
      </c>
      <c r="AG358" s="6" t="str">
        <f t="shared" si="101"/>
        <v>90MB1BG0-C1BAY0</v>
      </c>
      <c r="AH358" s="6" t="str">
        <f t="shared" si="102"/>
        <v>59MB1BGB-MB0A01S</v>
      </c>
      <c r="AI358" s="6" t="str">
        <f t="shared" si="103"/>
        <v/>
      </c>
      <c r="AJ358" s="6" t="str">
        <f t="shared" si="104"/>
        <v/>
      </c>
      <c r="AK358" s="6" t="str">
        <f t="shared" si="105"/>
        <v/>
      </c>
      <c r="AL358" s="6" t="str">
        <f t="shared" si="106"/>
        <v/>
      </c>
      <c r="AM358" s="6" t="str">
        <f t="shared" si="107"/>
        <v/>
      </c>
      <c r="AN358" s="6" t="str">
        <f t="shared" si="108"/>
        <v/>
      </c>
      <c r="AO358" s="6" t="str">
        <f t="shared" si="109"/>
        <v xml:space="preserve">90MB1BG0-C1BAY0 | 59MB1BGB-MB0A01S |  |  |  |  |  | </v>
      </c>
      <c r="AP358" s="6">
        <f t="shared" si="110"/>
        <v>0</v>
      </c>
      <c r="AQ358" s="4"/>
      <c r="AR358" s="6" t="b">
        <f t="shared" si="111"/>
        <v>1</v>
      </c>
      <c r="AS358" s="6" t="str">
        <f t="shared" si="112"/>
        <v>461E | 90MB1BG0-C1BAY0 | 59MB1BGB-MB0A01S |  |  |  |  |  |  | A5</v>
      </c>
      <c r="AT358" s="63">
        <f>IF(NOT(AR358),IF(TRIM($H358)="","Assembly","Phantom Alt"),VLOOKUP(F358,ZPCS04!B:G,6,0))</f>
        <v>1279</v>
      </c>
      <c r="AU358" s="7"/>
      <c r="AV358" s="38">
        <f ca="1">IF(TRIM($W358)="F",OFFSET($A$5,MATCH($AS358,$AS$5:$AS358,0)-1,0),$A358)</f>
        <v>355</v>
      </c>
      <c r="AW358" s="38">
        <f ca="1">IFERROR(OFFSET(ZPCS04!$A$1,MATCH(F358,ZPCS04!B:B,0)-1,0),100)</f>
        <v>2</v>
      </c>
      <c r="AX358" s="7"/>
      <c r="AY358" s="6" t="b">
        <f t="shared" si="113"/>
        <v>1</v>
      </c>
      <c r="AZ358" s="6" t="b">
        <f t="shared" si="114"/>
        <v>1</v>
      </c>
      <c r="BA358" s="4"/>
      <c r="BB358" s="38" t="str">
        <f ca="1">IF(AT358="Phantom Alt",MATCH($AS358,$AS$5:$AS358,0),IF(OR(OFFSET($AF358,0,8-COUNTBLANK($AG358:$AN358))=$F357,$BE358=$BE357),$BB357,""))</f>
        <v/>
      </c>
      <c r="BC358" s="41"/>
      <c r="BD358" s="55" t="str">
        <f t="shared" si="115"/>
        <v>90MB1BG0-C1BAY0 | 11G231012004390</v>
      </c>
      <c r="BE358" s="55" t="str">
        <f t="shared" ca="1" si="116"/>
        <v>90MB1BG0-C1BAY0 | 59MB1BGB-MB0A01S</v>
      </c>
      <c r="BF358" s="57">
        <f ca="1">IFERROR(VLOOKUP($BE358,$BD$5:$BF357,3,0)*$AE358,VLOOKUP($C358,Demanda!$A:$B,2,0)*$AE358)*IF(AT358="Phantom Alt",$BC358,TRUE)</f>
        <v>1500</v>
      </c>
      <c r="BG358" s="57">
        <f t="shared" ca="1" si="117"/>
        <v>0</v>
      </c>
      <c r="BH358" s="57">
        <f>SUMIF(Invoice!A:A,F358,Invoice!B:B)</f>
        <v>0</v>
      </c>
      <c r="BI358" s="57">
        <f t="shared" ca="1" si="118"/>
        <v>1500</v>
      </c>
      <c r="BJ358" s="57">
        <f ca="1">MIN((BI358-SUMIF($AS$5:AS357,AS358,$BJ$5:BJ357)),MAX(0,BH358-SUMIF($F$5:F357,F358,$BJ$5:BJ357)))</f>
        <v>0</v>
      </c>
      <c r="BK358" s="57">
        <f t="shared" ca="1" si="119"/>
        <v>0</v>
      </c>
      <c r="BL358" s="57">
        <f ca="1">MAX(0,SUMIF(Invoice!A:A,F358,Invoice!B:B)-SUMIF(F:F,F358,BJ:BJ))*(COUNTIF(F:F,F358)=COUNTIF($F$5:F358,F358))</f>
        <v>0</v>
      </c>
    </row>
    <row r="359" spans="1:64" hidden="1">
      <c r="A359" s="43">
        <v>359</v>
      </c>
      <c r="B359" s="35" t="s">
        <v>145</v>
      </c>
      <c r="C359" s="35" t="s">
        <v>5706</v>
      </c>
      <c r="D359" s="35">
        <v>2</v>
      </c>
      <c r="E359" s="35">
        <v>1070</v>
      </c>
      <c r="F359" s="64" t="s">
        <v>1396</v>
      </c>
      <c r="G359" s="73" t="s">
        <v>1397</v>
      </c>
      <c r="H359" s="35" t="s">
        <v>193</v>
      </c>
      <c r="I359" s="35" t="s">
        <v>55</v>
      </c>
      <c r="J359" s="35">
        <v>0</v>
      </c>
      <c r="K359" s="35" t="s">
        <v>148</v>
      </c>
      <c r="L359" s="35" t="s">
        <v>53</v>
      </c>
      <c r="M359" s="35">
        <v>48</v>
      </c>
      <c r="N359" s="35"/>
      <c r="O359" s="35">
        <v>1</v>
      </c>
      <c r="P359" s="35">
        <v>2</v>
      </c>
      <c r="Q359" s="35">
        <v>2</v>
      </c>
      <c r="R359" s="35" t="s">
        <v>73</v>
      </c>
      <c r="S359" s="35" t="s">
        <v>73</v>
      </c>
      <c r="T359" s="36">
        <v>44901</v>
      </c>
      <c r="U359" s="36">
        <v>2958465</v>
      </c>
      <c r="V359" s="35" t="s">
        <v>5707</v>
      </c>
      <c r="W359" s="35" t="s">
        <v>144</v>
      </c>
      <c r="X359" s="35"/>
      <c r="Y359" s="35" t="s">
        <v>143</v>
      </c>
      <c r="Z359" s="35">
        <v>7594328</v>
      </c>
      <c r="AA359" s="35">
        <v>616</v>
      </c>
      <c r="AB359" s="35">
        <v>308</v>
      </c>
      <c r="AC359" s="35"/>
      <c r="AE359" s="51">
        <f t="shared" si="100"/>
        <v>48</v>
      </c>
      <c r="AG359" s="6" t="str">
        <f t="shared" si="101"/>
        <v>90MB1BG0-C1BAY0</v>
      </c>
      <c r="AH359" s="6" t="str">
        <f t="shared" si="102"/>
        <v>59MB1BGB-MB0A01S</v>
      </c>
      <c r="AI359" s="6" t="str">
        <f t="shared" si="103"/>
        <v/>
      </c>
      <c r="AJ359" s="6" t="str">
        <f t="shared" si="104"/>
        <v/>
      </c>
      <c r="AK359" s="6" t="str">
        <f t="shared" si="105"/>
        <v/>
      </c>
      <c r="AL359" s="6" t="str">
        <f t="shared" si="106"/>
        <v/>
      </c>
      <c r="AM359" s="6" t="str">
        <f t="shared" si="107"/>
        <v/>
      </c>
      <c r="AN359" s="6" t="str">
        <f t="shared" si="108"/>
        <v/>
      </c>
      <c r="AO359" s="6" t="str">
        <f t="shared" si="109"/>
        <v xml:space="preserve">90MB1BG0-C1BAY0 | 59MB1BGB-MB0A01S |  |  |  |  |  | </v>
      </c>
      <c r="AP359" s="6">
        <f t="shared" si="110"/>
        <v>0</v>
      </c>
      <c r="AQ359" s="4"/>
      <c r="AR359" s="6" t="b">
        <f t="shared" si="111"/>
        <v>1</v>
      </c>
      <c r="AS359" s="6" t="str">
        <f t="shared" si="112"/>
        <v>461E | 90MB1BG0-C1BAY0 | 59MB1BGB-MB0A01S |  |  |  |  |  |  | A6</v>
      </c>
      <c r="AT359" s="63">
        <f>IF(NOT(AR359),IF(TRIM($H359)="","Assembly","Phantom Alt"),VLOOKUP(F359,ZPCS04!B:G,6,0))</f>
        <v>1231</v>
      </c>
      <c r="AU359" s="7"/>
      <c r="AV359" s="38">
        <f ca="1">IF(TRIM($W359)="F",OFFSET($A$5,MATCH($AS359,$AS$5:$AS359,0)-1,0),$A359)</f>
        <v>359</v>
      </c>
      <c r="AW359" s="38">
        <f ca="1">IFERROR(OFFSET(ZPCS04!$A$1,MATCH(F359,ZPCS04!B:B,0)-1,0),100)</f>
        <v>2</v>
      </c>
      <c r="AX359" s="7"/>
      <c r="AY359" s="6" t="b">
        <f t="shared" si="113"/>
        <v>1</v>
      </c>
      <c r="AZ359" s="6" t="b">
        <f t="shared" si="114"/>
        <v>1</v>
      </c>
      <c r="BA359" s="4"/>
      <c r="BB359" s="38" t="str">
        <f ca="1">IF(AT359="Phantom Alt",MATCH($AS359,$AS$5:$AS359,0),IF(OR(OFFSET($AF359,0,8-COUNTBLANK($AG359:$AN359))=$F358,$BE359=$BE358),$BB358,""))</f>
        <v/>
      </c>
      <c r="BC359" s="41"/>
      <c r="BD359" s="55" t="str">
        <f t="shared" si="115"/>
        <v>90MB1BG0-C1BAY0 | 11202-0291D000</v>
      </c>
      <c r="BE359" s="55" t="str">
        <f t="shared" ca="1" si="116"/>
        <v>90MB1BG0-C1BAY0 | 59MB1BGB-MB0A01S</v>
      </c>
      <c r="BF359" s="57">
        <f ca="1">IFERROR(VLOOKUP($BE359,$BD$5:$BF358,3,0)*$AE359,VLOOKUP($C359,Demanda!$A:$B,2,0)*$AE359)*IF(AT359="Phantom Alt",$BC359,TRUE)</f>
        <v>72000</v>
      </c>
      <c r="BG359" s="57">
        <f t="shared" ca="1" si="117"/>
        <v>0</v>
      </c>
      <c r="BH359" s="57">
        <f>SUMIF(Invoice!A:A,F359,Invoice!B:B)</f>
        <v>0</v>
      </c>
      <c r="BI359" s="57">
        <f t="shared" ca="1" si="118"/>
        <v>72000</v>
      </c>
      <c r="BJ359" s="57">
        <f ca="1">MIN((BI359-SUMIF($AS$5:AS358,AS359,$BJ$5:BJ358)),MAX(0,BH359-SUMIF($F$5:F358,F359,$BJ$5:BJ358)))</f>
        <v>0</v>
      </c>
      <c r="BK359" s="57">
        <f t="shared" ca="1" si="119"/>
        <v>0</v>
      </c>
      <c r="BL359" s="57">
        <f ca="1">MAX(0,SUMIF(Invoice!A:A,F359,Invoice!B:B)-SUMIF(F:F,F359,BJ:BJ))*(COUNTIF(F:F,F359)=COUNTIF($F$5:F359,F359))</f>
        <v>0</v>
      </c>
    </row>
    <row r="360" spans="1:64" hidden="1">
      <c r="A360" s="43">
        <v>360</v>
      </c>
      <c r="B360" s="35" t="s">
        <v>145</v>
      </c>
      <c r="C360" s="35" t="s">
        <v>5706</v>
      </c>
      <c r="D360" s="35">
        <v>2</v>
      </c>
      <c r="E360" s="35">
        <v>1070</v>
      </c>
      <c r="F360" s="64" t="s">
        <v>1399</v>
      </c>
      <c r="G360" s="73" t="s">
        <v>1400</v>
      </c>
      <c r="H360" s="35" t="s">
        <v>193</v>
      </c>
      <c r="I360" s="35" t="s">
        <v>55</v>
      </c>
      <c r="J360" s="35">
        <v>0</v>
      </c>
      <c r="K360" s="35" t="s">
        <v>148</v>
      </c>
      <c r="L360" s="35" t="s">
        <v>53</v>
      </c>
      <c r="M360" s="35">
        <v>48</v>
      </c>
      <c r="N360" s="35"/>
      <c r="O360" s="35">
        <v>1</v>
      </c>
      <c r="P360" s="35">
        <v>2</v>
      </c>
      <c r="Q360" s="35">
        <v>3</v>
      </c>
      <c r="R360" s="35" t="s">
        <v>73</v>
      </c>
      <c r="S360" s="35" t="s">
        <v>73</v>
      </c>
      <c r="T360" s="36">
        <v>44901</v>
      </c>
      <c r="U360" s="36">
        <v>2958465</v>
      </c>
      <c r="V360" s="35" t="s">
        <v>5707</v>
      </c>
      <c r="W360" s="35" t="s">
        <v>144</v>
      </c>
      <c r="X360" s="35"/>
      <c r="Y360" s="35" t="s">
        <v>143</v>
      </c>
      <c r="Z360" s="35">
        <v>7594328</v>
      </c>
      <c r="AA360" s="35">
        <v>618</v>
      </c>
      <c r="AB360" s="35">
        <v>309</v>
      </c>
      <c r="AC360" s="35"/>
      <c r="AE360" s="51">
        <f t="shared" si="100"/>
        <v>48</v>
      </c>
      <c r="AG360" s="6" t="str">
        <f t="shared" si="101"/>
        <v>90MB1BG0-C1BAY0</v>
      </c>
      <c r="AH360" s="6" t="str">
        <f t="shared" si="102"/>
        <v>59MB1BGB-MB0A01S</v>
      </c>
      <c r="AI360" s="6" t="str">
        <f t="shared" si="103"/>
        <v/>
      </c>
      <c r="AJ360" s="6" t="str">
        <f t="shared" si="104"/>
        <v/>
      </c>
      <c r="AK360" s="6" t="str">
        <f t="shared" si="105"/>
        <v/>
      </c>
      <c r="AL360" s="6" t="str">
        <f t="shared" si="106"/>
        <v/>
      </c>
      <c r="AM360" s="6" t="str">
        <f t="shared" si="107"/>
        <v/>
      </c>
      <c r="AN360" s="6" t="str">
        <f t="shared" si="108"/>
        <v/>
      </c>
      <c r="AO360" s="6" t="str">
        <f t="shared" si="109"/>
        <v xml:space="preserve">90MB1BG0-C1BAY0 | 59MB1BGB-MB0A01S |  |  |  |  |  | </v>
      </c>
      <c r="AP360" s="6">
        <f t="shared" si="110"/>
        <v>0</v>
      </c>
      <c r="AQ360" s="4"/>
      <c r="AR360" s="6" t="b">
        <f t="shared" si="111"/>
        <v>1</v>
      </c>
      <c r="AS360" s="6" t="str">
        <f t="shared" si="112"/>
        <v>461E | 90MB1BG0-C1BAY0 | 59MB1BGB-MB0A01S |  |  |  |  |  |  | A6</v>
      </c>
      <c r="AT360" s="63">
        <f>IF(NOT(AR360),IF(TRIM($H360)="","Assembly","Phantom Alt"),VLOOKUP(F360,ZPCS04!B:G,6,0))</f>
        <v>1231</v>
      </c>
      <c r="AU360" s="7"/>
      <c r="AV360" s="38">
        <f ca="1">IF(TRIM($W360)="F",OFFSET($A$5,MATCH($AS360,$AS$5:$AS360,0)-1,0),$A360)</f>
        <v>359</v>
      </c>
      <c r="AW360" s="38">
        <f ca="1">IFERROR(OFFSET(ZPCS04!$A$1,MATCH(F360,ZPCS04!B:B,0)-1,0),100)</f>
        <v>2</v>
      </c>
      <c r="AX360" s="7"/>
      <c r="AY360" s="6" t="b">
        <f t="shared" si="113"/>
        <v>1</v>
      </c>
      <c r="AZ360" s="6" t="b">
        <f t="shared" si="114"/>
        <v>1</v>
      </c>
      <c r="BA360" s="4"/>
      <c r="BB360" s="38" t="str">
        <f ca="1">IF(AT360="Phantom Alt",MATCH($AS360,$AS$5:$AS360,0),IF(OR(OFFSET($AF360,0,8-COUNTBLANK($AG360:$AN360))=$F359,$BE360=$BE359),$BB359,""))</f>
        <v/>
      </c>
      <c r="BC360" s="41"/>
      <c r="BD360" s="55" t="str">
        <f t="shared" si="115"/>
        <v>90MB1BG0-C1BAY0 | 11202-0291F000</v>
      </c>
      <c r="BE360" s="55" t="str">
        <f t="shared" ca="1" si="116"/>
        <v>90MB1BG0-C1BAY0 | 59MB1BGB-MB0A01S</v>
      </c>
      <c r="BF360" s="57">
        <f ca="1">IFERROR(VLOOKUP($BE360,$BD$5:$BF359,3,0)*$AE360,VLOOKUP($C360,Demanda!$A:$B,2,0)*$AE360)*IF(AT360="Phantom Alt",$BC360,TRUE)</f>
        <v>72000</v>
      </c>
      <c r="BG360" s="57">
        <f t="shared" ca="1" si="117"/>
        <v>0</v>
      </c>
      <c r="BH360" s="57">
        <f>SUMIF(Invoice!A:A,F360,Invoice!B:B)</f>
        <v>0</v>
      </c>
      <c r="BI360" s="57">
        <f t="shared" ca="1" si="118"/>
        <v>72000</v>
      </c>
      <c r="BJ360" s="57">
        <f ca="1">MIN((BI360-SUMIF($AS$5:AS359,AS360,$BJ$5:BJ359)),MAX(0,BH360-SUMIF($F$5:F359,F360,$BJ$5:BJ359)))</f>
        <v>0</v>
      </c>
      <c r="BK360" s="57">
        <f t="shared" ca="1" si="119"/>
        <v>0</v>
      </c>
      <c r="BL360" s="57">
        <f ca="1">MAX(0,SUMIF(Invoice!A:A,F360,Invoice!B:B)-SUMIF(F:F,F360,BJ:BJ))*(COUNTIF(F:F,F360)=COUNTIF($F$5:F360,F360))</f>
        <v>0</v>
      </c>
    </row>
    <row r="361" spans="1:64" hidden="1">
      <c r="A361" s="43">
        <v>361</v>
      </c>
      <c r="B361" s="35" t="s">
        <v>145</v>
      </c>
      <c r="C361" s="35" t="s">
        <v>5706</v>
      </c>
      <c r="D361" s="35">
        <v>2</v>
      </c>
      <c r="E361" s="35">
        <v>1070</v>
      </c>
      <c r="F361" s="64" t="s">
        <v>1401</v>
      </c>
      <c r="G361" s="73" t="s">
        <v>1402</v>
      </c>
      <c r="H361" s="35" t="s">
        <v>193</v>
      </c>
      <c r="I361" s="35" t="s">
        <v>55</v>
      </c>
      <c r="J361" s="35">
        <v>0</v>
      </c>
      <c r="K361" s="35" t="s">
        <v>148</v>
      </c>
      <c r="L361" s="35" t="s">
        <v>53</v>
      </c>
      <c r="M361" s="35">
        <v>48</v>
      </c>
      <c r="N361" s="35"/>
      <c r="O361" s="35">
        <v>1</v>
      </c>
      <c r="P361" s="35">
        <v>2</v>
      </c>
      <c r="Q361" s="35">
        <v>4</v>
      </c>
      <c r="R361" s="35" t="s">
        <v>73</v>
      </c>
      <c r="S361" s="35" t="s">
        <v>73</v>
      </c>
      <c r="T361" s="36">
        <v>44901</v>
      </c>
      <c r="U361" s="36">
        <v>2958465</v>
      </c>
      <c r="V361" s="35" t="s">
        <v>5707</v>
      </c>
      <c r="W361" s="35" t="s">
        <v>144</v>
      </c>
      <c r="X361" s="35"/>
      <c r="Y361" s="35" t="s">
        <v>143</v>
      </c>
      <c r="Z361" s="35">
        <v>7594328</v>
      </c>
      <c r="AA361" s="35">
        <v>620</v>
      </c>
      <c r="AB361" s="35">
        <v>310</v>
      </c>
      <c r="AC361" s="35"/>
      <c r="AE361" s="51">
        <f t="shared" si="100"/>
        <v>48</v>
      </c>
      <c r="AG361" s="6" t="str">
        <f t="shared" si="101"/>
        <v>90MB1BG0-C1BAY0</v>
      </c>
      <c r="AH361" s="6" t="str">
        <f t="shared" si="102"/>
        <v>59MB1BGB-MB0A01S</v>
      </c>
      <c r="AI361" s="6" t="str">
        <f t="shared" si="103"/>
        <v/>
      </c>
      <c r="AJ361" s="6" t="str">
        <f t="shared" si="104"/>
        <v/>
      </c>
      <c r="AK361" s="6" t="str">
        <f t="shared" si="105"/>
        <v/>
      </c>
      <c r="AL361" s="6" t="str">
        <f t="shared" si="106"/>
        <v/>
      </c>
      <c r="AM361" s="6" t="str">
        <f t="shared" si="107"/>
        <v/>
      </c>
      <c r="AN361" s="6" t="str">
        <f t="shared" si="108"/>
        <v/>
      </c>
      <c r="AO361" s="6" t="str">
        <f t="shared" si="109"/>
        <v xml:space="preserve">90MB1BG0-C1BAY0 | 59MB1BGB-MB0A01S |  |  |  |  |  | </v>
      </c>
      <c r="AP361" s="6">
        <f t="shared" si="110"/>
        <v>0</v>
      </c>
      <c r="AQ361" s="4"/>
      <c r="AR361" s="6" t="b">
        <f t="shared" si="111"/>
        <v>1</v>
      </c>
      <c r="AS361" s="6" t="str">
        <f t="shared" si="112"/>
        <v>461E | 90MB1BG0-C1BAY0 | 59MB1BGB-MB0A01S |  |  |  |  |  |  | A6</v>
      </c>
      <c r="AT361" s="63">
        <f>IF(NOT(AR361),IF(TRIM($H361)="","Assembly","Phantom Alt"),VLOOKUP(F361,ZPCS04!B:G,6,0))</f>
        <v>1231</v>
      </c>
      <c r="AU361" s="7"/>
      <c r="AV361" s="38">
        <f ca="1">IF(TRIM($W361)="F",OFFSET($A$5,MATCH($AS361,$AS$5:$AS361,0)-1,0),$A361)</f>
        <v>359</v>
      </c>
      <c r="AW361" s="38">
        <f ca="1">IFERROR(OFFSET(ZPCS04!$A$1,MATCH(F361,ZPCS04!B:B,0)-1,0),100)</f>
        <v>2</v>
      </c>
      <c r="AX361" s="7"/>
      <c r="AY361" s="6" t="b">
        <f t="shared" si="113"/>
        <v>1</v>
      </c>
      <c r="AZ361" s="6" t="b">
        <f t="shared" si="114"/>
        <v>1</v>
      </c>
      <c r="BA361" s="4"/>
      <c r="BB361" s="38" t="str">
        <f ca="1">IF(AT361="Phantom Alt",MATCH($AS361,$AS$5:$AS361,0),IF(OR(OFFSET($AF361,0,8-COUNTBLANK($AG361:$AN361))=$F360,$BE361=$BE360),$BB360,""))</f>
        <v/>
      </c>
      <c r="BC361" s="41"/>
      <c r="BD361" s="55" t="str">
        <f t="shared" si="115"/>
        <v>90MB1BG0-C1BAY0 | 11202-0291I000</v>
      </c>
      <c r="BE361" s="55" t="str">
        <f t="shared" ca="1" si="116"/>
        <v>90MB1BG0-C1BAY0 | 59MB1BGB-MB0A01S</v>
      </c>
      <c r="BF361" s="57">
        <f ca="1">IFERROR(VLOOKUP($BE361,$BD$5:$BF360,3,0)*$AE361,VLOOKUP($C361,Demanda!$A:$B,2,0)*$AE361)*IF(AT361="Phantom Alt",$BC361,TRUE)</f>
        <v>72000</v>
      </c>
      <c r="BG361" s="57">
        <f t="shared" ca="1" si="117"/>
        <v>0</v>
      </c>
      <c r="BH361" s="57">
        <f>SUMIF(Invoice!A:A,F361,Invoice!B:B)</f>
        <v>0</v>
      </c>
      <c r="BI361" s="57">
        <f t="shared" ca="1" si="118"/>
        <v>72000</v>
      </c>
      <c r="BJ361" s="57">
        <f ca="1">MIN((BI361-SUMIF($AS$5:AS360,AS361,$BJ$5:BJ360)),MAX(0,BH361-SUMIF($F$5:F360,F361,$BJ$5:BJ360)))</f>
        <v>0</v>
      </c>
      <c r="BK361" s="57">
        <f t="shared" ca="1" si="119"/>
        <v>0</v>
      </c>
      <c r="BL361" s="57">
        <f ca="1">MAX(0,SUMIF(Invoice!A:A,F361,Invoice!B:B)-SUMIF(F:F,F361,BJ:BJ))*(COUNTIF(F:F,F361)=COUNTIF($F$5:F361,F361))</f>
        <v>0</v>
      </c>
    </row>
    <row r="362" spans="1:64" hidden="1">
      <c r="A362" s="43">
        <v>362</v>
      </c>
      <c r="B362" s="35" t="s">
        <v>145</v>
      </c>
      <c r="C362" s="35" t="s">
        <v>5706</v>
      </c>
      <c r="D362" s="35">
        <v>2</v>
      </c>
      <c r="E362" s="35">
        <v>1070</v>
      </c>
      <c r="F362" s="64" t="s">
        <v>1403</v>
      </c>
      <c r="G362" s="73" t="s">
        <v>1404</v>
      </c>
      <c r="H362" s="35" t="s">
        <v>193</v>
      </c>
      <c r="I362" s="35" t="s">
        <v>54</v>
      </c>
      <c r="J362" s="35">
        <v>100</v>
      </c>
      <c r="K362" s="35" t="s">
        <v>148</v>
      </c>
      <c r="L362" s="35" t="s">
        <v>53</v>
      </c>
      <c r="M362" s="35">
        <v>48</v>
      </c>
      <c r="N362" s="35">
        <v>48</v>
      </c>
      <c r="O362" s="35">
        <v>1</v>
      </c>
      <c r="P362" s="35">
        <v>2</v>
      </c>
      <c r="Q362" s="35">
        <v>1</v>
      </c>
      <c r="R362" s="35" t="s">
        <v>73</v>
      </c>
      <c r="S362" s="35" t="s">
        <v>73</v>
      </c>
      <c r="T362" s="36">
        <v>44901</v>
      </c>
      <c r="U362" s="36">
        <v>2958465</v>
      </c>
      <c r="V362" s="35" t="s">
        <v>5707</v>
      </c>
      <c r="W362" s="35" t="s">
        <v>144</v>
      </c>
      <c r="X362" s="35"/>
      <c r="Y362" s="35" t="s">
        <v>143</v>
      </c>
      <c r="Z362" s="35">
        <v>7594328</v>
      </c>
      <c r="AA362" s="35">
        <v>614</v>
      </c>
      <c r="AB362" s="35">
        <v>307</v>
      </c>
      <c r="AC362" s="35"/>
      <c r="AE362" s="51">
        <f t="shared" si="100"/>
        <v>48</v>
      </c>
      <c r="AG362" s="6" t="str">
        <f t="shared" si="101"/>
        <v>90MB1BG0-C1BAY0</v>
      </c>
      <c r="AH362" s="6" t="str">
        <f t="shared" si="102"/>
        <v>59MB1BGB-MB0A01S</v>
      </c>
      <c r="AI362" s="6" t="str">
        <f t="shared" si="103"/>
        <v/>
      </c>
      <c r="AJ362" s="6" t="str">
        <f t="shared" si="104"/>
        <v/>
      </c>
      <c r="AK362" s="6" t="str">
        <f t="shared" si="105"/>
        <v/>
      </c>
      <c r="AL362" s="6" t="str">
        <f t="shared" si="106"/>
        <v/>
      </c>
      <c r="AM362" s="6" t="str">
        <f t="shared" si="107"/>
        <v/>
      </c>
      <c r="AN362" s="6" t="str">
        <f t="shared" si="108"/>
        <v/>
      </c>
      <c r="AO362" s="6" t="str">
        <f t="shared" si="109"/>
        <v xml:space="preserve">90MB1BG0-C1BAY0 | 59MB1BGB-MB0A01S |  |  |  |  |  | </v>
      </c>
      <c r="AP362" s="6">
        <f t="shared" si="110"/>
        <v>100</v>
      </c>
      <c r="AQ362" s="4"/>
      <c r="AR362" s="6" t="b">
        <f t="shared" si="111"/>
        <v>1</v>
      </c>
      <c r="AS362" s="6" t="str">
        <f t="shared" si="112"/>
        <v>461E | 90MB1BG0-C1BAY0 | 59MB1BGB-MB0A01S |  |  |  |  |  |  | A6</v>
      </c>
      <c r="AT362" s="63">
        <f>IF(NOT(AR362),IF(TRIM($H362)="","Assembly","Phantom Alt"),VLOOKUP(F362,ZPCS04!B:G,6,0))</f>
        <v>1231</v>
      </c>
      <c r="AU362" s="7"/>
      <c r="AV362" s="38">
        <f ca="1">IF(TRIM($W362)="F",OFFSET($A$5,MATCH($AS362,$AS$5:$AS362,0)-1,0),$A362)</f>
        <v>359</v>
      </c>
      <c r="AW362" s="38">
        <f ca="1">IFERROR(OFFSET(ZPCS04!$A$1,MATCH(F362,ZPCS04!B:B,0)-1,0),100)</f>
        <v>1.9999992500000001</v>
      </c>
      <c r="AX362" s="7"/>
      <c r="AY362" s="6" t="b">
        <f t="shared" si="113"/>
        <v>1</v>
      </c>
      <c r="AZ362" s="6" t="b">
        <f t="shared" si="114"/>
        <v>1</v>
      </c>
      <c r="BA362" s="4"/>
      <c r="BB362" s="38" t="str">
        <f ca="1">IF(AT362="Phantom Alt",MATCH($AS362,$AS$5:$AS362,0),IF(OR(OFFSET($AF362,0,8-COUNTBLANK($AG362:$AN362))=$F361,$BE362=$BE361),$BB361,""))</f>
        <v/>
      </c>
      <c r="BC362" s="41"/>
      <c r="BD362" s="55" t="str">
        <f t="shared" si="115"/>
        <v>90MB1BG0-C1BAY0 | 11202-0291Q000</v>
      </c>
      <c r="BE362" s="55" t="str">
        <f t="shared" ca="1" si="116"/>
        <v>90MB1BG0-C1BAY0 | 59MB1BGB-MB0A01S</v>
      </c>
      <c r="BF362" s="57">
        <f ca="1">IFERROR(VLOOKUP($BE362,$BD$5:$BF361,3,0)*$AE362,VLOOKUP($C362,Demanda!$A:$B,2,0)*$AE362)*IF(AT362="Phantom Alt",$BC362,TRUE)</f>
        <v>72000</v>
      </c>
      <c r="BG362" s="57">
        <f t="shared" ca="1" si="117"/>
        <v>72000</v>
      </c>
      <c r="BH362" s="57">
        <f>SUMIF(Invoice!A:A,F362,Invoice!B:B)</f>
        <v>75000</v>
      </c>
      <c r="BI362" s="57">
        <f t="shared" ca="1" si="118"/>
        <v>72000</v>
      </c>
      <c r="BJ362" s="57">
        <f ca="1">MIN((BI362-SUMIF($AS$5:AS361,AS362,$BJ$5:BJ361)),MAX(0,BH362-SUMIF($F$5:F361,F362,$BJ$5:BJ361)))</f>
        <v>72000</v>
      </c>
      <c r="BK362" s="57">
        <f t="shared" ca="1" si="119"/>
        <v>0</v>
      </c>
      <c r="BL362" s="57">
        <f ca="1">MAX(0,SUMIF(Invoice!A:A,F362,Invoice!B:B)-SUMIF(F:F,F362,BJ:BJ))*(COUNTIF(F:F,F362)=COUNTIF($F$5:F362,F362))</f>
        <v>3000</v>
      </c>
    </row>
    <row r="363" spans="1:64" hidden="1">
      <c r="A363" s="43">
        <v>363</v>
      </c>
      <c r="B363" s="35" t="s">
        <v>145</v>
      </c>
      <c r="C363" s="35" t="s">
        <v>5706</v>
      </c>
      <c r="D363" s="35">
        <v>2</v>
      </c>
      <c r="E363" s="35">
        <v>1080</v>
      </c>
      <c r="F363" s="64" t="s">
        <v>1405</v>
      </c>
      <c r="G363" s="73" t="s">
        <v>1406</v>
      </c>
      <c r="H363" s="35" t="s">
        <v>198</v>
      </c>
      <c r="I363" s="35" t="s">
        <v>54</v>
      </c>
      <c r="J363" s="35">
        <v>100</v>
      </c>
      <c r="K363" s="35" t="s">
        <v>148</v>
      </c>
      <c r="L363" s="35" t="s">
        <v>53</v>
      </c>
      <c r="M363" s="35">
        <v>2</v>
      </c>
      <c r="N363" s="35">
        <v>2</v>
      </c>
      <c r="O363" s="35">
        <v>1</v>
      </c>
      <c r="P363" s="35">
        <v>2</v>
      </c>
      <c r="Q363" s="35">
        <v>1</v>
      </c>
      <c r="R363" s="35" t="s">
        <v>73</v>
      </c>
      <c r="S363" s="35" t="s">
        <v>73</v>
      </c>
      <c r="T363" s="36">
        <v>44901</v>
      </c>
      <c r="U363" s="36">
        <v>2958465</v>
      </c>
      <c r="V363" s="35" t="s">
        <v>5707</v>
      </c>
      <c r="W363" s="35" t="s">
        <v>144</v>
      </c>
      <c r="X363" s="35"/>
      <c r="Y363" s="35" t="s">
        <v>143</v>
      </c>
      <c r="Z363" s="35">
        <v>7594328</v>
      </c>
      <c r="AA363" s="35">
        <v>622</v>
      </c>
      <c r="AB363" s="35">
        <v>311</v>
      </c>
      <c r="AC363" s="35"/>
      <c r="AE363" s="51">
        <f t="shared" si="100"/>
        <v>2</v>
      </c>
      <c r="AG363" s="6" t="str">
        <f t="shared" si="101"/>
        <v>90MB1BG0-C1BAY0</v>
      </c>
      <c r="AH363" s="6" t="str">
        <f t="shared" si="102"/>
        <v>59MB1BGB-MB0A01S</v>
      </c>
      <c r="AI363" s="6" t="str">
        <f t="shared" si="103"/>
        <v/>
      </c>
      <c r="AJ363" s="6" t="str">
        <f t="shared" si="104"/>
        <v/>
      </c>
      <c r="AK363" s="6" t="str">
        <f t="shared" si="105"/>
        <v/>
      </c>
      <c r="AL363" s="6" t="str">
        <f t="shared" si="106"/>
        <v/>
      </c>
      <c r="AM363" s="6" t="str">
        <f t="shared" si="107"/>
        <v/>
      </c>
      <c r="AN363" s="6" t="str">
        <f t="shared" si="108"/>
        <v/>
      </c>
      <c r="AO363" s="6" t="str">
        <f t="shared" si="109"/>
        <v xml:space="preserve">90MB1BG0-C1BAY0 | 59MB1BGB-MB0A01S |  |  |  |  |  | </v>
      </c>
      <c r="AP363" s="6">
        <f t="shared" si="110"/>
        <v>100</v>
      </c>
      <c r="AQ363" s="4"/>
      <c r="AR363" s="6" t="b">
        <f t="shared" si="111"/>
        <v>1</v>
      </c>
      <c r="AS363" s="6" t="str">
        <f t="shared" si="112"/>
        <v>461E | 90MB1BG0-C1BAY0 | 59MB1BGB-MB0A01S |  |  |  |  |  |  | A7</v>
      </c>
      <c r="AT363" s="63">
        <f>IF(NOT(AR363),IF(TRIM($H363)="","Assembly","Phantom Alt"),VLOOKUP(F363,ZPCS04!B:G,6,0))</f>
        <v>879</v>
      </c>
      <c r="AU363" s="7"/>
      <c r="AV363" s="38">
        <f ca="1">IF(TRIM($W363)="F",OFFSET($A$5,MATCH($AS363,$AS$5:$AS363,0)-1,0),$A363)</f>
        <v>363</v>
      </c>
      <c r="AW363" s="38">
        <f ca="1">IFERROR(OFFSET(ZPCS04!$A$1,MATCH(F363,ZPCS04!B:B,0)-1,0),100)</f>
        <v>1.9999999000000002</v>
      </c>
      <c r="AX363" s="7"/>
      <c r="AY363" s="6" t="b">
        <f t="shared" si="113"/>
        <v>1</v>
      </c>
      <c r="AZ363" s="6" t="b">
        <f t="shared" si="114"/>
        <v>1</v>
      </c>
      <c r="BA363" s="4"/>
      <c r="BB363" s="38" t="str">
        <f ca="1">IF(AT363="Phantom Alt",MATCH($AS363,$AS$5:$AS363,0),IF(OR(OFFSET($AF363,0,8-COUNTBLANK($AG363:$AN363))=$F362,$BE363=$BE362),$BB362,""))</f>
        <v/>
      </c>
      <c r="BC363" s="41"/>
      <c r="BD363" s="55" t="str">
        <f t="shared" si="115"/>
        <v>90MB1BG0-C1BAY0 | 11203-0041Q000</v>
      </c>
      <c r="BE363" s="55" t="str">
        <f t="shared" ca="1" si="116"/>
        <v>90MB1BG0-C1BAY0 | 59MB1BGB-MB0A01S</v>
      </c>
      <c r="BF363" s="57">
        <f ca="1">IFERROR(VLOOKUP($BE363,$BD$5:$BF362,3,0)*$AE363,VLOOKUP($C363,Demanda!$A:$B,2,0)*$AE363)*IF(AT363="Phantom Alt",$BC363,TRUE)</f>
        <v>3000</v>
      </c>
      <c r="BG363" s="57">
        <f t="shared" ca="1" si="117"/>
        <v>3000</v>
      </c>
      <c r="BH363" s="57">
        <f>SUMIF(Invoice!A:A,F363,Invoice!B:B)</f>
        <v>10000</v>
      </c>
      <c r="BI363" s="57">
        <f t="shared" ca="1" si="118"/>
        <v>3000</v>
      </c>
      <c r="BJ363" s="57">
        <f ca="1">MIN((BI363-SUMIF($AS$5:AS362,AS363,$BJ$5:BJ362)),MAX(0,BH363-SUMIF($F$5:F362,F363,$BJ$5:BJ362)))</f>
        <v>3000</v>
      </c>
      <c r="BK363" s="57">
        <f t="shared" ca="1" si="119"/>
        <v>0</v>
      </c>
      <c r="BL363" s="57">
        <f ca="1">MAX(0,SUMIF(Invoice!A:A,F363,Invoice!B:B)-SUMIF(F:F,F363,BJ:BJ))*(COUNTIF(F:F,F363)=COUNTIF($F$5:F363,F363))</f>
        <v>7000</v>
      </c>
    </row>
    <row r="364" spans="1:64" hidden="1">
      <c r="A364" s="43">
        <v>367</v>
      </c>
      <c r="B364" s="35" t="s">
        <v>145</v>
      </c>
      <c r="C364" s="35" t="s">
        <v>5706</v>
      </c>
      <c r="D364" s="35">
        <v>2</v>
      </c>
      <c r="E364" s="35">
        <v>1080</v>
      </c>
      <c r="F364" s="64" t="s">
        <v>1407</v>
      </c>
      <c r="G364" s="73" t="s">
        <v>1408</v>
      </c>
      <c r="H364" s="35" t="s">
        <v>198</v>
      </c>
      <c r="I364" s="35" t="s">
        <v>55</v>
      </c>
      <c r="J364" s="35">
        <v>0</v>
      </c>
      <c r="K364" s="35" t="s">
        <v>1383</v>
      </c>
      <c r="L364" s="35" t="s">
        <v>53</v>
      </c>
      <c r="M364" s="35">
        <v>2</v>
      </c>
      <c r="N364" s="35"/>
      <c r="O364" s="35">
        <v>1</v>
      </c>
      <c r="P364" s="35">
        <v>2</v>
      </c>
      <c r="Q364" s="35">
        <v>2</v>
      </c>
      <c r="R364" s="35" t="s">
        <v>122</v>
      </c>
      <c r="S364" s="35" t="s">
        <v>122</v>
      </c>
      <c r="T364" s="36">
        <v>44901</v>
      </c>
      <c r="U364" s="36">
        <v>2958465</v>
      </c>
      <c r="V364" s="35" t="s">
        <v>5707</v>
      </c>
      <c r="W364" s="35" t="s">
        <v>144</v>
      </c>
      <c r="X364" s="35"/>
      <c r="Y364" s="35" t="s">
        <v>143</v>
      </c>
      <c r="Z364" s="35">
        <v>7594328</v>
      </c>
      <c r="AA364" s="35">
        <v>624</v>
      </c>
      <c r="AB364" s="35">
        <v>312</v>
      </c>
      <c r="AC364" s="35"/>
      <c r="AE364" s="51">
        <f t="shared" si="100"/>
        <v>2</v>
      </c>
      <c r="AG364" s="6" t="str">
        <f t="shared" si="101"/>
        <v>90MB1BG0-C1BAY0</v>
      </c>
      <c r="AH364" s="6" t="str">
        <f t="shared" si="102"/>
        <v>59MB1BGB-MB0A01S</v>
      </c>
      <c r="AI364" s="6" t="str">
        <f t="shared" si="103"/>
        <v/>
      </c>
      <c r="AJ364" s="6" t="str">
        <f t="shared" si="104"/>
        <v/>
      </c>
      <c r="AK364" s="6" t="str">
        <f t="shared" si="105"/>
        <v/>
      </c>
      <c r="AL364" s="6" t="str">
        <f t="shared" si="106"/>
        <v/>
      </c>
      <c r="AM364" s="6" t="str">
        <f t="shared" si="107"/>
        <v/>
      </c>
      <c r="AN364" s="6" t="str">
        <f t="shared" si="108"/>
        <v/>
      </c>
      <c r="AO364" s="6" t="str">
        <f t="shared" si="109"/>
        <v xml:space="preserve">90MB1BG0-C1BAY0 | 59MB1BGB-MB0A01S |  |  |  |  |  | </v>
      </c>
      <c r="AP364" s="6">
        <f t="shared" si="110"/>
        <v>0</v>
      </c>
      <c r="AQ364" s="4"/>
      <c r="AR364" s="6" t="b">
        <f t="shared" si="111"/>
        <v>1</v>
      </c>
      <c r="AS364" s="6" t="str">
        <f t="shared" si="112"/>
        <v>461E | 90MB1BG0-C1BAY0 | 59MB1BGB-MB0A01S |  |  |  |  |  |  | A7</v>
      </c>
      <c r="AT364" s="63">
        <f>IF(NOT(AR364),IF(TRIM($H364)="","Assembly","Phantom Alt"),VLOOKUP(F364,ZPCS04!B:G,6,0))</f>
        <v>879</v>
      </c>
      <c r="AU364" s="7"/>
      <c r="AV364" s="38">
        <f ca="1">IF(TRIM($W364)="F",OFFSET($A$5,MATCH($AS364,$AS$5:$AS364,0)-1,0),$A364)</f>
        <v>363</v>
      </c>
      <c r="AW364" s="38">
        <f ca="1">IFERROR(OFFSET(ZPCS04!$A$1,MATCH(F364,ZPCS04!B:B,0)-1,0),100)</f>
        <v>2</v>
      </c>
      <c r="AX364" s="7"/>
      <c r="AY364" s="6" t="b">
        <f t="shared" si="113"/>
        <v>1</v>
      </c>
      <c r="AZ364" s="6" t="b">
        <f t="shared" si="114"/>
        <v>1</v>
      </c>
      <c r="BA364" s="4"/>
      <c r="BB364" s="38" t="str">
        <f ca="1">IF(AT364="Phantom Alt",MATCH($AS364,$AS$5:$AS364,0),IF(OR(OFFSET($AF364,0,8-COUNTBLANK($AG364:$AN364))=$F363,$BE364=$BE363),$BB363,""))</f>
        <v/>
      </c>
      <c r="BC364" s="41"/>
      <c r="BD364" s="55" t="str">
        <f t="shared" si="115"/>
        <v>90MB1BG0-C1BAY0 | 11G232033004030</v>
      </c>
      <c r="BE364" s="55" t="str">
        <f t="shared" ca="1" si="116"/>
        <v>90MB1BG0-C1BAY0 | 59MB1BGB-MB0A01S</v>
      </c>
      <c r="BF364" s="57">
        <f ca="1">IFERROR(VLOOKUP($BE364,$BD$5:$BF363,3,0)*$AE364,VLOOKUP($C364,Demanda!$A:$B,2,0)*$AE364)*IF(AT364="Phantom Alt",$BC364,TRUE)</f>
        <v>3000</v>
      </c>
      <c r="BG364" s="57">
        <f t="shared" ca="1" si="117"/>
        <v>0</v>
      </c>
      <c r="BH364" s="57">
        <f>SUMIF(Invoice!A:A,F364,Invoice!B:B)</f>
        <v>0</v>
      </c>
      <c r="BI364" s="57">
        <f t="shared" ca="1" si="118"/>
        <v>3000</v>
      </c>
      <c r="BJ364" s="57">
        <f ca="1">MIN((BI364-SUMIF($AS$5:AS363,AS364,$BJ$5:BJ363)),MAX(0,BH364-SUMIF($F$5:F363,F364,$BJ$5:BJ363)))</f>
        <v>0</v>
      </c>
      <c r="BK364" s="57">
        <f t="shared" ca="1" si="119"/>
        <v>0</v>
      </c>
      <c r="BL364" s="57">
        <f ca="1">MAX(0,SUMIF(Invoice!A:A,F364,Invoice!B:B)-SUMIF(F:F,F364,BJ:BJ))*(COUNTIF(F:F,F364)=COUNTIF($F$5:F364,F364))</f>
        <v>0</v>
      </c>
    </row>
    <row r="365" spans="1:64" hidden="1">
      <c r="A365" s="43">
        <v>364</v>
      </c>
      <c r="B365" s="35" t="s">
        <v>145</v>
      </c>
      <c r="C365" s="35" t="s">
        <v>5706</v>
      </c>
      <c r="D365" s="35">
        <v>2</v>
      </c>
      <c r="E365" s="35">
        <v>1080</v>
      </c>
      <c r="F365" s="64" t="s">
        <v>1409</v>
      </c>
      <c r="G365" s="73" t="s">
        <v>1408</v>
      </c>
      <c r="H365" s="35" t="s">
        <v>198</v>
      </c>
      <c r="I365" s="35" t="s">
        <v>55</v>
      </c>
      <c r="J365" s="35">
        <v>0</v>
      </c>
      <c r="K365" s="35" t="s">
        <v>1383</v>
      </c>
      <c r="L365" s="35" t="s">
        <v>53</v>
      </c>
      <c r="M365" s="35">
        <v>2</v>
      </c>
      <c r="N365" s="35"/>
      <c r="O365" s="35">
        <v>1</v>
      </c>
      <c r="P365" s="35">
        <v>2</v>
      </c>
      <c r="Q365" s="35">
        <v>3</v>
      </c>
      <c r="R365" s="35" t="s">
        <v>122</v>
      </c>
      <c r="S365" s="35" t="s">
        <v>122</v>
      </c>
      <c r="T365" s="36">
        <v>44901</v>
      </c>
      <c r="U365" s="36">
        <v>2958465</v>
      </c>
      <c r="V365" s="35" t="s">
        <v>5707</v>
      </c>
      <c r="W365" s="35" t="s">
        <v>144</v>
      </c>
      <c r="X365" s="35"/>
      <c r="Y365" s="35" t="s">
        <v>143</v>
      </c>
      <c r="Z365" s="35">
        <v>7594328</v>
      </c>
      <c r="AA365" s="35">
        <v>626</v>
      </c>
      <c r="AB365" s="35">
        <v>313</v>
      </c>
      <c r="AC365" s="35"/>
      <c r="AE365" s="51">
        <f t="shared" si="100"/>
        <v>2</v>
      </c>
      <c r="AG365" s="6" t="str">
        <f t="shared" si="101"/>
        <v>90MB1BG0-C1BAY0</v>
      </c>
      <c r="AH365" s="6" t="str">
        <f t="shared" si="102"/>
        <v>59MB1BGB-MB0A01S</v>
      </c>
      <c r="AI365" s="6" t="str">
        <f t="shared" si="103"/>
        <v/>
      </c>
      <c r="AJ365" s="6" t="str">
        <f t="shared" si="104"/>
        <v/>
      </c>
      <c r="AK365" s="6" t="str">
        <f t="shared" si="105"/>
        <v/>
      </c>
      <c r="AL365" s="6" t="str">
        <f t="shared" si="106"/>
        <v/>
      </c>
      <c r="AM365" s="6" t="str">
        <f t="shared" si="107"/>
        <v/>
      </c>
      <c r="AN365" s="6" t="str">
        <f t="shared" si="108"/>
        <v/>
      </c>
      <c r="AO365" s="6" t="str">
        <f t="shared" si="109"/>
        <v xml:space="preserve">90MB1BG0-C1BAY0 | 59MB1BGB-MB0A01S |  |  |  |  |  | </v>
      </c>
      <c r="AP365" s="6">
        <f t="shared" si="110"/>
        <v>0</v>
      </c>
      <c r="AQ365" s="4"/>
      <c r="AR365" s="6" t="b">
        <f t="shared" si="111"/>
        <v>1</v>
      </c>
      <c r="AS365" s="6" t="str">
        <f t="shared" si="112"/>
        <v>461E | 90MB1BG0-C1BAY0 | 59MB1BGB-MB0A01S |  |  |  |  |  |  | A7</v>
      </c>
      <c r="AT365" s="63">
        <f>IF(NOT(AR365),IF(TRIM($H365)="","Assembly","Phantom Alt"),VLOOKUP(F365,ZPCS04!B:G,6,0))</f>
        <v>879</v>
      </c>
      <c r="AU365" s="7"/>
      <c r="AV365" s="38">
        <f ca="1">IF(TRIM($W365)="F",OFFSET($A$5,MATCH($AS365,$AS$5:$AS365,0)-1,0),$A365)</f>
        <v>363</v>
      </c>
      <c r="AW365" s="38">
        <f ca="1">IFERROR(OFFSET(ZPCS04!$A$1,MATCH(F365,ZPCS04!B:B,0)-1,0),100)</f>
        <v>2</v>
      </c>
      <c r="AX365" s="7"/>
      <c r="AY365" s="6" t="b">
        <f t="shared" si="113"/>
        <v>1</v>
      </c>
      <c r="AZ365" s="6" t="b">
        <f t="shared" si="114"/>
        <v>1</v>
      </c>
      <c r="BA365" s="4"/>
      <c r="BB365" s="38" t="str">
        <f ca="1">IF(AT365="Phantom Alt",MATCH($AS365,$AS$5:$AS365,0),IF(OR(OFFSET($AF365,0,8-COUNTBLANK($AG365:$AN365))=$F364,$BE365=$BE364),$BB364,""))</f>
        <v/>
      </c>
      <c r="BC365" s="41"/>
      <c r="BD365" s="55" t="str">
        <f t="shared" si="115"/>
        <v>90MB1BG0-C1BAY0 | 11G232033004070</v>
      </c>
      <c r="BE365" s="55" t="str">
        <f t="shared" ca="1" si="116"/>
        <v>90MB1BG0-C1BAY0 | 59MB1BGB-MB0A01S</v>
      </c>
      <c r="BF365" s="57">
        <f ca="1">IFERROR(VLOOKUP($BE365,$BD$5:$BF364,3,0)*$AE365,VLOOKUP($C365,Demanda!$A:$B,2,0)*$AE365)*IF(AT365="Phantom Alt",$BC365,TRUE)</f>
        <v>3000</v>
      </c>
      <c r="BG365" s="57">
        <f t="shared" ca="1" si="117"/>
        <v>0</v>
      </c>
      <c r="BH365" s="57">
        <f>SUMIF(Invoice!A:A,F365,Invoice!B:B)</f>
        <v>0</v>
      </c>
      <c r="BI365" s="57">
        <f t="shared" ca="1" si="118"/>
        <v>3000</v>
      </c>
      <c r="BJ365" s="57">
        <f ca="1">MIN((BI365-SUMIF($AS$5:AS364,AS365,$BJ$5:BJ364)),MAX(0,BH365-SUMIF($F$5:F364,F365,$BJ$5:BJ364)))</f>
        <v>0</v>
      </c>
      <c r="BK365" s="57">
        <f t="shared" ca="1" si="119"/>
        <v>0</v>
      </c>
      <c r="BL365" s="57">
        <f ca="1">MAX(0,SUMIF(Invoice!A:A,F365,Invoice!B:B)-SUMIF(F:F,F365,BJ:BJ))*(COUNTIF(F:F,F365)=COUNTIF($F$5:F365,F365))</f>
        <v>0</v>
      </c>
    </row>
    <row r="366" spans="1:64" hidden="1">
      <c r="A366" s="43">
        <v>365</v>
      </c>
      <c r="B366" s="35" t="s">
        <v>145</v>
      </c>
      <c r="C366" s="35" t="s">
        <v>5706</v>
      </c>
      <c r="D366" s="35">
        <v>2</v>
      </c>
      <c r="E366" s="35">
        <v>1080</v>
      </c>
      <c r="F366" s="64" t="s">
        <v>1410</v>
      </c>
      <c r="G366" s="73" t="s">
        <v>1411</v>
      </c>
      <c r="H366" s="35" t="s">
        <v>198</v>
      </c>
      <c r="I366" s="35" t="s">
        <v>55</v>
      </c>
      <c r="J366" s="35">
        <v>0</v>
      </c>
      <c r="K366" s="35" t="s">
        <v>1383</v>
      </c>
      <c r="L366" s="35" t="s">
        <v>53</v>
      </c>
      <c r="M366" s="35">
        <v>2</v>
      </c>
      <c r="N366" s="35"/>
      <c r="O366" s="35">
        <v>1</v>
      </c>
      <c r="P366" s="35">
        <v>2</v>
      </c>
      <c r="Q366" s="35">
        <v>4</v>
      </c>
      <c r="R366" s="35" t="s">
        <v>122</v>
      </c>
      <c r="S366" s="35" t="s">
        <v>122</v>
      </c>
      <c r="T366" s="36">
        <v>44901</v>
      </c>
      <c r="U366" s="36">
        <v>2958465</v>
      </c>
      <c r="V366" s="35" t="s">
        <v>5707</v>
      </c>
      <c r="W366" s="35" t="s">
        <v>144</v>
      </c>
      <c r="X366" s="35"/>
      <c r="Y366" s="35" t="s">
        <v>143</v>
      </c>
      <c r="Z366" s="35">
        <v>7594328</v>
      </c>
      <c r="AA366" s="35">
        <v>628</v>
      </c>
      <c r="AB366" s="35">
        <v>314</v>
      </c>
      <c r="AC366" s="35"/>
      <c r="AE366" s="51">
        <f t="shared" si="100"/>
        <v>2</v>
      </c>
      <c r="AG366" s="6" t="str">
        <f t="shared" si="101"/>
        <v>90MB1BG0-C1BAY0</v>
      </c>
      <c r="AH366" s="6" t="str">
        <f t="shared" si="102"/>
        <v>59MB1BGB-MB0A01S</v>
      </c>
      <c r="AI366" s="6" t="str">
        <f t="shared" si="103"/>
        <v/>
      </c>
      <c r="AJ366" s="6" t="str">
        <f t="shared" si="104"/>
        <v/>
      </c>
      <c r="AK366" s="6" t="str">
        <f t="shared" si="105"/>
        <v/>
      </c>
      <c r="AL366" s="6" t="str">
        <f t="shared" si="106"/>
        <v/>
      </c>
      <c r="AM366" s="6" t="str">
        <f t="shared" si="107"/>
        <v/>
      </c>
      <c r="AN366" s="6" t="str">
        <f t="shared" si="108"/>
        <v/>
      </c>
      <c r="AO366" s="6" t="str">
        <f t="shared" si="109"/>
        <v xml:space="preserve">90MB1BG0-C1BAY0 | 59MB1BGB-MB0A01S |  |  |  |  |  | </v>
      </c>
      <c r="AP366" s="6">
        <f t="shared" si="110"/>
        <v>0</v>
      </c>
      <c r="AQ366" s="4"/>
      <c r="AR366" s="6" t="b">
        <f t="shared" si="111"/>
        <v>1</v>
      </c>
      <c r="AS366" s="6" t="str">
        <f t="shared" si="112"/>
        <v>461E | 90MB1BG0-C1BAY0 | 59MB1BGB-MB0A01S |  |  |  |  |  |  | A7</v>
      </c>
      <c r="AT366" s="63">
        <f>IF(NOT(AR366),IF(TRIM($H366)="","Assembly","Phantom Alt"),VLOOKUP(F366,ZPCS04!B:G,6,0))</f>
        <v>879</v>
      </c>
      <c r="AU366" s="7"/>
      <c r="AV366" s="38">
        <f ca="1">IF(TRIM($W366)="F",OFFSET($A$5,MATCH($AS366,$AS$5:$AS366,0)-1,0),$A366)</f>
        <v>363</v>
      </c>
      <c r="AW366" s="38">
        <f ca="1">IFERROR(OFFSET(ZPCS04!$A$1,MATCH(F366,ZPCS04!B:B,0)-1,0),100)</f>
        <v>2</v>
      </c>
      <c r="AX366" s="7"/>
      <c r="AY366" s="6" t="b">
        <f t="shared" si="113"/>
        <v>1</v>
      </c>
      <c r="AZ366" s="6" t="b">
        <f t="shared" si="114"/>
        <v>1</v>
      </c>
      <c r="BA366" s="4"/>
      <c r="BB366" s="38" t="str">
        <f ca="1">IF(AT366="Phantom Alt",MATCH($AS366,$AS$5:$AS366,0),IF(OR(OFFSET($AF366,0,8-COUNTBLANK($AG366:$AN366))=$F365,$BE366=$BE365),$BB365,""))</f>
        <v/>
      </c>
      <c r="BC366" s="41"/>
      <c r="BD366" s="55" t="str">
        <f t="shared" si="115"/>
        <v>90MB1BG0-C1BAY0 | 11G232033004150</v>
      </c>
      <c r="BE366" s="55" t="str">
        <f t="shared" ca="1" si="116"/>
        <v>90MB1BG0-C1BAY0 | 59MB1BGB-MB0A01S</v>
      </c>
      <c r="BF366" s="57">
        <f ca="1">IFERROR(VLOOKUP($BE366,$BD$5:$BF365,3,0)*$AE366,VLOOKUP($C366,Demanda!$A:$B,2,0)*$AE366)*IF(AT366="Phantom Alt",$BC366,TRUE)</f>
        <v>3000</v>
      </c>
      <c r="BG366" s="57">
        <f t="shared" ca="1" si="117"/>
        <v>0</v>
      </c>
      <c r="BH366" s="57">
        <f>SUMIF(Invoice!A:A,F366,Invoice!B:B)</f>
        <v>0</v>
      </c>
      <c r="BI366" s="57">
        <f t="shared" ca="1" si="118"/>
        <v>3000</v>
      </c>
      <c r="BJ366" s="57">
        <f ca="1">MIN((BI366-SUMIF($AS$5:AS365,AS366,$BJ$5:BJ365)),MAX(0,BH366-SUMIF($F$5:F365,F366,$BJ$5:BJ365)))</f>
        <v>0</v>
      </c>
      <c r="BK366" s="57">
        <f t="shared" ca="1" si="119"/>
        <v>0</v>
      </c>
      <c r="BL366" s="57">
        <f ca="1">MAX(0,SUMIF(Invoice!A:A,F366,Invoice!B:B)-SUMIF(F:F,F366,BJ:BJ))*(COUNTIF(F:F,F366)=COUNTIF($F$5:F366,F366))</f>
        <v>0</v>
      </c>
    </row>
    <row r="367" spans="1:64" hidden="1">
      <c r="A367" s="43">
        <v>366</v>
      </c>
      <c r="B367" s="35" t="s">
        <v>145</v>
      </c>
      <c r="C367" s="35" t="s">
        <v>5706</v>
      </c>
      <c r="D367" s="35">
        <v>2</v>
      </c>
      <c r="E367" s="35">
        <v>1080</v>
      </c>
      <c r="F367" s="64" t="s">
        <v>1412</v>
      </c>
      <c r="G367" s="73" t="s">
        <v>1411</v>
      </c>
      <c r="H367" s="35" t="s">
        <v>198</v>
      </c>
      <c r="I367" s="35" t="s">
        <v>55</v>
      </c>
      <c r="J367" s="35">
        <v>0</v>
      </c>
      <c r="K367" s="35" t="s">
        <v>1383</v>
      </c>
      <c r="L367" s="35" t="s">
        <v>53</v>
      </c>
      <c r="M367" s="35">
        <v>2</v>
      </c>
      <c r="N367" s="35"/>
      <c r="O367" s="35">
        <v>1</v>
      </c>
      <c r="P367" s="35">
        <v>2</v>
      </c>
      <c r="Q367" s="35">
        <v>5</v>
      </c>
      <c r="R367" s="35" t="s">
        <v>122</v>
      </c>
      <c r="S367" s="35" t="s">
        <v>122</v>
      </c>
      <c r="T367" s="36">
        <v>44901</v>
      </c>
      <c r="U367" s="36">
        <v>2958465</v>
      </c>
      <c r="V367" s="35" t="s">
        <v>5707</v>
      </c>
      <c r="W367" s="35" t="s">
        <v>144</v>
      </c>
      <c r="X367" s="35"/>
      <c r="Y367" s="35" t="s">
        <v>143</v>
      </c>
      <c r="Z367" s="35">
        <v>7594328</v>
      </c>
      <c r="AA367" s="35">
        <v>630</v>
      </c>
      <c r="AB367" s="35">
        <v>315</v>
      </c>
      <c r="AC367" s="35"/>
      <c r="AE367" s="51">
        <f t="shared" si="100"/>
        <v>2</v>
      </c>
      <c r="AG367" s="6" t="str">
        <f t="shared" si="101"/>
        <v>90MB1BG0-C1BAY0</v>
      </c>
      <c r="AH367" s="6" t="str">
        <f t="shared" si="102"/>
        <v>59MB1BGB-MB0A01S</v>
      </c>
      <c r="AI367" s="6" t="str">
        <f t="shared" si="103"/>
        <v/>
      </c>
      <c r="AJ367" s="6" t="str">
        <f t="shared" si="104"/>
        <v/>
      </c>
      <c r="AK367" s="6" t="str">
        <f t="shared" si="105"/>
        <v/>
      </c>
      <c r="AL367" s="6" t="str">
        <f t="shared" si="106"/>
        <v/>
      </c>
      <c r="AM367" s="6" t="str">
        <f t="shared" si="107"/>
        <v/>
      </c>
      <c r="AN367" s="6" t="str">
        <f t="shared" si="108"/>
        <v/>
      </c>
      <c r="AO367" s="6" t="str">
        <f t="shared" si="109"/>
        <v xml:space="preserve">90MB1BG0-C1BAY0 | 59MB1BGB-MB0A01S |  |  |  |  |  | </v>
      </c>
      <c r="AP367" s="6">
        <f t="shared" si="110"/>
        <v>0</v>
      </c>
      <c r="AQ367" s="4"/>
      <c r="AR367" s="6" t="b">
        <f t="shared" si="111"/>
        <v>1</v>
      </c>
      <c r="AS367" s="6" t="str">
        <f t="shared" si="112"/>
        <v>461E | 90MB1BG0-C1BAY0 | 59MB1BGB-MB0A01S |  |  |  |  |  |  | A7</v>
      </c>
      <c r="AT367" s="63">
        <f>IF(NOT(AR367),IF(TRIM($H367)="","Assembly","Phantom Alt"),VLOOKUP(F367,ZPCS04!B:G,6,0))</f>
        <v>879</v>
      </c>
      <c r="AU367" s="7"/>
      <c r="AV367" s="38">
        <f ca="1">IF(TRIM($W367)="F",OFFSET($A$5,MATCH($AS367,$AS$5:$AS367,0)-1,0),$A367)</f>
        <v>363</v>
      </c>
      <c r="AW367" s="38">
        <f ca="1">IFERROR(OFFSET(ZPCS04!$A$1,MATCH(F367,ZPCS04!B:B,0)-1,0),100)</f>
        <v>2</v>
      </c>
      <c r="AX367" s="7"/>
      <c r="AY367" s="6" t="b">
        <f t="shared" si="113"/>
        <v>1</v>
      </c>
      <c r="AZ367" s="6" t="b">
        <f t="shared" si="114"/>
        <v>1</v>
      </c>
      <c r="BA367" s="4"/>
      <c r="BB367" s="38" t="str">
        <f ca="1">IF(AT367="Phantom Alt",MATCH($AS367,$AS$5:$AS367,0),IF(OR(OFFSET($AF367,0,8-COUNTBLANK($AG367:$AN367))=$F366,$BE367=$BE366),$BB366,""))</f>
        <v/>
      </c>
      <c r="BC367" s="41"/>
      <c r="BD367" s="55" t="str">
        <f t="shared" si="115"/>
        <v>90MB1BG0-C1BAY0 | 11G232033004390</v>
      </c>
      <c r="BE367" s="55" t="str">
        <f t="shared" ca="1" si="116"/>
        <v>90MB1BG0-C1BAY0 | 59MB1BGB-MB0A01S</v>
      </c>
      <c r="BF367" s="57">
        <f ca="1">IFERROR(VLOOKUP($BE367,$BD$5:$BF366,3,0)*$AE367,VLOOKUP($C367,Demanda!$A:$B,2,0)*$AE367)*IF(AT367="Phantom Alt",$BC367,TRUE)</f>
        <v>3000</v>
      </c>
      <c r="BG367" s="57">
        <f t="shared" ca="1" si="117"/>
        <v>0</v>
      </c>
      <c r="BH367" s="57">
        <f>SUMIF(Invoice!A:A,F367,Invoice!B:B)</f>
        <v>0</v>
      </c>
      <c r="BI367" s="57">
        <f t="shared" ca="1" si="118"/>
        <v>3000</v>
      </c>
      <c r="BJ367" s="57">
        <f ca="1">MIN((BI367-SUMIF($AS$5:AS366,AS367,$BJ$5:BJ366)),MAX(0,BH367-SUMIF($F$5:F366,F367,$BJ$5:BJ366)))</f>
        <v>0</v>
      </c>
      <c r="BK367" s="57">
        <f t="shared" ca="1" si="119"/>
        <v>0</v>
      </c>
      <c r="BL367" s="57">
        <f ca="1">MAX(0,SUMIF(Invoice!A:A,F367,Invoice!B:B)-SUMIF(F:F,F367,BJ:BJ))*(COUNTIF(F:F,F367)=COUNTIF($F$5:F367,F367))</f>
        <v>0</v>
      </c>
    </row>
    <row r="368" spans="1:64" hidden="1">
      <c r="A368" s="43">
        <v>369</v>
      </c>
      <c r="B368" s="35" t="s">
        <v>145</v>
      </c>
      <c r="C368" s="35" t="s">
        <v>5706</v>
      </c>
      <c r="D368" s="35">
        <v>2</v>
      </c>
      <c r="E368" s="35">
        <v>1090</v>
      </c>
      <c r="F368" s="64" t="s">
        <v>1413</v>
      </c>
      <c r="G368" s="73" t="s">
        <v>1414</v>
      </c>
      <c r="H368" s="35" t="s">
        <v>204</v>
      </c>
      <c r="I368" s="35" t="s">
        <v>54</v>
      </c>
      <c r="J368" s="35">
        <v>100</v>
      </c>
      <c r="K368" s="35" t="s">
        <v>148</v>
      </c>
      <c r="L368" s="35" t="s">
        <v>53</v>
      </c>
      <c r="M368" s="35">
        <v>22</v>
      </c>
      <c r="N368" s="35">
        <v>22</v>
      </c>
      <c r="O368" s="35">
        <v>1</v>
      </c>
      <c r="P368" s="35">
        <v>2</v>
      </c>
      <c r="Q368" s="35">
        <v>1</v>
      </c>
      <c r="R368" s="35" t="s">
        <v>73</v>
      </c>
      <c r="S368" s="35" t="s">
        <v>73</v>
      </c>
      <c r="T368" s="36">
        <v>44901</v>
      </c>
      <c r="U368" s="36">
        <v>2958465</v>
      </c>
      <c r="V368" s="35" t="s">
        <v>5707</v>
      </c>
      <c r="W368" s="35" t="s">
        <v>144</v>
      </c>
      <c r="X368" s="35"/>
      <c r="Y368" s="35" t="s">
        <v>143</v>
      </c>
      <c r="Z368" s="35">
        <v>7594328</v>
      </c>
      <c r="AA368" s="35">
        <v>632</v>
      </c>
      <c r="AB368" s="35">
        <v>316</v>
      </c>
      <c r="AC368" s="35"/>
      <c r="AE368" s="51">
        <f t="shared" si="100"/>
        <v>22</v>
      </c>
      <c r="AG368" s="6" t="str">
        <f t="shared" si="101"/>
        <v>90MB1BG0-C1BAY0</v>
      </c>
      <c r="AH368" s="6" t="str">
        <f t="shared" si="102"/>
        <v>59MB1BGB-MB0A01S</v>
      </c>
      <c r="AI368" s="6" t="str">
        <f t="shared" si="103"/>
        <v/>
      </c>
      <c r="AJ368" s="6" t="str">
        <f t="shared" si="104"/>
        <v/>
      </c>
      <c r="AK368" s="6" t="str">
        <f t="shared" si="105"/>
        <v/>
      </c>
      <c r="AL368" s="6" t="str">
        <f t="shared" si="106"/>
        <v/>
      </c>
      <c r="AM368" s="6" t="str">
        <f t="shared" si="107"/>
        <v/>
      </c>
      <c r="AN368" s="6" t="str">
        <f t="shared" si="108"/>
        <v/>
      </c>
      <c r="AO368" s="6" t="str">
        <f t="shared" si="109"/>
        <v xml:space="preserve">90MB1BG0-C1BAY0 | 59MB1BGB-MB0A01S |  |  |  |  |  | </v>
      </c>
      <c r="AP368" s="6">
        <f t="shared" si="110"/>
        <v>100</v>
      </c>
      <c r="AQ368" s="4"/>
      <c r="AR368" s="6" t="b">
        <f t="shared" si="111"/>
        <v>1</v>
      </c>
      <c r="AS368" s="6" t="str">
        <f t="shared" si="112"/>
        <v>461E | 90MB1BG0-C1BAY0 | 59MB1BGB-MB0A01S |  |  |  |  |  |  | A8</v>
      </c>
      <c r="AT368" s="63">
        <f>IF(NOT(AR368),IF(TRIM($H368)="","Assembly","Phantom Alt"),VLOOKUP(F368,ZPCS04!B:G,6,0))</f>
        <v>741</v>
      </c>
      <c r="AU368" s="7"/>
      <c r="AV368" s="38">
        <f ca="1">IF(TRIM($W368)="F",OFFSET($A$5,MATCH($AS368,$AS$5:$AS368,0)-1,0),$A368)</f>
        <v>369</v>
      </c>
      <c r="AW368" s="38">
        <f ca="1">IFERROR(OFFSET(ZPCS04!$A$1,MATCH(F368,ZPCS04!B:B,0)-1,0),100)</f>
        <v>2</v>
      </c>
      <c r="AX368" s="7"/>
      <c r="AY368" s="6" t="b">
        <f t="shared" si="113"/>
        <v>1</v>
      </c>
      <c r="AZ368" s="6" t="b">
        <f t="shared" si="114"/>
        <v>1</v>
      </c>
      <c r="BA368" s="4"/>
      <c r="BB368" s="38" t="str">
        <f ca="1">IF(AT368="Phantom Alt",MATCH($AS368,$AS$5:$AS368,0),IF(OR(OFFSET($AF368,0,8-COUNTBLANK($AG368:$AN368))=$F367,$BE368=$BE367),$BB367,""))</f>
        <v/>
      </c>
      <c r="BC368" s="41"/>
      <c r="BD368" s="55" t="str">
        <f t="shared" si="115"/>
        <v>90MB1BG0-C1BAY0 | 11203-0042Q000</v>
      </c>
      <c r="BE368" s="55" t="str">
        <f t="shared" ca="1" si="116"/>
        <v>90MB1BG0-C1BAY0 | 59MB1BGB-MB0A01S</v>
      </c>
      <c r="BF368" s="57">
        <f ca="1">IFERROR(VLOOKUP($BE368,$BD$5:$BF367,3,0)*$AE368,VLOOKUP($C368,Demanda!$A:$B,2,0)*$AE368)*IF(AT368="Phantom Alt",$BC368,TRUE)</f>
        <v>33000</v>
      </c>
      <c r="BG368" s="57">
        <f t="shared" ca="1" si="117"/>
        <v>33000</v>
      </c>
      <c r="BH368" s="57">
        <f>SUMIF(Invoice!A:A,F368,Invoice!B:B)</f>
        <v>0</v>
      </c>
      <c r="BI368" s="57">
        <f t="shared" ca="1" si="118"/>
        <v>33000</v>
      </c>
      <c r="BJ368" s="57">
        <f ca="1">MIN((BI368-SUMIF($AS$5:AS367,AS368,$BJ$5:BJ367)),MAX(0,BH368-SUMIF($F$5:F367,F368,$BJ$5:BJ367)))</f>
        <v>0</v>
      </c>
      <c r="BK368" s="57">
        <f t="shared" ca="1" si="119"/>
        <v>0</v>
      </c>
      <c r="BL368" s="57">
        <f ca="1">MAX(0,SUMIF(Invoice!A:A,F368,Invoice!B:B)-SUMIF(F:F,F368,BJ:BJ))*(COUNTIF(F:F,F368)=COUNTIF($F$5:F368,F368))</f>
        <v>0</v>
      </c>
    </row>
    <row r="369" spans="1:64" hidden="1">
      <c r="A369" s="43">
        <v>368</v>
      </c>
      <c r="B369" s="35" t="s">
        <v>145</v>
      </c>
      <c r="C369" s="35" t="s">
        <v>5706</v>
      </c>
      <c r="D369" s="35">
        <v>2</v>
      </c>
      <c r="E369" s="35">
        <v>1090</v>
      </c>
      <c r="F369" s="64" t="s">
        <v>1416</v>
      </c>
      <c r="G369" s="73" t="s">
        <v>1417</v>
      </c>
      <c r="H369" s="35" t="s">
        <v>204</v>
      </c>
      <c r="I369" s="35" t="s">
        <v>55</v>
      </c>
      <c r="J369" s="35">
        <v>0</v>
      </c>
      <c r="K369" s="35" t="s">
        <v>1383</v>
      </c>
      <c r="L369" s="35" t="s">
        <v>53</v>
      </c>
      <c r="M369" s="35">
        <v>22</v>
      </c>
      <c r="N369" s="35"/>
      <c r="O369" s="35">
        <v>1</v>
      </c>
      <c r="P369" s="35">
        <v>2</v>
      </c>
      <c r="Q369" s="35">
        <v>2</v>
      </c>
      <c r="R369" s="35" t="s">
        <v>122</v>
      </c>
      <c r="S369" s="35" t="s">
        <v>122</v>
      </c>
      <c r="T369" s="36">
        <v>44901</v>
      </c>
      <c r="U369" s="36">
        <v>2958465</v>
      </c>
      <c r="V369" s="35" t="s">
        <v>5707</v>
      </c>
      <c r="W369" s="35" t="s">
        <v>144</v>
      </c>
      <c r="X369" s="35"/>
      <c r="Y369" s="35" t="s">
        <v>143</v>
      </c>
      <c r="Z369" s="35">
        <v>7594328</v>
      </c>
      <c r="AA369" s="35">
        <v>634</v>
      </c>
      <c r="AB369" s="35">
        <v>317</v>
      </c>
      <c r="AC369" s="35"/>
      <c r="AE369" s="51">
        <f t="shared" si="100"/>
        <v>22</v>
      </c>
      <c r="AG369" s="6" t="str">
        <f t="shared" si="101"/>
        <v>90MB1BG0-C1BAY0</v>
      </c>
      <c r="AH369" s="6" t="str">
        <f t="shared" si="102"/>
        <v>59MB1BGB-MB0A01S</v>
      </c>
      <c r="AI369" s="6" t="str">
        <f t="shared" si="103"/>
        <v/>
      </c>
      <c r="AJ369" s="6" t="str">
        <f t="shared" si="104"/>
        <v/>
      </c>
      <c r="AK369" s="6" t="str">
        <f t="shared" si="105"/>
        <v/>
      </c>
      <c r="AL369" s="6" t="str">
        <f t="shared" si="106"/>
        <v/>
      </c>
      <c r="AM369" s="6" t="str">
        <f t="shared" si="107"/>
        <v/>
      </c>
      <c r="AN369" s="6" t="str">
        <f t="shared" si="108"/>
        <v/>
      </c>
      <c r="AO369" s="6" t="str">
        <f t="shared" si="109"/>
        <v xml:space="preserve">90MB1BG0-C1BAY0 | 59MB1BGB-MB0A01S |  |  |  |  |  | </v>
      </c>
      <c r="AP369" s="6">
        <f t="shared" si="110"/>
        <v>0</v>
      </c>
      <c r="AQ369" s="4"/>
      <c r="AR369" s="6" t="b">
        <f t="shared" si="111"/>
        <v>1</v>
      </c>
      <c r="AS369" s="6" t="str">
        <f t="shared" si="112"/>
        <v>461E | 90MB1BG0-C1BAY0 | 59MB1BGB-MB0A01S |  |  |  |  |  |  | A8</v>
      </c>
      <c r="AT369" s="63">
        <f>IF(NOT(AR369),IF(TRIM($H369)="","Assembly","Phantom Alt"),VLOOKUP(F369,ZPCS04!B:G,6,0))</f>
        <v>741</v>
      </c>
      <c r="AU369" s="7"/>
      <c r="AV369" s="38">
        <f ca="1">IF(TRIM($W369)="F",OFFSET($A$5,MATCH($AS369,$AS$5:$AS369,0)-1,0),$A369)</f>
        <v>369</v>
      </c>
      <c r="AW369" s="38">
        <f ca="1">IFERROR(OFFSET(ZPCS04!$A$1,MATCH(F369,ZPCS04!B:B,0)-1,0),100)</f>
        <v>1.9999996</v>
      </c>
      <c r="AX369" s="7"/>
      <c r="AY369" s="6" t="b">
        <f t="shared" si="113"/>
        <v>1</v>
      </c>
      <c r="AZ369" s="6" t="b">
        <f t="shared" si="114"/>
        <v>1</v>
      </c>
      <c r="BA369" s="4"/>
      <c r="BB369" s="38" t="str">
        <f ca="1">IF(AT369="Phantom Alt",MATCH($AS369,$AS$5:$AS369,0),IF(OR(OFFSET($AF369,0,8-COUNTBLANK($AG369:$AN369))=$F368,$BE369=$BE368),$BB368,""))</f>
        <v/>
      </c>
      <c r="BC369" s="41"/>
      <c r="BD369" s="55" t="str">
        <f t="shared" si="115"/>
        <v>90MB1BG0-C1BAY0 | 11G232010104070</v>
      </c>
      <c r="BE369" s="55" t="str">
        <f t="shared" ca="1" si="116"/>
        <v>90MB1BG0-C1BAY0 | 59MB1BGB-MB0A01S</v>
      </c>
      <c r="BF369" s="57">
        <f ca="1">IFERROR(VLOOKUP($BE369,$BD$5:$BF368,3,0)*$AE369,VLOOKUP($C369,Demanda!$A:$B,2,0)*$AE369)*IF(AT369="Phantom Alt",$BC369,TRUE)</f>
        <v>33000</v>
      </c>
      <c r="BG369" s="57">
        <f t="shared" ca="1" si="117"/>
        <v>0</v>
      </c>
      <c r="BH369" s="57">
        <f>SUMIF(Invoice!A:A,F369,Invoice!B:B)</f>
        <v>40000</v>
      </c>
      <c r="BI369" s="57">
        <f t="shared" ca="1" si="118"/>
        <v>33000</v>
      </c>
      <c r="BJ369" s="57">
        <f ca="1">MIN((BI369-SUMIF($AS$5:AS368,AS369,$BJ$5:BJ368)),MAX(0,BH369-SUMIF($F$5:F368,F369,$BJ$5:BJ368)))</f>
        <v>33000</v>
      </c>
      <c r="BK369" s="57">
        <f t="shared" ca="1" si="119"/>
        <v>0</v>
      </c>
      <c r="BL369" s="57">
        <f ca="1">MAX(0,SUMIF(Invoice!A:A,F369,Invoice!B:B)-SUMIF(F:F,F369,BJ:BJ))*(COUNTIF(F:F,F369)=COUNTIF($F$5:F369,F369))</f>
        <v>7000</v>
      </c>
    </row>
    <row r="370" spans="1:64" hidden="1">
      <c r="A370" s="43">
        <v>370</v>
      </c>
      <c r="B370" s="35" t="s">
        <v>145</v>
      </c>
      <c r="C370" s="35" t="s">
        <v>5706</v>
      </c>
      <c r="D370" s="35">
        <v>2</v>
      </c>
      <c r="E370" s="35">
        <v>1090</v>
      </c>
      <c r="F370" s="64" t="s">
        <v>1418</v>
      </c>
      <c r="G370" s="73" t="s">
        <v>1417</v>
      </c>
      <c r="H370" s="35" t="s">
        <v>204</v>
      </c>
      <c r="I370" s="35" t="s">
        <v>55</v>
      </c>
      <c r="J370" s="35">
        <v>0</v>
      </c>
      <c r="K370" s="35" t="s">
        <v>1383</v>
      </c>
      <c r="L370" s="35" t="s">
        <v>53</v>
      </c>
      <c r="M370" s="35">
        <v>22</v>
      </c>
      <c r="N370" s="35"/>
      <c r="O370" s="35">
        <v>1</v>
      </c>
      <c r="P370" s="35">
        <v>2</v>
      </c>
      <c r="Q370" s="35">
        <v>3</v>
      </c>
      <c r="R370" s="35" t="s">
        <v>122</v>
      </c>
      <c r="S370" s="35" t="s">
        <v>122</v>
      </c>
      <c r="T370" s="36">
        <v>44901</v>
      </c>
      <c r="U370" s="36">
        <v>2958465</v>
      </c>
      <c r="V370" s="35" t="s">
        <v>5707</v>
      </c>
      <c r="W370" s="35" t="s">
        <v>144</v>
      </c>
      <c r="X370" s="35"/>
      <c r="Y370" s="35" t="s">
        <v>143</v>
      </c>
      <c r="Z370" s="35">
        <v>7594328</v>
      </c>
      <c r="AA370" s="35">
        <v>636</v>
      </c>
      <c r="AB370" s="35">
        <v>318</v>
      </c>
      <c r="AC370" s="35"/>
      <c r="AE370" s="51">
        <f t="shared" si="100"/>
        <v>22</v>
      </c>
      <c r="AG370" s="6" t="str">
        <f t="shared" si="101"/>
        <v>90MB1BG0-C1BAY0</v>
      </c>
      <c r="AH370" s="6" t="str">
        <f t="shared" si="102"/>
        <v>59MB1BGB-MB0A01S</v>
      </c>
      <c r="AI370" s="6" t="str">
        <f t="shared" si="103"/>
        <v/>
      </c>
      <c r="AJ370" s="6" t="str">
        <f t="shared" si="104"/>
        <v/>
      </c>
      <c r="AK370" s="6" t="str">
        <f t="shared" si="105"/>
        <v/>
      </c>
      <c r="AL370" s="6" t="str">
        <f t="shared" si="106"/>
        <v/>
      </c>
      <c r="AM370" s="6" t="str">
        <f t="shared" si="107"/>
        <v/>
      </c>
      <c r="AN370" s="6" t="str">
        <f t="shared" si="108"/>
        <v/>
      </c>
      <c r="AO370" s="6" t="str">
        <f t="shared" si="109"/>
        <v xml:space="preserve">90MB1BG0-C1BAY0 | 59MB1BGB-MB0A01S |  |  |  |  |  | </v>
      </c>
      <c r="AP370" s="6">
        <f t="shared" si="110"/>
        <v>0</v>
      </c>
      <c r="AQ370" s="4"/>
      <c r="AR370" s="6" t="b">
        <f t="shared" si="111"/>
        <v>1</v>
      </c>
      <c r="AS370" s="6" t="str">
        <f t="shared" si="112"/>
        <v>461E | 90MB1BG0-C1BAY0 | 59MB1BGB-MB0A01S |  |  |  |  |  |  | A8</v>
      </c>
      <c r="AT370" s="63">
        <f>IF(NOT(AR370),IF(TRIM($H370)="","Assembly","Phantom Alt"),VLOOKUP(F370,ZPCS04!B:G,6,0))</f>
        <v>741</v>
      </c>
      <c r="AU370" s="7"/>
      <c r="AV370" s="38">
        <f ca="1">IF(TRIM($W370)="F",OFFSET($A$5,MATCH($AS370,$AS$5:$AS370,0)-1,0),$A370)</f>
        <v>369</v>
      </c>
      <c r="AW370" s="38">
        <f ca="1">IFERROR(OFFSET(ZPCS04!$A$1,MATCH(F370,ZPCS04!B:B,0)-1,0),100)</f>
        <v>2</v>
      </c>
      <c r="AX370" s="7"/>
      <c r="AY370" s="6" t="b">
        <f t="shared" si="113"/>
        <v>1</v>
      </c>
      <c r="AZ370" s="6" t="b">
        <f t="shared" si="114"/>
        <v>1</v>
      </c>
      <c r="BA370" s="4"/>
      <c r="BB370" s="38" t="str">
        <f ca="1">IF(AT370="Phantom Alt",MATCH($AS370,$AS$5:$AS370,0),IF(OR(OFFSET($AF370,0,8-COUNTBLANK($AG370:$AN370))=$F369,$BE370=$BE369),$BB369,""))</f>
        <v/>
      </c>
      <c r="BC370" s="41"/>
      <c r="BD370" s="55" t="str">
        <f t="shared" si="115"/>
        <v>90MB1BG0-C1BAY0 | 11G232010104390</v>
      </c>
      <c r="BE370" s="55" t="str">
        <f t="shared" ca="1" si="116"/>
        <v>90MB1BG0-C1BAY0 | 59MB1BGB-MB0A01S</v>
      </c>
      <c r="BF370" s="57">
        <f ca="1">IFERROR(VLOOKUP($BE370,$BD$5:$BF369,3,0)*$AE370,VLOOKUP($C370,Demanda!$A:$B,2,0)*$AE370)*IF(AT370="Phantom Alt",$BC370,TRUE)</f>
        <v>33000</v>
      </c>
      <c r="BG370" s="57">
        <f t="shared" ca="1" si="117"/>
        <v>0</v>
      </c>
      <c r="BH370" s="57">
        <f>SUMIF(Invoice!A:A,F370,Invoice!B:B)</f>
        <v>0</v>
      </c>
      <c r="BI370" s="57">
        <f t="shared" ca="1" si="118"/>
        <v>33000</v>
      </c>
      <c r="BJ370" s="57">
        <f ca="1">MIN((BI370-SUMIF($AS$5:AS369,AS370,$BJ$5:BJ369)),MAX(0,BH370-SUMIF($F$5:F369,F370,$BJ$5:BJ369)))</f>
        <v>0</v>
      </c>
      <c r="BK370" s="57">
        <f t="shared" ca="1" si="119"/>
        <v>0</v>
      </c>
      <c r="BL370" s="57">
        <f ca="1">MAX(0,SUMIF(Invoice!A:A,F370,Invoice!B:B)-SUMIF(F:F,F370,BJ:BJ))*(COUNTIF(F:F,F370)=COUNTIF($F$5:F370,F370))</f>
        <v>0</v>
      </c>
    </row>
    <row r="371" spans="1:64" hidden="1">
      <c r="A371" s="43">
        <v>371</v>
      </c>
      <c r="B371" s="35" t="s">
        <v>145</v>
      </c>
      <c r="C371" s="35" t="s">
        <v>5706</v>
      </c>
      <c r="D371" s="35">
        <v>2</v>
      </c>
      <c r="E371" s="35">
        <v>1100</v>
      </c>
      <c r="F371" s="64" t="s">
        <v>1437</v>
      </c>
      <c r="G371" s="73" t="s">
        <v>1438</v>
      </c>
      <c r="H371" s="35" t="s">
        <v>209</v>
      </c>
      <c r="I371" s="35" t="s">
        <v>54</v>
      </c>
      <c r="J371" s="35">
        <v>100</v>
      </c>
      <c r="K371" s="35" t="s">
        <v>148</v>
      </c>
      <c r="L371" s="35" t="s">
        <v>53</v>
      </c>
      <c r="M371" s="35">
        <v>117</v>
      </c>
      <c r="N371" s="35">
        <v>117</v>
      </c>
      <c r="O371" s="35">
        <v>1</v>
      </c>
      <c r="P371" s="35">
        <v>2</v>
      </c>
      <c r="Q371" s="35">
        <v>1</v>
      </c>
      <c r="R371" s="35" t="s">
        <v>73</v>
      </c>
      <c r="S371" s="35" t="s">
        <v>73</v>
      </c>
      <c r="T371" s="36">
        <v>44929</v>
      </c>
      <c r="U371" s="36">
        <v>2958465</v>
      </c>
      <c r="V371" s="35" t="s">
        <v>5722</v>
      </c>
      <c r="W371" s="35" t="s">
        <v>144</v>
      </c>
      <c r="X371" s="35"/>
      <c r="Y371" s="35" t="s">
        <v>143</v>
      </c>
      <c r="Z371" s="35">
        <v>7594328</v>
      </c>
      <c r="AA371" s="35">
        <v>1700</v>
      </c>
      <c r="AB371" s="35">
        <v>850</v>
      </c>
      <c r="AC371" s="35"/>
      <c r="AE371" s="51">
        <f t="shared" si="100"/>
        <v>117</v>
      </c>
      <c r="AG371" s="6" t="str">
        <f t="shared" si="101"/>
        <v>90MB1BG0-C1BAY0</v>
      </c>
      <c r="AH371" s="6" t="str">
        <f t="shared" si="102"/>
        <v>59MB1BGB-MB0A01S</v>
      </c>
      <c r="AI371" s="6" t="str">
        <f t="shared" si="103"/>
        <v/>
      </c>
      <c r="AJ371" s="6" t="str">
        <f t="shared" si="104"/>
        <v/>
      </c>
      <c r="AK371" s="6" t="str">
        <f t="shared" si="105"/>
        <v/>
      </c>
      <c r="AL371" s="6" t="str">
        <f t="shared" si="106"/>
        <v/>
      </c>
      <c r="AM371" s="6" t="str">
        <f t="shared" si="107"/>
        <v/>
      </c>
      <c r="AN371" s="6" t="str">
        <f t="shared" si="108"/>
        <v/>
      </c>
      <c r="AO371" s="6" t="str">
        <f t="shared" si="109"/>
        <v xml:space="preserve">90MB1BG0-C1BAY0 | 59MB1BGB-MB0A01S |  |  |  |  |  | </v>
      </c>
      <c r="AP371" s="6">
        <f t="shared" si="110"/>
        <v>100</v>
      </c>
      <c r="AQ371" s="4"/>
      <c r="AR371" s="6" t="b">
        <f t="shared" si="111"/>
        <v>1</v>
      </c>
      <c r="AS371" s="6" t="str">
        <f t="shared" si="112"/>
        <v>461E | 90MB1BG0-C1BAY0 | 59MB1BGB-MB0A01S |  |  |  |  |  |  | A9</v>
      </c>
      <c r="AT371" s="63">
        <f>IF(NOT(AR371),IF(TRIM($H371)="","Assembly","Phantom Alt"),VLOOKUP(F371,ZPCS04!B:G,6,0))</f>
        <v>751</v>
      </c>
      <c r="AU371" s="7"/>
      <c r="AV371" s="38">
        <f ca="1">IF(TRIM($W371)="F",OFFSET($A$5,MATCH($AS371,$AS$5:$AS371,0)-1,0),$A371)</f>
        <v>371</v>
      </c>
      <c r="AW371" s="38">
        <f ca="1">IFERROR(OFFSET(ZPCS04!$A$1,MATCH(F371,ZPCS04!B:B,0)-1,0),100)</f>
        <v>2</v>
      </c>
      <c r="AX371" s="7"/>
      <c r="AY371" s="6" t="b">
        <f t="shared" si="113"/>
        <v>1</v>
      </c>
      <c r="AZ371" s="6" t="b">
        <f t="shared" si="114"/>
        <v>1</v>
      </c>
      <c r="BA371" s="4"/>
      <c r="BB371" s="38" t="str">
        <f ca="1">IF(AT371="Phantom Alt",MATCH($AS371,$AS$5:$AS371,0),IF(OR(OFFSET($AF371,0,8-COUNTBLANK($AG371:$AN371))=$F370,$BE371=$BE370),$BB370,""))</f>
        <v/>
      </c>
      <c r="BC371" s="41"/>
      <c r="BD371" s="55" t="str">
        <f t="shared" si="115"/>
        <v>90MB1BG0-C1BAY0 | 11203-0211Q000</v>
      </c>
      <c r="BE371" s="55" t="str">
        <f t="shared" ca="1" si="116"/>
        <v>90MB1BG0-C1BAY0 | 59MB1BGB-MB0A01S</v>
      </c>
      <c r="BF371" s="57">
        <f ca="1">IFERROR(VLOOKUP($BE371,$BD$5:$BF370,3,0)*$AE371,VLOOKUP($C371,Demanda!$A:$B,2,0)*$AE371)*IF(AT371="Phantom Alt",$BC371,TRUE)</f>
        <v>175500</v>
      </c>
      <c r="BG371" s="57">
        <f t="shared" ca="1" si="117"/>
        <v>175500</v>
      </c>
      <c r="BH371" s="57">
        <f>SUMIF(Invoice!A:A,F371,Invoice!B:B)</f>
        <v>0</v>
      </c>
      <c r="BI371" s="57">
        <f t="shared" ca="1" si="118"/>
        <v>175500</v>
      </c>
      <c r="BJ371" s="57">
        <f ca="1">MIN((BI371-SUMIF($AS$5:AS370,AS371,$BJ$5:BJ370)),MAX(0,BH371-SUMIF($F$5:F370,F371,$BJ$5:BJ370)))</f>
        <v>0</v>
      </c>
      <c r="BK371" s="57">
        <f t="shared" ca="1" si="119"/>
        <v>0</v>
      </c>
      <c r="BL371" s="57">
        <f ca="1">MAX(0,SUMIF(Invoice!A:A,F371,Invoice!B:B)-SUMIF(F:F,F371,BJ:BJ))*(COUNTIF(F:F,F371)=COUNTIF($F$5:F371,F371))</f>
        <v>0</v>
      </c>
    </row>
    <row r="372" spans="1:64" hidden="1">
      <c r="A372" s="43">
        <v>372</v>
      </c>
      <c r="B372" s="35" t="s">
        <v>145</v>
      </c>
      <c r="C372" s="35" t="s">
        <v>5706</v>
      </c>
      <c r="D372" s="35">
        <v>2</v>
      </c>
      <c r="E372" s="35">
        <v>1100</v>
      </c>
      <c r="F372" s="64" t="s">
        <v>1440</v>
      </c>
      <c r="G372" s="73" t="s">
        <v>1441</v>
      </c>
      <c r="H372" s="35" t="s">
        <v>209</v>
      </c>
      <c r="I372" s="35" t="s">
        <v>55</v>
      </c>
      <c r="J372" s="35">
        <v>0</v>
      </c>
      <c r="K372" s="35" t="s">
        <v>1383</v>
      </c>
      <c r="L372" s="35" t="s">
        <v>53</v>
      </c>
      <c r="M372" s="35">
        <v>117</v>
      </c>
      <c r="N372" s="35"/>
      <c r="O372" s="35">
        <v>1</v>
      </c>
      <c r="P372" s="35">
        <v>2</v>
      </c>
      <c r="Q372" s="35">
        <v>2</v>
      </c>
      <c r="R372" s="35" t="s">
        <v>122</v>
      </c>
      <c r="S372" s="35" t="s">
        <v>122</v>
      </c>
      <c r="T372" s="36">
        <v>44929</v>
      </c>
      <c r="U372" s="36">
        <v>2958465</v>
      </c>
      <c r="V372" s="35" t="s">
        <v>5722</v>
      </c>
      <c r="W372" s="35" t="s">
        <v>144</v>
      </c>
      <c r="X372" s="35"/>
      <c r="Y372" s="35" t="s">
        <v>143</v>
      </c>
      <c r="Z372" s="35">
        <v>7594328</v>
      </c>
      <c r="AA372" s="35">
        <v>1703</v>
      </c>
      <c r="AB372" s="35">
        <v>851</v>
      </c>
      <c r="AC372" s="35"/>
      <c r="AE372" s="51">
        <f t="shared" si="100"/>
        <v>117</v>
      </c>
      <c r="AG372" s="6" t="str">
        <f t="shared" si="101"/>
        <v>90MB1BG0-C1BAY0</v>
      </c>
      <c r="AH372" s="6" t="str">
        <f t="shared" si="102"/>
        <v>59MB1BGB-MB0A01S</v>
      </c>
      <c r="AI372" s="6" t="str">
        <f t="shared" si="103"/>
        <v/>
      </c>
      <c r="AJ372" s="6" t="str">
        <f t="shared" si="104"/>
        <v/>
      </c>
      <c r="AK372" s="6" t="str">
        <f t="shared" si="105"/>
        <v/>
      </c>
      <c r="AL372" s="6" t="str">
        <f t="shared" si="106"/>
        <v/>
      </c>
      <c r="AM372" s="6" t="str">
        <f t="shared" si="107"/>
        <v/>
      </c>
      <c r="AN372" s="6" t="str">
        <f t="shared" si="108"/>
        <v/>
      </c>
      <c r="AO372" s="6" t="str">
        <f t="shared" si="109"/>
        <v xml:space="preserve">90MB1BG0-C1BAY0 | 59MB1BGB-MB0A01S |  |  |  |  |  | </v>
      </c>
      <c r="AP372" s="6">
        <f t="shared" si="110"/>
        <v>0</v>
      </c>
      <c r="AQ372" s="4"/>
      <c r="AR372" s="6" t="b">
        <f t="shared" si="111"/>
        <v>1</v>
      </c>
      <c r="AS372" s="6" t="str">
        <f t="shared" si="112"/>
        <v>461E | 90MB1BG0-C1BAY0 | 59MB1BGB-MB0A01S |  |  |  |  |  |  | A9</v>
      </c>
      <c r="AT372" s="63">
        <f>IF(NOT(AR372),IF(TRIM($H372)="","Assembly","Phantom Alt"),VLOOKUP(F372,ZPCS04!B:G,6,0))</f>
        <v>751</v>
      </c>
      <c r="AU372" s="7"/>
      <c r="AV372" s="38">
        <f ca="1">IF(TRIM($W372)="F",OFFSET($A$5,MATCH($AS372,$AS$5:$AS372,0)-1,0),$A372)</f>
        <v>371</v>
      </c>
      <c r="AW372" s="38">
        <f ca="1">IFERROR(OFFSET(ZPCS04!$A$1,MATCH(F372,ZPCS04!B:B,0)-1,0),100)</f>
        <v>2</v>
      </c>
      <c r="AX372" s="7"/>
      <c r="AY372" s="6" t="b">
        <f t="shared" si="113"/>
        <v>1</v>
      </c>
      <c r="AZ372" s="6" t="b">
        <f t="shared" si="114"/>
        <v>1</v>
      </c>
      <c r="BA372" s="4"/>
      <c r="BB372" s="38" t="str">
        <f ca="1">IF(AT372="Phantom Alt",MATCH($AS372,$AS$5:$AS372,0),IF(OR(OFFSET($AF372,0,8-COUNTBLANK($AG372:$AN372))=$F371,$BE372=$BE371),$BB371,""))</f>
        <v/>
      </c>
      <c r="BC372" s="41"/>
      <c r="BD372" s="55" t="str">
        <f t="shared" si="115"/>
        <v>90MB1BG0-C1BAY0 | 11G232110411070</v>
      </c>
      <c r="BE372" s="55" t="str">
        <f t="shared" ca="1" si="116"/>
        <v>90MB1BG0-C1BAY0 | 59MB1BGB-MB0A01S</v>
      </c>
      <c r="BF372" s="57">
        <f ca="1">IFERROR(VLOOKUP($BE372,$BD$5:$BF371,3,0)*$AE372,VLOOKUP($C372,Demanda!$A:$B,2,0)*$AE372)*IF(AT372="Phantom Alt",$BC372,TRUE)</f>
        <v>175500</v>
      </c>
      <c r="BG372" s="57">
        <f t="shared" ca="1" si="117"/>
        <v>0</v>
      </c>
      <c r="BH372" s="57">
        <f>SUMIF(Invoice!A:A,F372,Invoice!B:B)</f>
        <v>0</v>
      </c>
      <c r="BI372" s="57">
        <f t="shared" ca="1" si="118"/>
        <v>175500</v>
      </c>
      <c r="BJ372" s="57">
        <f ca="1">MIN((BI372-SUMIF($AS$5:AS371,AS372,$BJ$5:BJ371)),MAX(0,BH372-SUMIF($F$5:F371,F372,$BJ$5:BJ371)))</f>
        <v>0</v>
      </c>
      <c r="BK372" s="57">
        <f t="shared" ca="1" si="119"/>
        <v>0</v>
      </c>
      <c r="BL372" s="57">
        <f ca="1">MAX(0,SUMIF(Invoice!A:A,F372,Invoice!B:B)-SUMIF(F:F,F372,BJ:BJ))*(COUNTIF(F:F,F372)=COUNTIF($F$5:F372,F372))</f>
        <v>0</v>
      </c>
    </row>
    <row r="373" spans="1:64" hidden="1">
      <c r="A373" s="43">
        <v>373</v>
      </c>
      <c r="B373" s="35" t="s">
        <v>145</v>
      </c>
      <c r="C373" s="35" t="s">
        <v>5706</v>
      </c>
      <c r="D373" s="35">
        <v>2</v>
      </c>
      <c r="E373" s="35">
        <v>1100</v>
      </c>
      <c r="F373" s="64" t="s">
        <v>1442</v>
      </c>
      <c r="G373" s="73" t="s">
        <v>1441</v>
      </c>
      <c r="H373" s="35" t="s">
        <v>209</v>
      </c>
      <c r="I373" s="35" t="s">
        <v>55</v>
      </c>
      <c r="J373" s="35">
        <v>0</v>
      </c>
      <c r="K373" s="35" t="s">
        <v>1383</v>
      </c>
      <c r="L373" s="35" t="s">
        <v>53</v>
      </c>
      <c r="M373" s="35">
        <v>117</v>
      </c>
      <c r="N373" s="35"/>
      <c r="O373" s="35">
        <v>1</v>
      </c>
      <c r="P373" s="35">
        <v>2</v>
      </c>
      <c r="Q373" s="35">
        <v>3</v>
      </c>
      <c r="R373" s="35" t="s">
        <v>122</v>
      </c>
      <c r="S373" s="35" t="s">
        <v>122</v>
      </c>
      <c r="T373" s="36">
        <v>44929</v>
      </c>
      <c r="U373" s="36">
        <v>2958465</v>
      </c>
      <c r="V373" s="35" t="s">
        <v>5722</v>
      </c>
      <c r="W373" s="35" t="s">
        <v>144</v>
      </c>
      <c r="X373" s="35"/>
      <c r="Y373" s="35" t="s">
        <v>143</v>
      </c>
      <c r="Z373" s="35">
        <v>7594328</v>
      </c>
      <c r="AA373" s="35">
        <v>1706</v>
      </c>
      <c r="AB373" s="35">
        <v>852</v>
      </c>
      <c r="AC373" s="35"/>
      <c r="AE373" s="51">
        <f t="shared" si="100"/>
        <v>117</v>
      </c>
      <c r="AG373" s="6" t="str">
        <f t="shared" si="101"/>
        <v>90MB1BG0-C1BAY0</v>
      </c>
      <c r="AH373" s="6" t="str">
        <f t="shared" si="102"/>
        <v>59MB1BGB-MB0A01S</v>
      </c>
      <c r="AI373" s="6" t="str">
        <f t="shared" si="103"/>
        <v/>
      </c>
      <c r="AJ373" s="6" t="str">
        <f t="shared" si="104"/>
        <v/>
      </c>
      <c r="AK373" s="6" t="str">
        <f t="shared" si="105"/>
        <v/>
      </c>
      <c r="AL373" s="6" t="str">
        <f t="shared" si="106"/>
        <v/>
      </c>
      <c r="AM373" s="6" t="str">
        <f t="shared" si="107"/>
        <v/>
      </c>
      <c r="AN373" s="6" t="str">
        <f t="shared" si="108"/>
        <v/>
      </c>
      <c r="AO373" s="6" t="str">
        <f t="shared" si="109"/>
        <v xml:space="preserve">90MB1BG0-C1BAY0 | 59MB1BGB-MB0A01S |  |  |  |  |  | </v>
      </c>
      <c r="AP373" s="6">
        <f t="shared" si="110"/>
        <v>0</v>
      </c>
      <c r="AQ373" s="4"/>
      <c r="AR373" s="6" t="b">
        <f t="shared" si="111"/>
        <v>1</v>
      </c>
      <c r="AS373" s="6" t="str">
        <f t="shared" si="112"/>
        <v>461E | 90MB1BG0-C1BAY0 | 59MB1BGB-MB0A01S |  |  |  |  |  |  | A9</v>
      </c>
      <c r="AT373" s="63">
        <f>IF(NOT(AR373),IF(TRIM($H373)="","Assembly","Phantom Alt"),VLOOKUP(F373,ZPCS04!B:G,6,0))</f>
        <v>751</v>
      </c>
      <c r="AU373" s="7"/>
      <c r="AV373" s="38">
        <f ca="1">IF(TRIM($W373)="F",OFFSET($A$5,MATCH($AS373,$AS$5:$AS373,0)-1,0),$A373)</f>
        <v>371</v>
      </c>
      <c r="AW373" s="38">
        <f ca="1">IFERROR(OFFSET(ZPCS04!$A$1,MATCH(F373,ZPCS04!B:B,0)-1,0),100)</f>
        <v>1.9999981999999998</v>
      </c>
      <c r="AX373" s="7"/>
      <c r="AY373" s="6" t="b">
        <f t="shared" si="113"/>
        <v>1</v>
      </c>
      <c r="AZ373" s="6" t="b">
        <f t="shared" si="114"/>
        <v>1</v>
      </c>
      <c r="BA373" s="4"/>
      <c r="BB373" s="38" t="str">
        <f ca="1">IF(AT373="Phantom Alt",MATCH($AS373,$AS$5:$AS373,0),IF(OR(OFFSET($AF373,0,8-COUNTBLANK($AG373:$AN373))=$F372,$BE373=$BE372),$BB372,""))</f>
        <v/>
      </c>
      <c r="BC373" s="41"/>
      <c r="BD373" s="55" t="str">
        <f t="shared" si="115"/>
        <v>90MB1BG0-C1BAY0 | 11G232110411150</v>
      </c>
      <c r="BE373" s="55" t="str">
        <f t="shared" ca="1" si="116"/>
        <v>90MB1BG0-C1BAY0 | 59MB1BGB-MB0A01S</v>
      </c>
      <c r="BF373" s="57">
        <f ca="1">IFERROR(VLOOKUP($BE373,$BD$5:$BF372,3,0)*$AE373,VLOOKUP($C373,Demanda!$A:$B,2,0)*$AE373)*IF(AT373="Phantom Alt",$BC373,TRUE)</f>
        <v>175500</v>
      </c>
      <c r="BG373" s="57">
        <f t="shared" ca="1" si="117"/>
        <v>0</v>
      </c>
      <c r="BH373" s="57">
        <f>SUMIF(Invoice!A:A,F373,Invoice!B:B)</f>
        <v>180000</v>
      </c>
      <c r="BI373" s="57">
        <f t="shared" ca="1" si="118"/>
        <v>175500</v>
      </c>
      <c r="BJ373" s="57">
        <f ca="1">MIN((BI373-SUMIF($AS$5:AS372,AS373,$BJ$5:BJ372)),MAX(0,BH373-SUMIF($F$5:F372,F373,$BJ$5:BJ372)))</f>
        <v>175500</v>
      </c>
      <c r="BK373" s="57">
        <f t="shared" ca="1" si="119"/>
        <v>0</v>
      </c>
      <c r="BL373" s="57">
        <f ca="1">MAX(0,SUMIF(Invoice!A:A,F373,Invoice!B:B)-SUMIF(F:F,F373,BJ:BJ))*(COUNTIF(F:F,F373)=COUNTIF($F$5:F373,F373))</f>
        <v>4500</v>
      </c>
    </row>
    <row r="374" spans="1:64" hidden="1">
      <c r="A374" s="43">
        <v>375</v>
      </c>
      <c r="B374" s="35" t="s">
        <v>145</v>
      </c>
      <c r="C374" s="35" t="s">
        <v>5706</v>
      </c>
      <c r="D374" s="35">
        <v>2</v>
      </c>
      <c r="E374" s="35">
        <v>1100</v>
      </c>
      <c r="F374" s="64" t="s">
        <v>1443</v>
      </c>
      <c r="G374" s="73" t="s">
        <v>1444</v>
      </c>
      <c r="H374" s="35" t="s">
        <v>209</v>
      </c>
      <c r="I374" s="35" t="s">
        <v>55</v>
      </c>
      <c r="J374" s="35">
        <v>0</v>
      </c>
      <c r="K374" s="35" t="s">
        <v>1383</v>
      </c>
      <c r="L374" s="35" t="s">
        <v>53</v>
      </c>
      <c r="M374" s="35">
        <v>117</v>
      </c>
      <c r="N374" s="35"/>
      <c r="O374" s="35">
        <v>1</v>
      </c>
      <c r="P374" s="35">
        <v>2</v>
      </c>
      <c r="Q374" s="35">
        <v>4</v>
      </c>
      <c r="R374" s="35" t="s">
        <v>122</v>
      </c>
      <c r="S374" s="35" t="s">
        <v>122</v>
      </c>
      <c r="T374" s="36">
        <v>44929</v>
      </c>
      <c r="U374" s="36">
        <v>2958465</v>
      </c>
      <c r="V374" s="35" t="s">
        <v>5722</v>
      </c>
      <c r="W374" s="35" t="s">
        <v>144</v>
      </c>
      <c r="X374" s="35"/>
      <c r="Y374" s="35" t="s">
        <v>143</v>
      </c>
      <c r="Z374" s="35">
        <v>7594328</v>
      </c>
      <c r="AA374" s="35">
        <v>1709</v>
      </c>
      <c r="AB374" s="35">
        <v>853</v>
      </c>
      <c r="AC374" s="35"/>
      <c r="AE374" s="51">
        <f t="shared" si="100"/>
        <v>117</v>
      </c>
      <c r="AG374" s="6" t="str">
        <f t="shared" si="101"/>
        <v>90MB1BG0-C1BAY0</v>
      </c>
      <c r="AH374" s="6" t="str">
        <f t="shared" si="102"/>
        <v>59MB1BGB-MB0A01S</v>
      </c>
      <c r="AI374" s="6" t="str">
        <f t="shared" si="103"/>
        <v/>
      </c>
      <c r="AJ374" s="6" t="str">
        <f t="shared" si="104"/>
        <v/>
      </c>
      <c r="AK374" s="6" t="str">
        <f t="shared" si="105"/>
        <v/>
      </c>
      <c r="AL374" s="6" t="str">
        <f t="shared" si="106"/>
        <v/>
      </c>
      <c r="AM374" s="6" t="str">
        <f t="shared" si="107"/>
        <v/>
      </c>
      <c r="AN374" s="6" t="str">
        <f t="shared" si="108"/>
        <v/>
      </c>
      <c r="AO374" s="6" t="str">
        <f t="shared" si="109"/>
        <v xml:space="preserve">90MB1BG0-C1BAY0 | 59MB1BGB-MB0A01S |  |  |  |  |  | </v>
      </c>
      <c r="AP374" s="6">
        <f t="shared" si="110"/>
        <v>0</v>
      </c>
      <c r="AQ374" s="4"/>
      <c r="AR374" s="6" t="b">
        <f t="shared" si="111"/>
        <v>1</v>
      </c>
      <c r="AS374" s="6" t="str">
        <f t="shared" si="112"/>
        <v>461E | 90MB1BG0-C1BAY0 | 59MB1BGB-MB0A01S |  |  |  |  |  |  | A9</v>
      </c>
      <c r="AT374" s="63">
        <f>IF(NOT(AR374),IF(TRIM($H374)="","Assembly","Phantom Alt"),VLOOKUP(F374,ZPCS04!B:G,6,0))</f>
        <v>751</v>
      </c>
      <c r="AU374" s="7"/>
      <c r="AV374" s="38">
        <f ca="1">IF(TRIM($W374)="F",OFFSET($A$5,MATCH($AS374,$AS$5:$AS374,0)-1,0),$A374)</f>
        <v>371</v>
      </c>
      <c r="AW374" s="38">
        <f ca="1">IFERROR(OFFSET(ZPCS04!$A$1,MATCH(F374,ZPCS04!B:B,0)-1,0),100)</f>
        <v>2</v>
      </c>
      <c r="AX374" s="7"/>
      <c r="AY374" s="6" t="b">
        <f t="shared" si="113"/>
        <v>1</v>
      </c>
      <c r="AZ374" s="6" t="b">
        <f t="shared" si="114"/>
        <v>1</v>
      </c>
      <c r="BA374" s="4"/>
      <c r="BB374" s="38" t="str">
        <f ca="1">IF(AT374="Phantom Alt",MATCH($AS374,$AS$5:$AS374,0),IF(OR(OFFSET($AF374,0,8-COUNTBLANK($AG374:$AN374))=$F373,$BE374=$BE373),$BB373,""))</f>
        <v/>
      </c>
      <c r="BC374" s="41"/>
      <c r="BD374" s="55" t="str">
        <f t="shared" si="115"/>
        <v>90MB1BG0-C1BAY0 | 11G232110411321</v>
      </c>
      <c r="BE374" s="55" t="str">
        <f t="shared" ca="1" si="116"/>
        <v>90MB1BG0-C1BAY0 | 59MB1BGB-MB0A01S</v>
      </c>
      <c r="BF374" s="57">
        <f ca="1">IFERROR(VLOOKUP($BE374,$BD$5:$BF373,3,0)*$AE374,VLOOKUP($C374,Demanda!$A:$B,2,0)*$AE374)*IF(AT374="Phantom Alt",$BC374,TRUE)</f>
        <v>175500</v>
      </c>
      <c r="BG374" s="57">
        <f t="shared" ca="1" si="117"/>
        <v>0</v>
      </c>
      <c r="BH374" s="57">
        <f>SUMIF(Invoice!A:A,F374,Invoice!B:B)</f>
        <v>0</v>
      </c>
      <c r="BI374" s="57">
        <f t="shared" ca="1" si="118"/>
        <v>175500</v>
      </c>
      <c r="BJ374" s="57">
        <f ca="1">MIN((BI374-SUMIF($AS$5:AS373,AS374,$BJ$5:BJ373)),MAX(0,BH374-SUMIF($F$5:F373,F374,$BJ$5:BJ373)))</f>
        <v>0</v>
      </c>
      <c r="BK374" s="57">
        <f t="shared" ca="1" si="119"/>
        <v>0</v>
      </c>
      <c r="BL374" s="57">
        <f ca="1">MAX(0,SUMIF(Invoice!A:A,F374,Invoice!B:B)-SUMIF(F:F,F374,BJ:BJ))*(COUNTIF(F:F,F374)=COUNTIF($F$5:F374,F374))</f>
        <v>0</v>
      </c>
    </row>
    <row r="375" spans="1:64" hidden="1">
      <c r="A375" s="43">
        <v>374</v>
      </c>
      <c r="B375" s="35" t="s">
        <v>145</v>
      </c>
      <c r="C375" s="35" t="s">
        <v>5706</v>
      </c>
      <c r="D375" s="35">
        <v>2</v>
      </c>
      <c r="E375" s="35">
        <v>1100</v>
      </c>
      <c r="F375" s="64" t="s">
        <v>1445</v>
      </c>
      <c r="G375" s="73" t="s">
        <v>1446</v>
      </c>
      <c r="H375" s="35" t="s">
        <v>209</v>
      </c>
      <c r="I375" s="35" t="s">
        <v>55</v>
      </c>
      <c r="J375" s="35">
        <v>0</v>
      </c>
      <c r="K375" s="35" t="s">
        <v>1383</v>
      </c>
      <c r="L375" s="35" t="s">
        <v>53</v>
      </c>
      <c r="M375" s="35">
        <v>117</v>
      </c>
      <c r="N375" s="35"/>
      <c r="O375" s="35">
        <v>1</v>
      </c>
      <c r="P375" s="35">
        <v>2</v>
      </c>
      <c r="Q375" s="35">
        <v>5</v>
      </c>
      <c r="R375" s="35" t="s">
        <v>122</v>
      </c>
      <c r="S375" s="35" t="s">
        <v>122</v>
      </c>
      <c r="T375" s="36">
        <v>44929</v>
      </c>
      <c r="U375" s="36">
        <v>2958465</v>
      </c>
      <c r="V375" s="35" t="s">
        <v>5722</v>
      </c>
      <c r="W375" s="35" t="s">
        <v>144</v>
      </c>
      <c r="X375" s="35"/>
      <c r="Y375" s="35" t="s">
        <v>143</v>
      </c>
      <c r="Z375" s="35">
        <v>7594328</v>
      </c>
      <c r="AA375" s="35">
        <v>1712</v>
      </c>
      <c r="AB375" s="35">
        <v>854</v>
      </c>
      <c r="AC375" s="35"/>
      <c r="AE375" s="51">
        <f t="shared" si="100"/>
        <v>117</v>
      </c>
      <c r="AG375" s="6" t="str">
        <f t="shared" si="101"/>
        <v>90MB1BG0-C1BAY0</v>
      </c>
      <c r="AH375" s="6" t="str">
        <f t="shared" si="102"/>
        <v>59MB1BGB-MB0A01S</v>
      </c>
      <c r="AI375" s="6" t="str">
        <f t="shared" si="103"/>
        <v/>
      </c>
      <c r="AJ375" s="6" t="str">
        <f t="shared" si="104"/>
        <v/>
      </c>
      <c r="AK375" s="6" t="str">
        <f t="shared" si="105"/>
        <v/>
      </c>
      <c r="AL375" s="6" t="str">
        <f t="shared" si="106"/>
        <v/>
      </c>
      <c r="AM375" s="6" t="str">
        <f t="shared" si="107"/>
        <v/>
      </c>
      <c r="AN375" s="6" t="str">
        <f t="shared" si="108"/>
        <v/>
      </c>
      <c r="AO375" s="6" t="str">
        <f t="shared" si="109"/>
        <v xml:space="preserve">90MB1BG0-C1BAY0 | 59MB1BGB-MB0A01S |  |  |  |  |  | </v>
      </c>
      <c r="AP375" s="6">
        <f t="shared" si="110"/>
        <v>0</v>
      </c>
      <c r="AQ375" s="4"/>
      <c r="AR375" s="6" t="b">
        <f t="shared" si="111"/>
        <v>1</v>
      </c>
      <c r="AS375" s="6" t="str">
        <f t="shared" si="112"/>
        <v>461E | 90MB1BG0-C1BAY0 | 59MB1BGB-MB0A01S |  |  |  |  |  |  | A9</v>
      </c>
      <c r="AT375" s="63">
        <f>IF(NOT(AR375),IF(TRIM($H375)="","Assembly","Phantom Alt"),VLOOKUP(F375,ZPCS04!B:G,6,0))</f>
        <v>751</v>
      </c>
      <c r="AU375" s="7"/>
      <c r="AV375" s="38">
        <f ca="1">IF(TRIM($W375)="F",OFFSET($A$5,MATCH($AS375,$AS$5:$AS375,0)-1,0),$A375)</f>
        <v>371</v>
      </c>
      <c r="AW375" s="38">
        <f ca="1">IFERROR(OFFSET(ZPCS04!$A$1,MATCH(F375,ZPCS04!B:B,0)-1,0),100)</f>
        <v>2</v>
      </c>
      <c r="AX375" s="7"/>
      <c r="AY375" s="6" t="b">
        <f t="shared" si="113"/>
        <v>1</v>
      </c>
      <c r="AZ375" s="6" t="b">
        <f t="shared" si="114"/>
        <v>1</v>
      </c>
      <c r="BA375" s="4"/>
      <c r="BB375" s="38" t="str">
        <f ca="1">IF(AT375="Phantom Alt",MATCH($AS375,$AS$5:$AS375,0),IF(OR(OFFSET($AF375,0,8-COUNTBLANK($AG375:$AN375))=$F374,$BE375=$BE374),$BB374,""))</f>
        <v/>
      </c>
      <c r="BC375" s="41"/>
      <c r="BD375" s="55" t="str">
        <f t="shared" si="115"/>
        <v>90MB1BG0-C1BAY0 | 11G232110411390</v>
      </c>
      <c r="BE375" s="55" t="str">
        <f t="shared" ca="1" si="116"/>
        <v>90MB1BG0-C1BAY0 | 59MB1BGB-MB0A01S</v>
      </c>
      <c r="BF375" s="57">
        <f ca="1">IFERROR(VLOOKUP($BE375,$BD$5:$BF374,3,0)*$AE375,VLOOKUP($C375,Demanda!$A:$B,2,0)*$AE375)*IF(AT375="Phantom Alt",$BC375,TRUE)</f>
        <v>175500</v>
      </c>
      <c r="BG375" s="57">
        <f t="shared" ca="1" si="117"/>
        <v>0</v>
      </c>
      <c r="BH375" s="57">
        <f>SUMIF(Invoice!A:A,F375,Invoice!B:B)</f>
        <v>0</v>
      </c>
      <c r="BI375" s="57">
        <f t="shared" ca="1" si="118"/>
        <v>175500</v>
      </c>
      <c r="BJ375" s="57">
        <f ca="1">MIN((BI375-SUMIF($AS$5:AS374,AS375,$BJ$5:BJ374)),MAX(0,BH375-SUMIF($F$5:F374,F375,$BJ$5:BJ374)))</f>
        <v>0</v>
      </c>
      <c r="BK375" s="57">
        <f t="shared" ca="1" si="119"/>
        <v>0</v>
      </c>
      <c r="BL375" s="57">
        <f ca="1">MAX(0,SUMIF(Invoice!A:A,F375,Invoice!B:B)-SUMIF(F:F,F375,BJ:BJ))*(COUNTIF(F:F,F375)=COUNTIF($F$5:F375,F375))</f>
        <v>0</v>
      </c>
    </row>
    <row r="376" spans="1:64" hidden="1">
      <c r="A376" s="43">
        <v>376</v>
      </c>
      <c r="B376" s="35" t="s">
        <v>145</v>
      </c>
      <c r="C376" s="35" t="s">
        <v>5706</v>
      </c>
      <c r="D376" s="35">
        <v>2</v>
      </c>
      <c r="E376" s="35">
        <v>1110</v>
      </c>
      <c r="F376" s="64" t="s">
        <v>1447</v>
      </c>
      <c r="G376" s="73" t="s">
        <v>1448</v>
      </c>
      <c r="H376" s="35" t="s">
        <v>214</v>
      </c>
      <c r="I376" s="35" t="s">
        <v>54</v>
      </c>
      <c r="J376" s="35">
        <v>100</v>
      </c>
      <c r="K376" s="35" t="s">
        <v>148</v>
      </c>
      <c r="L376" s="35" t="s">
        <v>53</v>
      </c>
      <c r="M376" s="35">
        <v>4</v>
      </c>
      <c r="N376" s="35">
        <v>4</v>
      </c>
      <c r="O376" s="35">
        <v>1</v>
      </c>
      <c r="P376" s="35">
        <v>2</v>
      </c>
      <c r="Q376" s="35">
        <v>1</v>
      </c>
      <c r="R376" s="35" t="s">
        <v>73</v>
      </c>
      <c r="S376" s="35" t="s">
        <v>73</v>
      </c>
      <c r="T376" s="36">
        <v>44901</v>
      </c>
      <c r="U376" s="36">
        <v>2958465</v>
      </c>
      <c r="V376" s="35" t="s">
        <v>5707</v>
      </c>
      <c r="W376" s="35" t="s">
        <v>144</v>
      </c>
      <c r="X376" s="35"/>
      <c r="Y376" s="35" t="s">
        <v>143</v>
      </c>
      <c r="Z376" s="35">
        <v>7594328</v>
      </c>
      <c r="AA376" s="35">
        <v>648</v>
      </c>
      <c r="AB376" s="35">
        <v>324</v>
      </c>
      <c r="AC376" s="35"/>
      <c r="AE376" s="51">
        <f t="shared" si="100"/>
        <v>4</v>
      </c>
      <c r="AG376" s="6" t="str">
        <f t="shared" si="101"/>
        <v>90MB1BG0-C1BAY0</v>
      </c>
      <c r="AH376" s="6" t="str">
        <f t="shared" si="102"/>
        <v>59MB1BGB-MB0A01S</v>
      </c>
      <c r="AI376" s="6" t="str">
        <f t="shared" si="103"/>
        <v/>
      </c>
      <c r="AJ376" s="6" t="str">
        <f t="shared" si="104"/>
        <v/>
      </c>
      <c r="AK376" s="6" t="str">
        <f t="shared" si="105"/>
        <v/>
      </c>
      <c r="AL376" s="6" t="str">
        <f t="shared" si="106"/>
        <v/>
      </c>
      <c r="AM376" s="6" t="str">
        <f t="shared" si="107"/>
        <v/>
      </c>
      <c r="AN376" s="6" t="str">
        <f t="shared" si="108"/>
        <v/>
      </c>
      <c r="AO376" s="6" t="str">
        <f t="shared" si="109"/>
        <v xml:space="preserve">90MB1BG0-C1BAY0 | 59MB1BGB-MB0A01S |  |  |  |  |  | </v>
      </c>
      <c r="AP376" s="6">
        <f t="shared" si="110"/>
        <v>100</v>
      </c>
      <c r="AQ376" s="4"/>
      <c r="AR376" s="6" t="b">
        <f t="shared" si="111"/>
        <v>1</v>
      </c>
      <c r="AS376" s="6" t="str">
        <f t="shared" si="112"/>
        <v>461E | 90MB1BG0-C1BAY0 | 59MB1BGB-MB0A01S |  |  |  |  |  |  | B0</v>
      </c>
      <c r="AT376" s="63">
        <f>IF(NOT(AR376),IF(TRIM($H376)="","Assembly","Phantom Alt"),VLOOKUP(F376,ZPCS04!B:G,6,0))</f>
        <v>755</v>
      </c>
      <c r="AU376" s="7"/>
      <c r="AV376" s="38">
        <f ca="1">IF(TRIM($W376)="F",OFFSET($A$5,MATCH($AS376,$AS$5:$AS376,0)-1,0),$A376)</f>
        <v>376</v>
      </c>
      <c r="AW376" s="38">
        <f ca="1">IFERROR(OFFSET(ZPCS04!$A$1,MATCH(F376,ZPCS04!B:B,0)-1,0),100)</f>
        <v>2</v>
      </c>
      <c r="AX376" s="7"/>
      <c r="AY376" s="6" t="b">
        <f t="shared" si="113"/>
        <v>1</v>
      </c>
      <c r="AZ376" s="6" t="b">
        <f t="shared" si="114"/>
        <v>1</v>
      </c>
      <c r="BA376" s="4"/>
      <c r="BB376" s="38" t="str">
        <f ca="1">IF(AT376="Phantom Alt",MATCH($AS376,$AS$5:$AS376,0),IF(OR(OFFSET($AF376,0,8-COUNTBLANK($AG376:$AN376))=$F375,$BE376=$BE375),$BB375,""))</f>
        <v/>
      </c>
      <c r="BC376" s="41"/>
      <c r="BD376" s="55" t="str">
        <f t="shared" si="115"/>
        <v>90MB1BG0-C1BAY0 | 11203-0233Q000</v>
      </c>
      <c r="BE376" s="55" t="str">
        <f t="shared" ca="1" si="116"/>
        <v>90MB1BG0-C1BAY0 | 59MB1BGB-MB0A01S</v>
      </c>
      <c r="BF376" s="57">
        <f ca="1">IFERROR(VLOOKUP($BE376,$BD$5:$BF375,3,0)*$AE376,VLOOKUP($C376,Demanda!$A:$B,2,0)*$AE376)*IF(AT376="Phantom Alt",$BC376,TRUE)</f>
        <v>6000</v>
      </c>
      <c r="BG376" s="57">
        <f t="shared" ca="1" si="117"/>
        <v>6000</v>
      </c>
      <c r="BH376" s="57">
        <f>SUMIF(Invoice!A:A,F376,Invoice!B:B)</f>
        <v>0</v>
      </c>
      <c r="BI376" s="57">
        <f t="shared" ca="1" si="118"/>
        <v>6000</v>
      </c>
      <c r="BJ376" s="57">
        <f ca="1">MIN((BI376-SUMIF($AS$5:AS375,AS376,$BJ$5:BJ375)),MAX(0,BH376-SUMIF($F$5:F375,F376,$BJ$5:BJ375)))</f>
        <v>0</v>
      </c>
      <c r="BK376" s="57">
        <f t="shared" ca="1" si="119"/>
        <v>0</v>
      </c>
      <c r="BL376" s="57">
        <f ca="1">MAX(0,SUMIF(Invoice!A:A,F376,Invoice!B:B)-SUMIF(F:F,F376,BJ:BJ))*(COUNTIF(F:F,F376)=COUNTIF($F$5:F376,F376))</f>
        <v>0</v>
      </c>
    </row>
    <row r="377" spans="1:64" hidden="1">
      <c r="A377" s="43">
        <v>377</v>
      </c>
      <c r="B377" s="35" t="s">
        <v>145</v>
      </c>
      <c r="C377" s="35" t="s">
        <v>5706</v>
      </c>
      <c r="D377" s="35">
        <v>2</v>
      </c>
      <c r="E377" s="35">
        <v>1110</v>
      </c>
      <c r="F377" s="64" t="s">
        <v>1450</v>
      </c>
      <c r="G377" s="73" t="s">
        <v>1451</v>
      </c>
      <c r="H377" s="35" t="s">
        <v>214</v>
      </c>
      <c r="I377" s="35" t="s">
        <v>55</v>
      </c>
      <c r="J377" s="35">
        <v>0</v>
      </c>
      <c r="K377" s="35" t="s">
        <v>148</v>
      </c>
      <c r="L377" s="35" t="s">
        <v>53</v>
      </c>
      <c r="M377" s="35">
        <v>4</v>
      </c>
      <c r="N377" s="35"/>
      <c r="O377" s="35">
        <v>1</v>
      </c>
      <c r="P377" s="35">
        <v>2</v>
      </c>
      <c r="Q377" s="35">
        <v>2</v>
      </c>
      <c r="R377" s="35" t="s">
        <v>73</v>
      </c>
      <c r="S377" s="35" t="s">
        <v>73</v>
      </c>
      <c r="T377" s="36">
        <v>44901</v>
      </c>
      <c r="U377" s="36">
        <v>2958465</v>
      </c>
      <c r="V377" s="35" t="s">
        <v>5707</v>
      </c>
      <c r="W377" s="35" t="s">
        <v>144</v>
      </c>
      <c r="X377" s="35"/>
      <c r="Y377" s="35" t="s">
        <v>143</v>
      </c>
      <c r="Z377" s="35">
        <v>7594328</v>
      </c>
      <c r="AA377" s="35">
        <v>650</v>
      </c>
      <c r="AB377" s="35">
        <v>325</v>
      </c>
      <c r="AC377" s="35"/>
      <c r="AE377" s="51">
        <f t="shared" si="100"/>
        <v>4</v>
      </c>
      <c r="AG377" s="6" t="str">
        <f t="shared" si="101"/>
        <v>90MB1BG0-C1BAY0</v>
      </c>
      <c r="AH377" s="6" t="str">
        <f t="shared" si="102"/>
        <v>59MB1BGB-MB0A01S</v>
      </c>
      <c r="AI377" s="6" t="str">
        <f t="shared" si="103"/>
        <v/>
      </c>
      <c r="AJ377" s="6" t="str">
        <f t="shared" si="104"/>
        <v/>
      </c>
      <c r="AK377" s="6" t="str">
        <f t="shared" si="105"/>
        <v/>
      </c>
      <c r="AL377" s="6" t="str">
        <f t="shared" si="106"/>
        <v/>
      </c>
      <c r="AM377" s="6" t="str">
        <f t="shared" si="107"/>
        <v/>
      </c>
      <c r="AN377" s="6" t="str">
        <f t="shared" si="108"/>
        <v/>
      </c>
      <c r="AO377" s="6" t="str">
        <f t="shared" si="109"/>
        <v xml:space="preserve">90MB1BG0-C1BAY0 | 59MB1BGB-MB0A01S |  |  |  |  |  | </v>
      </c>
      <c r="AP377" s="6">
        <f t="shared" si="110"/>
        <v>0</v>
      </c>
      <c r="AQ377" s="4"/>
      <c r="AR377" s="6" t="b">
        <f t="shared" si="111"/>
        <v>1</v>
      </c>
      <c r="AS377" s="6" t="str">
        <f t="shared" si="112"/>
        <v>461E | 90MB1BG0-C1BAY0 | 59MB1BGB-MB0A01S |  |  |  |  |  |  | B0</v>
      </c>
      <c r="AT377" s="63">
        <f>IF(NOT(AR377),IF(TRIM($H377)="","Assembly","Phantom Alt"),VLOOKUP(F377,ZPCS04!B:G,6,0))</f>
        <v>755</v>
      </c>
      <c r="AU377" s="7"/>
      <c r="AV377" s="38">
        <f ca="1">IF(TRIM($W377)="F",OFFSET($A$5,MATCH($AS377,$AS$5:$AS377,0)-1,0),$A377)</f>
        <v>376</v>
      </c>
      <c r="AW377" s="38">
        <f ca="1">IFERROR(OFFSET(ZPCS04!$A$1,MATCH(F377,ZPCS04!B:B,0)-1,0),100)</f>
        <v>2</v>
      </c>
      <c r="AX377" s="7"/>
      <c r="AY377" s="6" t="b">
        <f t="shared" si="113"/>
        <v>1</v>
      </c>
      <c r="AZ377" s="6" t="b">
        <f t="shared" si="114"/>
        <v>1</v>
      </c>
      <c r="BA377" s="4"/>
      <c r="BB377" s="38" t="str">
        <f ca="1">IF(AT377="Phantom Alt",MATCH($AS377,$AS$5:$AS377,0),IF(OR(OFFSET($AF377,0,8-COUNTBLANK($AG377:$AN377))=$F376,$BE377=$BE376),$BB376,""))</f>
        <v/>
      </c>
      <c r="BC377" s="41"/>
      <c r="BD377" s="55" t="str">
        <f t="shared" si="115"/>
        <v>90MB1BG0-C1BAY0 | 11G232168311070</v>
      </c>
      <c r="BE377" s="55" t="str">
        <f t="shared" ca="1" si="116"/>
        <v>90MB1BG0-C1BAY0 | 59MB1BGB-MB0A01S</v>
      </c>
      <c r="BF377" s="57">
        <f ca="1">IFERROR(VLOOKUP($BE377,$BD$5:$BF376,3,0)*$AE377,VLOOKUP($C377,Demanda!$A:$B,2,0)*$AE377)*IF(AT377="Phantom Alt",$BC377,TRUE)</f>
        <v>6000</v>
      </c>
      <c r="BG377" s="57">
        <f t="shared" ca="1" si="117"/>
        <v>0</v>
      </c>
      <c r="BH377" s="57">
        <f>SUMIF(Invoice!A:A,F377,Invoice!B:B)</f>
        <v>0</v>
      </c>
      <c r="BI377" s="57">
        <f t="shared" ca="1" si="118"/>
        <v>6000</v>
      </c>
      <c r="BJ377" s="57">
        <f ca="1">MIN((BI377-SUMIF($AS$5:AS376,AS377,$BJ$5:BJ376)),MAX(0,BH377-SUMIF($F$5:F376,F377,$BJ$5:BJ376)))</f>
        <v>0</v>
      </c>
      <c r="BK377" s="57">
        <f t="shared" ca="1" si="119"/>
        <v>0</v>
      </c>
      <c r="BL377" s="57">
        <f ca="1">MAX(0,SUMIF(Invoice!A:A,F377,Invoice!B:B)-SUMIF(F:F,F377,BJ:BJ))*(COUNTIF(F:F,F377)=COUNTIF($F$5:F377,F377))</f>
        <v>0</v>
      </c>
    </row>
    <row r="378" spans="1:64" hidden="1">
      <c r="A378" s="43">
        <v>378</v>
      </c>
      <c r="B378" s="35" t="s">
        <v>145</v>
      </c>
      <c r="C378" s="35" t="s">
        <v>5706</v>
      </c>
      <c r="D378" s="35">
        <v>2</v>
      </c>
      <c r="E378" s="35">
        <v>1110</v>
      </c>
      <c r="F378" s="64" t="s">
        <v>1452</v>
      </c>
      <c r="G378" s="73" t="s">
        <v>1453</v>
      </c>
      <c r="H378" s="35" t="s">
        <v>214</v>
      </c>
      <c r="I378" s="35" t="s">
        <v>55</v>
      </c>
      <c r="J378" s="35">
        <v>0</v>
      </c>
      <c r="K378" s="35" t="s">
        <v>148</v>
      </c>
      <c r="L378" s="35" t="s">
        <v>53</v>
      </c>
      <c r="M378" s="35">
        <v>4</v>
      </c>
      <c r="N378" s="35"/>
      <c r="O378" s="35">
        <v>1</v>
      </c>
      <c r="P378" s="35">
        <v>2</v>
      </c>
      <c r="Q378" s="35">
        <v>3</v>
      </c>
      <c r="R378" s="35" t="s">
        <v>73</v>
      </c>
      <c r="S378" s="35" t="s">
        <v>73</v>
      </c>
      <c r="T378" s="36">
        <v>44901</v>
      </c>
      <c r="U378" s="36">
        <v>2958465</v>
      </c>
      <c r="V378" s="35" t="s">
        <v>5707</v>
      </c>
      <c r="W378" s="35" t="s">
        <v>144</v>
      </c>
      <c r="X378" s="35"/>
      <c r="Y378" s="35" t="s">
        <v>143</v>
      </c>
      <c r="Z378" s="35">
        <v>7594328</v>
      </c>
      <c r="AA378" s="35">
        <v>652</v>
      </c>
      <c r="AB378" s="35">
        <v>326</v>
      </c>
      <c r="AC378" s="35"/>
      <c r="AE378" s="51">
        <f t="shared" si="100"/>
        <v>4</v>
      </c>
      <c r="AG378" s="6" t="str">
        <f t="shared" si="101"/>
        <v>90MB1BG0-C1BAY0</v>
      </c>
      <c r="AH378" s="6" t="str">
        <f t="shared" si="102"/>
        <v>59MB1BGB-MB0A01S</v>
      </c>
      <c r="AI378" s="6" t="str">
        <f t="shared" si="103"/>
        <v/>
      </c>
      <c r="AJ378" s="6" t="str">
        <f t="shared" si="104"/>
        <v/>
      </c>
      <c r="AK378" s="6" t="str">
        <f t="shared" si="105"/>
        <v/>
      </c>
      <c r="AL378" s="6" t="str">
        <f t="shared" si="106"/>
        <v/>
      </c>
      <c r="AM378" s="6" t="str">
        <f t="shared" si="107"/>
        <v/>
      </c>
      <c r="AN378" s="6" t="str">
        <f t="shared" si="108"/>
        <v/>
      </c>
      <c r="AO378" s="6" t="str">
        <f t="shared" si="109"/>
        <v xml:space="preserve">90MB1BG0-C1BAY0 | 59MB1BGB-MB0A01S |  |  |  |  |  | </v>
      </c>
      <c r="AP378" s="6">
        <f t="shared" si="110"/>
        <v>0</v>
      </c>
      <c r="AQ378" s="4"/>
      <c r="AR378" s="6" t="b">
        <f t="shared" si="111"/>
        <v>1</v>
      </c>
      <c r="AS378" s="6" t="str">
        <f t="shared" si="112"/>
        <v>461E | 90MB1BG0-C1BAY0 | 59MB1BGB-MB0A01S |  |  |  |  |  |  | B0</v>
      </c>
      <c r="AT378" s="63">
        <f>IF(NOT(AR378),IF(TRIM($H378)="","Assembly","Phantom Alt"),VLOOKUP(F378,ZPCS04!B:G,6,0))</f>
        <v>755</v>
      </c>
      <c r="AU378" s="7"/>
      <c r="AV378" s="38">
        <f ca="1">IF(TRIM($W378)="F",OFFSET($A$5,MATCH($AS378,$AS$5:$AS378,0)-1,0),$A378)</f>
        <v>376</v>
      </c>
      <c r="AW378" s="38">
        <f ca="1">IFERROR(OFFSET(ZPCS04!$A$1,MATCH(F378,ZPCS04!B:B,0)-1,0),100)</f>
        <v>1.9999999000000002</v>
      </c>
      <c r="AX378" s="7"/>
      <c r="AY378" s="6" t="b">
        <f t="shared" si="113"/>
        <v>1</v>
      </c>
      <c r="AZ378" s="6" t="b">
        <f t="shared" si="114"/>
        <v>1</v>
      </c>
      <c r="BA378" s="4"/>
      <c r="BB378" s="38" t="str">
        <f ca="1">IF(AT378="Phantom Alt",MATCH($AS378,$AS$5:$AS378,0),IF(OR(OFFSET($AF378,0,8-COUNTBLANK($AG378:$AN378))=$F377,$BE378=$BE377),$BB377,""))</f>
        <v/>
      </c>
      <c r="BC378" s="41"/>
      <c r="BD378" s="55" t="str">
        <f t="shared" si="115"/>
        <v>90MB1BG0-C1BAY0 | 11G232168311390</v>
      </c>
      <c r="BE378" s="55" t="str">
        <f t="shared" ca="1" si="116"/>
        <v>90MB1BG0-C1BAY0 | 59MB1BGB-MB0A01S</v>
      </c>
      <c r="BF378" s="57">
        <f ca="1">IFERROR(VLOOKUP($BE378,$BD$5:$BF377,3,0)*$AE378,VLOOKUP($C378,Demanda!$A:$B,2,0)*$AE378)*IF(AT378="Phantom Alt",$BC378,TRUE)</f>
        <v>6000</v>
      </c>
      <c r="BG378" s="57">
        <f t="shared" ca="1" si="117"/>
        <v>0</v>
      </c>
      <c r="BH378" s="57">
        <f>SUMIF(Invoice!A:A,F378,Invoice!B:B)</f>
        <v>10000</v>
      </c>
      <c r="BI378" s="57">
        <f t="shared" ca="1" si="118"/>
        <v>6000</v>
      </c>
      <c r="BJ378" s="57">
        <f ca="1">MIN((BI378-SUMIF($AS$5:AS377,AS378,$BJ$5:BJ377)),MAX(0,BH378-SUMIF($F$5:F377,F378,$BJ$5:BJ377)))</f>
        <v>6000</v>
      </c>
      <c r="BK378" s="57">
        <f t="shared" ca="1" si="119"/>
        <v>0</v>
      </c>
      <c r="BL378" s="57">
        <f ca="1">MAX(0,SUMIF(Invoice!A:A,F378,Invoice!B:B)-SUMIF(F:F,F378,BJ:BJ))*(COUNTIF(F:F,F378)=COUNTIF($F$5:F378,F378))</f>
        <v>4000</v>
      </c>
    </row>
    <row r="379" spans="1:64" hidden="1">
      <c r="A379" s="43">
        <v>379</v>
      </c>
      <c r="B379" s="35" t="s">
        <v>145</v>
      </c>
      <c r="C379" s="35" t="s">
        <v>5706</v>
      </c>
      <c r="D379" s="35">
        <v>2</v>
      </c>
      <c r="E379" s="35">
        <v>1130</v>
      </c>
      <c r="F379" s="64" t="s">
        <v>2135</v>
      </c>
      <c r="G379" s="73" t="s">
        <v>2136</v>
      </c>
      <c r="H379" s="35"/>
      <c r="I379" s="35" t="s">
        <v>54</v>
      </c>
      <c r="J379" s="35">
        <v>0</v>
      </c>
      <c r="K379" s="35" t="s">
        <v>148</v>
      </c>
      <c r="L379" s="35" t="s">
        <v>53</v>
      </c>
      <c r="M379" s="35">
        <v>1</v>
      </c>
      <c r="N379" s="35">
        <v>1</v>
      </c>
      <c r="O379" s="35">
        <v>1</v>
      </c>
      <c r="P379" s="35"/>
      <c r="Q379" s="35"/>
      <c r="R379" s="35" t="s">
        <v>73</v>
      </c>
      <c r="S379" s="35" t="s">
        <v>73</v>
      </c>
      <c r="T379" s="36">
        <v>44901</v>
      </c>
      <c r="U379" s="36">
        <v>2958465</v>
      </c>
      <c r="V379" s="35" t="s">
        <v>5707</v>
      </c>
      <c r="W379" s="35" t="s">
        <v>144</v>
      </c>
      <c r="X379" s="35"/>
      <c r="Y379" s="35" t="s">
        <v>143</v>
      </c>
      <c r="Z379" s="35">
        <v>7594328</v>
      </c>
      <c r="AA379" s="35">
        <v>660</v>
      </c>
      <c r="AB379" s="35">
        <v>330</v>
      </c>
      <c r="AC379" s="35"/>
      <c r="AE379" s="51">
        <f t="shared" si="100"/>
        <v>1</v>
      </c>
      <c r="AG379" s="6" t="str">
        <f t="shared" si="101"/>
        <v>90MB1BG0-C1BAY0</v>
      </c>
      <c r="AH379" s="6" t="str">
        <f t="shared" si="102"/>
        <v>59MB1BGB-MB0A01S</v>
      </c>
      <c r="AI379" s="6" t="str">
        <f t="shared" si="103"/>
        <v/>
      </c>
      <c r="AJ379" s="6" t="str">
        <f t="shared" si="104"/>
        <v/>
      </c>
      <c r="AK379" s="6" t="str">
        <f t="shared" si="105"/>
        <v/>
      </c>
      <c r="AL379" s="6" t="str">
        <f t="shared" si="106"/>
        <v/>
      </c>
      <c r="AM379" s="6" t="str">
        <f t="shared" si="107"/>
        <v/>
      </c>
      <c r="AN379" s="6" t="str">
        <f t="shared" si="108"/>
        <v/>
      </c>
      <c r="AO379" s="6" t="str">
        <f t="shared" si="109"/>
        <v xml:space="preserve">90MB1BG0-C1BAY0 | 59MB1BGB-MB0A01S |  |  |  |  |  | </v>
      </c>
      <c r="AP379" s="6">
        <f t="shared" si="110"/>
        <v>100</v>
      </c>
      <c r="AQ379" s="4"/>
      <c r="AR379" s="6" t="b">
        <f t="shared" si="111"/>
        <v>1</v>
      </c>
      <c r="AS379" s="6" t="str">
        <f t="shared" si="112"/>
        <v>461E | 90MB1BG0-C1BAY0 | 59MB1BGB-MB0A01S |  |  |  |  |  |  | uniq379</v>
      </c>
      <c r="AT379" s="63">
        <f>IF(NOT(AR379),IF(TRIM($H379)="","Assembly","Phantom Alt"),VLOOKUP(F379,ZPCS04!B:G,6,0))</f>
        <v>56</v>
      </c>
      <c r="AU379" s="7"/>
      <c r="AV379" s="38">
        <f ca="1">IF(TRIM($W379)="F",OFFSET($A$5,MATCH($AS379,$AS$5:$AS379,0)-1,0),$A379)</f>
        <v>379</v>
      </c>
      <c r="AW379" s="38">
        <f ca="1">IFERROR(OFFSET(ZPCS04!$A$1,MATCH(F379,ZPCS04!B:B,0)-1,0),100)</f>
        <v>1.9999999850000001</v>
      </c>
      <c r="AX379" s="7"/>
      <c r="AY379" s="6" t="b">
        <f t="shared" si="113"/>
        <v>1</v>
      </c>
      <c r="AZ379" s="6" t="b">
        <f t="shared" si="114"/>
        <v>1</v>
      </c>
      <c r="BA379" s="4"/>
      <c r="BB379" s="38" t="str">
        <f ca="1">IF(AT379="Phantom Alt",MATCH($AS379,$AS$5:$AS379,0),IF(OR(OFFSET($AF379,0,8-COUNTBLANK($AG379:$AN379))=$F378,$BE379=$BE378),$BB378,""))</f>
        <v/>
      </c>
      <c r="BC379" s="41"/>
      <c r="BD379" s="55" t="str">
        <f t="shared" si="115"/>
        <v>90MB1BG0-C1BAY0 | 06095-03570000</v>
      </c>
      <c r="BE379" s="55" t="str">
        <f t="shared" ca="1" si="116"/>
        <v>90MB1BG0-C1BAY0 | 59MB1BGB-MB0A01S</v>
      </c>
      <c r="BF379" s="57">
        <f ca="1">IFERROR(VLOOKUP($BE379,$BD$5:$BF378,3,0)*$AE379,VLOOKUP($C379,Demanda!$A:$B,2,0)*$AE379)*IF(AT379="Phantom Alt",$BC379,TRUE)</f>
        <v>1500</v>
      </c>
      <c r="BG379" s="57">
        <f t="shared" ca="1" si="117"/>
        <v>1500</v>
      </c>
      <c r="BH379" s="57">
        <f>SUMIF(Invoice!A:A,F379,Invoice!B:B)</f>
        <v>1500</v>
      </c>
      <c r="BI379" s="57">
        <f t="shared" ca="1" si="118"/>
        <v>1500</v>
      </c>
      <c r="BJ379" s="57">
        <f ca="1">MIN((BI379-SUMIF($AS$5:AS378,AS379,$BJ$5:BJ378)),MAX(0,BH379-SUMIF($F$5:F378,F379,$BJ$5:BJ378)))</f>
        <v>1500</v>
      </c>
      <c r="BK379" s="57">
        <f t="shared" ca="1" si="119"/>
        <v>0</v>
      </c>
      <c r="BL379" s="57">
        <f ca="1">MAX(0,SUMIF(Invoice!A:A,F379,Invoice!B:B)-SUMIF(F:F,F379,BJ:BJ))*(COUNTIF(F:F,F379)=COUNTIF($F$5:F379,F379))</f>
        <v>0</v>
      </c>
    </row>
    <row r="380" spans="1:64" hidden="1">
      <c r="A380" s="43">
        <v>383</v>
      </c>
      <c r="B380" s="35" t="s">
        <v>145</v>
      </c>
      <c r="C380" s="35" t="s">
        <v>5706</v>
      </c>
      <c r="D380" s="35">
        <v>2</v>
      </c>
      <c r="E380" s="35">
        <v>1140</v>
      </c>
      <c r="F380" s="64" t="s">
        <v>1454</v>
      </c>
      <c r="G380" s="73" t="s">
        <v>1455</v>
      </c>
      <c r="H380" s="35" t="s">
        <v>229</v>
      </c>
      <c r="I380" s="35" t="s">
        <v>55</v>
      </c>
      <c r="J380" s="35">
        <v>0</v>
      </c>
      <c r="K380" s="35" t="s">
        <v>148</v>
      </c>
      <c r="L380" s="35" t="s">
        <v>53</v>
      </c>
      <c r="M380" s="35">
        <v>43</v>
      </c>
      <c r="N380" s="35"/>
      <c r="O380" s="35">
        <v>1</v>
      </c>
      <c r="P380" s="35">
        <v>2</v>
      </c>
      <c r="Q380" s="35">
        <v>2</v>
      </c>
      <c r="R380" s="35" t="s">
        <v>73</v>
      </c>
      <c r="S380" s="35" t="s">
        <v>73</v>
      </c>
      <c r="T380" s="36">
        <v>44901</v>
      </c>
      <c r="U380" s="36">
        <v>2958465</v>
      </c>
      <c r="V380" s="35" t="s">
        <v>5707</v>
      </c>
      <c r="W380" s="35" t="s">
        <v>144</v>
      </c>
      <c r="X380" s="35"/>
      <c r="Y380" s="35" t="s">
        <v>143</v>
      </c>
      <c r="Z380" s="35">
        <v>7594328</v>
      </c>
      <c r="AA380" s="35">
        <v>664</v>
      </c>
      <c r="AB380" s="35">
        <v>332</v>
      </c>
      <c r="AC380" s="35"/>
      <c r="AE380" s="51">
        <f t="shared" si="100"/>
        <v>43</v>
      </c>
      <c r="AG380" s="6" t="str">
        <f t="shared" si="101"/>
        <v>90MB1BG0-C1BAY0</v>
      </c>
      <c r="AH380" s="6" t="str">
        <f t="shared" si="102"/>
        <v>59MB1BGB-MB0A01S</v>
      </c>
      <c r="AI380" s="6" t="str">
        <f t="shared" si="103"/>
        <v/>
      </c>
      <c r="AJ380" s="6" t="str">
        <f t="shared" si="104"/>
        <v/>
      </c>
      <c r="AK380" s="6" t="str">
        <f t="shared" si="105"/>
        <v/>
      </c>
      <c r="AL380" s="6" t="str">
        <f t="shared" si="106"/>
        <v/>
      </c>
      <c r="AM380" s="6" t="str">
        <f t="shared" si="107"/>
        <v/>
      </c>
      <c r="AN380" s="6" t="str">
        <f t="shared" si="108"/>
        <v/>
      </c>
      <c r="AO380" s="6" t="str">
        <f t="shared" si="109"/>
        <v xml:space="preserve">90MB1BG0-C1BAY0 | 59MB1BGB-MB0A01S |  |  |  |  |  | </v>
      </c>
      <c r="AP380" s="6">
        <f t="shared" si="110"/>
        <v>0</v>
      </c>
      <c r="AQ380" s="4"/>
      <c r="AR380" s="6" t="b">
        <f t="shared" si="111"/>
        <v>1</v>
      </c>
      <c r="AS380" s="6" t="str">
        <f t="shared" si="112"/>
        <v>461E | 90MB1BG0-C1BAY0 | 59MB1BGB-MB0A01S |  |  |  |  |  |  | B3</v>
      </c>
      <c r="AT380" s="63">
        <f>IF(NOT(AR380),IF(TRIM($H380)="","Assembly","Phantom Alt"),VLOOKUP(F380,ZPCS04!B:G,6,0))</f>
        <v>738</v>
      </c>
      <c r="AU380" s="7"/>
      <c r="AV380" s="38">
        <f ca="1">IF(TRIM($W380)="F",OFFSET($A$5,MATCH($AS380,$AS$5:$AS380,0)-1,0),$A380)</f>
        <v>383</v>
      </c>
      <c r="AW380" s="38">
        <f ca="1">IFERROR(OFFSET(ZPCS04!$A$1,MATCH(F380,ZPCS04!B:B,0)-1,0),100)</f>
        <v>2</v>
      </c>
      <c r="AX380" s="7"/>
      <c r="AY380" s="6" t="b">
        <f t="shared" si="113"/>
        <v>1</v>
      </c>
      <c r="AZ380" s="6" t="b">
        <f t="shared" si="114"/>
        <v>1</v>
      </c>
      <c r="BA380" s="4"/>
      <c r="BB380" s="38" t="str">
        <f ca="1">IF(AT380="Phantom Alt",MATCH($AS380,$AS$5:$AS380,0),IF(OR(OFFSET($AF380,0,8-COUNTBLANK($AG380:$AN380))=$F379,$BE380=$BE379),$BB379,""))</f>
        <v/>
      </c>
      <c r="BC380" s="41"/>
      <c r="BD380" s="55" t="str">
        <f t="shared" si="115"/>
        <v>90MB1BG0-C1BAY0 | 11206-0010D000</v>
      </c>
      <c r="BE380" s="55" t="str">
        <f t="shared" ca="1" si="116"/>
        <v>90MB1BG0-C1BAY0 | 59MB1BGB-MB0A01S</v>
      </c>
      <c r="BF380" s="57">
        <f ca="1">IFERROR(VLOOKUP($BE380,$BD$5:$BF379,3,0)*$AE380,VLOOKUP($C380,Demanda!$A:$B,2,0)*$AE380)*IF(AT380="Phantom Alt",$BC380,TRUE)</f>
        <v>64500</v>
      </c>
      <c r="BG380" s="57">
        <f t="shared" ca="1" si="117"/>
        <v>0</v>
      </c>
      <c r="BH380" s="57">
        <f>SUMIF(Invoice!A:A,F380,Invoice!B:B)</f>
        <v>0</v>
      </c>
      <c r="BI380" s="57">
        <f t="shared" ca="1" si="118"/>
        <v>64500</v>
      </c>
      <c r="BJ380" s="57">
        <f ca="1">MIN((BI380-SUMIF($AS$5:AS379,AS380,$BJ$5:BJ379)),MAX(0,BH380-SUMIF($F$5:F379,F380,$BJ$5:BJ379)))</f>
        <v>0</v>
      </c>
      <c r="BK380" s="57">
        <f t="shared" ca="1" si="119"/>
        <v>0</v>
      </c>
      <c r="BL380" s="57">
        <f ca="1">MAX(0,SUMIF(Invoice!A:A,F380,Invoice!B:B)-SUMIF(F:F,F380,BJ:BJ))*(COUNTIF(F:F,F380)=COUNTIF($F$5:F380,F380))</f>
        <v>0</v>
      </c>
    </row>
    <row r="381" spans="1:64" hidden="1">
      <c r="A381" s="43">
        <v>380</v>
      </c>
      <c r="B381" s="35" t="s">
        <v>145</v>
      </c>
      <c r="C381" s="35" t="s">
        <v>5706</v>
      </c>
      <c r="D381" s="35">
        <v>2</v>
      </c>
      <c r="E381" s="35">
        <v>1140</v>
      </c>
      <c r="F381" s="64" t="s">
        <v>1457</v>
      </c>
      <c r="G381" s="73" t="s">
        <v>1458</v>
      </c>
      <c r="H381" s="35" t="s">
        <v>229</v>
      </c>
      <c r="I381" s="35" t="s">
        <v>54</v>
      </c>
      <c r="J381" s="35">
        <v>100</v>
      </c>
      <c r="K381" s="35" t="s">
        <v>148</v>
      </c>
      <c r="L381" s="35" t="s">
        <v>53</v>
      </c>
      <c r="M381" s="35">
        <v>43</v>
      </c>
      <c r="N381" s="35">
        <v>43</v>
      </c>
      <c r="O381" s="35">
        <v>1</v>
      </c>
      <c r="P381" s="35">
        <v>2</v>
      </c>
      <c r="Q381" s="35">
        <v>1</v>
      </c>
      <c r="R381" s="35" t="s">
        <v>73</v>
      </c>
      <c r="S381" s="35" t="s">
        <v>73</v>
      </c>
      <c r="T381" s="36">
        <v>44901</v>
      </c>
      <c r="U381" s="36">
        <v>2958465</v>
      </c>
      <c r="V381" s="35" t="s">
        <v>5707</v>
      </c>
      <c r="W381" s="35" t="s">
        <v>144</v>
      </c>
      <c r="X381" s="35"/>
      <c r="Y381" s="35" t="s">
        <v>143</v>
      </c>
      <c r="Z381" s="35">
        <v>7594328</v>
      </c>
      <c r="AA381" s="35">
        <v>662</v>
      </c>
      <c r="AB381" s="35">
        <v>331</v>
      </c>
      <c r="AC381" s="35"/>
      <c r="AE381" s="51">
        <f t="shared" si="100"/>
        <v>43</v>
      </c>
      <c r="AG381" s="6" t="str">
        <f t="shared" si="101"/>
        <v>90MB1BG0-C1BAY0</v>
      </c>
      <c r="AH381" s="6" t="str">
        <f t="shared" si="102"/>
        <v>59MB1BGB-MB0A01S</v>
      </c>
      <c r="AI381" s="6" t="str">
        <f t="shared" si="103"/>
        <v/>
      </c>
      <c r="AJ381" s="6" t="str">
        <f t="shared" si="104"/>
        <v/>
      </c>
      <c r="AK381" s="6" t="str">
        <f t="shared" si="105"/>
        <v/>
      </c>
      <c r="AL381" s="6" t="str">
        <f t="shared" si="106"/>
        <v/>
      </c>
      <c r="AM381" s="6" t="str">
        <f t="shared" si="107"/>
        <v/>
      </c>
      <c r="AN381" s="6" t="str">
        <f t="shared" si="108"/>
        <v/>
      </c>
      <c r="AO381" s="6" t="str">
        <f t="shared" si="109"/>
        <v xml:space="preserve">90MB1BG0-C1BAY0 | 59MB1BGB-MB0A01S |  |  |  |  |  | </v>
      </c>
      <c r="AP381" s="6">
        <f t="shared" si="110"/>
        <v>100</v>
      </c>
      <c r="AQ381" s="4"/>
      <c r="AR381" s="6" t="b">
        <f t="shared" si="111"/>
        <v>1</v>
      </c>
      <c r="AS381" s="6" t="str">
        <f t="shared" si="112"/>
        <v>461E | 90MB1BG0-C1BAY0 | 59MB1BGB-MB0A01S |  |  |  |  |  |  | B3</v>
      </c>
      <c r="AT381" s="63">
        <f>IF(NOT(AR381),IF(TRIM($H381)="","Assembly","Phantom Alt"),VLOOKUP(F381,ZPCS04!B:G,6,0))</f>
        <v>738</v>
      </c>
      <c r="AU381" s="7"/>
      <c r="AV381" s="38">
        <f ca="1">IF(TRIM($W381)="F",OFFSET($A$5,MATCH($AS381,$AS$5:$AS381,0)-1,0),$A381)</f>
        <v>383</v>
      </c>
      <c r="AW381" s="38">
        <f ca="1">IFERROR(OFFSET(ZPCS04!$A$1,MATCH(F381,ZPCS04!B:B,0)-1,0),100)</f>
        <v>1.99999934</v>
      </c>
      <c r="AX381" s="7"/>
      <c r="AY381" s="6" t="b">
        <f t="shared" si="113"/>
        <v>1</v>
      </c>
      <c r="AZ381" s="6" t="b">
        <f t="shared" si="114"/>
        <v>1</v>
      </c>
      <c r="BA381" s="4"/>
      <c r="BB381" s="38" t="str">
        <f ca="1">IF(AT381="Phantom Alt",MATCH($AS381,$AS$5:$AS381,0),IF(OR(OFFSET($AF381,0,8-COUNTBLANK($AG381:$AN381))=$F380,$BE381=$BE380),$BB380,""))</f>
        <v/>
      </c>
      <c r="BC381" s="41"/>
      <c r="BD381" s="55" t="str">
        <f t="shared" si="115"/>
        <v>90MB1BG0-C1BAY0 | 11206-0010F000</v>
      </c>
      <c r="BE381" s="55" t="str">
        <f t="shared" ca="1" si="116"/>
        <v>90MB1BG0-C1BAY0 | 59MB1BGB-MB0A01S</v>
      </c>
      <c r="BF381" s="57">
        <f ca="1">IFERROR(VLOOKUP($BE381,$BD$5:$BF380,3,0)*$AE381,VLOOKUP($C381,Demanda!$A:$B,2,0)*$AE381)*IF(AT381="Phantom Alt",$BC381,TRUE)</f>
        <v>64500</v>
      </c>
      <c r="BG381" s="57">
        <f t="shared" ca="1" si="117"/>
        <v>64500</v>
      </c>
      <c r="BH381" s="57">
        <f>SUMIF(Invoice!A:A,F381,Invoice!B:B)</f>
        <v>66000</v>
      </c>
      <c r="BI381" s="57">
        <f t="shared" ca="1" si="118"/>
        <v>64500</v>
      </c>
      <c r="BJ381" s="57">
        <f ca="1">MIN((BI381-SUMIF($AS$5:AS380,AS381,$BJ$5:BJ380)),MAX(0,BH381-SUMIF($F$5:F380,F381,$BJ$5:BJ380)))</f>
        <v>64500</v>
      </c>
      <c r="BK381" s="57">
        <f t="shared" ca="1" si="119"/>
        <v>0</v>
      </c>
      <c r="BL381" s="57">
        <f ca="1">MAX(0,SUMIF(Invoice!A:A,F381,Invoice!B:B)-SUMIF(F:F,F381,BJ:BJ))*(COUNTIF(F:F,F381)=COUNTIF($F$5:F381,F381))</f>
        <v>1500</v>
      </c>
    </row>
    <row r="382" spans="1:64" hidden="1">
      <c r="A382" s="43">
        <v>381</v>
      </c>
      <c r="B382" s="35" t="s">
        <v>145</v>
      </c>
      <c r="C382" s="35" t="s">
        <v>5706</v>
      </c>
      <c r="D382" s="35">
        <v>2</v>
      </c>
      <c r="E382" s="35">
        <v>1140</v>
      </c>
      <c r="F382" s="64" t="s">
        <v>1459</v>
      </c>
      <c r="G382" s="73" t="s">
        <v>1460</v>
      </c>
      <c r="H382" s="35" t="s">
        <v>229</v>
      </c>
      <c r="I382" s="35" t="s">
        <v>55</v>
      </c>
      <c r="J382" s="35">
        <v>0</v>
      </c>
      <c r="K382" s="35" t="s">
        <v>148</v>
      </c>
      <c r="L382" s="35" t="s">
        <v>53</v>
      </c>
      <c r="M382" s="35">
        <v>43</v>
      </c>
      <c r="N382" s="35"/>
      <c r="O382" s="35">
        <v>1</v>
      </c>
      <c r="P382" s="35">
        <v>2</v>
      </c>
      <c r="Q382" s="35">
        <v>3</v>
      </c>
      <c r="R382" s="35" t="s">
        <v>73</v>
      </c>
      <c r="S382" s="35" t="s">
        <v>73</v>
      </c>
      <c r="T382" s="36">
        <v>44901</v>
      </c>
      <c r="U382" s="36">
        <v>2958465</v>
      </c>
      <c r="V382" s="35" t="s">
        <v>5707</v>
      </c>
      <c r="W382" s="35" t="s">
        <v>144</v>
      </c>
      <c r="X382" s="35"/>
      <c r="Y382" s="35" t="s">
        <v>143</v>
      </c>
      <c r="Z382" s="35">
        <v>7594328</v>
      </c>
      <c r="AA382" s="35">
        <v>666</v>
      </c>
      <c r="AB382" s="35">
        <v>333</v>
      </c>
      <c r="AC382" s="35"/>
      <c r="AE382" s="51">
        <f t="shared" si="100"/>
        <v>43</v>
      </c>
      <c r="AG382" s="6" t="str">
        <f t="shared" si="101"/>
        <v>90MB1BG0-C1BAY0</v>
      </c>
      <c r="AH382" s="6" t="str">
        <f t="shared" si="102"/>
        <v>59MB1BGB-MB0A01S</v>
      </c>
      <c r="AI382" s="6" t="str">
        <f t="shared" si="103"/>
        <v/>
      </c>
      <c r="AJ382" s="6" t="str">
        <f t="shared" si="104"/>
        <v/>
      </c>
      <c r="AK382" s="6" t="str">
        <f t="shared" si="105"/>
        <v/>
      </c>
      <c r="AL382" s="6" t="str">
        <f t="shared" si="106"/>
        <v/>
      </c>
      <c r="AM382" s="6" t="str">
        <f t="shared" si="107"/>
        <v/>
      </c>
      <c r="AN382" s="6" t="str">
        <f t="shared" si="108"/>
        <v/>
      </c>
      <c r="AO382" s="6" t="str">
        <f t="shared" si="109"/>
        <v xml:space="preserve">90MB1BG0-C1BAY0 | 59MB1BGB-MB0A01S |  |  |  |  |  | </v>
      </c>
      <c r="AP382" s="6">
        <f t="shared" si="110"/>
        <v>0</v>
      </c>
      <c r="AQ382" s="4"/>
      <c r="AR382" s="6" t="b">
        <f t="shared" si="111"/>
        <v>1</v>
      </c>
      <c r="AS382" s="6" t="str">
        <f t="shared" si="112"/>
        <v>461E | 90MB1BG0-C1BAY0 | 59MB1BGB-MB0A01S |  |  |  |  |  |  | B3</v>
      </c>
      <c r="AT382" s="63">
        <f>IF(NOT(AR382),IF(TRIM($H382)="","Assembly","Phantom Alt"),VLOOKUP(F382,ZPCS04!B:G,6,0))</f>
        <v>738</v>
      </c>
      <c r="AU382" s="7"/>
      <c r="AV382" s="38">
        <f ca="1">IF(TRIM($W382)="F",OFFSET($A$5,MATCH($AS382,$AS$5:$AS382,0)-1,0),$A382)</f>
        <v>383</v>
      </c>
      <c r="AW382" s="38">
        <f ca="1">IFERROR(OFFSET(ZPCS04!$A$1,MATCH(F382,ZPCS04!B:B,0)-1,0),100)</f>
        <v>2</v>
      </c>
      <c r="AX382" s="7"/>
      <c r="AY382" s="6" t="b">
        <f t="shared" si="113"/>
        <v>1</v>
      </c>
      <c r="AZ382" s="6" t="b">
        <f t="shared" si="114"/>
        <v>1</v>
      </c>
      <c r="BA382" s="4"/>
      <c r="BB382" s="38" t="str">
        <f ca="1">IF(AT382="Phantom Alt",MATCH($AS382,$AS$5:$AS382,0),IF(OR(OFFSET($AF382,0,8-COUNTBLANK($AG382:$AN382))=$F381,$BE382=$BE381),$BB381,""))</f>
        <v/>
      </c>
      <c r="BC382" s="41"/>
      <c r="BD382" s="55" t="str">
        <f t="shared" si="115"/>
        <v>90MB1BG0-C1BAY0 | 11206-0010H000</v>
      </c>
      <c r="BE382" s="55" t="str">
        <f t="shared" ca="1" si="116"/>
        <v>90MB1BG0-C1BAY0 | 59MB1BGB-MB0A01S</v>
      </c>
      <c r="BF382" s="57">
        <f ca="1">IFERROR(VLOOKUP($BE382,$BD$5:$BF381,3,0)*$AE382,VLOOKUP($C382,Demanda!$A:$B,2,0)*$AE382)*IF(AT382="Phantom Alt",$BC382,TRUE)</f>
        <v>64500</v>
      </c>
      <c r="BG382" s="57">
        <f t="shared" ca="1" si="117"/>
        <v>0</v>
      </c>
      <c r="BH382" s="57">
        <f>SUMIF(Invoice!A:A,F382,Invoice!B:B)</f>
        <v>0</v>
      </c>
      <c r="BI382" s="57">
        <f t="shared" ca="1" si="118"/>
        <v>64500</v>
      </c>
      <c r="BJ382" s="57">
        <f ca="1">MIN((BI382-SUMIF($AS$5:AS381,AS382,$BJ$5:BJ381)),MAX(0,BH382-SUMIF($F$5:F381,F382,$BJ$5:BJ381)))</f>
        <v>0</v>
      </c>
      <c r="BK382" s="57">
        <f t="shared" ca="1" si="119"/>
        <v>0</v>
      </c>
      <c r="BL382" s="57">
        <f ca="1">MAX(0,SUMIF(Invoice!A:A,F382,Invoice!B:B)-SUMIF(F:F,F382,BJ:BJ))*(COUNTIF(F:F,F382)=COUNTIF($F$5:F382,F382))</f>
        <v>0</v>
      </c>
    </row>
    <row r="383" spans="1:64" hidden="1">
      <c r="A383" s="43">
        <v>382</v>
      </c>
      <c r="B383" s="35" t="s">
        <v>145</v>
      </c>
      <c r="C383" s="35" t="s">
        <v>5706</v>
      </c>
      <c r="D383" s="35">
        <v>2</v>
      </c>
      <c r="E383" s="35">
        <v>1150</v>
      </c>
      <c r="F383" s="64" t="s">
        <v>1472</v>
      </c>
      <c r="G383" s="73" t="s">
        <v>1473</v>
      </c>
      <c r="H383" s="35" t="s">
        <v>234</v>
      </c>
      <c r="I383" s="35" t="s">
        <v>55</v>
      </c>
      <c r="J383" s="35">
        <v>0</v>
      </c>
      <c r="K383" s="35" t="s">
        <v>148</v>
      </c>
      <c r="L383" s="35" t="s">
        <v>53</v>
      </c>
      <c r="M383" s="35">
        <v>2</v>
      </c>
      <c r="N383" s="35"/>
      <c r="O383" s="35">
        <v>1</v>
      </c>
      <c r="P383" s="35">
        <v>2</v>
      </c>
      <c r="Q383" s="35">
        <v>2</v>
      </c>
      <c r="R383" s="35" t="s">
        <v>73</v>
      </c>
      <c r="S383" s="35" t="s">
        <v>73</v>
      </c>
      <c r="T383" s="36">
        <v>44901</v>
      </c>
      <c r="U383" s="36">
        <v>2958465</v>
      </c>
      <c r="V383" s="35" t="s">
        <v>5707</v>
      </c>
      <c r="W383" s="35" t="s">
        <v>144</v>
      </c>
      <c r="X383" s="35"/>
      <c r="Y383" s="35" t="s">
        <v>143</v>
      </c>
      <c r="Z383" s="35">
        <v>7594328</v>
      </c>
      <c r="AA383" s="35">
        <v>670</v>
      </c>
      <c r="AB383" s="35">
        <v>335</v>
      </c>
      <c r="AC383" s="35"/>
      <c r="AE383" s="51">
        <f t="shared" si="100"/>
        <v>2</v>
      </c>
      <c r="AG383" s="6" t="str">
        <f t="shared" si="101"/>
        <v>90MB1BG0-C1BAY0</v>
      </c>
      <c r="AH383" s="6" t="str">
        <f t="shared" si="102"/>
        <v>59MB1BGB-MB0A01S</v>
      </c>
      <c r="AI383" s="6" t="str">
        <f t="shared" si="103"/>
        <v/>
      </c>
      <c r="AJ383" s="6" t="str">
        <f t="shared" si="104"/>
        <v/>
      </c>
      <c r="AK383" s="6" t="str">
        <f t="shared" si="105"/>
        <v/>
      </c>
      <c r="AL383" s="6" t="str">
        <f t="shared" si="106"/>
        <v/>
      </c>
      <c r="AM383" s="6" t="str">
        <f t="shared" si="107"/>
        <v/>
      </c>
      <c r="AN383" s="6" t="str">
        <f t="shared" si="108"/>
        <v/>
      </c>
      <c r="AO383" s="6" t="str">
        <f t="shared" si="109"/>
        <v xml:space="preserve">90MB1BG0-C1BAY0 | 59MB1BGB-MB0A01S |  |  |  |  |  | </v>
      </c>
      <c r="AP383" s="6">
        <f t="shared" si="110"/>
        <v>0</v>
      </c>
      <c r="AQ383" s="4"/>
      <c r="AR383" s="6" t="b">
        <f t="shared" si="111"/>
        <v>1</v>
      </c>
      <c r="AS383" s="6" t="str">
        <f t="shared" si="112"/>
        <v>461E | 90MB1BG0-C1BAY0 | 59MB1BGB-MB0A01S |  |  |  |  |  |  | B4</v>
      </c>
      <c r="AT383" s="63">
        <f>IF(NOT(AR383),IF(TRIM($H383)="","Assembly","Phantom Alt"),VLOOKUP(F383,ZPCS04!B:G,6,0))</f>
        <v>740</v>
      </c>
      <c r="AU383" s="7"/>
      <c r="AV383" s="38">
        <f ca="1">IF(TRIM($W383)="F",OFFSET($A$5,MATCH($AS383,$AS$5:$AS383,0)-1,0),$A383)</f>
        <v>382</v>
      </c>
      <c r="AW383" s="38">
        <f ca="1">IFERROR(OFFSET(ZPCS04!$A$1,MATCH(F383,ZPCS04!B:B,0)-1,0),100)</f>
        <v>1.9999999000000002</v>
      </c>
      <c r="AX383" s="7"/>
      <c r="AY383" s="6" t="b">
        <f t="shared" si="113"/>
        <v>1</v>
      </c>
      <c r="AZ383" s="6" t="b">
        <f t="shared" si="114"/>
        <v>1</v>
      </c>
      <c r="BA383" s="4"/>
      <c r="BB383" s="38" t="str">
        <f ca="1">IF(AT383="Phantom Alt",MATCH($AS383,$AS$5:$AS383,0),IF(OR(OFFSET($AF383,0,8-COUNTBLANK($AG383:$AN383))=$F382,$BE383=$BE382),$BB382,""))</f>
        <v/>
      </c>
      <c r="BC383" s="41"/>
      <c r="BD383" s="55" t="str">
        <f t="shared" si="115"/>
        <v>90MB1BG0-C1BAY0 | 11203-0039Q000</v>
      </c>
      <c r="BE383" s="55" t="str">
        <f t="shared" ca="1" si="116"/>
        <v>90MB1BG0-C1BAY0 | 59MB1BGB-MB0A01S</v>
      </c>
      <c r="BF383" s="57">
        <f ca="1">IFERROR(VLOOKUP($BE383,$BD$5:$BF382,3,0)*$AE383,VLOOKUP($C383,Demanda!$A:$B,2,0)*$AE383)*IF(AT383="Phantom Alt",$BC383,TRUE)</f>
        <v>3000</v>
      </c>
      <c r="BG383" s="57">
        <f t="shared" ca="1" si="117"/>
        <v>0</v>
      </c>
      <c r="BH383" s="57">
        <f>SUMIF(Invoice!A:A,F383,Invoice!B:B)</f>
        <v>10000</v>
      </c>
      <c r="BI383" s="57">
        <f t="shared" ca="1" si="118"/>
        <v>3000</v>
      </c>
      <c r="BJ383" s="57">
        <f ca="1">MIN((BI383-SUMIF($AS$5:AS382,AS383,$BJ$5:BJ382)),MAX(0,BH383-SUMIF($F$5:F382,F383,$BJ$5:BJ382)))</f>
        <v>3000</v>
      </c>
      <c r="BK383" s="57">
        <f t="shared" ca="1" si="119"/>
        <v>0</v>
      </c>
      <c r="BL383" s="57">
        <f ca="1">MAX(0,SUMIF(Invoice!A:A,F383,Invoice!B:B)-SUMIF(F:F,F383,BJ:BJ))*(COUNTIF(F:F,F383)=COUNTIF($F$5:F383,F383))</f>
        <v>7000</v>
      </c>
    </row>
    <row r="384" spans="1:64" hidden="1">
      <c r="A384" s="43">
        <v>384</v>
      </c>
      <c r="B384" s="35" t="s">
        <v>145</v>
      </c>
      <c r="C384" s="35" t="s">
        <v>5706</v>
      </c>
      <c r="D384" s="35">
        <v>2</v>
      </c>
      <c r="E384" s="35">
        <v>1150</v>
      </c>
      <c r="F384" s="64" t="s">
        <v>1475</v>
      </c>
      <c r="G384" s="73" t="s">
        <v>1476</v>
      </c>
      <c r="H384" s="35" t="s">
        <v>234</v>
      </c>
      <c r="I384" s="35" t="s">
        <v>55</v>
      </c>
      <c r="J384" s="35">
        <v>0</v>
      </c>
      <c r="K384" s="35" t="s">
        <v>1383</v>
      </c>
      <c r="L384" s="35" t="s">
        <v>53</v>
      </c>
      <c r="M384" s="35">
        <v>2</v>
      </c>
      <c r="N384" s="35"/>
      <c r="O384" s="35">
        <v>1</v>
      </c>
      <c r="P384" s="35">
        <v>2</v>
      </c>
      <c r="Q384" s="35">
        <v>3</v>
      </c>
      <c r="R384" s="35" t="s">
        <v>122</v>
      </c>
      <c r="S384" s="35" t="s">
        <v>122</v>
      </c>
      <c r="T384" s="36">
        <v>44901</v>
      </c>
      <c r="U384" s="36">
        <v>2958465</v>
      </c>
      <c r="V384" s="35" t="s">
        <v>5707</v>
      </c>
      <c r="W384" s="35" t="s">
        <v>144</v>
      </c>
      <c r="X384" s="35"/>
      <c r="Y384" s="35" t="s">
        <v>143</v>
      </c>
      <c r="Z384" s="35">
        <v>7594328</v>
      </c>
      <c r="AA384" s="35">
        <v>672</v>
      </c>
      <c r="AB384" s="35">
        <v>336</v>
      </c>
      <c r="AC384" s="35"/>
      <c r="AE384" s="51">
        <f t="shared" si="100"/>
        <v>2</v>
      </c>
      <c r="AG384" s="6" t="str">
        <f t="shared" si="101"/>
        <v>90MB1BG0-C1BAY0</v>
      </c>
      <c r="AH384" s="6" t="str">
        <f t="shared" si="102"/>
        <v>59MB1BGB-MB0A01S</v>
      </c>
      <c r="AI384" s="6" t="str">
        <f t="shared" si="103"/>
        <v/>
      </c>
      <c r="AJ384" s="6" t="str">
        <f t="shared" si="104"/>
        <v/>
      </c>
      <c r="AK384" s="6" t="str">
        <f t="shared" si="105"/>
        <v/>
      </c>
      <c r="AL384" s="6" t="str">
        <f t="shared" si="106"/>
        <v/>
      </c>
      <c r="AM384" s="6" t="str">
        <f t="shared" si="107"/>
        <v/>
      </c>
      <c r="AN384" s="6" t="str">
        <f t="shared" si="108"/>
        <v/>
      </c>
      <c r="AO384" s="6" t="str">
        <f t="shared" si="109"/>
        <v xml:space="preserve">90MB1BG0-C1BAY0 | 59MB1BGB-MB0A01S |  |  |  |  |  | </v>
      </c>
      <c r="AP384" s="6">
        <f t="shared" si="110"/>
        <v>0</v>
      </c>
      <c r="AQ384" s="4"/>
      <c r="AR384" s="6" t="b">
        <f t="shared" si="111"/>
        <v>1</v>
      </c>
      <c r="AS384" s="6" t="str">
        <f t="shared" si="112"/>
        <v>461E | 90MB1BG0-C1BAY0 | 59MB1BGB-MB0A01S |  |  |  |  |  |  | B4</v>
      </c>
      <c r="AT384" s="63">
        <f>IF(NOT(AR384),IF(TRIM($H384)="","Assembly","Phantom Alt"),VLOOKUP(F384,ZPCS04!B:G,6,0))</f>
        <v>740</v>
      </c>
      <c r="AU384" s="7"/>
      <c r="AV384" s="38">
        <f ca="1">IF(TRIM($W384)="F",OFFSET($A$5,MATCH($AS384,$AS$5:$AS384,0)-1,0),$A384)</f>
        <v>382</v>
      </c>
      <c r="AW384" s="38">
        <f ca="1">IFERROR(OFFSET(ZPCS04!$A$1,MATCH(F384,ZPCS04!B:B,0)-1,0),100)</f>
        <v>2</v>
      </c>
      <c r="AX384" s="7"/>
      <c r="AY384" s="6" t="b">
        <f t="shared" si="113"/>
        <v>1</v>
      </c>
      <c r="AZ384" s="6" t="b">
        <f t="shared" si="114"/>
        <v>1</v>
      </c>
      <c r="BA384" s="4"/>
      <c r="BB384" s="38" t="str">
        <f ca="1">IF(AT384="Phantom Alt",MATCH($AS384,$AS$5:$AS384,0),IF(OR(OFFSET($AF384,0,8-COUNTBLANK($AG384:$AN384))=$F383,$BE384=$BE383),$BB383,""))</f>
        <v/>
      </c>
      <c r="BC384" s="41"/>
      <c r="BD384" s="55" t="str">
        <f t="shared" si="115"/>
        <v>90MB1BG0-C1BAY0 | 11G232010004070</v>
      </c>
      <c r="BE384" s="55" t="str">
        <f t="shared" ca="1" si="116"/>
        <v>90MB1BG0-C1BAY0 | 59MB1BGB-MB0A01S</v>
      </c>
      <c r="BF384" s="57">
        <f ca="1">IFERROR(VLOOKUP($BE384,$BD$5:$BF383,3,0)*$AE384,VLOOKUP($C384,Demanda!$A:$B,2,0)*$AE384)*IF(AT384="Phantom Alt",$BC384,TRUE)</f>
        <v>3000</v>
      </c>
      <c r="BG384" s="57">
        <f t="shared" ca="1" si="117"/>
        <v>0</v>
      </c>
      <c r="BH384" s="57">
        <f>SUMIF(Invoice!A:A,F384,Invoice!B:B)</f>
        <v>0</v>
      </c>
      <c r="BI384" s="57">
        <f t="shared" ca="1" si="118"/>
        <v>3000</v>
      </c>
      <c r="BJ384" s="57">
        <f ca="1">MIN((BI384-SUMIF($AS$5:AS383,AS384,$BJ$5:BJ383)),MAX(0,BH384-SUMIF($F$5:F383,F384,$BJ$5:BJ383)))</f>
        <v>0</v>
      </c>
      <c r="BK384" s="57">
        <f t="shared" ca="1" si="119"/>
        <v>0</v>
      </c>
      <c r="BL384" s="57">
        <f ca="1">MAX(0,SUMIF(Invoice!A:A,F384,Invoice!B:B)-SUMIF(F:F,F384,BJ:BJ))*(COUNTIF(F:F,F384)=COUNTIF($F$5:F384,F384))</f>
        <v>0</v>
      </c>
    </row>
    <row r="385" spans="1:64" hidden="1">
      <c r="A385" s="43">
        <v>385</v>
      </c>
      <c r="B385" s="35" t="s">
        <v>145</v>
      </c>
      <c r="C385" s="35" t="s">
        <v>5706</v>
      </c>
      <c r="D385" s="35">
        <v>2</v>
      </c>
      <c r="E385" s="35">
        <v>1150</v>
      </c>
      <c r="F385" s="64" t="s">
        <v>1477</v>
      </c>
      <c r="G385" s="73" t="s">
        <v>1476</v>
      </c>
      <c r="H385" s="35" t="s">
        <v>234</v>
      </c>
      <c r="I385" s="35" t="s">
        <v>55</v>
      </c>
      <c r="J385" s="35">
        <v>0</v>
      </c>
      <c r="K385" s="35" t="s">
        <v>1383</v>
      </c>
      <c r="L385" s="35" t="s">
        <v>53</v>
      </c>
      <c r="M385" s="35">
        <v>2</v>
      </c>
      <c r="N385" s="35"/>
      <c r="O385" s="35">
        <v>1</v>
      </c>
      <c r="P385" s="35">
        <v>2</v>
      </c>
      <c r="Q385" s="35">
        <v>4</v>
      </c>
      <c r="R385" s="35" t="s">
        <v>122</v>
      </c>
      <c r="S385" s="35" t="s">
        <v>122</v>
      </c>
      <c r="T385" s="36">
        <v>44901</v>
      </c>
      <c r="U385" s="36">
        <v>2958465</v>
      </c>
      <c r="V385" s="35" t="s">
        <v>5707</v>
      </c>
      <c r="W385" s="35" t="s">
        <v>144</v>
      </c>
      <c r="X385" s="35"/>
      <c r="Y385" s="35" t="s">
        <v>143</v>
      </c>
      <c r="Z385" s="35">
        <v>7594328</v>
      </c>
      <c r="AA385" s="35">
        <v>674</v>
      </c>
      <c r="AB385" s="35">
        <v>337</v>
      </c>
      <c r="AC385" s="35"/>
      <c r="AE385" s="51">
        <f t="shared" si="100"/>
        <v>2</v>
      </c>
      <c r="AG385" s="6" t="str">
        <f t="shared" si="101"/>
        <v>90MB1BG0-C1BAY0</v>
      </c>
      <c r="AH385" s="6" t="str">
        <f t="shared" si="102"/>
        <v>59MB1BGB-MB0A01S</v>
      </c>
      <c r="AI385" s="6" t="str">
        <f t="shared" si="103"/>
        <v/>
      </c>
      <c r="AJ385" s="6" t="str">
        <f t="shared" si="104"/>
        <v/>
      </c>
      <c r="AK385" s="6" t="str">
        <f t="shared" si="105"/>
        <v/>
      </c>
      <c r="AL385" s="6" t="str">
        <f t="shared" si="106"/>
        <v/>
      </c>
      <c r="AM385" s="6" t="str">
        <f t="shared" si="107"/>
        <v/>
      </c>
      <c r="AN385" s="6" t="str">
        <f t="shared" si="108"/>
        <v/>
      </c>
      <c r="AO385" s="6" t="str">
        <f t="shared" si="109"/>
        <v xml:space="preserve">90MB1BG0-C1BAY0 | 59MB1BGB-MB0A01S |  |  |  |  |  | </v>
      </c>
      <c r="AP385" s="6">
        <f t="shared" si="110"/>
        <v>0</v>
      </c>
      <c r="AQ385" s="4"/>
      <c r="AR385" s="6" t="b">
        <f t="shared" si="111"/>
        <v>1</v>
      </c>
      <c r="AS385" s="6" t="str">
        <f t="shared" si="112"/>
        <v>461E | 90MB1BG0-C1BAY0 | 59MB1BGB-MB0A01S |  |  |  |  |  |  | B4</v>
      </c>
      <c r="AT385" s="63">
        <f>IF(NOT(AR385),IF(TRIM($H385)="","Assembly","Phantom Alt"),VLOOKUP(F385,ZPCS04!B:G,6,0))</f>
        <v>740</v>
      </c>
      <c r="AU385" s="7"/>
      <c r="AV385" s="38">
        <f ca="1">IF(TRIM($W385)="F",OFFSET($A$5,MATCH($AS385,$AS$5:$AS385,0)-1,0),$A385)</f>
        <v>382</v>
      </c>
      <c r="AW385" s="38">
        <f ca="1">IFERROR(OFFSET(ZPCS04!$A$1,MATCH(F385,ZPCS04!B:B,0)-1,0),100)</f>
        <v>2</v>
      </c>
      <c r="AX385" s="7"/>
      <c r="AY385" s="6" t="b">
        <f t="shared" si="113"/>
        <v>1</v>
      </c>
      <c r="AZ385" s="6" t="b">
        <f t="shared" si="114"/>
        <v>1</v>
      </c>
      <c r="BA385" s="4"/>
      <c r="BB385" s="38" t="str">
        <f ca="1">IF(AT385="Phantom Alt",MATCH($AS385,$AS$5:$AS385,0),IF(OR(OFFSET($AF385,0,8-COUNTBLANK($AG385:$AN385))=$F384,$BE385=$BE384),$BB384,""))</f>
        <v/>
      </c>
      <c r="BC385" s="41"/>
      <c r="BD385" s="55" t="str">
        <f t="shared" si="115"/>
        <v>90MB1BG0-C1BAY0 | 11G232010004150</v>
      </c>
      <c r="BE385" s="55" t="str">
        <f t="shared" ca="1" si="116"/>
        <v>90MB1BG0-C1BAY0 | 59MB1BGB-MB0A01S</v>
      </c>
      <c r="BF385" s="57">
        <f ca="1">IFERROR(VLOOKUP($BE385,$BD$5:$BF384,3,0)*$AE385,VLOOKUP($C385,Demanda!$A:$B,2,0)*$AE385)*IF(AT385="Phantom Alt",$BC385,TRUE)</f>
        <v>3000</v>
      </c>
      <c r="BG385" s="57">
        <f t="shared" ca="1" si="117"/>
        <v>0</v>
      </c>
      <c r="BH385" s="57">
        <f>SUMIF(Invoice!A:A,F385,Invoice!B:B)</f>
        <v>0</v>
      </c>
      <c r="BI385" s="57">
        <f t="shared" ca="1" si="118"/>
        <v>3000</v>
      </c>
      <c r="BJ385" s="57">
        <f ca="1">MIN((BI385-SUMIF($AS$5:AS384,AS385,$BJ$5:BJ384)),MAX(0,BH385-SUMIF($F$5:F384,F385,$BJ$5:BJ384)))</f>
        <v>0</v>
      </c>
      <c r="BK385" s="57">
        <f t="shared" ca="1" si="119"/>
        <v>0</v>
      </c>
      <c r="BL385" s="57">
        <f ca="1">MAX(0,SUMIF(Invoice!A:A,F385,Invoice!B:B)-SUMIF(F:F,F385,BJ:BJ))*(COUNTIF(F:F,F385)=COUNTIF($F$5:F385,F385))</f>
        <v>0</v>
      </c>
    </row>
    <row r="386" spans="1:64" hidden="1">
      <c r="A386" s="43">
        <v>386</v>
      </c>
      <c r="B386" s="35" t="s">
        <v>145</v>
      </c>
      <c r="C386" s="35" t="s">
        <v>5706</v>
      </c>
      <c r="D386" s="35">
        <v>2</v>
      </c>
      <c r="E386" s="35">
        <v>1150</v>
      </c>
      <c r="F386" s="64" t="s">
        <v>1478</v>
      </c>
      <c r="G386" s="73" t="s">
        <v>1479</v>
      </c>
      <c r="H386" s="35" t="s">
        <v>234</v>
      </c>
      <c r="I386" s="35" t="s">
        <v>54</v>
      </c>
      <c r="J386" s="35">
        <v>100</v>
      </c>
      <c r="K386" s="35" t="s">
        <v>1383</v>
      </c>
      <c r="L386" s="35" t="s">
        <v>53</v>
      </c>
      <c r="M386" s="35">
        <v>2</v>
      </c>
      <c r="N386" s="35">
        <v>2</v>
      </c>
      <c r="O386" s="35">
        <v>1</v>
      </c>
      <c r="P386" s="35">
        <v>2</v>
      </c>
      <c r="Q386" s="35">
        <v>1</v>
      </c>
      <c r="R386" s="35" t="s">
        <v>122</v>
      </c>
      <c r="S386" s="35" t="s">
        <v>122</v>
      </c>
      <c r="T386" s="36">
        <v>44901</v>
      </c>
      <c r="U386" s="36">
        <v>2958465</v>
      </c>
      <c r="V386" s="35" t="s">
        <v>5707</v>
      </c>
      <c r="W386" s="35" t="s">
        <v>144</v>
      </c>
      <c r="X386" s="35"/>
      <c r="Y386" s="35" t="s">
        <v>143</v>
      </c>
      <c r="Z386" s="35">
        <v>7594328</v>
      </c>
      <c r="AA386" s="35">
        <v>668</v>
      </c>
      <c r="AB386" s="35">
        <v>334</v>
      </c>
      <c r="AC386" s="35"/>
      <c r="AE386" s="51">
        <f t="shared" si="100"/>
        <v>2</v>
      </c>
      <c r="AG386" s="6" t="str">
        <f t="shared" si="101"/>
        <v>90MB1BG0-C1BAY0</v>
      </c>
      <c r="AH386" s="6" t="str">
        <f t="shared" si="102"/>
        <v>59MB1BGB-MB0A01S</v>
      </c>
      <c r="AI386" s="6" t="str">
        <f t="shared" si="103"/>
        <v/>
      </c>
      <c r="AJ386" s="6" t="str">
        <f t="shared" si="104"/>
        <v/>
      </c>
      <c r="AK386" s="6" t="str">
        <f t="shared" si="105"/>
        <v/>
      </c>
      <c r="AL386" s="6" t="str">
        <f t="shared" si="106"/>
        <v/>
      </c>
      <c r="AM386" s="6" t="str">
        <f t="shared" si="107"/>
        <v/>
      </c>
      <c r="AN386" s="6" t="str">
        <f t="shared" si="108"/>
        <v/>
      </c>
      <c r="AO386" s="6" t="str">
        <f t="shared" si="109"/>
        <v xml:space="preserve">90MB1BG0-C1BAY0 | 59MB1BGB-MB0A01S |  |  |  |  |  | </v>
      </c>
      <c r="AP386" s="6">
        <f t="shared" si="110"/>
        <v>100</v>
      </c>
      <c r="AQ386" s="4"/>
      <c r="AR386" s="6" t="b">
        <f t="shared" si="111"/>
        <v>1</v>
      </c>
      <c r="AS386" s="6" t="str">
        <f t="shared" si="112"/>
        <v>461E | 90MB1BG0-C1BAY0 | 59MB1BGB-MB0A01S |  |  |  |  |  |  | B4</v>
      </c>
      <c r="AT386" s="63">
        <f>IF(NOT(AR386),IF(TRIM($H386)="","Assembly","Phantom Alt"),VLOOKUP(F386,ZPCS04!B:G,6,0))</f>
        <v>740</v>
      </c>
      <c r="AU386" s="7"/>
      <c r="AV386" s="38">
        <f ca="1">IF(TRIM($W386)="F",OFFSET($A$5,MATCH($AS386,$AS$5:$AS386,0)-1,0),$A386)</f>
        <v>382</v>
      </c>
      <c r="AW386" s="38">
        <f ca="1">IFERROR(OFFSET(ZPCS04!$A$1,MATCH(F386,ZPCS04!B:B,0)-1,0),100)</f>
        <v>2</v>
      </c>
      <c r="AX386" s="7"/>
      <c r="AY386" s="6" t="b">
        <f t="shared" si="113"/>
        <v>1</v>
      </c>
      <c r="AZ386" s="6" t="b">
        <f t="shared" si="114"/>
        <v>1</v>
      </c>
      <c r="BA386" s="4"/>
      <c r="BB386" s="38" t="str">
        <f ca="1">IF(AT386="Phantom Alt",MATCH($AS386,$AS$5:$AS386,0),IF(OR(OFFSET($AF386,0,8-COUNTBLANK($AG386:$AN386))=$F385,$BE386=$BE385),$BB385,""))</f>
        <v/>
      </c>
      <c r="BC386" s="41"/>
      <c r="BD386" s="55" t="str">
        <f t="shared" si="115"/>
        <v>90MB1BG0-C1BAY0 | 11G232010004390</v>
      </c>
      <c r="BE386" s="55" t="str">
        <f t="shared" ca="1" si="116"/>
        <v>90MB1BG0-C1BAY0 | 59MB1BGB-MB0A01S</v>
      </c>
      <c r="BF386" s="57">
        <f ca="1">IFERROR(VLOOKUP($BE386,$BD$5:$BF385,3,0)*$AE386,VLOOKUP($C386,Demanda!$A:$B,2,0)*$AE386)*IF(AT386="Phantom Alt",$BC386,TRUE)</f>
        <v>3000</v>
      </c>
      <c r="BG386" s="57">
        <f t="shared" ca="1" si="117"/>
        <v>3000</v>
      </c>
      <c r="BH386" s="57">
        <f>SUMIF(Invoice!A:A,F386,Invoice!B:B)</f>
        <v>0</v>
      </c>
      <c r="BI386" s="57">
        <f t="shared" ca="1" si="118"/>
        <v>3000</v>
      </c>
      <c r="BJ386" s="57">
        <f ca="1">MIN((BI386-SUMIF($AS$5:AS385,AS386,$BJ$5:BJ385)),MAX(0,BH386-SUMIF($F$5:F385,F386,$BJ$5:BJ385)))</f>
        <v>0</v>
      </c>
      <c r="BK386" s="57">
        <f t="shared" ca="1" si="119"/>
        <v>0</v>
      </c>
      <c r="BL386" s="57">
        <f ca="1">MAX(0,SUMIF(Invoice!A:A,F386,Invoice!B:B)-SUMIF(F:F,F386,BJ:BJ))*(COUNTIF(F:F,F386)=COUNTIF($F$5:F386,F386))</f>
        <v>0</v>
      </c>
    </row>
    <row r="387" spans="1:64" hidden="1">
      <c r="A387" s="43">
        <v>387</v>
      </c>
      <c r="B387" s="35" t="s">
        <v>145</v>
      </c>
      <c r="C387" s="35" t="s">
        <v>5706</v>
      </c>
      <c r="D387" s="35">
        <v>2</v>
      </c>
      <c r="E387" s="35">
        <v>1160</v>
      </c>
      <c r="F387" s="64" t="s">
        <v>1421</v>
      </c>
      <c r="G387" s="73" t="s">
        <v>1422</v>
      </c>
      <c r="H387" s="35" t="s">
        <v>241</v>
      </c>
      <c r="I387" s="35" t="s">
        <v>55</v>
      </c>
      <c r="J387" s="35">
        <v>0</v>
      </c>
      <c r="K387" s="35" t="s">
        <v>1383</v>
      </c>
      <c r="L387" s="35" t="s">
        <v>53</v>
      </c>
      <c r="M387" s="35">
        <v>2</v>
      </c>
      <c r="N387" s="35"/>
      <c r="O387" s="35">
        <v>1</v>
      </c>
      <c r="P387" s="35">
        <v>2</v>
      </c>
      <c r="Q387" s="35">
        <v>2</v>
      </c>
      <c r="R387" s="35" t="s">
        <v>122</v>
      </c>
      <c r="S387" s="35" t="s">
        <v>122</v>
      </c>
      <c r="T387" s="36">
        <v>44901</v>
      </c>
      <c r="U387" s="36">
        <v>2958465</v>
      </c>
      <c r="V387" s="35" t="s">
        <v>5707</v>
      </c>
      <c r="W387" s="35" t="s">
        <v>144</v>
      </c>
      <c r="X387" s="35"/>
      <c r="Y387" s="35" t="s">
        <v>143</v>
      </c>
      <c r="Z387" s="35">
        <v>7594328</v>
      </c>
      <c r="AA387" s="35">
        <v>678</v>
      </c>
      <c r="AB387" s="35">
        <v>339</v>
      </c>
      <c r="AC387" s="35"/>
      <c r="AE387" s="51">
        <f t="shared" si="100"/>
        <v>2</v>
      </c>
      <c r="AG387" s="6" t="str">
        <f t="shared" si="101"/>
        <v>90MB1BG0-C1BAY0</v>
      </c>
      <c r="AH387" s="6" t="str">
        <f t="shared" si="102"/>
        <v>59MB1BGB-MB0A01S</v>
      </c>
      <c r="AI387" s="6" t="str">
        <f t="shared" si="103"/>
        <v/>
      </c>
      <c r="AJ387" s="6" t="str">
        <f t="shared" si="104"/>
        <v/>
      </c>
      <c r="AK387" s="6" t="str">
        <f t="shared" si="105"/>
        <v/>
      </c>
      <c r="AL387" s="6" t="str">
        <f t="shared" si="106"/>
        <v/>
      </c>
      <c r="AM387" s="6" t="str">
        <f t="shared" si="107"/>
        <v/>
      </c>
      <c r="AN387" s="6" t="str">
        <f t="shared" si="108"/>
        <v/>
      </c>
      <c r="AO387" s="6" t="str">
        <f t="shared" si="109"/>
        <v xml:space="preserve">90MB1BG0-C1BAY0 | 59MB1BGB-MB0A01S |  |  |  |  |  | </v>
      </c>
      <c r="AP387" s="6">
        <f t="shared" si="110"/>
        <v>0</v>
      </c>
      <c r="AQ387" s="4"/>
      <c r="AR387" s="6" t="b">
        <f t="shared" si="111"/>
        <v>1</v>
      </c>
      <c r="AS387" s="6" t="str">
        <f t="shared" si="112"/>
        <v>461E | 90MB1BG0-C1BAY0 | 59MB1BGB-MB0A01S |  |  |  |  |  |  | B5</v>
      </c>
      <c r="AT387" s="63">
        <f>IF(NOT(AR387),IF(TRIM($H387)="","Assembly","Phantom Alt"),VLOOKUP(F387,ZPCS04!B:G,6,0))</f>
        <v>1233</v>
      </c>
      <c r="AU387" s="7"/>
      <c r="AV387" s="38">
        <f ca="1">IF(TRIM($W387)="F",OFFSET($A$5,MATCH($AS387,$AS$5:$AS387,0)-1,0),$A387)</f>
        <v>387</v>
      </c>
      <c r="AW387" s="38">
        <f ca="1">IFERROR(OFFSET(ZPCS04!$A$1,MATCH(F387,ZPCS04!B:B,0)-1,0),100)</f>
        <v>2</v>
      </c>
      <c r="AX387" s="7"/>
      <c r="AY387" s="6" t="b">
        <f t="shared" si="113"/>
        <v>1</v>
      </c>
      <c r="AZ387" s="6" t="b">
        <f t="shared" si="114"/>
        <v>1</v>
      </c>
      <c r="BA387" s="4"/>
      <c r="BB387" s="38" t="str">
        <f ca="1">IF(AT387="Phantom Alt",MATCH($AS387,$AS$5:$AS387,0),IF(OR(OFFSET($AF387,0,8-COUNTBLANK($AG387:$AN387))=$F386,$BE387=$BE386),$BB386,""))</f>
        <v/>
      </c>
      <c r="BC387" s="41"/>
      <c r="BD387" s="55" t="str">
        <f t="shared" si="115"/>
        <v>90MB1BG0-C1BAY0 | 11G232018004070</v>
      </c>
      <c r="BE387" s="55" t="str">
        <f t="shared" ca="1" si="116"/>
        <v>90MB1BG0-C1BAY0 | 59MB1BGB-MB0A01S</v>
      </c>
      <c r="BF387" s="57">
        <f ca="1">IFERROR(VLOOKUP($BE387,$BD$5:$BF386,3,0)*$AE387,VLOOKUP($C387,Demanda!$A:$B,2,0)*$AE387)*IF(AT387="Phantom Alt",$BC387,TRUE)</f>
        <v>3000</v>
      </c>
      <c r="BG387" s="57">
        <f t="shared" ca="1" si="117"/>
        <v>0</v>
      </c>
      <c r="BH387" s="57">
        <f>SUMIF(Invoice!A:A,F387,Invoice!B:B)</f>
        <v>0</v>
      </c>
      <c r="BI387" s="57">
        <f t="shared" ca="1" si="118"/>
        <v>3000</v>
      </c>
      <c r="BJ387" s="57">
        <f ca="1">MIN((BI387-SUMIF($AS$5:AS386,AS387,$BJ$5:BJ386)),MAX(0,BH387-SUMIF($F$5:F386,F387,$BJ$5:BJ386)))</f>
        <v>0</v>
      </c>
      <c r="BK387" s="57">
        <f t="shared" ca="1" si="119"/>
        <v>0</v>
      </c>
      <c r="BL387" s="57">
        <f ca="1">MAX(0,SUMIF(Invoice!A:A,F387,Invoice!B:B)-SUMIF(F:F,F387,BJ:BJ))*(COUNTIF(F:F,F387)=COUNTIF($F$5:F387,F387))</f>
        <v>0</v>
      </c>
    </row>
    <row r="388" spans="1:64" hidden="1">
      <c r="A388" s="43">
        <v>388</v>
      </c>
      <c r="B388" s="35" t="s">
        <v>145</v>
      </c>
      <c r="C388" s="35" t="s">
        <v>5706</v>
      </c>
      <c r="D388" s="35">
        <v>2</v>
      </c>
      <c r="E388" s="35">
        <v>1160</v>
      </c>
      <c r="F388" s="64" t="s">
        <v>1423</v>
      </c>
      <c r="G388" s="73" t="s">
        <v>1424</v>
      </c>
      <c r="H388" s="35" t="s">
        <v>241</v>
      </c>
      <c r="I388" s="35" t="s">
        <v>55</v>
      </c>
      <c r="J388" s="35">
        <v>0</v>
      </c>
      <c r="K388" s="35" t="s">
        <v>1383</v>
      </c>
      <c r="L388" s="35" t="s">
        <v>53</v>
      </c>
      <c r="M388" s="35">
        <v>2</v>
      </c>
      <c r="N388" s="35"/>
      <c r="O388" s="35">
        <v>1</v>
      </c>
      <c r="P388" s="35">
        <v>2</v>
      </c>
      <c r="Q388" s="35">
        <v>3</v>
      </c>
      <c r="R388" s="35" t="s">
        <v>122</v>
      </c>
      <c r="S388" s="35" t="s">
        <v>122</v>
      </c>
      <c r="T388" s="36">
        <v>44901</v>
      </c>
      <c r="U388" s="36">
        <v>2958465</v>
      </c>
      <c r="V388" s="35" t="s">
        <v>5707</v>
      </c>
      <c r="W388" s="35" t="s">
        <v>144</v>
      </c>
      <c r="X388" s="35"/>
      <c r="Y388" s="35" t="s">
        <v>143</v>
      </c>
      <c r="Z388" s="35">
        <v>7594328</v>
      </c>
      <c r="AA388" s="35">
        <v>680</v>
      </c>
      <c r="AB388" s="35">
        <v>340</v>
      </c>
      <c r="AC388" s="35"/>
      <c r="AE388" s="51">
        <f t="shared" si="100"/>
        <v>2</v>
      </c>
      <c r="AG388" s="6" t="str">
        <f t="shared" si="101"/>
        <v>90MB1BG0-C1BAY0</v>
      </c>
      <c r="AH388" s="6" t="str">
        <f t="shared" si="102"/>
        <v>59MB1BGB-MB0A01S</v>
      </c>
      <c r="AI388" s="6" t="str">
        <f t="shared" si="103"/>
        <v/>
      </c>
      <c r="AJ388" s="6" t="str">
        <f t="shared" si="104"/>
        <v/>
      </c>
      <c r="AK388" s="6" t="str">
        <f t="shared" si="105"/>
        <v/>
      </c>
      <c r="AL388" s="6" t="str">
        <f t="shared" si="106"/>
        <v/>
      </c>
      <c r="AM388" s="6" t="str">
        <f t="shared" si="107"/>
        <v/>
      </c>
      <c r="AN388" s="6" t="str">
        <f t="shared" si="108"/>
        <v/>
      </c>
      <c r="AO388" s="6" t="str">
        <f t="shared" si="109"/>
        <v xml:space="preserve">90MB1BG0-C1BAY0 | 59MB1BGB-MB0A01S |  |  |  |  |  | </v>
      </c>
      <c r="AP388" s="6">
        <f t="shared" si="110"/>
        <v>0</v>
      </c>
      <c r="AQ388" s="4"/>
      <c r="AR388" s="6" t="b">
        <f t="shared" si="111"/>
        <v>1</v>
      </c>
      <c r="AS388" s="6" t="str">
        <f t="shared" si="112"/>
        <v>461E | 90MB1BG0-C1BAY0 | 59MB1BGB-MB0A01S |  |  |  |  |  |  | B5</v>
      </c>
      <c r="AT388" s="63">
        <f>IF(NOT(AR388),IF(TRIM($H388)="","Assembly","Phantom Alt"),VLOOKUP(F388,ZPCS04!B:G,6,0))</f>
        <v>1233</v>
      </c>
      <c r="AU388" s="7"/>
      <c r="AV388" s="38">
        <f ca="1">IF(TRIM($W388)="F",OFFSET($A$5,MATCH($AS388,$AS$5:$AS388,0)-1,0),$A388)</f>
        <v>387</v>
      </c>
      <c r="AW388" s="38">
        <f ca="1">IFERROR(OFFSET(ZPCS04!$A$1,MATCH(F388,ZPCS04!B:B,0)-1,0),100)</f>
        <v>2</v>
      </c>
      <c r="AX388" s="7"/>
      <c r="AY388" s="6" t="b">
        <f t="shared" si="113"/>
        <v>1</v>
      </c>
      <c r="AZ388" s="6" t="b">
        <f t="shared" si="114"/>
        <v>1</v>
      </c>
      <c r="BA388" s="4"/>
      <c r="BB388" s="38" t="str">
        <f ca="1">IF(AT388="Phantom Alt",MATCH($AS388,$AS$5:$AS388,0),IF(OR(OFFSET($AF388,0,8-COUNTBLANK($AG388:$AN388))=$F387,$BE388=$BE387),$BB387,""))</f>
        <v/>
      </c>
      <c r="BC388" s="41"/>
      <c r="BD388" s="55" t="str">
        <f t="shared" si="115"/>
        <v>90MB1BG0-C1BAY0 | 11G232018004150</v>
      </c>
      <c r="BE388" s="55" t="str">
        <f t="shared" ca="1" si="116"/>
        <v>90MB1BG0-C1BAY0 | 59MB1BGB-MB0A01S</v>
      </c>
      <c r="BF388" s="57">
        <f ca="1">IFERROR(VLOOKUP($BE388,$BD$5:$BF387,3,0)*$AE388,VLOOKUP($C388,Demanda!$A:$B,2,0)*$AE388)*IF(AT388="Phantom Alt",$BC388,TRUE)</f>
        <v>3000</v>
      </c>
      <c r="BG388" s="57">
        <f t="shared" ca="1" si="117"/>
        <v>0</v>
      </c>
      <c r="BH388" s="57">
        <f>SUMIF(Invoice!A:A,F388,Invoice!B:B)</f>
        <v>0</v>
      </c>
      <c r="BI388" s="57">
        <f t="shared" ca="1" si="118"/>
        <v>3000</v>
      </c>
      <c r="BJ388" s="57">
        <f ca="1">MIN((BI388-SUMIF($AS$5:AS387,AS388,$BJ$5:BJ387)),MAX(0,BH388-SUMIF($F$5:F387,F388,$BJ$5:BJ387)))</f>
        <v>0</v>
      </c>
      <c r="BK388" s="57">
        <f t="shared" ca="1" si="119"/>
        <v>0</v>
      </c>
      <c r="BL388" s="57">
        <f ca="1">MAX(0,SUMIF(Invoice!A:A,F388,Invoice!B:B)-SUMIF(F:F,F388,BJ:BJ))*(COUNTIF(F:F,F388)=COUNTIF($F$5:F388,F388))</f>
        <v>0</v>
      </c>
    </row>
    <row r="389" spans="1:64" hidden="1">
      <c r="A389" s="43">
        <v>389</v>
      </c>
      <c r="B389" s="35" t="s">
        <v>145</v>
      </c>
      <c r="C389" s="35" t="s">
        <v>5706</v>
      </c>
      <c r="D389" s="35">
        <v>2</v>
      </c>
      <c r="E389" s="35">
        <v>1160</v>
      </c>
      <c r="F389" s="64" t="s">
        <v>1425</v>
      </c>
      <c r="G389" s="73" t="s">
        <v>1422</v>
      </c>
      <c r="H389" s="35" t="s">
        <v>241</v>
      </c>
      <c r="I389" s="35" t="s">
        <v>54</v>
      </c>
      <c r="J389" s="35">
        <v>100</v>
      </c>
      <c r="K389" s="35" t="s">
        <v>1383</v>
      </c>
      <c r="L389" s="35" t="s">
        <v>53</v>
      </c>
      <c r="M389" s="35">
        <v>2</v>
      </c>
      <c r="N389" s="35">
        <v>2</v>
      </c>
      <c r="O389" s="35">
        <v>1</v>
      </c>
      <c r="P389" s="35">
        <v>2</v>
      </c>
      <c r="Q389" s="35">
        <v>1</v>
      </c>
      <c r="R389" s="35" t="s">
        <v>122</v>
      </c>
      <c r="S389" s="35" t="s">
        <v>122</v>
      </c>
      <c r="T389" s="36">
        <v>44901</v>
      </c>
      <c r="U389" s="36">
        <v>2958465</v>
      </c>
      <c r="V389" s="35" t="s">
        <v>5707</v>
      </c>
      <c r="W389" s="35" t="s">
        <v>144</v>
      </c>
      <c r="X389" s="35"/>
      <c r="Y389" s="35" t="s">
        <v>143</v>
      </c>
      <c r="Z389" s="35">
        <v>7594328</v>
      </c>
      <c r="AA389" s="35">
        <v>676</v>
      </c>
      <c r="AB389" s="35">
        <v>338</v>
      </c>
      <c r="AC389" s="35"/>
      <c r="AE389" s="51">
        <f t="shared" si="100"/>
        <v>2</v>
      </c>
      <c r="AG389" s="6" t="str">
        <f t="shared" si="101"/>
        <v>90MB1BG0-C1BAY0</v>
      </c>
      <c r="AH389" s="6" t="str">
        <f t="shared" si="102"/>
        <v>59MB1BGB-MB0A01S</v>
      </c>
      <c r="AI389" s="6" t="str">
        <f t="shared" si="103"/>
        <v/>
      </c>
      <c r="AJ389" s="6" t="str">
        <f t="shared" si="104"/>
        <v/>
      </c>
      <c r="AK389" s="6" t="str">
        <f t="shared" si="105"/>
        <v/>
      </c>
      <c r="AL389" s="6" t="str">
        <f t="shared" si="106"/>
        <v/>
      </c>
      <c r="AM389" s="6" t="str">
        <f t="shared" si="107"/>
        <v/>
      </c>
      <c r="AN389" s="6" t="str">
        <f t="shared" si="108"/>
        <v/>
      </c>
      <c r="AO389" s="6" t="str">
        <f t="shared" si="109"/>
        <v xml:space="preserve">90MB1BG0-C1BAY0 | 59MB1BGB-MB0A01S |  |  |  |  |  | </v>
      </c>
      <c r="AP389" s="6">
        <f t="shared" si="110"/>
        <v>100</v>
      </c>
      <c r="AQ389" s="4"/>
      <c r="AR389" s="6" t="b">
        <f t="shared" si="111"/>
        <v>1</v>
      </c>
      <c r="AS389" s="6" t="str">
        <f t="shared" si="112"/>
        <v>461E | 90MB1BG0-C1BAY0 | 59MB1BGB-MB0A01S |  |  |  |  |  |  | B5</v>
      </c>
      <c r="AT389" s="63">
        <f>IF(NOT(AR389),IF(TRIM($H389)="","Assembly","Phantom Alt"),VLOOKUP(F389,ZPCS04!B:G,6,0))</f>
        <v>1233</v>
      </c>
      <c r="AU389" s="7"/>
      <c r="AV389" s="38">
        <f ca="1">IF(TRIM($W389)="F",OFFSET($A$5,MATCH($AS389,$AS$5:$AS389,0)-1,0),$A389)</f>
        <v>387</v>
      </c>
      <c r="AW389" s="38">
        <f ca="1">IFERROR(OFFSET(ZPCS04!$A$1,MATCH(F389,ZPCS04!B:B,0)-1,0),100)</f>
        <v>1.9999999000000002</v>
      </c>
      <c r="AX389" s="7"/>
      <c r="AY389" s="6" t="b">
        <f t="shared" si="113"/>
        <v>1</v>
      </c>
      <c r="AZ389" s="6" t="b">
        <f t="shared" si="114"/>
        <v>1</v>
      </c>
      <c r="BA389" s="4"/>
      <c r="BB389" s="38" t="str">
        <f ca="1">IF(AT389="Phantom Alt",MATCH($AS389,$AS$5:$AS389,0),IF(OR(OFFSET($AF389,0,8-COUNTBLANK($AG389:$AN389))=$F388,$BE389=$BE388),$BB388,""))</f>
        <v/>
      </c>
      <c r="BC389" s="41"/>
      <c r="BD389" s="55" t="str">
        <f t="shared" si="115"/>
        <v>90MB1BG0-C1BAY0 | 11G232018004390</v>
      </c>
      <c r="BE389" s="55" t="str">
        <f t="shared" ca="1" si="116"/>
        <v>90MB1BG0-C1BAY0 | 59MB1BGB-MB0A01S</v>
      </c>
      <c r="BF389" s="57">
        <f ca="1">IFERROR(VLOOKUP($BE389,$BD$5:$BF388,3,0)*$AE389,VLOOKUP($C389,Demanda!$A:$B,2,0)*$AE389)*IF(AT389="Phantom Alt",$BC389,TRUE)</f>
        <v>3000</v>
      </c>
      <c r="BG389" s="57">
        <f t="shared" ca="1" si="117"/>
        <v>3000</v>
      </c>
      <c r="BH389" s="57">
        <f>SUMIF(Invoice!A:A,F389,Invoice!B:B)</f>
        <v>10000</v>
      </c>
      <c r="BI389" s="57">
        <f t="shared" ca="1" si="118"/>
        <v>3000</v>
      </c>
      <c r="BJ389" s="57">
        <f ca="1">MIN((BI389-SUMIF($AS$5:AS388,AS389,$BJ$5:BJ388)),MAX(0,BH389-SUMIF($F$5:F388,F389,$BJ$5:BJ388)))</f>
        <v>3000</v>
      </c>
      <c r="BK389" s="57">
        <f t="shared" ca="1" si="119"/>
        <v>0</v>
      </c>
      <c r="BL389" s="57">
        <f ca="1">MAX(0,SUMIF(Invoice!A:A,F389,Invoice!B:B)-SUMIF(F:F,F389,BJ:BJ))*(COUNTIF(F:F,F389)=COUNTIF($F$5:F389,F389))</f>
        <v>7000</v>
      </c>
    </row>
    <row r="390" spans="1:64" hidden="1">
      <c r="A390" s="43">
        <v>390</v>
      </c>
      <c r="B390" s="35" t="s">
        <v>145</v>
      </c>
      <c r="C390" s="35" t="s">
        <v>5706</v>
      </c>
      <c r="D390" s="35">
        <v>2</v>
      </c>
      <c r="E390" s="35">
        <v>1170</v>
      </c>
      <c r="F390" s="64" t="s">
        <v>1480</v>
      </c>
      <c r="G390" s="73" t="s">
        <v>1481</v>
      </c>
      <c r="H390" s="35" t="s">
        <v>246</v>
      </c>
      <c r="I390" s="35" t="s">
        <v>55</v>
      </c>
      <c r="J390" s="35">
        <v>0</v>
      </c>
      <c r="K390" s="35" t="s">
        <v>148</v>
      </c>
      <c r="L390" s="35" t="s">
        <v>53</v>
      </c>
      <c r="M390" s="35">
        <v>2</v>
      </c>
      <c r="N390" s="35"/>
      <c r="O390" s="35">
        <v>1</v>
      </c>
      <c r="P390" s="35">
        <v>2</v>
      </c>
      <c r="Q390" s="35">
        <v>2</v>
      </c>
      <c r="R390" s="35" t="s">
        <v>73</v>
      </c>
      <c r="S390" s="35" t="s">
        <v>73</v>
      </c>
      <c r="T390" s="36">
        <v>44901</v>
      </c>
      <c r="U390" s="36">
        <v>2958465</v>
      </c>
      <c r="V390" s="35" t="s">
        <v>5707</v>
      </c>
      <c r="W390" s="35" t="s">
        <v>144</v>
      </c>
      <c r="X390" s="35"/>
      <c r="Y390" s="35" t="s">
        <v>143</v>
      </c>
      <c r="Z390" s="35">
        <v>7594328</v>
      </c>
      <c r="AA390" s="35">
        <v>684</v>
      </c>
      <c r="AB390" s="35">
        <v>342</v>
      </c>
      <c r="AC390" s="35"/>
      <c r="AE390" s="51">
        <f t="shared" ref="AE390:AE453" si="120">M390/O390</f>
        <v>2</v>
      </c>
      <c r="AG390" s="6" t="str">
        <f t="shared" ref="AG390:AG453" si="121">C390</f>
        <v>90MB1BG0-C1BAY0</v>
      </c>
      <c r="AH390" s="6" t="str">
        <f t="shared" ref="AH390:AH453" si="122">IF($D390&lt;=AH$4,"",IF(AND($D389=AH$4,$D390&gt;AH$4),$F389,AH389))</f>
        <v>59MB1BGB-MB0A01S</v>
      </c>
      <c r="AI390" s="6" t="str">
        <f t="shared" ref="AI390:AI453" si="123">IF($D390&lt;=AI$4,"",IF(AND($D389=AI$4,$D390&gt;AI$4),$F389,AI389))</f>
        <v/>
      </c>
      <c r="AJ390" s="6" t="str">
        <f t="shared" ref="AJ390:AJ453" si="124">IF($D390&lt;=AJ$4,"",IF(AND($D389=AJ$4,$D390&gt;AJ$4),$F389,AJ389))</f>
        <v/>
      </c>
      <c r="AK390" s="6" t="str">
        <f t="shared" ref="AK390:AK453" si="125">IF($D390&lt;=AK$4,"",IF(AND($D389=AK$4,$D390&gt;AK$4),$F389,AK389))</f>
        <v/>
      </c>
      <c r="AL390" s="6" t="str">
        <f t="shared" ref="AL390:AL453" si="126">IF($D390&lt;=AL$4,"",IF(AND($D389=AL$4,$D390&gt;AL$4),$F389,AL389))</f>
        <v/>
      </c>
      <c r="AM390" s="6" t="str">
        <f t="shared" ref="AM390:AM453" si="127">IF($D390&lt;=AM$4,"",IF(AND($D389=AM$4,$D390&gt;AM$4),$F389,AM389))</f>
        <v/>
      </c>
      <c r="AN390" s="6" t="str">
        <f t="shared" ref="AN390:AN453" si="128">IF($D390&lt;=AN$4,"",IF(AND($D389=AN$4,$D390&gt;AN$4),$F389,AN389))</f>
        <v/>
      </c>
      <c r="AO390" s="6" t="str">
        <f t="shared" ref="AO390:AO453" si="129">CONCATENATE(AG390," | ",AH390," | ",AI390," | ",AJ390," | ",AK390," | ",AL390," | ",AM390," | ",AN390)</f>
        <v xml:space="preserve">90MB1BG0-C1BAY0 | 59MB1BGB-MB0A01S |  |  |  |  |  | </v>
      </c>
      <c r="AP390" s="6">
        <f t="shared" ref="AP390:AP453" si="130">IF(TRIM(H390)="",100,J390)</f>
        <v>0</v>
      </c>
      <c r="AQ390" s="4"/>
      <c r="AR390" s="6" t="b">
        <f t="shared" ref="AR390:AR453" si="131">NOT(TRIM(W390)&lt;&gt;"F")</f>
        <v>1</v>
      </c>
      <c r="AS390" s="6" t="str">
        <f t="shared" ref="AS390:AS453" si="132">$B390&amp;" | "&amp;$AO390&amp;" | "&amp;IF(TRIM(H390)="","uniq"&amp;ROW(),TRIM(H390))</f>
        <v>461E | 90MB1BG0-C1BAY0 | 59MB1BGB-MB0A01S |  |  |  |  |  |  | B6</v>
      </c>
      <c r="AT390" s="63">
        <f>IF(NOT(AR390),IF(TRIM($H390)="","Assembly","Phantom Alt"),VLOOKUP(F390,ZPCS04!B:G,6,0))</f>
        <v>1041</v>
      </c>
      <c r="AU390" s="7"/>
      <c r="AV390" s="38">
        <f ca="1">IF(TRIM($W390)="F",OFFSET($A$5,MATCH($AS390,$AS$5:$AS390,0)-1,0),$A390)</f>
        <v>390</v>
      </c>
      <c r="AW390" s="38">
        <f ca="1">IFERROR(OFFSET(ZPCS04!$A$1,MATCH(F390,ZPCS04!B:B,0)-1,0),100)</f>
        <v>1.9999999000000002</v>
      </c>
      <c r="AX390" s="7"/>
      <c r="AY390" s="6" t="b">
        <f t="shared" ref="AY390:AY453" si="133">SUMIF(AS:AS,AS390,AP:AP)=100</f>
        <v>1</v>
      </c>
      <c r="AZ390" s="6" t="b">
        <f t="shared" ref="AZ390:AZ453" si="134">SUMIF(AS:AS,AS390,AE:AE)/COUNTIF(AS:AS,AS390)=AE390</f>
        <v>1</v>
      </c>
      <c r="BA390" s="4"/>
      <c r="BB390" s="38" t="str">
        <f ca="1">IF(AT390="Phantom Alt",MATCH($AS390,$AS$5:$AS390,0),IF(OR(OFFSET($AF390,0,8-COUNTBLANK($AG390:$AN390))=$F389,$BE390=$BE389),$BB389,""))</f>
        <v/>
      </c>
      <c r="BC390" s="41"/>
      <c r="BD390" s="55" t="str">
        <f t="shared" ref="BD390:BD453" si="135">C390&amp;" | "&amp;F390</f>
        <v>90MB1BG0-C1BAY0 | 11203-0183Q000</v>
      </c>
      <c r="BE390" s="55" t="str">
        <f t="shared" ref="BE390:BE453" ca="1" si="136">C390&amp;" | "&amp;OFFSET($AF390,0,8-COUNTBLANK($AG390:$AN390))</f>
        <v>90MB1BG0-C1BAY0 | 59MB1BGB-MB0A01S</v>
      </c>
      <c r="BF390" s="57">
        <f ca="1">IFERROR(VLOOKUP($BE390,$BD$5:$BF389,3,0)*$AE390,VLOOKUP($C390,Demanda!$A:$B,2,0)*$AE390)*IF(AT390="Phantom Alt",$BC390,TRUE)</f>
        <v>3000</v>
      </c>
      <c r="BG390" s="57">
        <f t="shared" ref="BG390:BG453" ca="1" si="137">BF390*(AP390/100)</f>
        <v>0</v>
      </c>
      <c r="BH390" s="57">
        <f>SUMIF(Invoice!A:A,F390,Invoice!B:B)</f>
        <v>10000</v>
      </c>
      <c r="BI390" s="57">
        <f t="shared" ref="BI390:BI453" ca="1" si="138">SUMIF(AS:AS,AS390,BG:BG)</f>
        <v>3000</v>
      </c>
      <c r="BJ390" s="57">
        <f ca="1">MIN((BI390-SUMIF($AS$5:AS389,AS390,$BJ$5:BJ389)),MAX(0,BH390-SUMIF($F$5:F389,F390,$BJ$5:BJ389)))</f>
        <v>3000</v>
      </c>
      <c r="BK390" s="57">
        <f t="shared" ref="BK390:BK453" ca="1" si="139">(-SUMIF(AS:AS,AS390,BG:BG)+SUMIF(AS:AS,AS390,BJ:BJ))*(AP390=100)*AR390</f>
        <v>0</v>
      </c>
      <c r="BL390" s="57">
        <f ca="1">MAX(0,SUMIF(Invoice!A:A,F390,Invoice!B:B)-SUMIF(F:F,F390,BJ:BJ))*(COUNTIF(F:F,F390)=COUNTIF($F$5:F390,F390))</f>
        <v>7000</v>
      </c>
    </row>
    <row r="391" spans="1:64" hidden="1">
      <c r="A391" s="43">
        <v>391</v>
      </c>
      <c r="B391" s="35" t="s">
        <v>145</v>
      </c>
      <c r="C391" s="35" t="s">
        <v>5706</v>
      </c>
      <c r="D391" s="35">
        <v>2</v>
      </c>
      <c r="E391" s="35">
        <v>1170</v>
      </c>
      <c r="F391" s="64" t="s">
        <v>1483</v>
      </c>
      <c r="G391" s="73" t="s">
        <v>1484</v>
      </c>
      <c r="H391" s="35" t="s">
        <v>246</v>
      </c>
      <c r="I391" s="35" t="s">
        <v>54</v>
      </c>
      <c r="J391" s="35">
        <v>100</v>
      </c>
      <c r="K391" s="35" t="s">
        <v>1383</v>
      </c>
      <c r="L391" s="35" t="s">
        <v>53</v>
      </c>
      <c r="M391" s="35">
        <v>2</v>
      </c>
      <c r="N391" s="35">
        <v>2</v>
      </c>
      <c r="O391" s="35">
        <v>1</v>
      </c>
      <c r="P391" s="35">
        <v>2</v>
      </c>
      <c r="Q391" s="35">
        <v>1</v>
      </c>
      <c r="R391" s="35" t="s">
        <v>122</v>
      </c>
      <c r="S391" s="35" t="s">
        <v>122</v>
      </c>
      <c r="T391" s="36">
        <v>44901</v>
      </c>
      <c r="U391" s="36">
        <v>2958465</v>
      </c>
      <c r="V391" s="35" t="s">
        <v>5707</v>
      </c>
      <c r="W391" s="35" t="s">
        <v>144</v>
      </c>
      <c r="X391" s="35"/>
      <c r="Y391" s="35" t="s">
        <v>143</v>
      </c>
      <c r="Z391" s="35">
        <v>7594328</v>
      </c>
      <c r="AA391" s="35">
        <v>682</v>
      </c>
      <c r="AB391" s="35">
        <v>341</v>
      </c>
      <c r="AC391" s="35"/>
      <c r="AE391" s="51">
        <f t="shared" si="120"/>
        <v>2</v>
      </c>
      <c r="AG391" s="6" t="str">
        <f t="shared" si="121"/>
        <v>90MB1BG0-C1BAY0</v>
      </c>
      <c r="AH391" s="6" t="str">
        <f t="shared" si="122"/>
        <v>59MB1BGB-MB0A01S</v>
      </c>
      <c r="AI391" s="6" t="str">
        <f t="shared" si="123"/>
        <v/>
      </c>
      <c r="AJ391" s="6" t="str">
        <f t="shared" si="124"/>
        <v/>
      </c>
      <c r="AK391" s="6" t="str">
        <f t="shared" si="125"/>
        <v/>
      </c>
      <c r="AL391" s="6" t="str">
        <f t="shared" si="126"/>
        <v/>
      </c>
      <c r="AM391" s="6" t="str">
        <f t="shared" si="127"/>
        <v/>
      </c>
      <c r="AN391" s="6" t="str">
        <f t="shared" si="128"/>
        <v/>
      </c>
      <c r="AO391" s="6" t="str">
        <f t="shared" si="129"/>
        <v xml:space="preserve">90MB1BG0-C1BAY0 | 59MB1BGB-MB0A01S |  |  |  |  |  | </v>
      </c>
      <c r="AP391" s="6">
        <f t="shared" si="130"/>
        <v>100</v>
      </c>
      <c r="AQ391" s="4"/>
      <c r="AR391" s="6" t="b">
        <f t="shared" si="131"/>
        <v>1</v>
      </c>
      <c r="AS391" s="6" t="str">
        <f t="shared" si="132"/>
        <v>461E | 90MB1BG0-C1BAY0 | 59MB1BGB-MB0A01S |  |  |  |  |  |  | B6</v>
      </c>
      <c r="AT391" s="63">
        <f>IF(NOT(AR391),IF(TRIM($H391)="","Assembly","Phantom Alt"),VLOOKUP(F391,ZPCS04!B:G,6,0))</f>
        <v>1041</v>
      </c>
      <c r="AU391" s="7"/>
      <c r="AV391" s="38">
        <f ca="1">IF(TRIM($W391)="F",OFFSET($A$5,MATCH($AS391,$AS$5:$AS391,0)-1,0),$A391)</f>
        <v>390</v>
      </c>
      <c r="AW391" s="38">
        <f ca="1">IFERROR(OFFSET(ZPCS04!$A$1,MATCH(F391,ZPCS04!B:B,0)-1,0),100)</f>
        <v>2</v>
      </c>
      <c r="AX391" s="7"/>
      <c r="AY391" s="6" t="b">
        <f t="shared" si="133"/>
        <v>1</v>
      </c>
      <c r="AZ391" s="6" t="b">
        <f t="shared" si="134"/>
        <v>1</v>
      </c>
      <c r="BA391" s="4"/>
      <c r="BB391" s="38" t="str">
        <f ca="1">IF(AT391="Phantom Alt",MATCH($AS391,$AS$5:$AS391,0),IF(OR(OFFSET($AF391,0,8-COUNTBLANK($AG391:$AN391))=$F390,$BE391=$BE390),$BB390,""))</f>
        <v/>
      </c>
      <c r="BC391" s="41"/>
      <c r="BD391" s="55" t="str">
        <f t="shared" si="135"/>
        <v>90MB1BG0-C1BAY0 | 11G232022104070</v>
      </c>
      <c r="BE391" s="55" t="str">
        <f t="shared" ca="1" si="136"/>
        <v>90MB1BG0-C1BAY0 | 59MB1BGB-MB0A01S</v>
      </c>
      <c r="BF391" s="57">
        <f ca="1">IFERROR(VLOOKUP($BE391,$BD$5:$BF390,3,0)*$AE391,VLOOKUP($C391,Demanda!$A:$B,2,0)*$AE391)*IF(AT391="Phantom Alt",$BC391,TRUE)</f>
        <v>3000</v>
      </c>
      <c r="BG391" s="57">
        <f t="shared" ca="1" si="137"/>
        <v>3000</v>
      </c>
      <c r="BH391" s="57">
        <f>SUMIF(Invoice!A:A,F391,Invoice!B:B)</f>
        <v>0</v>
      </c>
      <c r="BI391" s="57">
        <f t="shared" ca="1" si="138"/>
        <v>3000</v>
      </c>
      <c r="BJ391" s="57">
        <f ca="1">MIN((BI391-SUMIF($AS$5:AS390,AS391,$BJ$5:BJ390)),MAX(0,BH391-SUMIF($F$5:F390,F391,$BJ$5:BJ390)))</f>
        <v>0</v>
      </c>
      <c r="BK391" s="57">
        <f t="shared" ca="1" si="139"/>
        <v>0</v>
      </c>
      <c r="BL391" s="57">
        <f ca="1">MAX(0,SUMIF(Invoice!A:A,F391,Invoice!B:B)-SUMIF(F:F,F391,BJ:BJ))*(COUNTIF(F:F,F391)=COUNTIF($F$5:F391,F391))</f>
        <v>0</v>
      </c>
    </row>
    <row r="392" spans="1:64" hidden="1">
      <c r="A392" s="43">
        <v>392</v>
      </c>
      <c r="B392" s="35" t="s">
        <v>145</v>
      </c>
      <c r="C392" s="35" t="s">
        <v>5706</v>
      </c>
      <c r="D392" s="35">
        <v>2</v>
      </c>
      <c r="E392" s="35">
        <v>1170</v>
      </c>
      <c r="F392" s="64" t="s">
        <v>1485</v>
      </c>
      <c r="G392" s="73" t="s">
        <v>1484</v>
      </c>
      <c r="H392" s="35" t="s">
        <v>246</v>
      </c>
      <c r="I392" s="35" t="s">
        <v>55</v>
      </c>
      <c r="J392" s="35">
        <v>0</v>
      </c>
      <c r="K392" s="35" t="s">
        <v>1383</v>
      </c>
      <c r="L392" s="35" t="s">
        <v>53</v>
      </c>
      <c r="M392" s="35">
        <v>2</v>
      </c>
      <c r="N392" s="35"/>
      <c r="O392" s="35">
        <v>1</v>
      </c>
      <c r="P392" s="35">
        <v>2</v>
      </c>
      <c r="Q392" s="35">
        <v>3</v>
      </c>
      <c r="R392" s="35" t="s">
        <v>122</v>
      </c>
      <c r="S392" s="35" t="s">
        <v>122</v>
      </c>
      <c r="T392" s="36">
        <v>44901</v>
      </c>
      <c r="U392" s="36">
        <v>2958465</v>
      </c>
      <c r="V392" s="35" t="s">
        <v>5707</v>
      </c>
      <c r="W392" s="35" t="s">
        <v>144</v>
      </c>
      <c r="X392" s="35"/>
      <c r="Y392" s="35" t="s">
        <v>143</v>
      </c>
      <c r="Z392" s="35">
        <v>7594328</v>
      </c>
      <c r="AA392" s="35">
        <v>686</v>
      </c>
      <c r="AB392" s="35">
        <v>343</v>
      </c>
      <c r="AC392" s="35"/>
      <c r="AE392" s="51">
        <f t="shared" si="120"/>
        <v>2</v>
      </c>
      <c r="AG392" s="6" t="str">
        <f t="shared" si="121"/>
        <v>90MB1BG0-C1BAY0</v>
      </c>
      <c r="AH392" s="6" t="str">
        <f t="shared" si="122"/>
        <v>59MB1BGB-MB0A01S</v>
      </c>
      <c r="AI392" s="6" t="str">
        <f t="shared" si="123"/>
        <v/>
      </c>
      <c r="AJ392" s="6" t="str">
        <f t="shared" si="124"/>
        <v/>
      </c>
      <c r="AK392" s="6" t="str">
        <f t="shared" si="125"/>
        <v/>
      </c>
      <c r="AL392" s="6" t="str">
        <f t="shared" si="126"/>
        <v/>
      </c>
      <c r="AM392" s="6" t="str">
        <f t="shared" si="127"/>
        <v/>
      </c>
      <c r="AN392" s="6" t="str">
        <f t="shared" si="128"/>
        <v/>
      </c>
      <c r="AO392" s="6" t="str">
        <f t="shared" si="129"/>
        <v xml:space="preserve">90MB1BG0-C1BAY0 | 59MB1BGB-MB0A01S |  |  |  |  |  | </v>
      </c>
      <c r="AP392" s="6">
        <f t="shared" si="130"/>
        <v>0</v>
      </c>
      <c r="AQ392" s="4"/>
      <c r="AR392" s="6" t="b">
        <f t="shared" si="131"/>
        <v>1</v>
      </c>
      <c r="AS392" s="6" t="str">
        <f t="shared" si="132"/>
        <v>461E | 90MB1BG0-C1BAY0 | 59MB1BGB-MB0A01S |  |  |  |  |  |  | B6</v>
      </c>
      <c r="AT392" s="63">
        <f>IF(NOT(AR392),IF(TRIM($H392)="","Assembly","Phantom Alt"),VLOOKUP(F392,ZPCS04!B:G,6,0))</f>
        <v>1041</v>
      </c>
      <c r="AU392" s="7"/>
      <c r="AV392" s="38">
        <f ca="1">IF(TRIM($W392)="F",OFFSET($A$5,MATCH($AS392,$AS$5:$AS392,0)-1,0),$A392)</f>
        <v>390</v>
      </c>
      <c r="AW392" s="38">
        <f ca="1">IFERROR(OFFSET(ZPCS04!$A$1,MATCH(F392,ZPCS04!B:B,0)-1,0),100)</f>
        <v>2</v>
      </c>
      <c r="AX392" s="7"/>
      <c r="AY392" s="6" t="b">
        <f t="shared" si="133"/>
        <v>1</v>
      </c>
      <c r="AZ392" s="6" t="b">
        <f t="shared" si="134"/>
        <v>1</v>
      </c>
      <c r="BA392" s="4"/>
      <c r="BB392" s="38" t="str">
        <f ca="1">IF(AT392="Phantom Alt",MATCH($AS392,$AS$5:$AS392,0),IF(OR(OFFSET($AF392,0,8-COUNTBLANK($AG392:$AN392))=$F391,$BE392=$BE391),$BB391,""))</f>
        <v/>
      </c>
      <c r="BC392" s="41"/>
      <c r="BD392" s="55" t="str">
        <f t="shared" si="135"/>
        <v>90MB1BG0-C1BAY0 | 11G232022104150</v>
      </c>
      <c r="BE392" s="55" t="str">
        <f t="shared" ca="1" si="136"/>
        <v>90MB1BG0-C1BAY0 | 59MB1BGB-MB0A01S</v>
      </c>
      <c r="BF392" s="57">
        <f ca="1">IFERROR(VLOOKUP($BE392,$BD$5:$BF391,3,0)*$AE392,VLOOKUP($C392,Demanda!$A:$B,2,0)*$AE392)*IF(AT392="Phantom Alt",$BC392,TRUE)</f>
        <v>3000</v>
      </c>
      <c r="BG392" s="57">
        <f t="shared" ca="1" si="137"/>
        <v>0</v>
      </c>
      <c r="BH392" s="57">
        <f>SUMIF(Invoice!A:A,F392,Invoice!B:B)</f>
        <v>0</v>
      </c>
      <c r="BI392" s="57">
        <f t="shared" ca="1" si="138"/>
        <v>3000</v>
      </c>
      <c r="BJ392" s="57">
        <f ca="1">MIN((BI392-SUMIF($AS$5:AS391,AS392,$BJ$5:BJ391)),MAX(0,BH392-SUMIF($F$5:F391,F392,$BJ$5:BJ391)))</f>
        <v>0</v>
      </c>
      <c r="BK392" s="57">
        <f t="shared" ca="1" si="139"/>
        <v>0</v>
      </c>
      <c r="BL392" s="57">
        <f ca="1">MAX(0,SUMIF(Invoice!A:A,F392,Invoice!B:B)-SUMIF(F:F,F392,BJ:BJ))*(COUNTIF(F:F,F392)=COUNTIF($F$5:F392,F392))</f>
        <v>0</v>
      </c>
    </row>
    <row r="393" spans="1:64" hidden="1">
      <c r="A393" s="43">
        <v>395</v>
      </c>
      <c r="B393" s="35" t="s">
        <v>145</v>
      </c>
      <c r="C393" s="35" t="s">
        <v>5706</v>
      </c>
      <c r="D393" s="35">
        <v>2</v>
      </c>
      <c r="E393" s="35">
        <v>1170</v>
      </c>
      <c r="F393" s="64" t="s">
        <v>1486</v>
      </c>
      <c r="G393" s="73" t="s">
        <v>1487</v>
      </c>
      <c r="H393" s="35" t="s">
        <v>246</v>
      </c>
      <c r="I393" s="35" t="s">
        <v>55</v>
      </c>
      <c r="J393" s="35">
        <v>0</v>
      </c>
      <c r="K393" s="35" t="s">
        <v>1383</v>
      </c>
      <c r="L393" s="35" t="s">
        <v>53</v>
      </c>
      <c r="M393" s="35">
        <v>2</v>
      </c>
      <c r="N393" s="35"/>
      <c r="O393" s="35">
        <v>1</v>
      </c>
      <c r="P393" s="35">
        <v>2</v>
      </c>
      <c r="Q393" s="35">
        <v>4</v>
      </c>
      <c r="R393" s="35" t="s">
        <v>122</v>
      </c>
      <c r="S393" s="35" t="s">
        <v>122</v>
      </c>
      <c r="T393" s="36">
        <v>44901</v>
      </c>
      <c r="U393" s="36">
        <v>2958465</v>
      </c>
      <c r="V393" s="35" t="s">
        <v>5707</v>
      </c>
      <c r="W393" s="35" t="s">
        <v>144</v>
      </c>
      <c r="X393" s="35"/>
      <c r="Y393" s="35" t="s">
        <v>143</v>
      </c>
      <c r="Z393" s="35">
        <v>7594328</v>
      </c>
      <c r="AA393" s="35">
        <v>688</v>
      </c>
      <c r="AB393" s="35">
        <v>344</v>
      </c>
      <c r="AC393" s="35"/>
      <c r="AE393" s="51">
        <f t="shared" si="120"/>
        <v>2</v>
      </c>
      <c r="AG393" s="6" t="str">
        <f t="shared" si="121"/>
        <v>90MB1BG0-C1BAY0</v>
      </c>
      <c r="AH393" s="6" t="str">
        <f t="shared" si="122"/>
        <v>59MB1BGB-MB0A01S</v>
      </c>
      <c r="AI393" s="6" t="str">
        <f t="shared" si="123"/>
        <v/>
      </c>
      <c r="AJ393" s="6" t="str">
        <f t="shared" si="124"/>
        <v/>
      </c>
      <c r="AK393" s="6" t="str">
        <f t="shared" si="125"/>
        <v/>
      </c>
      <c r="AL393" s="6" t="str">
        <f t="shared" si="126"/>
        <v/>
      </c>
      <c r="AM393" s="6" t="str">
        <f t="shared" si="127"/>
        <v/>
      </c>
      <c r="AN393" s="6" t="str">
        <f t="shared" si="128"/>
        <v/>
      </c>
      <c r="AO393" s="6" t="str">
        <f t="shared" si="129"/>
        <v xml:space="preserve">90MB1BG0-C1BAY0 | 59MB1BGB-MB0A01S |  |  |  |  |  | </v>
      </c>
      <c r="AP393" s="6">
        <f t="shared" si="130"/>
        <v>0</v>
      </c>
      <c r="AQ393" s="4"/>
      <c r="AR393" s="6" t="b">
        <f t="shared" si="131"/>
        <v>1</v>
      </c>
      <c r="AS393" s="6" t="str">
        <f t="shared" si="132"/>
        <v>461E | 90MB1BG0-C1BAY0 | 59MB1BGB-MB0A01S |  |  |  |  |  |  | B6</v>
      </c>
      <c r="AT393" s="63">
        <f>IF(NOT(AR393),IF(TRIM($H393)="","Assembly","Phantom Alt"),VLOOKUP(F393,ZPCS04!B:G,6,0))</f>
        <v>1041</v>
      </c>
      <c r="AU393" s="7"/>
      <c r="AV393" s="38">
        <f ca="1">IF(TRIM($W393)="F",OFFSET($A$5,MATCH($AS393,$AS$5:$AS393,0)-1,0),$A393)</f>
        <v>390</v>
      </c>
      <c r="AW393" s="38">
        <f ca="1">IFERROR(OFFSET(ZPCS04!$A$1,MATCH(F393,ZPCS04!B:B,0)-1,0),100)</f>
        <v>2</v>
      </c>
      <c r="AX393" s="7"/>
      <c r="AY393" s="6" t="b">
        <f t="shared" si="133"/>
        <v>1</v>
      </c>
      <c r="AZ393" s="6" t="b">
        <f t="shared" si="134"/>
        <v>1</v>
      </c>
      <c r="BA393" s="4"/>
      <c r="BB393" s="38" t="str">
        <f ca="1">IF(AT393="Phantom Alt",MATCH($AS393,$AS$5:$AS393,0),IF(OR(OFFSET($AF393,0,8-COUNTBLANK($AG393:$AN393))=$F392,$BE393=$BE392),$BB392,""))</f>
        <v/>
      </c>
      <c r="BC393" s="41"/>
      <c r="BD393" s="55" t="str">
        <f t="shared" si="135"/>
        <v>90MB1BG0-C1BAY0 | 11G232022104320</v>
      </c>
      <c r="BE393" s="55" t="str">
        <f t="shared" ca="1" si="136"/>
        <v>90MB1BG0-C1BAY0 | 59MB1BGB-MB0A01S</v>
      </c>
      <c r="BF393" s="57">
        <f ca="1">IFERROR(VLOOKUP($BE393,$BD$5:$BF392,3,0)*$AE393,VLOOKUP($C393,Demanda!$A:$B,2,0)*$AE393)*IF(AT393="Phantom Alt",$BC393,TRUE)</f>
        <v>3000</v>
      </c>
      <c r="BG393" s="57">
        <f t="shared" ca="1" si="137"/>
        <v>0</v>
      </c>
      <c r="BH393" s="57">
        <f>SUMIF(Invoice!A:A,F393,Invoice!B:B)</f>
        <v>0</v>
      </c>
      <c r="BI393" s="57">
        <f t="shared" ca="1" si="138"/>
        <v>3000</v>
      </c>
      <c r="BJ393" s="57">
        <f ca="1">MIN((BI393-SUMIF($AS$5:AS392,AS393,$BJ$5:BJ392)),MAX(0,BH393-SUMIF($F$5:F392,F393,$BJ$5:BJ392)))</f>
        <v>0</v>
      </c>
      <c r="BK393" s="57">
        <f t="shared" ca="1" si="139"/>
        <v>0</v>
      </c>
      <c r="BL393" s="57">
        <f ca="1">MAX(0,SUMIF(Invoice!A:A,F393,Invoice!B:B)-SUMIF(F:F,F393,BJ:BJ))*(COUNTIF(F:F,F393)=COUNTIF($F$5:F393,F393))</f>
        <v>0</v>
      </c>
    </row>
    <row r="394" spans="1:64" hidden="1">
      <c r="A394" s="43">
        <v>393</v>
      </c>
      <c r="B394" s="35" t="s">
        <v>145</v>
      </c>
      <c r="C394" s="35" t="s">
        <v>5706</v>
      </c>
      <c r="D394" s="35">
        <v>2</v>
      </c>
      <c r="E394" s="35">
        <v>1170</v>
      </c>
      <c r="F394" s="64" t="s">
        <v>1488</v>
      </c>
      <c r="G394" s="73" t="s">
        <v>1484</v>
      </c>
      <c r="H394" s="35" t="s">
        <v>246</v>
      </c>
      <c r="I394" s="35" t="s">
        <v>55</v>
      </c>
      <c r="J394" s="35">
        <v>0</v>
      </c>
      <c r="K394" s="35" t="s">
        <v>1383</v>
      </c>
      <c r="L394" s="35" t="s">
        <v>53</v>
      </c>
      <c r="M394" s="35">
        <v>2</v>
      </c>
      <c r="N394" s="35"/>
      <c r="O394" s="35">
        <v>1</v>
      </c>
      <c r="P394" s="35">
        <v>2</v>
      </c>
      <c r="Q394" s="35">
        <v>5</v>
      </c>
      <c r="R394" s="35" t="s">
        <v>122</v>
      </c>
      <c r="S394" s="35" t="s">
        <v>122</v>
      </c>
      <c r="T394" s="36">
        <v>44901</v>
      </c>
      <c r="U394" s="36">
        <v>2958465</v>
      </c>
      <c r="V394" s="35" t="s">
        <v>5707</v>
      </c>
      <c r="W394" s="35" t="s">
        <v>144</v>
      </c>
      <c r="X394" s="35"/>
      <c r="Y394" s="35" t="s">
        <v>143</v>
      </c>
      <c r="Z394" s="35">
        <v>7594328</v>
      </c>
      <c r="AA394" s="35">
        <v>690</v>
      </c>
      <c r="AB394" s="35">
        <v>345</v>
      </c>
      <c r="AC394" s="35"/>
      <c r="AE394" s="51">
        <f t="shared" si="120"/>
        <v>2</v>
      </c>
      <c r="AG394" s="6" t="str">
        <f t="shared" si="121"/>
        <v>90MB1BG0-C1BAY0</v>
      </c>
      <c r="AH394" s="6" t="str">
        <f t="shared" si="122"/>
        <v>59MB1BGB-MB0A01S</v>
      </c>
      <c r="AI394" s="6" t="str">
        <f t="shared" si="123"/>
        <v/>
      </c>
      <c r="AJ394" s="6" t="str">
        <f t="shared" si="124"/>
        <v/>
      </c>
      <c r="AK394" s="6" t="str">
        <f t="shared" si="125"/>
        <v/>
      </c>
      <c r="AL394" s="6" t="str">
        <f t="shared" si="126"/>
        <v/>
      </c>
      <c r="AM394" s="6" t="str">
        <f t="shared" si="127"/>
        <v/>
      </c>
      <c r="AN394" s="6" t="str">
        <f t="shared" si="128"/>
        <v/>
      </c>
      <c r="AO394" s="6" t="str">
        <f t="shared" si="129"/>
        <v xml:space="preserve">90MB1BG0-C1BAY0 | 59MB1BGB-MB0A01S |  |  |  |  |  | </v>
      </c>
      <c r="AP394" s="6">
        <f t="shared" si="130"/>
        <v>0</v>
      </c>
      <c r="AQ394" s="4"/>
      <c r="AR394" s="6" t="b">
        <f t="shared" si="131"/>
        <v>1</v>
      </c>
      <c r="AS394" s="6" t="str">
        <f t="shared" si="132"/>
        <v>461E | 90MB1BG0-C1BAY0 | 59MB1BGB-MB0A01S |  |  |  |  |  |  | B6</v>
      </c>
      <c r="AT394" s="63">
        <f>IF(NOT(AR394),IF(TRIM($H394)="","Assembly","Phantom Alt"),VLOOKUP(F394,ZPCS04!B:G,6,0))</f>
        <v>1041</v>
      </c>
      <c r="AU394" s="7"/>
      <c r="AV394" s="38">
        <f ca="1">IF(TRIM($W394)="F",OFFSET($A$5,MATCH($AS394,$AS$5:$AS394,0)-1,0),$A394)</f>
        <v>390</v>
      </c>
      <c r="AW394" s="38">
        <f ca="1">IFERROR(OFFSET(ZPCS04!$A$1,MATCH(F394,ZPCS04!B:B,0)-1,0),100)</f>
        <v>2</v>
      </c>
      <c r="AX394" s="7"/>
      <c r="AY394" s="6" t="b">
        <f t="shared" si="133"/>
        <v>1</v>
      </c>
      <c r="AZ394" s="6" t="b">
        <f t="shared" si="134"/>
        <v>1</v>
      </c>
      <c r="BA394" s="4"/>
      <c r="BB394" s="38" t="str">
        <f ca="1">IF(AT394="Phantom Alt",MATCH($AS394,$AS$5:$AS394,0),IF(OR(OFFSET($AF394,0,8-COUNTBLANK($AG394:$AN394))=$F393,$BE394=$BE393),$BB393,""))</f>
        <v/>
      </c>
      <c r="BC394" s="41"/>
      <c r="BD394" s="55" t="str">
        <f t="shared" si="135"/>
        <v>90MB1BG0-C1BAY0 | 11G232022104390</v>
      </c>
      <c r="BE394" s="55" t="str">
        <f t="shared" ca="1" si="136"/>
        <v>90MB1BG0-C1BAY0 | 59MB1BGB-MB0A01S</v>
      </c>
      <c r="BF394" s="57">
        <f ca="1">IFERROR(VLOOKUP($BE394,$BD$5:$BF393,3,0)*$AE394,VLOOKUP($C394,Demanda!$A:$B,2,0)*$AE394)*IF(AT394="Phantom Alt",$BC394,TRUE)</f>
        <v>3000</v>
      </c>
      <c r="BG394" s="57">
        <f t="shared" ca="1" si="137"/>
        <v>0</v>
      </c>
      <c r="BH394" s="57">
        <f>SUMIF(Invoice!A:A,F394,Invoice!B:B)</f>
        <v>0</v>
      </c>
      <c r="BI394" s="57">
        <f t="shared" ca="1" si="138"/>
        <v>3000</v>
      </c>
      <c r="BJ394" s="57">
        <f ca="1">MIN((BI394-SUMIF($AS$5:AS393,AS394,$BJ$5:BJ393)),MAX(0,BH394-SUMIF($F$5:F393,F394,$BJ$5:BJ393)))</f>
        <v>0</v>
      </c>
      <c r="BK394" s="57">
        <f t="shared" ca="1" si="139"/>
        <v>0</v>
      </c>
      <c r="BL394" s="57">
        <f ca="1">MAX(0,SUMIF(Invoice!A:A,F394,Invoice!B:B)-SUMIF(F:F,F394,BJ:BJ))*(COUNTIF(F:F,F394)=COUNTIF($F$5:F394,F394))</f>
        <v>0</v>
      </c>
    </row>
    <row r="395" spans="1:64" hidden="1">
      <c r="A395" s="43">
        <v>394</v>
      </c>
      <c r="B395" s="35" t="s">
        <v>145</v>
      </c>
      <c r="C395" s="35" t="s">
        <v>5706</v>
      </c>
      <c r="D395" s="35">
        <v>2</v>
      </c>
      <c r="E395" s="35">
        <v>1180</v>
      </c>
      <c r="F395" s="64" t="s">
        <v>1489</v>
      </c>
      <c r="G395" s="73" t="s">
        <v>1490</v>
      </c>
      <c r="H395" s="35" t="s">
        <v>251</v>
      </c>
      <c r="I395" s="35" t="s">
        <v>55</v>
      </c>
      <c r="J395" s="35">
        <v>0</v>
      </c>
      <c r="K395" s="35" t="s">
        <v>1383</v>
      </c>
      <c r="L395" s="35" t="s">
        <v>53</v>
      </c>
      <c r="M395" s="35">
        <v>4</v>
      </c>
      <c r="N395" s="35"/>
      <c r="O395" s="35">
        <v>1</v>
      </c>
      <c r="P395" s="35">
        <v>2</v>
      </c>
      <c r="Q395" s="35">
        <v>2</v>
      </c>
      <c r="R395" s="35" t="s">
        <v>122</v>
      </c>
      <c r="S395" s="35" t="s">
        <v>122</v>
      </c>
      <c r="T395" s="36">
        <v>44901</v>
      </c>
      <c r="U395" s="36">
        <v>2958465</v>
      </c>
      <c r="V395" s="35" t="s">
        <v>5707</v>
      </c>
      <c r="W395" s="35" t="s">
        <v>144</v>
      </c>
      <c r="X395" s="35"/>
      <c r="Y395" s="35" t="s">
        <v>143</v>
      </c>
      <c r="Z395" s="35">
        <v>7594328</v>
      </c>
      <c r="AA395" s="35">
        <v>694</v>
      </c>
      <c r="AB395" s="35">
        <v>347</v>
      </c>
      <c r="AC395" s="35"/>
      <c r="AE395" s="51">
        <f t="shared" si="120"/>
        <v>4</v>
      </c>
      <c r="AG395" s="6" t="str">
        <f t="shared" si="121"/>
        <v>90MB1BG0-C1BAY0</v>
      </c>
      <c r="AH395" s="6" t="str">
        <f t="shared" si="122"/>
        <v>59MB1BGB-MB0A01S</v>
      </c>
      <c r="AI395" s="6" t="str">
        <f t="shared" si="123"/>
        <v/>
      </c>
      <c r="AJ395" s="6" t="str">
        <f t="shared" si="124"/>
        <v/>
      </c>
      <c r="AK395" s="6" t="str">
        <f t="shared" si="125"/>
        <v/>
      </c>
      <c r="AL395" s="6" t="str">
        <f t="shared" si="126"/>
        <v/>
      </c>
      <c r="AM395" s="6" t="str">
        <f t="shared" si="127"/>
        <v/>
      </c>
      <c r="AN395" s="6" t="str">
        <f t="shared" si="128"/>
        <v/>
      </c>
      <c r="AO395" s="6" t="str">
        <f t="shared" si="129"/>
        <v xml:space="preserve">90MB1BG0-C1BAY0 | 59MB1BGB-MB0A01S |  |  |  |  |  | </v>
      </c>
      <c r="AP395" s="6">
        <f t="shared" si="130"/>
        <v>0</v>
      </c>
      <c r="AQ395" s="4"/>
      <c r="AR395" s="6" t="b">
        <f t="shared" si="131"/>
        <v>1</v>
      </c>
      <c r="AS395" s="6" t="str">
        <f t="shared" si="132"/>
        <v>461E | 90MB1BG0-C1BAY0 | 59MB1BGB-MB0A01S |  |  |  |  |  |  | B7</v>
      </c>
      <c r="AT395" s="63">
        <f>IF(NOT(AR395),IF(TRIM($H395)="","Assembly","Phantom Alt"),VLOOKUP(F395,ZPCS04!B:G,6,0))</f>
        <v>991</v>
      </c>
      <c r="AU395" s="7"/>
      <c r="AV395" s="38">
        <f ca="1">IF(TRIM($W395)="F",OFFSET($A$5,MATCH($AS395,$AS$5:$AS395,0)-1,0),$A395)</f>
        <v>394</v>
      </c>
      <c r="AW395" s="38">
        <f ca="1">IFERROR(OFFSET(ZPCS04!$A$1,MATCH(F395,ZPCS04!B:B,0)-1,0),100)</f>
        <v>2</v>
      </c>
      <c r="AX395" s="7"/>
      <c r="AY395" s="6" t="b">
        <f t="shared" si="133"/>
        <v>1</v>
      </c>
      <c r="AZ395" s="6" t="b">
        <f t="shared" si="134"/>
        <v>1</v>
      </c>
      <c r="BA395" s="4"/>
      <c r="BB395" s="38" t="str">
        <f ca="1">IF(AT395="Phantom Alt",MATCH($AS395,$AS$5:$AS395,0),IF(OR(OFFSET($AF395,0,8-COUNTBLANK($AG395:$AN395))=$F394,$BE395=$BE394),$BB394,""))</f>
        <v/>
      </c>
      <c r="BC395" s="41"/>
      <c r="BD395" s="55" t="str">
        <f t="shared" si="135"/>
        <v>90MB1BG0-C1BAY0 | 11G232027004030</v>
      </c>
      <c r="BE395" s="55" t="str">
        <f t="shared" ca="1" si="136"/>
        <v>90MB1BG0-C1BAY0 | 59MB1BGB-MB0A01S</v>
      </c>
      <c r="BF395" s="57">
        <f ca="1">IFERROR(VLOOKUP($BE395,$BD$5:$BF394,3,0)*$AE395,VLOOKUP($C395,Demanda!$A:$B,2,0)*$AE395)*IF(AT395="Phantom Alt",$BC395,TRUE)</f>
        <v>6000</v>
      </c>
      <c r="BG395" s="57">
        <f t="shared" ca="1" si="137"/>
        <v>0</v>
      </c>
      <c r="BH395" s="57">
        <f>SUMIF(Invoice!A:A,F395,Invoice!B:B)</f>
        <v>0</v>
      </c>
      <c r="BI395" s="57">
        <f t="shared" ca="1" si="138"/>
        <v>6000</v>
      </c>
      <c r="BJ395" s="57">
        <f ca="1">MIN((BI395-SUMIF($AS$5:AS394,AS395,$BJ$5:BJ394)),MAX(0,BH395-SUMIF($F$5:F394,F395,$BJ$5:BJ394)))</f>
        <v>0</v>
      </c>
      <c r="BK395" s="57">
        <f t="shared" ca="1" si="139"/>
        <v>0</v>
      </c>
      <c r="BL395" s="57">
        <f ca="1">MAX(0,SUMIF(Invoice!A:A,F395,Invoice!B:B)-SUMIF(F:F,F395,BJ:BJ))*(COUNTIF(F:F,F395)=COUNTIF($F$5:F395,F395))</f>
        <v>0</v>
      </c>
    </row>
    <row r="396" spans="1:64" hidden="1">
      <c r="A396" s="43">
        <v>397</v>
      </c>
      <c r="B396" s="35" t="s">
        <v>145</v>
      </c>
      <c r="C396" s="35" t="s">
        <v>5706</v>
      </c>
      <c r="D396" s="35">
        <v>2</v>
      </c>
      <c r="E396" s="35">
        <v>1180</v>
      </c>
      <c r="F396" s="64" t="s">
        <v>1492</v>
      </c>
      <c r="G396" s="73" t="s">
        <v>1490</v>
      </c>
      <c r="H396" s="35" t="s">
        <v>251</v>
      </c>
      <c r="I396" s="35" t="s">
        <v>54</v>
      </c>
      <c r="J396" s="35">
        <v>100</v>
      </c>
      <c r="K396" s="35" t="s">
        <v>1383</v>
      </c>
      <c r="L396" s="35" t="s">
        <v>53</v>
      </c>
      <c r="M396" s="35">
        <v>4</v>
      </c>
      <c r="N396" s="35">
        <v>4</v>
      </c>
      <c r="O396" s="35">
        <v>1</v>
      </c>
      <c r="P396" s="35">
        <v>2</v>
      </c>
      <c r="Q396" s="35">
        <v>1</v>
      </c>
      <c r="R396" s="35" t="s">
        <v>122</v>
      </c>
      <c r="S396" s="35" t="s">
        <v>122</v>
      </c>
      <c r="T396" s="36">
        <v>44901</v>
      </c>
      <c r="U396" s="36">
        <v>2958465</v>
      </c>
      <c r="V396" s="35" t="s">
        <v>5707</v>
      </c>
      <c r="W396" s="35" t="s">
        <v>144</v>
      </c>
      <c r="X396" s="35"/>
      <c r="Y396" s="35" t="s">
        <v>143</v>
      </c>
      <c r="Z396" s="35">
        <v>7594328</v>
      </c>
      <c r="AA396" s="35">
        <v>692</v>
      </c>
      <c r="AB396" s="35">
        <v>346</v>
      </c>
      <c r="AC396" s="35"/>
      <c r="AE396" s="51">
        <f t="shared" si="120"/>
        <v>4</v>
      </c>
      <c r="AG396" s="6" t="str">
        <f t="shared" si="121"/>
        <v>90MB1BG0-C1BAY0</v>
      </c>
      <c r="AH396" s="6" t="str">
        <f t="shared" si="122"/>
        <v>59MB1BGB-MB0A01S</v>
      </c>
      <c r="AI396" s="6" t="str">
        <f t="shared" si="123"/>
        <v/>
      </c>
      <c r="AJ396" s="6" t="str">
        <f t="shared" si="124"/>
        <v/>
      </c>
      <c r="AK396" s="6" t="str">
        <f t="shared" si="125"/>
        <v/>
      </c>
      <c r="AL396" s="6" t="str">
        <f t="shared" si="126"/>
        <v/>
      </c>
      <c r="AM396" s="6" t="str">
        <f t="shared" si="127"/>
        <v/>
      </c>
      <c r="AN396" s="6" t="str">
        <f t="shared" si="128"/>
        <v/>
      </c>
      <c r="AO396" s="6" t="str">
        <f t="shared" si="129"/>
        <v xml:space="preserve">90MB1BG0-C1BAY0 | 59MB1BGB-MB0A01S |  |  |  |  |  | </v>
      </c>
      <c r="AP396" s="6">
        <f t="shared" si="130"/>
        <v>100</v>
      </c>
      <c r="AQ396" s="4"/>
      <c r="AR396" s="6" t="b">
        <f t="shared" si="131"/>
        <v>1</v>
      </c>
      <c r="AS396" s="6" t="str">
        <f t="shared" si="132"/>
        <v>461E | 90MB1BG0-C1BAY0 | 59MB1BGB-MB0A01S |  |  |  |  |  |  | B7</v>
      </c>
      <c r="AT396" s="63">
        <f>IF(NOT(AR396),IF(TRIM($H396)="","Assembly","Phantom Alt"),VLOOKUP(F396,ZPCS04!B:G,6,0))</f>
        <v>991</v>
      </c>
      <c r="AU396" s="7"/>
      <c r="AV396" s="38">
        <f ca="1">IF(TRIM($W396)="F",OFFSET($A$5,MATCH($AS396,$AS$5:$AS396,0)-1,0),$A396)</f>
        <v>394</v>
      </c>
      <c r="AW396" s="38">
        <f ca="1">IFERROR(OFFSET(ZPCS04!$A$1,MATCH(F396,ZPCS04!B:B,0)-1,0),100)</f>
        <v>2</v>
      </c>
      <c r="AX396" s="7"/>
      <c r="AY396" s="6" t="b">
        <f t="shared" si="133"/>
        <v>1</v>
      </c>
      <c r="AZ396" s="6" t="b">
        <f t="shared" si="134"/>
        <v>1</v>
      </c>
      <c r="BA396" s="4"/>
      <c r="BB396" s="38" t="str">
        <f ca="1">IF(AT396="Phantom Alt",MATCH($AS396,$AS$5:$AS396,0),IF(OR(OFFSET($AF396,0,8-COUNTBLANK($AG396:$AN396))=$F395,$BE396=$BE395),$BB395,""))</f>
        <v/>
      </c>
      <c r="BC396" s="41"/>
      <c r="BD396" s="55" t="str">
        <f t="shared" si="135"/>
        <v>90MB1BG0-C1BAY0 | 11G232027004070</v>
      </c>
      <c r="BE396" s="55" t="str">
        <f t="shared" ca="1" si="136"/>
        <v>90MB1BG0-C1BAY0 | 59MB1BGB-MB0A01S</v>
      </c>
      <c r="BF396" s="57">
        <f ca="1">IFERROR(VLOOKUP($BE396,$BD$5:$BF395,3,0)*$AE396,VLOOKUP($C396,Demanda!$A:$B,2,0)*$AE396)*IF(AT396="Phantom Alt",$BC396,TRUE)</f>
        <v>6000</v>
      </c>
      <c r="BG396" s="57">
        <f t="shared" ca="1" si="137"/>
        <v>6000</v>
      </c>
      <c r="BH396" s="57">
        <f>SUMIF(Invoice!A:A,F396,Invoice!B:B)</f>
        <v>0</v>
      </c>
      <c r="BI396" s="57">
        <f t="shared" ca="1" si="138"/>
        <v>6000</v>
      </c>
      <c r="BJ396" s="57">
        <f ca="1">MIN((BI396-SUMIF($AS$5:AS395,AS396,$BJ$5:BJ395)),MAX(0,BH396-SUMIF($F$5:F395,F396,$BJ$5:BJ395)))</f>
        <v>0</v>
      </c>
      <c r="BK396" s="57">
        <f t="shared" ca="1" si="139"/>
        <v>0</v>
      </c>
      <c r="BL396" s="57">
        <f ca="1">MAX(0,SUMIF(Invoice!A:A,F396,Invoice!B:B)-SUMIF(F:F,F396,BJ:BJ))*(COUNTIF(F:F,F396)=COUNTIF($F$5:F396,F396))</f>
        <v>0</v>
      </c>
    </row>
    <row r="397" spans="1:64" hidden="1">
      <c r="A397" s="43">
        <v>396</v>
      </c>
      <c r="B397" s="35" t="s">
        <v>145</v>
      </c>
      <c r="C397" s="35" t="s">
        <v>5706</v>
      </c>
      <c r="D397" s="35">
        <v>2</v>
      </c>
      <c r="E397" s="35">
        <v>1180</v>
      </c>
      <c r="F397" s="64" t="s">
        <v>1493</v>
      </c>
      <c r="G397" s="73" t="s">
        <v>1490</v>
      </c>
      <c r="H397" s="35" t="s">
        <v>251</v>
      </c>
      <c r="I397" s="35" t="s">
        <v>55</v>
      </c>
      <c r="J397" s="35">
        <v>0</v>
      </c>
      <c r="K397" s="35" t="s">
        <v>1383</v>
      </c>
      <c r="L397" s="35" t="s">
        <v>53</v>
      </c>
      <c r="M397" s="35">
        <v>4</v>
      </c>
      <c r="N397" s="35"/>
      <c r="O397" s="35">
        <v>1</v>
      </c>
      <c r="P397" s="35">
        <v>2</v>
      </c>
      <c r="Q397" s="35">
        <v>3</v>
      </c>
      <c r="R397" s="35" t="s">
        <v>122</v>
      </c>
      <c r="S397" s="35" t="s">
        <v>122</v>
      </c>
      <c r="T397" s="36">
        <v>44901</v>
      </c>
      <c r="U397" s="36">
        <v>2958465</v>
      </c>
      <c r="V397" s="35" t="s">
        <v>5707</v>
      </c>
      <c r="W397" s="35" t="s">
        <v>144</v>
      </c>
      <c r="X397" s="35"/>
      <c r="Y397" s="35" t="s">
        <v>143</v>
      </c>
      <c r="Z397" s="35">
        <v>7594328</v>
      </c>
      <c r="AA397" s="35">
        <v>696</v>
      </c>
      <c r="AB397" s="35">
        <v>348</v>
      </c>
      <c r="AC397" s="35"/>
      <c r="AE397" s="51">
        <f t="shared" si="120"/>
        <v>4</v>
      </c>
      <c r="AG397" s="6" t="str">
        <f t="shared" si="121"/>
        <v>90MB1BG0-C1BAY0</v>
      </c>
      <c r="AH397" s="6" t="str">
        <f t="shared" si="122"/>
        <v>59MB1BGB-MB0A01S</v>
      </c>
      <c r="AI397" s="6" t="str">
        <f t="shared" si="123"/>
        <v/>
      </c>
      <c r="AJ397" s="6" t="str">
        <f t="shared" si="124"/>
        <v/>
      </c>
      <c r="AK397" s="6" t="str">
        <f t="shared" si="125"/>
        <v/>
      </c>
      <c r="AL397" s="6" t="str">
        <f t="shared" si="126"/>
        <v/>
      </c>
      <c r="AM397" s="6" t="str">
        <f t="shared" si="127"/>
        <v/>
      </c>
      <c r="AN397" s="6" t="str">
        <f t="shared" si="128"/>
        <v/>
      </c>
      <c r="AO397" s="6" t="str">
        <f t="shared" si="129"/>
        <v xml:space="preserve">90MB1BG0-C1BAY0 | 59MB1BGB-MB0A01S |  |  |  |  |  | </v>
      </c>
      <c r="AP397" s="6">
        <f t="shared" si="130"/>
        <v>0</v>
      </c>
      <c r="AQ397" s="4"/>
      <c r="AR397" s="6" t="b">
        <f t="shared" si="131"/>
        <v>1</v>
      </c>
      <c r="AS397" s="6" t="str">
        <f t="shared" si="132"/>
        <v>461E | 90MB1BG0-C1BAY0 | 59MB1BGB-MB0A01S |  |  |  |  |  |  | B7</v>
      </c>
      <c r="AT397" s="63">
        <f>IF(NOT(AR397),IF(TRIM($H397)="","Assembly","Phantom Alt"),VLOOKUP(F397,ZPCS04!B:G,6,0))</f>
        <v>991</v>
      </c>
      <c r="AU397" s="7"/>
      <c r="AV397" s="38">
        <f ca="1">IF(TRIM($W397)="F",OFFSET($A$5,MATCH($AS397,$AS$5:$AS397,0)-1,0),$A397)</f>
        <v>394</v>
      </c>
      <c r="AW397" s="38">
        <f ca="1">IFERROR(OFFSET(ZPCS04!$A$1,MATCH(F397,ZPCS04!B:B,0)-1,0),100)</f>
        <v>2</v>
      </c>
      <c r="AX397" s="7"/>
      <c r="AY397" s="6" t="b">
        <f t="shared" si="133"/>
        <v>1</v>
      </c>
      <c r="AZ397" s="6" t="b">
        <f t="shared" si="134"/>
        <v>1</v>
      </c>
      <c r="BA397" s="4"/>
      <c r="BB397" s="38" t="str">
        <f ca="1">IF(AT397="Phantom Alt",MATCH($AS397,$AS$5:$AS397,0),IF(OR(OFFSET($AF397,0,8-COUNTBLANK($AG397:$AN397))=$F396,$BE397=$BE396),$BB396,""))</f>
        <v/>
      </c>
      <c r="BC397" s="41"/>
      <c r="BD397" s="55" t="str">
        <f t="shared" si="135"/>
        <v>90MB1BG0-C1BAY0 | 11G232027004150</v>
      </c>
      <c r="BE397" s="55" t="str">
        <f t="shared" ca="1" si="136"/>
        <v>90MB1BG0-C1BAY0 | 59MB1BGB-MB0A01S</v>
      </c>
      <c r="BF397" s="57">
        <f ca="1">IFERROR(VLOOKUP($BE397,$BD$5:$BF396,3,0)*$AE397,VLOOKUP($C397,Demanda!$A:$B,2,0)*$AE397)*IF(AT397="Phantom Alt",$BC397,TRUE)</f>
        <v>6000</v>
      </c>
      <c r="BG397" s="57">
        <f t="shared" ca="1" si="137"/>
        <v>0</v>
      </c>
      <c r="BH397" s="57">
        <f>SUMIF(Invoice!A:A,F397,Invoice!B:B)</f>
        <v>0</v>
      </c>
      <c r="BI397" s="57">
        <f t="shared" ca="1" si="138"/>
        <v>6000</v>
      </c>
      <c r="BJ397" s="57">
        <f ca="1">MIN((BI397-SUMIF($AS$5:AS396,AS397,$BJ$5:BJ396)),MAX(0,BH397-SUMIF($F$5:F396,F397,$BJ$5:BJ396)))</f>
        <v>0</v>
      </c>
      <c r="BK397" s="57">
        <f t="shared" ca="1" si="139"/>
        <v>0</v>
      </c>
      <c r="BL397" s="57">
        <f ca="1">MAX(0,SUMIF(Invoice!A:A,F397,Invoice!B:B)-SUMIF(F:F,F397,BJ:BJ))*(COUNTIF(F:F,F397)=COUNTIF($F$5:F397,F397))</f>
        <v>0</v>
      </c>
    </row>
    <row r="398" spans="1:64" hidden="1">
      <c r="A398" s="43">
        <v>398</v>
      </c>
      <c r="B398" s="35" t="s">
        <v>145</v>
      </c>
      <c r="C398" s="35" t="s">
        <v>5706</v>
      </c>
      <c r="D398" s="35">
        <v>2</v>
      </c>
      <c r="E398" s="35">
        <v>1180</v>
      </c>
      <c r="F398" s="64" t="s">
        <v>1494</v>
      </c>
      <c r="G398" s="73" t="s">
        <v>1495</v>
      </c>
      <c r="H398" s="35" t="s">
        <v>251</v>
      </c>
      <c r="I398" s="35" t="s">
        <v>55</v>
      </c>
      <c r="J398" s="35">
        <v>0</v>
      </c>
      <c r="K398" s="35" t="s">
        <v>148</v>
      </c>
      <c r="L398" s="35" t="s">
        <v>53</v>
      </c>
      <c r="M398" s="35">
        <v>4</v>
      </c>
      <c r="N398" s="35"/>
      <c r="O398" s="35">
        <v>1</v>
      </c>
      <c r="P398" s="35">
        <v>2</v>
      </c>
      <c r="Q398" s="35">
        <v>4</v>
      </c>
      <c r="R398" s="35" t="s">
        <v>73</v>
      </c>
      <c r="S398" s="35" t="s">
        <v>73</v>
      </c>
      <c r="T398" s="36">
        <v>44901</v>
      </c>
      <c r="U398" s="36">
        <v>2958465</v>
      </c>
      <c r="V398" s="35" t="s">
        <v>5707</v>
      </c>
      <c r="W398" s="35" t="s">
        <v>144</v>
      </c>
      <c r="X398" s="35"/>
      <c r="Y398" s="35" t="s">
        <v>143</v>
      </c>
      <c r="Z398" s="35">
        <v>7594328</v>
      </c>
      <c r="AA398" s="35">
        <v>698</v>
      </c>
      <c r="AB398" s="35">
        <v>349</v>
      </c>
      <c r="AC398" s="35"/>
      <c r="AE398" s="51">
        <f t="shared" si="120"/>
        <v>4</v>
      </c>
      <c r="AG398" s="6" t="str">
        <f t="shared" si="121"/>
        <v>90MB1BG0-C1BAY0</v>
      </c>
      <c r="AH398" s="6" t="str">
        <f t="shared" si="122"/>
        <v>59MB1BGB-MB0A01S</v>
      </c>
      <c r="AI398" s="6" t="str">
        <f t="shared" si="123"/>
        <v/>
      </c>
      <c r="AJ398" s="6" t="str">
        <f t="shared" si="124"/>
        <v/>
      </c>
      <c r="AK398" s="6" t="str">
        <f t="shared" si="125"/>
        <v/>
      </c>
      <c r="AL398" s="6" t="str">
        <f t="shared" si="126"/>
        <v/>
      </c>
      <c r="AM398" s="6" t="str">
        <f t="shared" si="127"/>
        <v/>
      </c>
      <c r="AN398" s="6" t="str">
        <f t="shared" si="128"/>
        <v/>
      </c>
      <c r="AO398" s="6" t="str">
        <f t="shared" si="129"/>
        <v xml:space="preserve">90MB1BG0-C1BAY0 | 59MB1BGB-MB0A01S |  |  |  |  |  | </v>
      </c>
      <c r="AP398" s="6">
        <f t="shared" si="130"/>
        <v>0</v>
      </c>
      <c r="AQ398" s="4"/>
      <c r="AR398" s="6" t="b">
        <f t="shared" si="131"/>
        <v>1</v>
      </c>
      <c r="AS398" s="6" t="str">
        <f t="shared" si="132"/>
        <v>461E | 90MB1BG0-C1BAY0 | 59MB1BGB-MB0A01S |  |  |  |  |  |  | B7</v>
      </c>
      <c r="AT398" s="63">
        <f>IF(NOT(AR398),IF(TRIM($H398)="","Assembly","Phantom Alt"),VLOOKUP(F398,ZPCS04!B:G,6,0))</f>
        <v>991</v>
      </c>
      <c r="AU398" s="7"/>
      <c r="AV398" s="38">
        <f ca="1">IF(TRIM($W398)="F",OFFSET($A$5,MATCH($AS398,$AS$5:$AS398,0)-1,0),$A398)</f>
        <v>394</v>
      </c>
      <c r="AW398" s="38">
        <f ca="1">IFERROR(OFFSET(ZPCS04!$A$1,MATCH(F398,ZPCS04!B:B,0)-1,0),100)</f>
        <v>2</v>
      </c>
      <c r="AX398" s="7"/>
      <c r="AY398" s="6" t="b">
        <f t="shared" si="133"/>
        <v>1</v>
      </c>
      <c r="AZ398" s="6" t="b">
        <f t="shared" si="134"/>
        <v>1</v>
      </c>
      <c r="BA398" s="4"/>
      <c r="BB398" s="38" t="str">
        <f ca="1">IF(AT398="Phantom Alt",MATCH($AS398,$AS$5:$AS398,0),IF(OR(OFFSET($AF398,0,8-COUNTBLANK($AG398:$AN398))=$F397,$BE398=$BE397),$BB397,""))</f>
        <v/>
      </c>
      <c r="BC398" s="41"/>
      <c r="BD398" s="55" t="str">
        <f t="shared" si="135"/>
        <v>90MB1BG0-C1BAY0 | 11G232027004360</v>
      </c>
      <c r="BE398" s="55" t="str">
        <f t="shared" ca="1" si="136"/>
        <v>90MB1BG0-C1BAY0 | 59MB1BGB-MB0A01S</v>
      </c>
      <c r="BF398" s="57">
        <f ca="1">IFERROR(VLOOKUP($BE398,$BD$5:$BF397,3,0)*$AE398,VLOOKUP($C398,Demanda!$A:$B,2,0)*$AE398)*IF(AT398="Phantom Alt",$BC398,TRUE)</f>
        <v>6000</v>
      </c>
      <c r="BG398" s="57">
        <f t="shared" ca="1" si="137"/>
        <v>0</v>
      </c>
      <c r="BH398" s="57">
        <f>SUMIF(Invoice!A:A,F398,Invoice!B:B)</f>
        <v>0</v>
      </c>
      <c r="BI398" s="57">
        <f t="shared" ca="1" si="138"/>
        <v>6000</v>
      </c>
      <c r="BJ398" s="57">
        <f ca="1">MIN((BI398-SUMIF($AS$5:AS397,AS398,$BJ$5:BJ397)),MAX(0,BH398-SUMIF($F$5:F397,F398,$BJ$5:BJ397)))</f>
        <v>0</v>
      </c>
      <c r="BK398" s="57">
        <f t="shared" ca="1" si="139"/>
        <v>0</v>
      </c>
      <c r="BL398" s="57">
        <f ca="1">MAX(0,SUMIF(Invoice!A:A,F398,Invoice!B:B)-SUMIF(F:F,F398,BJ:BJ))*(COUNTIF(F:F,F398)=COUNTIF($F$5:F398,F398))</f>
        <v>0</v>
      </c>
    </row>
    <row r="399" spans="1:64" hidden="1">
      <c r="A399" s="43">
        <v>400</v>
      </c>
      <c r="B399" s="13" t="s">
        <v>145</v>
      </c>
      <c r="C399" s="13" t="s">
        <v>5706</v>
      </c>
      <c r="D399" s="13">
        <v>2</v>
      </c>
      <c r="E399" s="13">
        <v>1180</v>
      </c>
      <c r="F399" s="71" t="s">
        <v>1496</v>
      </c>
      <c r="G399" s="71" t="s">
        <v>1497</v>
      </c>
      <c r="H399" s="13" t="s">
        <v>251</v>
      </c>
      <c r="I399" s="13" t="s">
        <v>55</v>
      </c>
      <c r="J399" s="28">
        <v>0</v>
      </c>
      <c r="K399" s="13" t="s">
        <v>1383</v>
      </c>
      <c r="L399" s="13" t="s">
        <v>53</v>
      </c>
      <c r="M399" s="13">
        <v>4</v>
      </c>
      <c r="O399" s="13">
        <v>1</v>
      </c>
      <c r="P399" s="13">
        <v>2</v>
      </c>
      <c r="Q399" s="13">
        <v>5</v>
      </c>
      <c r="R399" s="13" t="s">
        <v>122</v>
      </c>
      <c r="S399" s="13" t="s">
        <v>122</v>
      </c>
      <c r="T399" s="13">
        <v>44901</v>
      </c>
      <c r="U399" s="13">
        <v>2958465</v>
      </c>
      <c r="V399" s="13" t="s">
        <v>5707</v>
      </c>
      <c r="W399" s="13" t="s">
        <v>144</v>
      </c>
      <c r="Y399" s="13" t="s">
        <v>143</v>
      </c>
      <c r="Z399" s="13">
        <v>7594328</v>
      </c>
      <c r="AA399" s="13">
        <v>700</v>
      </c>
      <c r="AB399" s="13">
        <v>350</v>
      </c>
      <c r="AE399" s="51">
        <f t="shared" si="120"/>
        <v>4</v>
      </c>
      <c r="AG399" s="6" t="str">
        <f t="shared" si="121"/>
        <v>90MB1BG0-C1BAY0</v>
      </c>
      <c r="AH399" s="6" t="str">
        <f t="shared" si="122"/>
        <v>59MB1BGB-MB0A01S</v>
      </c>
      <c r="AI399" s="6" t="str">
        <f t="shared" si="123"/>
        <v/>
      </c>
      <c r="AJ399" s="6" t="str">
        <f t="shared" si="124"/>
        <v/>
      </c>
      <c r="AK399" s="6" t="str">
        <f t="shared" si="125"/>
        <v/>
      </c>
      <c r="AL399" s="6" t="str">
        <f t="shared" si="126"/>
        <v/>
      </c>
      <c r="AM399" s="6" t="str">
        <f t="shared" si="127"/>
        <v/>
      </c>
      <c r="AN399" s="6" t="str">
        <f t="shared" si="128"/>
        <v/>
      </c>
      <c r="AO399" s="6" t="str">
        <f t="shared" si="129"/>
        <v xml:space="preserve">90MB1BG0-C1BAY0 | 59MB1BGB-MB0A01S |  |  |  |  |  | </v>
      </c>
      <c r="AP399" s="6">
        <f t="shared" si="130"/>
        <v>0</v>
      </c>
      <c r="AQ399" s="4"/>
      <c r="AR399" s="6" t="b">
        <f t="shared" si="131"/>
        <v>1</v>
      </c>
      <c r="AS399" s="6" t="str">
        <f t="shared" si="132"/>
        <v>461E | 90MB1BG0-C1BAY0 | 59MB1BGB-MB0A01S |  |  |  |  |  |  | B7</v>
      </c>
      <c r="AT399" s="63">
        <f>IF(NOT(AR399),IF(TRIM($H399)="","Assembly","Phantom Alt"),VLOOKUP(F399,ZPCS04!B:G,6,0))</f>
        <v>991</v>
      </c>
      <c r="AU399" s="7"/>
      <c r="AV399" s="38">
        <f ca="1">IF(TRIM($W399)="F",OFFSET($A$5,MATCH($AS399,$AS$5:$AS399,0)-1,0),$A399)</f>
        <v>394</v>
      </c>
      <c r="AW399" s="38">
        <f ca="1">IFERROR(OFFSET(ZPCS04!$A$1,MATCH(F399,ZPCS04!B:B,0)-1,0),100)</f>
        <v>1.9999999000000002</v>
      </c>
      <c r="AX399" s="7"/>
      <c r="AY399" s="6" t="b">
        <f t="shared" si="133"/>
        <v>1</v>
      </c>
      <c r="AZ399" s="6" t="b">
        <f t="shared" si="134"/>
        <v>1</v>
      </c>
      <c r="BB399" s="38" t="str">
        <f ca="1">IF(AT399="Phantom Alt",MATCH($AS399,$AS$5:$AS399,0),IF(OR(OFFSET($AF399,0,8-COUNTBLANK($AG399:$AN399))=$F398,$BE399=$BE398),$BB398,""))</f>
        <v/>
      </c>
      <c r="BC399" s="41"/>
      <c r="BD399" s="55" t="str">
        <f t="shared" si="135"/>
        <v>90MB1BG0-C1BAY0 | 11G232027004390</v>
      </c>
      <c r="BE399" s="55" t="str">
        <f t="shared" ca="1" si="136"/>
        <v>90MB1BG0-C1BAY0 | 59MB1BGB-MB0A01S</v>
      </c>
      <c r="BF399" s="57">
        <f ca="1">IFERROR(VLOOKUP($BE399,$BD$5:$BF398,3,0)*$AE399,VLOOKUP($C399,Demanda!$A:$B,2,0)*$AE399)*IF(AT399="Phantom Alt",$BC399,TRUE)</f>
        <v>6000</v>
      </c>
      <c r="BG399" s="57">
        <f t="shared" ca="1" si="137"/>
        <v>0</v>
      </c>
      <c r="BH399" s="57">
        <f>SUMIF(Invoice!A:A,F399,Invoice!B:B)</f>
        <v>10000</v>
      </c>
      <c r="BI399" s="57">
        <f t="shared" ca="1" si="138"/>
        <v>6000</v>
      </c>
      <c r="BJ399" s="57">
        <f ca="1">MIN((BI399-SUMIF($AS$5:AS398,AS399,$BJ$5:BJ398)),MAX(0,BH399-SUMIF($F$5:F398,F399,$BJ$5:BJ398)))</f>
        <v>6000</v>
      </c>
      <c r="BK399" s="57">
        <f t="shared" ca="1" si="139"/>
        <v>0</v>
      </c>
      <c r="BL399" s="57">
        <f ca="1">MAX(0,SUMIF(Invoice!A:A,F399,Invoice!B:B)-SUMIF(F:F,F399,BJ:BJ))*(COUNTIF(F:F,F399)=COUNTIF($F$5:F399,F399))</f>
        <v>4000</v>
      </c>
    </row>
    <row r="400" spans="1:64" hidden="1">
      <c r="A400" s="43">
        <v>399</v>
      </c>
      <c r="B400" s="13" t="s">
        <v>145</v>
      </c>
      <c r="C400" s="13" t="s">
        <v>5706</v>
      </c>
      <c r="D400" s="13">
        <v>2</v>
      </c>
      <c r="E400" s="13">
        <v>1190</v>
      </c>
      <c r="F400" s="71" t="s">
        <v>1498</v>
      </c>
      <c r="G400" s="71" t="s">
        <v>1499</v>
      </c>
      <c r="H400" s="13" t="s">
        <v>269</v>
      </c>
      <c r="I400" s="13" t="s">
        <v>55</v>
      </c>
      <c r="J400" s="28">
        <v>0</v>
      </c>
      <c r="K400" s="13" t="s">
        <v>148</v>
      </c>
      <c r="L400" s="13" t="s">
        <v>53</v>
      </c>
      <c r="M400" s="13">
        <v>2</v>
      </c>
      <c r="O400" s="13">
        <v>1</v>
      </c>
      <c r="P400" s="13">
        <v>2</v>
      </c>
      <c r="Q400" s="13">
        <v>2</v>
      </c>
      <c r="R400" s="13" t="s">
        <v>73</v>
      </c>
      <c r="S400" s="13" t="s">
        <v>73</v>
      </c>
      <c r="T400" s="13">
        <v>44901</v>
      </c>
      <c r="U400" s="13">
        <v>2958465</v>
      </c>
      <c r="V400" s="13" t="s">
        <v>5707</v>
      </c>
      <c r="W400" s="13" t="s">
        <v>144</v>
      </c>
      <c r="Y400" s="13" t="s">
        <v>143</v>
      </c>
      <c r="Z400" s="13">
        <v>7594328</v>
      </c>
      <c r="AA400" s="13">
        <v>704</v>
      </c>
      <c r="AB400" s="13">
        <v>352</v>
      </c>
      <c r="AE400" s="51">
        <f t="shared" si="120"/>
        <v>2</v>
      </c>
      <c r="AG400" s="6" t="str">
        <f t="shared" si="121"/>
        <v>90MB1BG0-C1BAY0</v>
      </c>
      <c r="AH400" s="6" t="str">
        <f t="shared" si="122"/>
        <v>59MB1BGB-MB0A01S</v>
      </c>
      <c r="AI400" s="6" t="str">
        <f t="shared" si="123"/>
        <v/>
      </c>
      <c r="AJ400" s="6" t="str">
        <f t="shared" si="124"/>
        <v/>
      </c>
      <c r="AK400" s="6" t="str">
        <f t="shared" si="125"/>
        <v/>
      </c>
      <c r="AL400" s="6" t="str">
        <f t="shared" si="126"/>
        <v/>
      </c>
      <c r="AM400" s="6" t="str">
        <f t="shared" si="127"/>
        <v/>
      </c>
      <c r="AN400" s="6" t="str">
        <f t="shared" si="128"/>
        <v/>
      </c>
      <c r="AO400" s="6" t="str">
        <f t="shared" si="129"/>
        <v xml:space="preserve">90MB1BG0-C1BAY0 | 59MB1BGB-MB0A01S |  |  |  |  |  | </v>
      </c>
      <c r="AP400" s="6">
        <f t="shared" si="130"/>
        <v>0</v>
      </c>
      <c r="AQ400" s="4"/>
      <c r="AR400" s="6" t="b">
        <f t="shared" si="131"/>
        <v>1</v>
      </c>
      <c r="AS400" s="6" t="str">
        <f t="shared" si="132"/>
        <v>461E | 90MB1BG0-C1BAY0 | 59MB1BGB-MB0A01S |  |  |  |  |  |  | B8</v>
      </c>
      <c r="AT400" s="63">
        <f>IF(NOT(AR400),IF(TRIM($H400)="","Assembly","Phantom Alt"),VLOOKUP(F400,ZPCS04!B:G,6,0))</f>
        <v>746</v>
      </c>
      <c r="AU400" s="7"/>
      <c r="AV400" s="38">
        <f ca="1">IF(TRIM($W400)="F",OFFSET($A$5,MATCH($AS400,$AS$5:$AS400,0)-1,0),$A400)</f>
        <v>399</v>
      </c>
      <c r="AW400" s="38">
        <f ca="1">IFERROR(OFFSET(ZPCS04!$A$1,MATCH(F400,ZPCS04!B:B,0)-1,0),100)</f>
        <v>2</v>
      </c>
      <c r="AX400" s="7"/>
      <c r="AY400" s="6" t="b">
        <f t="shared" si="133"/>
        <v>1</v>
      </c>
      <c r="AZ400" s="6" t="b">
        <f t="shared" si="134"/>
        <v>1</v>
      </c>
      <c r="BB400" s="38" t="str">
        <f ca="1">IF(AT400="Phantom Alt",MATCH($AS400,$AS$5:$AS400,0),IF(OR(OFFSET($AF400,0,8-COUNTBLANK($AG400:$AN400))=$F399,$BE400=$BE399),$BB399,""))</f>
        <v/>
      </c>
      <c r="BC400" s="41"/>
      <c r="BD400" s="55" t="str">
        <f t="shared" si="135"/>
        <v>90MB1BG0-C1BAY0 | 11G232033104070</v>
      </c>
      <c r="BE400" s="55" t="str">
        <f t="shared" ca="1" si="136"/>
        <v>90MB1BG0-C1BAY0 | 59MB1BGB-MB0A01S</v>
      </c>
      <c r="BF400" s="57">
        <f ca="1">IFERROR(VLOOKUP($BE400,$BD$5:$BF399,3,0)*$AE400,VLOOKUP($C400,Demanda!$A:$B,2,0)*$AE400)*IF(AT400="Phantom Alt",$BC400,TRUE)</f>
        <v>3000</v>
      </c>
      <c r="BG400" s="57">
        <f t="shared" ca="1" si="137"/>
        <v>0</v>
      </c>
      <c r="BH400" s="57">
        <f>SUMIF(Invoice!A:A,F400,Invoice!B:B)</f>
        <v>0</v>
      </c>
      <c r="BI400" s="57">
        <f t="shared" ca="1" si="138"/>
        <v>3000</v>
      </c>
      <c r="BJ400" s="57">
        <f ca="1">MIN((BI400-SUMIF($AS$5:AS399,AS400,$BJ$5:BJ399)),MAX(0,BH400-SUMIF($F$5:F399,F400,$BJ$5:BJ399)))</f>
        <v>0</v>
      </c>
      <c r="BK400" s="57">
        <f t="shared" ca="1" si="139"/>
        <v>0</v>
      </c>
      <c r="BL400" s="57">
        <f ca="1">MAX(0,SUMIF(Invoice!A:A,F400,Invoice!B:B)-SUMIF(F:F,F400,BJ:BJ))*(COUNTIF(F:F,F400)=COUNTIF($F$5:F400,F400))</f>
        <v>0</v>
      </c>
    </row>
    <row r="401" spans="1:64" hidden="1">
      <c r="A401" s="43">
        <v>401</v>
      </c>
      <c r="B401" s="13" t="s">
        <v>145</v>
      </c>
      <c r="C401" s="13" t="s">
        <v>5706</v>
      </c>
      <c r="D401" s="13">
        <v>2</v>
      </c>
      <c r="E401" s="13">
        <v>1190</v>
      </c>
      <c r="F401" s="71" t="s">
        <v>1501</v>
      </c>
      <c r="G401" s="71" t="s">
        <v>1499</v>
      </c>
      <c r="H401" s="13" t="s">
        <v>269</v>
      </c>
      <c r="I401" s="13" t="s">
        <v>55</v>
      </c>
      <c r="J401" s="28">
        <v>0</v>
      </c>
      <c r="K401" s="13" t="s">
        <v>148</v>
      </c>
      <c r="L401" s="13" t="s">
        <v>53</v>
      </c>
      <c r="M401" s="13">
        <v>2</v>
      </c>
      <c r="O401" s="13">
        <v>1</v>
      </c>
      <c r="P401" s="13">
        <v>2</v>
      </c>
      <c r="Q401" s="13">
        <v>3</v>
      </c>
      <c r="R401" s="13" t="s">
        <v>73</v>
      </c>
      <c r="S401" s="13" t="s">
        <v>73</v>
      </c>
      <c r="T401" s="13">
        <v>44901</v>
      </c>
      <c r="U401" s="13">
        <v>2958465</v>
      </c>
      <c r="V401" s="13" t="s">
        <v>5707</v>
      </c>
      <c r="W401" s="13" t="s">
        <v>144</v>
      </c>
      <c r="Y401" s="13" t="s">
        <v>143</v>
      </c>
      <c r="Z401" s="13">
        <v>7594328</v>
      </c>
      <c r="AA401" s="13">
        <v>706</v>
      </c>
      <c r="AB401" s="13">
        <v>353</v>
      </c>
      <c r="AE401" s="51">
        <f t="shared" si="120"/>
        <v>2</v>
      </c>
      <c r="AG401" s="6" t="str">
        <f t="shared" si="121"/>
        <v>90MB1BG0-C1BAY0</v>
      </c>
      <c r="AH401" s="6" t="str">
        <f t="shared" si="122"/>
        <v>59MB1BGB-MB0A01S</v>
      </c>
      <c r="AI401" s="6" t="str">
        <f t="shared" si="123"/>
        <v/>
      </c>
      <c r="AJ401" s="6" t="str">
        <f t="shared" si="124"/>
        <v/>
      </c>
      <c r="AK401" s="6" t="str">
        <f t="shared" si="125"/>
        <v/>
      </c>
      <c r="AL401" s="6" t="str">
        <f t="shared" si="126"/>
        <v/>
      </c>
      <c r="AM401" s="6" t="str">
        <f t="shared" si="127"/>
        <v/>
      </c>
      <c r="AN401" s="6" t="str">
        <f t="shared" si="128"/>
        <v/>
      </c>
      <c r="AO401" s="6" t="str">
        <f t="shared" si="129"/>
        <v xml:space="preserve">90MB1BG0-C1BAY0 | 59MB1BGB-MB0A01S |  |  |  |  |  | </v>
      </c>
      <c r="AP401" s="6">
        <f t="shared" si="130"/>
        <v>0</v>
      </c>
      <c r="AQ401" s="4"/>
      <c r="AR401" s="6" t="b">
        <f t="shared" si="131"/>
        <v>1</v>
      </c>
      <c r="AS401" s="6" t="str">
        <f t="shared" si="132"/>
        <v>461E | 90MB1BG0-C1BAY0 | 59MB1BGB-MB0A01S |  |  |  |  |  |  | B8</v>
      </c>
      <c r="AT401" s="63">
        <f>IF(NOT(AR401),IF(TRIM($H401)="","Assembly","Phantom Alt"),VLOOKUP(F401,ZPCS04!B:G,6,0))</f>
        <v>746</v>
      </c>
      <c r="AU401" s="7"/>
      <c r="AV401" s="38">
        <f ca="1">IF(TRIM($W401)="F",OFFSET($A$5,MATCH($AS401,$AS$5:$AS401,0)-1,0),$A401)</f>
        <v>399</v>
      </c>
      <c r="AW401" s="38">
        <f ca="1">IFERROR(OFFSET(ZPCS04!$A$1,MATCH(F401,ZPCS04!B:B,0)-1,0),100)</f>
        <v>2</v>
      </c>
      <c r="AX401" s="7"/>
      <c r="AY401" s="6" t="b">
        <f t="shared" si="133"/>
        <v>1</v>
      </c>
      <c r="AZ401" s="6" t="b">
        <f t="shared" si="134"/>
        <v>1</v>
      </c>
      <c r="BB401" s="38" t="str">
        <f ca="1">IF(AT401="Phantom Alt",MATCH($AS401,$AS$5:$AS401,0),IF(OR(OFFSET($AF401,0,8-COUNTBLANK($AG401:$AN401))=$F400,$BE401=$BE400),$BB400,""))</f>
        <v/>
      </c>
      <c r="BC401" s="41"/>
      <c r="BD401" s="55" t="str">
        <f t="shared" si="135"/>
        <v>90MB1BG0-C1BAY0 | 11G232033104150</v>
      </c>
      <c r="BE401" s="55" t="str">
        <f t="shared" ca="1" si="136"/>
        <v>90MB1BG0-C1BAY0 | 59MB1BGB-MB0A01S</v>
      </c>
      <c r="BF401" s="57">
        <f ca="1">IFERROR(VLOOKUP($BE401,$BD$5:$BF400,3,0)*$AE401,VLOOKUP($C401,Demanda!$A:$B,2,0)*$AE401)*IF(AT401="Phantom Alt",$BC401,TRUE)</f>
        <v>3000</v>
      </c>
      <c r="BG401" s="57">
        <f t="shared" ca="1" si="137"/>
        <v>0</v>
      </c>
      <c r="BH401" s="57">
        <f>SUMIF(Invoice!A:A,F401,Invoice!B:B)</f>
        <v>0</v>
      </c>
      <c r="BI401" s="57">
        <f t="shared" ca="1" si="138"/>
        <v>3000</v>
      </c>
      <c r="BJ401" s="57">
        <f ca="1">MIN((BI401-SUMIF($AS$5:AS400,AS401,$BJ$5:BJ400)),MAX(0,BH401-SUMIF($F$5:F400,F401,$BJ$5:BJ400)))</f>
        <v>0</v>
      </c>
      <c r="BK401" s="57">
        <f t="shared" ca="1" si="139"/>
        <v>0</v>
      </c>
      <c r="BL401" s="57">
        <f ca="1">MAX(0,SUMIF(Invoice!A:A,F401,Invoice!B:B)-SUMIF(F:F,F401,BJ:BJ))*(COUNTIF(F:F,F401)=COUNTIF($F$5:F401,F401))</f>
        <v>0</v>
      </c>
    </row>
    <row r="402" spans="1:64" hidden="1">
      <c r="A402" s="43">
        <v>402</v>
      </c>
      <c r="B402" s="13" t="s">
        <v>145</v>
      </c>
      <c r="C402" s="13" t="s">
        <v>5706</v>
      </c>
      <c r="D402" s="13">
        <v>2</v>
      </c>
      <c r="E402" s="13">
        <v>1190</v>
      </c>
      <c r="F402" s="71" t="s">
        <v>1502</v>
      </c>
      <c r="G402" s="71" t="s">
        <v>1503</v>
      </c>
      <c r="H402" s="13" t="s">
        <v>269</v>
      </c>
      <c r="I402" s="13" t="s">
        <v>55</v>
      </c>
      <c r="J402" s="28">
        <v>0</v>
      </c>
      <c r="K402" s="13" t="s">
        <v>148</v>
      </c>
      <c r="L402" s="13" t="s">
        <v>53</v>
      </c>
      <c r="M402" s="13">
        <v>2</v>
      </c>
      <c r="O402" s="13">
        <v>1</v>
      </c>
      <c r="P402" s="13">
        <v>2</v>
      </c>
      <c r="Q402" s="13">
        <v>4</v>
      </c>
      <c r="R402" s="13" t="s">
        <v>73</v>
      </c>
      <c r="S402" s="13" t="s">
        <v>73</v>
      </c>
      <c r="T402" s="13">
        <v>44901</v>
      </c>
      <c r="U402" s="13">
        <v>2958465</v>
      </c>
      <c r="V402" s="13" t="s">
        <v>5707</v>
      </c>
      <c r="W402" s="13" t="s">
        <v>144</v>
      </c>
      <c r="Y402" s="13" t="s">
        <v>143</v>
      </c>
      <c r="Z402" s="13">
        <v>7594328</v>
      </c>
      <c r="AA402" s="13">
        <v>708</v>
      </c>
      <c r="AB402" s="13">
        <v>354</v>
      </c>
      <c r="AE402" s="51">
        <f t="shared" si="120"/>
        <v>2</v>
      </c>
      <c r="AG402" s="6" t="str">
        <f t="shared" si="121"/>
        <v>90MB1BG0-C1BAY0</v>
      </c>
      <c r="AH402" s="6" t="str">
        <f t="shared" si="122"/>
        <v>59MB1BGB-MB0A01S</v>
      </c>
      <c r="AI402" s="6" t="str">
        <f t="shared" si="123"/>
        <v/>
      </c>
      <c r="AJ402" s="6" t="str">
        <f t="shared" si="124"/>
        <v/>
      </c>
      <c r="AK402" s="6" t="str">
        <f t="shared" si="125"/>
        <v/>
      </c>
      <c r="AL402" s="6" t="str">
        <f t="shared" si="126"/>
        <v/>
      </c>
      <c r="AM402" s="6" t="str">
        <f t="shared" si="127"/>
        <v/>
      </c>
      <c r="AN402" s="6" t="str">
        <f t="shared" si="128"/>
        <v/>
      </c>
      <c r="AO402" s="6" t="str">
        <f t="shared" si="129"/>
        <v xml:space="preserve">90MB1BG0-C1BAY0 | 59MB1BGB-MB0A01S |  |  |  |  |  | </v>
      </c>
      <c r="AP402" s="6">
        <f t="shared" si="130"/>
        <v>0</v>
      </c>
      <c r="AQ402" s="4"/>
      <c r="AR402" s="6" t="b">
        <f t="shared" si="131"/>
        <v>1</v>
      </c>
      <c r="AS402" s="6" t="str">
        <f t="shared" si="132"/>
        <v>461E | 90MB1BG0-C1BAY0 | 59MB1BGB-MB0A01S |  |  |  |  |  |  | B8</v>
      </c>
      <c r="AT402" s="63">
        <f>IF(NOT(AR402),IF(TRIM($H402)="","Assembly","Phantom Alt"),VLOOKUP(F402,ZPCS04!B:G,6,0))</f>
        <v>746</v>
      </c>
      <c r="AU402" s="7"/>
      <c r="AV402" s="38">
        <f ca="1">IF(TRIM($W402)="F",OFFSET($A$5,MATCH($AS402,$AS$5:$AS402,0)-1,0),$A402)</f>
        <v>399</v>
      </c>
      <c r="AW402" s="38">
        <f ca="1">IFERROR(OFFSET(ZPCS04!$A$1,MATCH(F402,ZPCS04!B:B,0)-1,0),100)</f>
        <v>2</v>
      </c>
      <c r="AX402" s="7"/>
      <c r="AY402" s="6" t="b">
        <f t="shared" si="133"/>
        <v>1</v>
      </c>
      <c r="AZ402" s="6" t="b">
        <f t="shared" si="134"/>
        <v>1</v>
      </c>
      <c r="BB402" s="38" t="str">
        <f ca="1">IF(AT402="Phantom Alt",MATCH($AS402,$AS$5:$AS402,0),IF(OR(OFFSET($AF402,0,8-COUNTBLANK($AG402:$AN402))=$F401,$BE402=$BE401),$BB401,""))</f>
        <v/>
      </c>
      <c r="BC402" s="41"/>
      <c r="BD402" s="55" t="str">
        <f t="shared" si="135"/>
        <v>90MB1BG0-C1BAY0 | 11G232033104320</v>
      </c>
      <c r="BE402" s="55" t="str">
        <f t="shared" ca="1" si="136"/>
        <v>90MB1BG0-C1BAY0 | 59MB1BGB-MB0A01S</v>
      </c>
      <c r="BF402" s="57">
        <f ca="1">IFERROR(VLOOKUP($BE402,$BD$5:$BF401,3,0)*$AE402,VLOOKUP($C402,Demanda!$A:$B,2,0)*$AE402)*IF(AT402="Phantom Alt",$BC402,TRUE)</f>
        <v>3000</v>
      </c>
      <c r="BG402" s="57">
        <f t="shared" ca="1" si="137"/>
        <v>0</v>
      </c>
      <c r="BH402" s="57">
        <f>SUMIF(Invoice!A:A,F402,Invoice!B:B)</f>
        <v>0</v>
      </c>
      <c r="BI402" s="57">
        <f t="shared" ca="1" si="138"/>
        <v>3000</v>
      </c>
      <c r="BJ402" s="57">
        <f ca="1">MIN((BI402-SUMIF($AS$5:AS401,AS402,$BJ$5:BJ401)),MAX(0,BH402-SUMIF($F$5:F401,F402,$BJ$5:BJ401)))</f>
        <v>0</v>
      </c>
      <c r="BK402" s="57">
        <f t="shared" ca="1" si="139"/>
        <v>0</v>
      </c>
      <c r="BL402" s="57">
        <f ca="1">MAX(0,SUMIF(Invoice!A:A,F402,Invoice!B:B)-SUMIF(F:F,F402,BJ:BJ))*(COUNTIF(F:F,F402)=COUNTIF($F$5:F402,F402))</f>
        <v>0</v>
      </c>
    </row>
    <row r="403" spans="1:64" hidden="1">
      <c r="A403" s="43">
        <v>403</v>
      </c>
      <c r="B403" s="13" t="s">
        <v>145</v>
      </c>
      <c r="C403" s="13" t="s">
        <v>5706</v>
      </c>
      <c r="D403" s="13">
        <v>2</v>
      </c>
      <c r="E403" s="13">
        <v>1190</v>
      </c>
      <c r="F403" s="71" t="s">
        <v>1504</v>
      </c>
      <c r="G403" s="71" t="s">
        <v>1503</v>
      </c>
      <c r="H403" s="13" t="s">
        <v>269</v>
      </c>
      <c r="I403" s="13" t="s">
        <v>55</v>
      </c>
      <c r="J403" s="28">
        <v>0</v>
      </c>
      <c r="K403" s="13" t="s">
        <v>148</v>
      </c>
      <c r="L403" s="13" t="s">
        <v>53</v>
      </c>
      <c r="M403" s="13">
        <v>2</v>
      </c>
      <c r="O403" s="13">
        <v>1</v>
      </c>
      <c r="P403" s="13">
        <v>2</v>
      </c>
      <c r="Q403" s="13">
        <v>5</v>
      </c>
      <c r="R403" s="13" t="s">
        <v>73</v>
      </c>
      <c r="S403" s="13" t="s">
        <v>73</v>
      </c>
      <c r="T403" s="13">
        <v>44901</v>
      </c>
      <c r="U403" s="13">
        <v>2958465</v>
      </c>
      <c r="V403" s="13" t="s">
        <v>5707</v>
      </c>
      <c r="W403" s="13" t="s">
        <v>144</v>
      </c>
      <c r="Y403" s="13" t="s">
        <v>143</v>
      </c>
      <c r="Z403" s="13">
        <v>7594328</v>
      </c>
      <c r="AA403" s="13">
        <v>710</v>
      </c>
      <c r="AB403" s="13">
        <v>355</v>
      </c>
      <c r="AE403" s="51">
        <f t="shared" si="120"/>
        <v>2</v>
      </c>
      <c r="AG403" s="6" t="str">
        <f t="shared" si="121"/>
        <v>90MB1BG0-C1BAY0</v>
      </c>
      <c r="AH403" s="6" t="str">
        <f t="shared" si="122"/>
        <v>59MB1BGB-MB0A01S</v>
      </c>
      <c r="AI403" s="6" t="str">
        <f t="shared" si="123"/>
        <v/>
      </c>
      <c r="AJ403" s="6" t="str">
        <f t="shared" si="124"/>
        <v/>
      </c>
      <c r="AK403" s="6" t="str">
        <f t="shared" si="125"/>
        <v/>
      </c>
      <c r="AL403" s="6" t="str">
        <f t="shared" si="126"/>
        <v/>
      </c>
      <c r="AM403" s="6" t="str">
        <f t="shared" si="127"/>
        <v/>
      </c>
      <c r="AN403" s="6" t="str">
        <f t="shared" si="128"/>
        <v/>
      </c>
      <c r="AO403" s="6" t="str">
        <f t="shared" si="129"/>
        <v xml:space="preserve">90MB1BG0-C1BAY0 | 59MB1BGB-MB0A01S |  |  |  |  |  | </v>
      </c>
      <c r="AP403" s="6">
        <f t="shared" si="130"/>
        <v>0</v>
      </c>
      <c r="AQ403" s="4"/>
      <c r="AR403" s="6" t="b">
        <f t="shared" si="131"/>
        <v>1</v>
      </c>
      <c r="AS403" s="6" t="str">
        <f t="shared" si="132"/>
        <v>461E | 90MB1BG0-C1BAY0 | 59MB1BGB-MB0A01S |  |  |  |  |  |  | B8</v>
      </c>
      <c r="AT403" s="63">
        <f>IF(NOT(AR403),IF(TRIM($H403)="","Assembly","Phantom Alt"),VLOOKUP(F403,ZPCS04!B:G,6,0))</f>
        <v>746</v>
      </c>
      <c r="AU403" s="7"/>
      <c r="AV403" s="38">
        <f ca="1">IF(TRIM($W403)="F",OFFSET($A$5,MATCH($AS403,$AS$5:$AS403,0)-1,0),$A403)</f>
        <v>399</v>
      </c>
      <c r="AW403" s="38">
        <f ca="1">IFERROR(OFFSET(ZPCS04!$A$1,MATCH(F403,ZPCS04!B:B,0)-1,0),100)</f>
        <v>2</v>
      </c>
      <c r="AX403" s="7"/>
      <c r="AY403" s="6" t="b">
        <f t="shared" si="133"/>
        <v>1</v>
      </c>
      <c r="AZ403" s="6" t="b">
        <f t="shared" si="134"/>
        <v>1</v>
      </c>
      <c r="BB403" s="38" t="str">
        <f ca="1">IF(AT403="Phantom Alt",MATCH($AS403,$AS$5:$AS403,0),IF(OR(OFFSET($AF403,0,8-COUNTBLANK($AG403:$AN403))=$F402,$BE403=$BE402),$BB402,""))</f>
        <v/>
      </c>
      <c r="BC403" s="41"/>
      <c r="BD403" s="55" t="str">
        <f t="shared" si="135"/>
        <v>90MB1BG0-C1BAY0 | 11G232033104360</v>
      </c>
      <c r="BE403" s="55" t="str">
        <f t="shared" ca="1" si="136"/>
        <v>90MB1BG0-C1BAY0 | 59MB1BGB-MB0A01S</v>
      </c>
      <c r="BF403" s="57">
        <f ca="1">IFERROR(VLOOKUP($BE403,$BD$5:$BF402,3,0)*$AE403,VLOOKUP($C403,Demanda!$A:$B,2,0)*$AE403)*IF(AT403="Phantom Alt",$BC403,TRUE)</f>
        <v>3000</v>
      </c>
      <c r="BG403" s="57">
        <f t="shared" ca="1" si="137"/>
        <v>0</v>
      </c>
      <c r="BH403" s="57">
        <f>SUMIF(Invoice!A:A,F403,Invoice!B:B)</f>
        <v>0</v>
      </c>
      <c r="BI403" s="57">
        <f t="shared" ca="1" si="138"/>
        <v>3000</v>
      </c>
      <c r="BJ403" s="57">
        <f ca="1">MIN((BI403-SUMIF($AS$5:AS402,AS403,$BJ$5:BJ402)),MAX(0,BH403-SUMIF($F$5:F402,F403,$BJ$5:BJ402)))</f>
        <v>0</v>
      </c>
      <c r="BK403" s="57">
        <f t="shared" ca="1" si="139"/>
        <v>0</v>
      </c>
      <c r="BL403" s="57">
        <f ca="1">MAX(0,SUMIF(Invoice!A:A,F403,Invoice!B:B)-SUMIF(F:F,F403,BJ:BJ))*(COUNTIF(F:F,F403)=COUNTIF($F$5:F403,F403))</f>
        <v>0</v>
      </c>
    </row>
    <row r="404" spans="1:64" hidden="1">
      <c r="A404" s="43">
        <v>404</v>
      </c>
      <c r="B404" s="13" t="s">
        <v>145</v>
      </c>
      <c r="C404" s="13" t="s">
        <v>5706</v>
      </c>
      <c r="D404" s="13">
        <v>2</v>
      </c>
      <c r="E404" s="13">
        <v>1190</v>
      </c>
      <c r="F404" s="71" t="s">
        <v>1505</v>
      </c>
      <c r="G404" s="71" t="s">
        <v>1503</v>
      </c>
      <c r="H404" s="13" t="s">
        <v>269</v>
      </c>
      <c r="I404" s="13" t="s">
        <v>54</v>
      </c>
      <c r="J404" s="28">
        <v>100</v>
      </c>
      <c r="K404" s="13" t="s">
        <v>148</v>
      </c>
      <c r="L404" s="13" t="s">
        <v>53</v>
      </c>
      <c r="M404" s="13">
        <v>2</v>
      </c>
      <c r="N404" s="13">
        <v>2</v>
      </c>
      <c r="O404" s="13">
        <v>1</v>
      </c>
      <c r="P404" s="13">
        <v>2</v>
      </c>
      <c r="Q404" s="13">
        <v>1</v>
      </c>
      <c r="R404" s="13" t="s">
        <v>73</v>
      </c>
      <c r="S404" s="13" t="s">
        <v>73</v>
      </c>
      <c r="T404" s="13">
        <v>44901</v>
      </c>
      <c r="U404" s="13">
        <v>2958465</v>
      </c>
      <c r="V404" s="13" t="s">
        <v>5707</v>
      </c>
      <c r="W404" s="13" t="s">
        <v>144</v>
      </c>
      <c r="Y404" s="13" t="s">
        <v>143</v>
      </c>
      <c r="Z404" s="13">
        <v>7594328</v>
      </c>
      <c r="AA404" s="13">
        <v>702</v>
      </c>
      <c r="AB404" s="13">
        <v>351</v>
      </c>
      <c r="AE404" s="51">
        <f t="shared" si="120"/>
        <v>2</v>
      </c>
      <c r="AG404" s="6" t="str">
        <f t="shared" si="121"/>
        <v>90MB1BG0-C1BAY0</v>
      </c>
      <c r="AH404" s="6" t="str">
        <f t="shared" si="122"/>
        <v>59MB1BGB-MB0A01S</v>
      </c>
      <c r="AI404" s="6" t="str">
        <f t="shared" si="123"/>
        <v/>
      </c>
      <c r="AJ404" s="6" t="str">
        <f t="shared" si="124"/>
        <v/>
      </c>
      <c r="AK404" s="6" t="str">
        <f t="shared" si="125"/>
        <v/>
      </c>
      <c r="AL404" s="6" t="str">
        <f t="shared" si="126"/>
        <v/>
      </c>
      <c r="AM404" s="6" t="str">
        <f t="shared" si="127"/>
        <v/>
      </c>
      <c r="AN404" s="6" t="str">
        <f t="shared" si="128"/>
        <v/>
      </c>
      <c r="AO404" s="6" t="str">
        <f t="shared" si="129"/>
        <v xml:space="preserve">90MB1BG0-C1BAY0 | 59MB1BGB-MB0A01S |  |  |  |  |  | </v>
      </c>
      <c r="AP404" s="6">
        <f t="shared" si="130"/>
        <v>100</v>
      </c>
      <c r="AQ404" s="4"/>
      <c r="AR404" s="6" t="b">
        <f t="shared" si="131"/>
        <v>1</v>
      </c>
      <c r="AS404" s="6" t="str">
        <f t="shared" si="132"/>
        <v>461E | 90MB1BG0-C1BAY0 | 59MB1BGB-MB0A01S |  |  |  |  |  |  | B8</v>
      </c>
      <c r="AT404" s="63">
        <f>IF(NOT(AR404),IF(TRIM($H404)="","Assembly","Phantom Alt"),VLOOKUP(F404,ZPCS04!B:G,6,0))</f>
        <v>746</v>
      </c>
      <c r="AU404" s="7"/>
      <c r="AV404" s="38">
        <f ca="1">IF(TRIM($W404)="F",OFFSET($A$5,MATCH($AS404,$AS$5:$AS404,0)-1,0),$A404)</f>
        <v>399</v>
      </c>
      <c r="AW404" s="38">
        <f ca="1">IFERROR(OFFSET(ZPCS04!$A$1,MATCH(F404,ZPCS04!B:B,0)-1,0),100)</f>
        <v>1.9999999000000002</v>
      </c>
      <c r="AX404" s="7"/>
      <c r="AY404" s="6" t="b">
        <f t="shared" si="133"/>
        <v>1</v>
      </c>
      <c r="AZ404" s="6" t="b">
        <f t="shared" si="134"/>
        <v>1</v>
      </c>
      <c r="BB404" s="38" t="str">
        <f ca="1">IF(AT404="Phantom Alt",MATCH($AS404,$AS$5:$AS404,0),IF(OR(OFFSET($AF404,0,8-COUNTBLANK($AG404:$AN404))=$F403,$BE404=$BE403),$BB403,""))</f>
        <v/>
      </c>
      <c r="BC404" s="41"/>
      <c r="BD404" s="55" t="str">
        <f t="shared" si="135"/>
        <v>90MB1BG0-C1BAY0 | 11G232033104390</v>
      </c>
      <c r="BE404" s="55" t="str">
        <f t="shared" ca="1" si="136"/>
        <v>90MB1BG0-C1BAY0 | 59MB1BGB-MB0A01S</v>
      </c>
      <c r="BF404" s="57">
        <f ca="1">IFERROR(VLOOKUP($BE404,$BD$5:$BF403,3,0)*$AE404,VLOOKUP($C404,Demanda!$A:$B,2,0)*$AE404)*IF(AT404="Phantom Alt",$BC404,TRUE)</f>
        <v>3000</v>
      </c>
      <c r="BG404" s="57">
        <f t="shared" ca="1" si="137"/>
        <v>3000</v>
      </c>
      <c r="BH404" s="57">
        <f>SUMIF(Invoice!A:A,F404,Invoice!B:B)</f>
        <v>10000</v>
      </c>
      <c r="BI404" s="57">
        <f t="shared" ca="1" si="138"/>
        <v>3000</v>
      </c>
      <c r="BJ404" s="57">
        <f ca="1">MIN((BI404-SUMIF($AS$5:AS403,AS404,$BJ$5:BJ403)),MAX(0,BH404-SUMIF($F$5:F403,F404,$BJ$5:BJ403)))</f>
        <v>3000</v>
      </c>
      <c r="BK404" s="57">
        <f t="shared" ca="1" si="139"/>
        <v>0</v>
      </c>
      <c r="BL404" s="57">
        <f ca="1">MAX(0,SUMIF(Invoice!A:A,F404,Invoice!B:B)-SUMIF(F:F,F404,BJ:BJ))*(COUNTIF(F:F,F404)=COUNTIF($F$5:F404,F404))</f>
        <v>7000</v>
      </c>
    </row>
    <row r="405" spans="1:64" hidden="1">
      <c r="A405" s="43">
        <v>406</v>
      </c>
      <c r="B405" s="13" t="s">
        <v>145</v>
      </c>
      <c r="C405" s="13" t="s">
        <v>5706</v>
      </c>
      <c r="D405" s="13">
        <v>2</v>
      </c>
      <c r="E405" s="13">
        <v>1200</v>
      </c>
      <c r="F405" s="71" t="s">
        <v>3320</v>
      </c>
      <c r="G405" s="71" t="s">
        <v>3321</v>
      </c>
      <c r="H405" s="13" t="s">
        <v>790</v>
      </c>
      <c r="I405" s="13" t="s">
        <v>55</v>
      </c>
      <c r="J405" s="28">
        <v>0</v>
      </c>
      <c r="K405" s="13" t="s">
        <v>148</v>
      </c>
      <c r="L405" s="13" t="s">
        <v>53</v>
      </c>
      <c r="M405" s="13">
        <v>1</v>
      </c>
      <c r="O405" s="13">
        <v>1</v>
      </c>
      <c r="P405" s="13">
        <v>2</v>
      </c>
      <c r="Q405" s="13">
        <v>2</v>
      </c>
      <c r="R405" s="13" t="s">
        <v>73</v>
      </c>
      <c r="S405" s="13" t="s">
        <v>73</v>
      </c>
      <c r="T405" s="13">
        <v>44901</v>
      </c>
      <c r="U405" s="13">
        <v>2958465</v>
      </c>
      <c r="V405" s="13" t="s">
        <v>5707</v>
      </c>
      <c r="W405" s="13" t="s">
        <v>144</v>
      </c>
      <c r="Y405" s="13" t="s">
        <v>143</v>
      </c>
      <c r="Z405" s="13">
        <v>7594328</v>
      </c>
      <c r="AA405" s="13">
        <v>714</v>
      </c>
      <c r="AB405" s="13">
        <v>357</v>
      </c>
      <c r="AE405" s="51">
        <f t="shared" si="120"/>
        <v>1</v>
      </c>
      <c r="AG405" s="6" t="str">
        <f t="shared" si="121"/>
        <v>90MB1BG0-C1BAY0</v>
      </c>
      <c r="AH405" s="6" t="str">
        <f t="shared" si="122"/>
        <v>59MB1BGB-MB0A01S</v>
      </c>
      <c r="AI405" s="6" t="str">
        <f t="shared" si="123"/>
        <v/>
      </c>
      <c r="AJ405" s="6" t="str">
        <f t="shared" si="124"/>
        <v/>
      </c>
      <c r="AK405" s="6" t="str">
        <f t="shared" si="125"/>
        <v/>
      </c>
      <c r="AL405" s="6" t="str">
        <f t="shared" si="126"/>
        <v/>
      </c>
      <c r="AM405" s="6" t="str">
        <f t="shared" si="127"/>
        <v/>
      </c>
      <c r="AN405" s="6" t="str">
        <f t="shared" si="128"/>
        <v/>
      </c>
      <c r="AO405" s="6" t="str">
        <f t="shared" si="129"/>
        <v xml:space="preserve">90MB1BG0-C1BAY0 | 59MB1BGB-MB0A01S |  |  |  |  |  | </v>
      </c>
      <c r="AP405" s="6">
        <f t="shared" si="130"/>
        <v>0</v>
      </c>
      <c r="AQ405" s="4"/>
      <c r="AR405" s="6" t="b">
        <f t="shared" si="131"/>
        <v>1</v>
      </c>
      <c r="AS405" s="6" t="str">
        <f t="shared" si="132"/>
        <v>461E | 90MB1BG0-C1BAY0 | 59MB1BGB-MB0A01S |  |  |  |  |  |  | B9</v>
      </c>
      <c r="AT405" s="63">
        <f>IF(NOT(AR405),IF(TRIM($H405)="","Assembly","Phantom Alt"),VLOOKUP(F405,ZPCS04!B:G,6,0))</f>
        <v>748</v>
      </c>
      <c r="AU405" s="7"/>
      <c r="AV405" s="38">
        <f ca="1">IF(TRIM($W405)="F",OFFSET($A$5,MATCH($AS405,$AS$5:$AS405,0)-1,0),$A405)</f>
        <v>406</v>
      </c>
      <c r="AW405" s="38">
        <f ca="1">IFERROR(OFFSET(ZPCS04!$A$1,MATCH(F405,ZPCS04!B:B,0)-1,0),100)</f>
        <v>2</v>
      </c>
      <c r="AX405" s="7"/>
      <c r="AY405" s="6" t="b">
        <f t="shared" si="133"/>
        <v>1</v>
      </c>
      <c r="AZ405" s="6" t="b">
        <f t="shared" si="134"/>
        <v>1</v>
      </c>
      <c r="BB405" s="38" t="str">
        <f ca="1">IF(AT405="Phantom Alt",MATCH($AS405,$AS$5:$AS405,0),IF(OR(OFFSET($AF405,0,8-COUNTBLANK($AG405:$AN405))=$F404,$BE405=$BE404),$BB404,""))</f>
        <v/>
      </c>
      <c r="BC405" s="41"/>
      <c r="BD405" s="55" t="str">
        <f t="shared" si="135"/>
        <v>90MB1BG0-C1BAY0 | 11G232056004070</v>
      </c>
      <c r="BE405" s="55" t="str">
        <f t="shared" ca="1" si="136"/>
        <v>90MB1BG0-C1BAY0 | 59MB1BGB-MB0A01S</v>
      </c>
      <c r="BF405" s="57">
        <f ca="1">IFERROR(VLOOKUP($BE405,$BD$5:$BF404,3,0)*$AE405,VLOOKUP($C405,Demanda!$A:$B,2,0)*$AE405)*IF(AT405="Phantom Alt",$BC405,TRUE)</f>
        <v>1500</v>
      </c>
      <c r="BG405" s="57">
        <f t="shared" ca="1" si="137"/>
        <v>0</v>
      </c>
      <c r="BH405" s="57">
        <f>SUMIF(Invoice!A:A,F405,Invoice!B:B)</f>
        <v>0</v>
      </c>
      <c r="BI405" s="57">
        <f t="shared" ca="1" si="138"/>
        <v>1500</v>
      </c>
      <c r="BJ405" s="57">
        <f ca="1">MIN((BI405-SUMIF($AS$5:AS404,AS405,$BJ$5:BJ404)),MAX(0,BH405-SUMIF($F$5:F404,F405,$BJ$5:BJ404)))</f>
        <v>0</v>
      </c>
      <c r="BK405" s="57">
        <f t="shared" ca="1" si="139"/>
        <v>0</v>
      </c>
      <c r="BL405" s="57">
        <f ca="1">MAX(0,SUMIF(Invoice!A:A,F405,Invoice!B:B)-SUMIF(F:F,F405,BJ:BJ))*(COUNTIF(F:F,F405)=COUNTIF($F$5:F405,F405))</f>
        <v>0</v>
      </c>
    </row>
    <row r="406" spans="1:64" hidden="1">
      <c r="A406" s="43">
        <v>405</v>
      </c>
      <c r="B406" s="13" t="s">
        <v>145</v>
      </c>
      <c r="C406" s="13" t="s">
        <v>5706</v>
      </c>
      <c r="D406" s="13">
        <v>2</v>
      </c>
      <c r="E406" s="13">
        <v>1200</v>
      </c>
      <c r="F406" s="71" t="s">
        <v>3322</v>
      </c>
      <c r="G406" s="71" t="s">
        <v>3323</v>
      </c>
      <c r="H406" s="13" t="s">
        <v>790</v>
      </c>
      <c r="I406" s="13" t="s">
        <v>55</v>
      </c>
      <c r="J406" s="28">
        <v>0</v>
      </c>
      <c r="K406" s="13" t="s">
        <v>148</v>
      </c>
      <c r="L406" s="13" t="s">
        <v>53</v>
      </c>
      <c r="M406" s="13">
        <v>1</v>
      </c>
      <c r="O406" s="13">
        <v>1</v>
      </c>
      <c r="P406" s="13">
        <v>2</v>
      </c>
      <c r="Q406" s="13">
        <v>3</v>
      </c>
      <c r="R406" s="13" t="s">
        <v>73</v>
      </c>
      <c r="S406" s="13" t="s">
        <v>73</v>
      </c>
      <c r="T406" s="13">
        <v>44901</v>
      </c>
      <c r="U406" s="13">
        <v>2958465</v>
      </c>
      <c r="V406" s="13" t="s">
        <v>5707</v>
      </c>
      <c r="W406" s="13" t="s">
        <v>144</v>
      </c>
      <c r="Y406" s="13" t="s">
        <v>143</v>
      </c>
      <c r="Z406" s="13">
        <v>7594328</v>
      </c>
      <c r="AA406" s="13">
        <v>716</v>
      </c>
      <c r="AB406" s="13">
        <v>358</v>
      </c>
      <c r="AE406" s="51">
        <f t="shared" si="120"/>
        <v>1</v>
      </c>
      <c r="AG406" s="6" t="str">
        <f t="shared" si="121"/>
        <v>90MB1BG0-C1BAY0</v>
      </c>
      <c r="AH406" s="6" t="str">
        <f t="shared" si="122"/>
        <v>59MB1BGB-MB0A01S</v>
      </c>
      <c r="AI406" s="6" t="str">
        <f t="shared" si="123"/>
        <v/>
      </c>
      <c r="AJ406" s="6" t="str">
        <f t="shared" si="124"/>
        <v/>
      </c>
      <c r="AK406" s="6" t="str">
        <f t="shared" si="125"/>
        <v/>
      </c>
      <c r="AL406" s="6" t="str">
        <f t="shared" si="126"/>
        <v/>
      </c>
      <c r="AM406" s="6" t="str">
        <f t="shared" si="127"/>
        <v/>
      </c>
      <c r="AN406" s="6" t="str">
        <f t="shared" si="128"/>
        <v/>
      </c>
      <c r="AO406" s="6" t="str">
        <f t="shared" si="129"/>
        <v xml:space="preserve">90MB1BG0-C1BAY0 | 59MB1BGB-MB0A01S |  |  |  |  |  | </v>
      </c>
      <c r="AP406" s="6">
        <f t="shared" si="130"/>
        <v>0</v>
      </c>
      <c r="AQ406" s="4"/>
      <c r="AR406" s="6" t="b">
        <f t="shared" si="131"/>
        <v>1</v>
      </c>
      <c r="AS406" s="6" t="str">
        <f t="shared" si="132"/>
        <v>461E | 90MB1BG0-C1BAY0 | 59MB1BGB-MB0A01S |  |  |  |  |  |  | B9</v>
      </c>
      <c r="AT406" s="63">
        <f>IF(NOT(AR406),IF(TRIM($H406)="","Assembly","Phantom Alt"),VLOOKUP(F406,ZPCS04!B:G,6,0))</f>
        <v>748</v>
      </c>
      <c r="AU406" s="7"/>
      <c r="AV406" s="38">
        <f ca="1">IF(TRIM($W406)="F",OFFSET($A$5,MATCH($AS406,$AS$5:$AS406,0)-1,0),$A406)</f>
        <v>406</v>
      </c>
      <c r="AW406" s="38">
        <f ca="1">IFERROR(OFFSET(ZPCS04!$A$1,MATCH(F406,ZPCS04!B:B,0)-1,0),100)</f>
        <v>2</v>
      </c>
      <c r="AX406" s="7"/>
      <c r="AY406" s="6" t="b">
        <f t="shared" si="133"/>
        <v>1</v>
      </c>
      <c r="AZ406" s="6" t="b">
        <f t="shared" si="134"/>
        <v>1</v>
      </c>
      <c r="BB406" s="38" t="str">
        <f ca="1">IF(AT406="Phantom Alt",MATCH($AS406,$AS$5:$AS406,0),IF(OR(OFFSET($AF406,0,8-COUNTBLANK($AG406:$AN406))=$F405,$BE406=$BE405),$BB405,""))</f>
        <v/>
      </c>
      <c r="BC406" s="41"/>
      <c r="BD406" s="55" t="str">
        <f t="shared" si="135"/>
        <v>90MB1BG0-C1BAY0 | 11G232056004150</v>
      </c>
      <c r="BE406" s="55" t="str">
        <f t="shared" ca="1" si="136"/>
        <v>90MB1BG0-C1BAY0 | 59MB1BGB-MB0A01S</v>
      </c>
      <c r="BF406" s="57">
        <f ca="1">IFERROR(VLOOKUP($BE406,$BD$5:$BF405,3,0)*$AE406,VLOOKUP($C406,Demanda!$A:$B,2,0)*$AE406)*IF(AT406="Phantom Alt",$BC406,TRUE)</f>
        <v>1500</v>
      </c>
      <c r="BG406" s="57">
        <f t="shared" ca="1" si="137"/>
        <v>0</v>
      </c>
      <c r="BH406" s="57">
        <f>SUMIF(Invoice!A:A,F406,Invoice!B:B)</f>
        <v>0</v>
      </c>
      <c r="BI406" s="57">
        <f t="shared" ca="1" si="138"/>
        <v>1500</v>
      </c>
      <c r="BJ406" s="57">
        <f ca="1">MIN((BI406-SUMIF($AS$5:AS405,AS406,$BJ$5:BJ405)),MAX(0,BH406-SUMIF($F$5:F405,F406,$BJ$5:BJ405)))</f>
        <v>0</v>
      </c>
      <c r="BK406" s="57">
        <f t="shared" ca="1" si="139"/>
        <v>0</v>
      </c>
      <c r="BL406" s="57">
        <f ca="1">MAX(0,SUMIF(Invoice!A:A,F406,Invoice!B:B)-SUMIF(F:F,F406,BJ:BJ))*(COUNTIF(F:F,F406)=COUNTIF($F$5:F406,F406))</f>
        <v>0</v>
      </c>
    </row>
    <row r="407" spans="1:64" hidden="1">
      <c r="A407" s="43">
        <v>407</v>
      </c>
      <c r="B407" s="13" t="s">
        <v>145</v>
      </c>
      <c r="C407" s="13" t="s">
        <v>5706</v>
      </c>
      <c r="D407" s="13">
        <v>2</v>
      </c>
      <c r="E407" s="13">
        <v>1200</v>
      </c>
      <c r="F407" s="71" t="s">
        <v>3324</v>
      </c>
      <c r="G407" s="71" t="s">
        <v>3325</v>
      </c>
      <c r="H407" s="13" t="s">
        <v>790</v>
      </c>
      <c r="I407" s="13" t="s">
        <v>54</v>
      </c>
      <c r="J407" s="28">
        <v>100</v>
      </c>
      <c r="K407" s="13" t="s">
        <v>148</v>
      </c>
      <c r="L407" s="13" t="s">
        <v>53</v>
      </c>
      <c r="M407" s="13">
        <v>1</v>
      </c>
      <c r="N407" s="13">
        <v>1</v>
      </c>
      <c r="O407" s="13">
        <v>1</v>
      </c>
      <c r="P407" s="13">
        <v>2</v>
      </c>
      <c r="Q407" s="13">
        <v>1</v>
      </c>
      <c r="R407" s="13" t="s">
        <v>73</v>
      </c>
      <c r="S407" s="13" t="s">
        <v>73</v>
      </c>
      <c r="T407" s="13">
        <v>44901</v>
      </c>
      <c r="U407" s="13">
        <v>2958465</v>
      </c>
      <c r="V407" s="13" t="s">
        <v>5707</v>
      </c>
      <c r="W407" s="13" t="s">
        <v>144</v>
      </c>
      <c r="Y407" s="13" t="s">
        <v>143</v>
      </c>
      <c r="Z407" s="13">
        <v>7594328</v>
      </c>
      <c r="AA407" s="13">
        <v>712</v>
      </c>
      <c r="AB407" s="13">
        <v>356</v>
      </c>
      <c r="AE407" s="51">
        <f t="shared" si="120"/>
        <v>1</v>
      </c>
      <c r="AG407" s="6" t="str">
        <f t="shared" si="121"/>
        <v>90MB1BG0-C1BAY0</v>
      </c>
      <c r="AH407" s="6" t="str">
        <f t="shared" si="122"/>
        <v>59MB1BGB-MB0A01S</v>
      </c>
      <c r="AI407" s="6" t="str">
        <f t="shared" si="123"/>
        <v/>
      </c>
      <c r="AJ407" s="6" t="str">
        <f t="shared" si="124"/>
        <v/>
      </c>
      <c r="AK407" s="6" t="str">
        <f t="shared" si="125"/>
        <v/>
      </c>
      <c r="AL407" s="6" t="str">
        <f t="shared" si="126"/>
        <v/>
      </c>
      <c r="AM407" s="6" t="str">
        <f t="shared" si="127"/>
        <v/>
      </c>
      <c r="AN407" s="6" t="str">
        <f t="shared" si="128"/>
        <v/>
      </c>
      <c r="AO407" s="6" t="str">
        <f t="shared" si="129"/>
        <v xml:space="preserve">90MB1BG0-C1BAY0 | 59MB1BGB-MB0A01S |  |  |  |  |  | </v>
      </c>
      <c r="AP407" s="6">
        <f t="shared" si="130"/>
        <v>100</v>
      </c>
      <c r="AQ407" s="4"/>
      <c r="AR407" s="6" t="b">
        <f t="shared" si="131"/>
        <v>1</v>
      </c>
      <c r="AS407" s="6" t="str">
        <f t="shared" si="132"/>
        <v>461E | 90MB1BG0-C1BAY0 | 59MB1BGB-MB0A01S |  |  |  |  |  |  | B9</v>
      </c>
      <c r="AT407" s="63">
        <f>IF(NOT(AR407),IF(TRIM($H407)="","Assembly","Phantom Alt"),VLOOKUP(F407,ZPCS04!B:G,6,0))</f>
        <v>748</v>
      </c>
      <c r="AU407" s="7"/>
      <c r="AV407" s="38">
        <f ca="1">IF(TRIM($W407)="F",OFFSET($A$5,MATCH($AS407,$AS$5:$AS407,0)-1,0),$A407)</f>
        <v>406</v>
      </c>
      <c r="AW407" s="38">
        <f ca="1">IFERROR(OFFSET(ZPCS04!$A$1,MATCH(F407,ZPCS04!B:B,0)-1,0),100)</f>
        <v>2</v>
      </c>
      <c r="AX407" s="7"/>
      <c r="AY407" s="6" t="b">
        <f t="shared" si="133"/>
        <v>1</v>
      </c>
      <c r="AZ407" s="6" t="b">
        <f t="shared" si="134"/>
        <v>1</v>
      </c>
      <c r="BB407" s="38" t="str">
        <f ca="1">IF(AT407="Phantom Alt",MATCH($AS407,$AS$5:$AS407,0),IF(OR(OFFSET($AF407,0,8-COUNTBLANK($AG407:$AN407))=$F406,$BE407=$BE406),$BB406,""))</f>
        <v/>
      </c>
      <c r="BC407" s="41"/>
      <c r="BD407" s="55" t="str">
        <f t="shared" si="135"/>
        <v>90MB1BG0-C1BAY0 | 11G232056004320</v>
      </c>
      <c r="BE407" s="55" t="str">
        <f t="shared" ca="1" si="136"/>
        <v>90MB1BG0-C1BAY0 | 59MB1BGB-MB0A01S</v>
      </c>
      <c r="BF407" s="57">
        <f ca="1">IFERROR(VLOOKUP($BE407,$BD$5:$BF406,3,0)*$AE407,VLOOKUP($C407,Demanda!$A:$B,2,0)*$AE407)*IF(AT407="Phantom Alt",$BC407,TRUE)</f>
        <v>1500</v>
      </c>
      <c r="BG407" s="57">
        <f t="shared" ca="1" si="137"/>
        <v>1500</v>
      </c>
      <c r="BH407" s="57">
        <f>SUMIF(Invoice!A:A,F407,Invoice!B:B)</f>
        <v>0</v>
      </c>
      <c r="BI407" s="57">
        <f t="shared" ca="1" si="138"/>
        <v>1500</v>
      </c>
      <c r="BJ407" s="57">
        <f ca="1">MIN((BI407-SUMIF($AS$5:AS406,AS407,$BJ$5:BJ406)),MAX(0,BH407-SUMIF($F$5:F406,F407,$BJ$5:BJ406)))</f>
        <v>0</v>
      </c>
      <c r="BK407" s="57">
        <f t="shared" ca="1" si="139"/>
        <v>0</v>
      </c>
      <c r="BL407" s="57">
        <f ca="1">MAX(0,SUMIF(Invoice!A:A,F407,Invoice!B:B)-SUMIF(F:F,F407,BJ:BJ))*(COUNTIF(F:F,F407)=COUNTIF($F$5:F407,F407))</f>
        <v>0</v>
      </c>
    </row>
    <row r="408" spans="1:64" hidden="1">
      <c r="A408" s="43">
        <v>409</v>
      </c>
      <c r="B408" s="13" t="s">
        <v>145</v>
      </c>
      <c r="C408" s="13" t="s">
        <v>5706</v>
      </c>
      <c r="D408" s="13">
        <v>2</v>
      </c>
      <c r="E408" s="13">
        <v>1200</v>
      </c>
      <c r="F408" s="71" t="s">
        <v>3326</v>
      </c>
      <c r="G408" s="71" t="s">
        <v>3327</v>
      </c>
      <c r="H408" s="13" t="s">
        <v>790</v>
      </c>
      <c r="I408" s="13" t="s">
        <v>55</v>
      </c>
      <c r="J408" s="28">
        <v>0</v>
      </c>
      <c r="K408" s="13" t="s">
        <v>148</v>
      </c>
      <c r="L408" s="13" t="s">
        <v>53</v>
      </c>
      <c r="M408" s="13">
        <v>1</v>
      </c>
      <c r="O408" s="13">
        <v>1</v>
      </c>
      <c r="P408" s="13">
        <v>2</v>
      </c>
      <c r="Q408" s="13">
        <v>4</v>
      </c>
      <c r="R408" s="13" t="s">
        <v>73</v>
      </c>
      <c r="S408" s="13" t="s">
        <v>73</v>
      </c>
      <c r="T408" s="13">
        <v>44901</v>
      </c>
      <c r="U408" s="13">
        <v>2958465</v>
      </c>
      <c r="V408" s="13" t="s">
        <v>5707</v>
      </c>
      <c r="W408" s="13" t="s">
        <v>144</v>
      </c>
      <c r="Y408" s="13" t="s">
        <v>143</v>
      </c>
      <c r="Z408" s="13">
        <v>7594328</v>
      </c>
      <c r="AA408" s="13">
        <v>718</v>
      </c>
      <c r="AB408" s="13">
        <v>359</v>
      </c>
      <c r="AE408" s="51">
        <f t="shared" si="120"/>
        <v>1</v>
      </c>
      <c r="AG408" s="6" t="str">
        <f t="shared" si="121"/>
        <v>90MB1BG0-C1BAY0</v>
      </c>
      <c r="AH408" s="6" t="str">
        <f t="shared" si="122"/>
        <v>59MB1BGB-MB0A01S</v>
      </c>
      <c r="AI408" s="6" t="str">
        <f t="shared" si="123"/>
        <v/>
      </c>
      <c r="AJ408" s="6" t="str">
        <f t="shared" si="124"/>
        <v/>
      </c>
      <c r="AK408" s="6" t="str">
        <f t="shared" si="125"/>
        <v/>
      </c>
      <c r="AL408" s="6" t="str">
        <f t="shared" si="126"/>
        <v/>
      </c>
      <c r="AM408" s="6" t="str">
        <f t="shared" si="127"/>
        <v/>
      </c>
      <c r="AN408" s="6" t="str">
        <f t="shared" si="128"/>
        <v/>
      </c>
      <c r="AO408" s="6" t="str">
        <f t="shared" si="129"/>
        <v xml:space="preserve">90MB1BG0-C1BAY0 | 59MB1BGB-MB0A01S |  |  |  |  |  | </v>
      </c>
      <c r="AP408" s="6">
        <f t="shared" si="130"/>
        <v>0</v>
      </c>
      <c r="AQ408" s="4"/>
      <c r="AR408" s="6" t="b">
        <f t="shared" si="131"/>
        <v>1</v>
      </c>
      <c r="AS408" s="6" t="str">
        <f t="shared" si="132"/>
        <v>461E | 90MB1BG0-C1BAY0 | 59MB1BGB-MB0A01S |  |  |  |  |  |  | B9</v>
      </c>
      <c r="AT408" s="63">
        <f>IF(NOT(AR408),IF(TRIM($H408)="","Assembly","Phantom Alt"),VLOOKUP(F408,ZPCS04!B:G,6,0))</f>
        <v>748</v>
      </c>
      <c r="AU408" s="7"/>
      <c r="AV408" s="38">
        <f ca="1">IF(TRIM($W408)="F",OFFSET($A$5,MATCH($AS408,$AS$5:$AS408,0)-1,0),$A408)</f>
        <v>406</v>
      </c>
      <c r="AW408" s="38">
        <f ca="1">IFERROR(OFFSET(ZPCS04!$A$1,MATCH(F408,ZPCS04!B:B,0)-1,0),100)</f>
        <v>2</v>
      </c>
      <c r="AX408" s="7"/>
      <c r="AY408" s="6" t="b">
        <f t="shared" si="133"/>
        <v>1</v>
      </c>
      <c r="AZ408" s="6" t="b">
        <f t="shared" si="134"/>
        <v>1</v>
      </c>
      <c r="BB408" s="38" t="str">
        <f ca="1">IF(AT408="Phantom Alt",MATCH($AS408,$AS$5:$AS408,0),IF(OR(OFFSET($AF408,0,8-COUNTBLANK($AG408:$AN408))=$F407,$BE408=$BE407),$BB407,""))</f>
        <v/>
      </c>
      <c r="BC408" s="41"/>
      <c r="BD408" s="55" t="str">
        <f t="shared" si="135"/>
        <v>90MB1BG0-C1BAY0 | 11G232056004360</v>
      </c>
      <c r="BE408" s="55" t="str">
        <f t="shared" ca="1" si="136"/>
        <v>90MB1BG0-C1BAY0 | 59MB1BGB-MB0A01S</v>
      </c>
      <c r="BF408" s="57">
        <f ca="1">IFERROR(VLOOKUP($BE408,$BD$5:$BF407,3,0)*$AE408,VLOOKUP($C408,Demanda!$A:$B,2,0)*$AE408)*IF(AT408="Phantom Alt",$BC408,TRUE)</f>
        <v>1500</v>
      </c>
      <c r="BG408" s="57">
        <f t="shared" ca="1" si="137"/>
        <v>0</v>
      </c>
      <c r="BH408" s="57">
        <f>SUMIF(Invoice!A:A,F408,Invoice!B:B)</f>
        <v>0</v>
      </c>
      <c r="BI408" s="57">
        <f t="shared" ca="1" si="138"/>
        <v>1500</v>
      </c>
      <c r="BJ408" s="57">
        <f ca="1">MIN((BI408-SUMIF($AS$5:AS407,AS408,$BJ$5:BJ407)),MAX(0,BH408-SUMIF($F$5:F407,F408,$BJ$5:BJ407)))</f>
        <v>0</v>
      </c>
      <c r="BK408" s="57">
        <f t="shared" ca="1" si="139"/>
        <v>0</v>
      </c>
      <c r="BL408" s="57">
        <f ca="1">MAX(0,SUMIF(Invoice!A:A,F408,Invoice!B:B)-SUMIF(F:F,F408,BJ:BJ))*(COUNTIF(F:F,F408)=COUNTIF($F$5:F408,F408))</f>
        <v>0</v>
      </c>
    </row>
    <row r="409" spans="1:64" hidden="1">
      <c r="A409" s="43">
        <v>408</v>
      </c>
      <c r="B409" s="13" t="s">
        <v>145</v>
      </c>
      <c r="C409" s="13" t="s">
        <v>5706</v>
      </c>
      <c r="D409" s="13">
        <v>2</v>
      </c>
      <c r="E409" s="13">
        <v>1200</v>
      </c>
      <c r="F409" s="71" t="s">
        <v>3328</v>
      </c>
      <c r="G409" s="71" t="s">
        <v>3329</v>
      </c>
      <c r="H409" s="13" t="s">
        <v>790</v>
      </c>
      <c r="I409" s="13" t="s">
        <v>55</v>
      </c>
      <c r="J409" s="28">
        <v>0</v>
      </c>
      <c r="K409" s="13" t="s">
        <v>148</v>
      </c>
      <c r="L409" s="13" t="s">
        <v>53</v>
      </c>
      <c r="M409" s="13">
        <v>1</v>
      </c>
      <c r="O409" s="13">
        <v>1</v>
      </c>
      <c r="P409" s="13">
        <v>2</v>
      </c>
      <c r="Q409" s="13">
        <v>5</v>
      </c>
      <c r="R409" s="13" t="s">
        <v>73</v>
      </c>
      <c r="S409" s="13" t="s">
        <v>73</v>
      </c>
      <c r="T409" s="13">
        <v>44901</v>
      </c>
      <c r="U409" s="13">
        <v>2958465</v>
      </c>
      <c r="V409" s="13" t="s">
        <v>5707</v>
      </c>
      <c r="W409" s="13" t="s">
        <v>144</v>
      </c>
      <c r="Y409" s="13" t="s">
        <v>143</v>
      </c>
      <c r="Z409" s="13">
        <v>7594328</v>
      </c>
      <c r="AA409" s="13">
        <v>720</v>
      </c>
      <c r="AB409" s="13">
        <v>360</v>
      </c>
      <c r="AE409" s="51">
        <f t="shared" si="120"/>
        <v>1</v>
      </c>
      <c r="AG409" s="6" t="str">
        <f t="shared" si="121"/>
        <v>90MB1BG0-C1BAY0</v>
      </c>
      <c r="AH409" s="6" t="str">
        <f t="shared" si="122"/>
        <v>59MB1BGB-MB0A01S</v>
      </c>
      <c r="AI409" s="6" t="str">
        <f t="shared" si="123"/>
        <v/>
      </c>
      <c r="AJ409" s="6" t="str">
        <f t="shared" si="124"/>
        <v/>
      </c>
      <c r="AK409" s="6" t="str">
        <f t="shared" si="125"/>
        <v/>
      </c>
      <c r="AL409" s="6" t="str">
        <f t="shared" si="126"/>
        <v/>
      </c>
      <c r="AM409" s="6" t="str">
        <f t="shared" si="127"/>
        <v/>
      </c>
      <c r="AN409" s="6" t="str">
        <f t="shared" si="128"/>
        <v/>
      </c>
      <c r="AO409" s="6" t="str">
        <f t="shared" si="129"/>
        <v xml:space="preserve">90MB1BG0-C1BAY0 | 59MB1BGB-MB0A01S |  |  |  |  |  | </v>
      </c>
      <c r="AP409" s="6">
        <f t="shared" si="130"/>
        <v>0</v>
      </c>
      <c r="AQ409" s="4"/>
      <c r="AR409" s="6" t="b">
        <f t="shared" si="131"/>
        <v>1</v>
      </c>
      <c r="AS409" s="6" t="str">
        <f t="shared" si="132"/>
        <v>461E | 90MB1BG0-C1BAY0 | 59MB1BGB-MB0A01S |  |  |  |  |  |  | B9</v>
      </c>
      <c r="AT409" s="63">
        <f>IF(NOT(AR409),IF(TRIM($H409)="","Assembly","Phantom Alt"),VLOOKUP(F409,ZPCS04!B:G,6,0))</f>
        <v>748</v>
      </c>
      <c r="AU409" s="7"/>
      <c r="AV409" s="38">
        <f ca="1">IF(TRIM($W409)="F",OFFSET($A$5,MATCH($AS409,$AS$5:$AS409,0)-1,0),$A409)</f>
        <v>406</v>
      </c>
      <c r="AW409" s="38">
        <f ca="1">IFERROR(OFFSET(ZPCS04!$A$1,MATCH(F409,ZPCS04!B:B,0)-1,0),100)</f>
        <v>1.9999999000000002</v>
      </c>
      <c r="AX409" s="7"/>
      <c r="AY409" s="6" t="b">
        <f t="shared" si="133"/>
        <v>1</v>
      </c>
      <c r="AZ409" s="6" t="b">
        <f t="shared" si="134"/>
        <v>1</v>
      </c>
      <c r="BB409" s="38" t="str">
        <f ca="1">IF(AT409="Phantom Alt",MATCH($AS409,$AS$5:$AS409,0),IF(OR(OFFSET($AF409,0,8-COUNTBLANK($AG409:$AN409))=$F408,$BE409=$BE408),$BB408,""))</f>
        <v/>
      </c>
      <c r="BC409" s="41"/>
      <c r="BD409" s="55" t="str">
        <f t="shared" si="135"/>
        <v>90MB1BG0-C1BAY0 | 11G232056004390</v>
      </c>
      <c r="BE409" s="55" t="str">
        <f t="shared" ca="1" si="136"/>
        <v>90MB1BG0-C1BAY0 | 59MB1BGB-MB0A01S</v>
      </c>
      <c r="BF409" s="57">
        <f ca="1">IFERROR(VLOOKUP($BE409,$BD$5:$BF408,3,0)*$AE409,VLOOKUP($C409,Demanda!$A:$B,2,0)*$AE409)*IF(AT409="Phantom Alt",$BC409,TRUE)</f>
        <v>1500</v>
      </c>
      <c r="BG409" s="57">
        <f t="shared" ca="1" si="137"/>
        <v>0</v>
      </c>
      <c r="BH409" s="57">
        <f>SUMIF(Invoice!A:A,F409,Invoice!B:B)</f>
        <v>10000</v>
      </c>
      <c r="BI409" s="57">
        <f t="shared" ca="1" si="138"/>
        <v>1500</v>
      </c>
      <c r="BJ409" s="57">
        <f ca="1">MIN((BI409-SUMIF($AS$5:AS408,AS409,$BJ$5:BJ408)),MAX(0,BH409-SUMIF($F$5:F408,F409,$BJ$5:BJ408)))</f>
        <v>1500</v>
      </c>
      <c r="BK409" s="57">
        <f t="shared" ca="1" si="139"/>
        <v>0</v>
      </c>
      <c r="BL409" s="57">
        <f ca="1">MAX(0,SUMIF(Invoice!A:A,F409,Invoice!B:B)-SUMIF(F:F,F409,BJ:BJ))*(COUNTIF(F:F,F409)=COUNTIF($F$5:F409,F409))</f>
        <v>8500</v>
      </c>
    </row>
    <row r="410" spans="1:64" hidden="1">
      <c r="A410" s="43">
        <v>410</v>
      </c>
      <c r="B410" s="13" t="s">
        <v>145</v>
      </c>
      <c r="C410" s="13" t="s">
        <v>5706</v>
      </c>
      <c r="D410" s="13">
        <v>2</v>
      </c>
      <c r="E410" s="13">
        <v>1210</v>
      </c>
      <c r="F410" s="71" t="s">
        <v>1506</v>
      </c>
      <c r="G410" s="71" t="s">
        <v>1507</v>
      </c>
      <c r="H410" s="13" t="s">
        <v>797</v>
      </c>
      <c r="I410" s="13" t="s">
        <v>55</v>
      </c>
      <c r="J410" s="28">
        <v>0</v>
      </c>
      <c r="K410" s="13" t="s">
        <v>148</v>
      </c>
      <c r="L410" s="13" t="s">
        <v>53</v>
      </c>
      <c r="M410" s="13">
        <v>2</v>
      </c>
      <c r="O410" s="13">
        <v>1</v>
      </c>
      <c r="P410" s="13">
        <v>2</v>
      </c>
      <c r="Q410" s="13">
        <v>2</v>
      </c>
      <c r="R410" s="13" t="s">
        <v>73</v>
      </c>
      <c r="S410" s="13" t="s">
        <v>73</v>
      </c>
      <c r="T410" s="13">
        <v>44901</v>
      </c>
      <c r="U410" s="13">
        <v>2958465</v>
      </c>
      <c r="V410" s="13" t="s">
        <v>5707</v>
      </c>
      <c r="W410" s="13" t="s">
        <v>144</v>
      </c>
      <c r="Y410" s="13" t="s">
        <v>143</v>
      </c>
      <c r="Z410" s="13">
        <v>7594328</v>
      </c>
      <c r="AA410" s="13">
        <v>724</v>
      </c>
      <c r="AB410" s="13">
        <v>362</v>
      </c>
      <c r="AE410" s="51">
        <f t="shared" si="120"/>
        <v>2</v>
      </c>
      <c r="AG410" s="6" t="str">
        <f t="shared" si="121"/>
        <v>90MB1BG0-C1BAY0</v>
      </c>
      <c r="AH410" s="6" t="str">
        <f t="shared" si="122"/>
        <v>59MB1BGB-MB0A01S</v>
      </c>
      <c r="AI410" s="6" t="str">
        <f t="shared" si="123"/>
        <v/>
      </c>
      <c r="AJ410" s="6" t="str">
        <f t="shared" si="124"/>
        <v/>
      </c>
      <c r="AK410" s="6" t="str">
        <f t="shared" si="125"/>
        <v/>
      </c>
      <c r="AL410" s="6" t="str">
        <f t="shared" si="126"/>
        <v/>
      </c>
      <c r="AM410" s="6" t="str">
        <f t="shared" si="127"/>
        <v/>
      </c>
      <c r="AN410" s="6" t="str">
        <f t="shared" si="128"/>
        <v/>
      </c>
      <c r="AO410" s="6" t="str">
        <f t="shared" si="129"/>
        <v xml:space="preserve">90MB1BG0-C1BAY0 | 59MB1BGB-MB0A01S |  |  |  |  |  | </v>
      </c>
      <c r="AP410" s="6">
        <f t="shared" si="130"/>
        <v>0</v>
      </c>
      <c r="AQ410" s="4"/>
      <c r="AR410" s="6" t="b">
        <f t="shared" si="131"/>
        <v>1</v>
      </c>
      <c r="AS410" s="6" t="str">
        <f t="shared" si="132"/>
        <v>461E | 90MB1BG0-C1BAY0 | 59MB1BGB-MB0A01S |  |  |  |  |  |  | C0</v>
      </c>
      <c r="AT410" s="63">
        <f>IF(NOT(AR410),IF(TRIM($H410)="","Assembly","Phantom Alt"),VLOOKUP(F410,ZPCS04!B:G,6,0))</f>
        <v>1281</v>
      </c>
      <c r="AU410" s="7"/>
      <c r="AV410" s="38">
        <f ca="1">IF(TRIM($W410)="F",OFFSET($A$5,MATCH($AS410,$AS$5:$AS410,0)-1,0),$A410)</f>
        <v>410</v>
      </c>
      <c r="AW410" s="38">
        <f ca="1">IFERROR(OFFSET(ZPCS04!$A$1,MATCH(F410,ZPCS04!B:B,0)-1,0),100)</f>
        <v>2</v>
      </c>
      <c r="AX410" s="7"/>
      <c r="AY410" s="6" t="b">
        <f t="shared" si="133"/>
        <v>1</v>
      </c>
      <c r="AZ410" s="6" t="b">
        <f t="shared" si="134"/>
        <v>1</v>
      </c>
      <c r="BB410" s="38" t="str">
        <f ca="1">IF(AT410="Phantom Alt",MATCH($AS410,$AS$5:$AS410,0),IF(OR(OFFSET($AF410,0,8-COUNTBLANK($AG410:$AN410))=$F409,$BE410=$BE409),$BB409,""))</f>
        <v/>
      </c>
      <c r="BC410" s="41"/>
      <c r="BD410" s="55" t="str">
        <f t="shared" si="135"/>
        <v>90MB1BG0-C1BAY0 | 11203-0124Q000</v>
      </c>
      <c r="BE410" s="55" t="str">
        <f t="shared" ca="1" si="136"/>
        <v>90MB1BG0-C1BAY0 | 59MB1BGB-MB0A01S</v>
      </c>
      <c r="BF410" s="57">
        <f ca="1">IFERROR(VLOOKUP($BE410,$BD$5:$BF409,3,0)*$AE410,VLOOKUP($C410,Demanda!$A:$B,2,0)*$AE410)*IF(AT410="Phantom Alt",$BC410,TRUE)</f>
        <v>3000</v>
      </c>
      <c r="BG410" s="57">
        <f t="shared" ca="1" si="137"/>
        <v>0</v>
      </c>
      <c r="BH410" s="57">
        <f>SUMIF(Invoice!A:A,F410,Invoice!B:B)</f>
        <v>0</v>
      </c>
      <c r="BI410" s="57">
        <f t="shared" ca="1" si="138"/>
        <v>3000</v>
      </c>
      <c r="BJ410" s="57">
        <f ca="1">MIN((BI410-SUMIF($AS$5:AS409,AS410,$BJ$5:BJ409)),MAX(0,BH410-SUMIF($F$5:F409,F410,$BJ$5:BJ409)))</f>
        <v>0</v>
      </c>
      <c r="BK410" s="57">
        <f t="shared" ca="1" si="139"/>
        <v>0</v>
      </c>
      <c r="BL410" s="57">
        <f ca="1">MAX(0,SUMIF(Invoice!A:A,F410,Invoice!B:B)-SUMIF(F:F,F410,BJ:BJ))*(COUNTIF(F:F,F410)=COUNTIF($F$5:F410,F410))</f>
        <v>0</v>
      </c>
    </row>
    <row r="411" spans="1:64" hidden="1">
      <c r="A411" s="43">
        <v>411</v>
      </c>
      <c r="B411" s="13" t="s">
        <v>145</v>
      </c>
      <c r="C411" s="13" t="s">
        <v>5706</v>
      </c>
      <c r="D411" s="13">
        <v>2</v>
      </c>
      <c r="E411" s="13">
        <v>1210</v>
      </c>
      <c r="F411" s="71" t="s">
        <v>1508</v>
      </c>
      <c r="G411" s="71" t="s">
        <v>1509</v>
      </c>
      <c r="H411" s="13" t="s">
        <v>797</v>
      </c>
      <c r="I411" s="13" t="s">
        <v>55</v>
      </c>
      <c r="J411" s="28">
        <v>0</v>
      </c>
      <c r="K411" s="13" t="s">
        <v>1383</v>
      </c>
      <c r="L411" s="13" t="s">
        <v>53</v>
      </c>
      <c r="M411" s="13">
        <v>2</v>
      </c>
      <c r="O411" s="13">
        <v>1</v>
      </c>
      <c r="P411" s="13">
        <v>2</v>
      </c>
      <c r="Q411" s="13">
        <v>3</v>
      </c>
      <c r="R411" s="13" t="s">
        <v>122</v>
      </c>
      <c r="S411" s="13" t="s">
        <v>122</v>
      </c>
      <c r="T411" s="13">
        <v>44901</v>
      </c>
      <c r="U411" s="13">
        <v>2958465</v>
      </c>
      <c r="V411" s="13" t="s">
        <v>5707</v>
      </c>
      <c r="W411" s="13" t="s">
        <v>144</v>
      </c>
      <c r="Y411" s="13" t="s">
        <v>143</v>
      </c>
      <c r="Z411" s="13">
        <v>7594328</v>
      </c>
      <c r="AA411" s="13">
        <v>726</v>
      </c>
      <c r="AB411" s="13">
        <v>363</v>
      </c>
      <c r="AE411" s="51">
        <f t="shared" si="120"/>
        <v>2</v>
      </c>
      <c r="AG411" s="6" t="str">
        <f t="shared" si="121"/>
        <v>90MB1BG0-C1BAY0</v>
      </c>
      <c r="AH411" s="6" t="str">
        <f t="shared" si="122"/>
        <v>59MB1BGB-MB0A01S</v>
      </c>
      <c r="AI411" s="6" t="str">
        <f t="shared" si="123"/>
        <v/>
      </c>
      <c r="AJ411" s="6" t="str">
        <f t="shared" si="124"/>
        <v/>
      </c>
      <c r="AK411" s="6" t="str">
        <f t="shared" si="125"/>
        <v/>
      </c>
      <c r="AL411" s="6" t="str">
        <f t="shared" si="126"/>
        <v/>
      </c>
      <c r="AM411" s="6" t="str">
        <f t="shared" si="127"/>
        <v/>
      </c>
      <c r="AN411" s="6" t="str">
        <f t="shared" si="128"/>
        <v/>
      </c>
      <c r="AO411" s="6" t="str">
        <f t="shared" si="129"/>
        <v xml:space="preserve">90MB1BG0-C1BAY0 | 59MB1BGB-MB0A01S |  |  |  |  |  | </v>
      </c>
      <c r="AP411" s="6">
        <f t="shared" si="130"/>
        <v>0</v>
      </c>
      <c r="AQ411" s="4"/>
      <c r="AR411" s="6" t="b">
        <f t="shared" si="131"/>
        <v>1</v>
      </c>
      <c r="AS411" s="6" t="str">
        <f t="shared" si="132"/>
        <v>461E | 90MB1BG0-C1BAY0 | 59MB1BGB-MB0A01S |  |  |  |  |  |  | C0</v>
      </c>
      <c r="AT411" s="63">
        <f>IF(NOT(AR411),IF(TRIM($H411)="","Assembly","Phantom Alt"),VLOOKUP(F411,ZPCS04!B:G,6,0))</f>
        <v>1281</v>
      </c>
      <c r="AU411" s="7"/>
      <c r="AV411" s="38">
        <f ca="1">IF(TRIM($W411)="F",OFFSET($A$5,MATCH($AS411,$AS$5:$AS411,0)-1,0),$A411)</f>
        <v>410</v>
      </c>
      <c r="AW411" s="38">
        <f ca="1">IFERROR(OFFSET(ZPCS04!$A$1,MATCH(F411,ZPCS04!B:B,0)-1,0),100)</f>
        <v>2</v>
      </c>
      <c r="AX411" s="7"/>
      <c r="AY411" s="6" t="b">
        <f t="shared" si="133"/>
        <v>1</v>
      </c>
      <c r="AZ411" s="6" t="b">
        <f t="shared" si="134"/>
        <v>1</v>
      </c>
      <c r="BB411" s="38" t="str">
        <f ca="1">IF(AT411="Phantom Alt",MATCH($AS411,$AS$5:$AS411,0),IF(OR(OFFSET($AF411,0,8-COUNTBLANK($AG411:$AN411))=$F410,$BE411=$BE410),$BB410,""))</f>
        <v/>
      </c>
      <c r="BC411" s="41"/>
      <c r="BD411" s="55" t="str">
        <f t="shared" si="135"/>
        <v>90MB1BG0-C1BAY0 | 11G23205R664030</v>
      </c>
      <c r="BE411" s="55" t="str">
        <f t="shared" ca="1" si="136"/>
        <v>90MB1BG0-C1BAY0 | 59MB1BGB-MB0A01S</v>
      </c>
      <c r="BF411" s="57">
        <f ca="1">IFERROR(VLOOKUP($BE411,$BD$5:$BF410,3,0)*$AE411,VLOOKUP($C411,Demanda!$A:$B,2,0)*$AE411)*IF(AT411="Phantom Alt",$BC411,TRUE)</f>
        <v>3000</v>
      </c>
      <c r="BG411" s="57">
        <f t="shared" ca="1" si="137"/>
        <v>0</v>
      </c>
      <c r="BH411" s="57">
        <f>SUMIF(Invoice!A:A,F411,Invoice!B:B)</f>
        <v>0</v>
      </c>
      <c r="BI411" s="57">
        <f t="shared" ca="1" si="138"/>
        <v>3000</v>
      </c>
      <c r="BJ411" s="57">
        <f ca="1">MIN((BI411-SUMIF($AS$5:AS410,AS411,$BJ$5:BJ410)),MAX(0,BH411-SUMIF($F$5:F410,F411,$BJ$5:BJ410)))</f>
        <v>0</v>
      </c>
      <c r="BK411" s="57">
        <f t="shared" ca="1" si="139"/>
        <v>0</v>
      </c>
      <c r="BL411" s="57">
        <f ca="1">MAX(0,SUMIF(Invoice!A:A,F411,Invoice!B:B)-SUMIF(F:F,F411,BJ:BJ))*(COUNTIF(F:F,F411)=COUNTIF($F$5:F411,F411))</f>
        <v>0</v>
      </c>
    </row>
    <row r="412" spans="1:64" hidden="1">
      <c r="A412" s="43">
        <v>412</v>
      </c>
      <c r="B412" s="13" t="s">
        <v>145</v>
      </c>
      <c r="C412" s="13" t="s">
        <v>5706</v>
      </c>
      <c r="D412" s="13">
        <v>2</v>
      </c>
      <c r="E412" s="13">
        <v>1210</v>
      </c>
      <c r="F412" s="71" t="s">
        <v>1510</v>
      </c>
      <c r="G412" s="71" t="s">
        <v>1511</v>
      </c>
      <c r="H412" s="13" t="s">
        <v>797</v>
      </c>
      <c r="I412" s="13" t="s">
        <v>54</v>
      </c>
      <c r="J412" s="28">
        <v>100</v>
      </c>
      <c r="K412" s="13" t="s">
        <v>1383</v>
      </c>
      <c r="L412" s="13" t="s">
        <v>53</v>
      </c>
      <c r="M412" s="13">
        <v>2</v>
      </c>
      <c r="N412" s="13">
        <v>2</v>
      </c>
      <c r="O412" s="13">
        <v>1</v>
      </c>
      <c r="P412" s="13">
        <v>2</v>
      </c>
      <c r="Q412" s="13">
        <v>1</v>
      </c>
      <c r="R412" s="13" t="s">
        <v>73</v>
      </c>
      <c r="S412" s="13" t="s">
        <v>73</v>
      </c>
      <c r="T412" s="13">
        <v>44901</v>
      </c>
      <c r="U412" s="13">
        <v>2958465</v>
      </c>
      <c r="V412" s="13" t="s">
        <v>5707</v>
      </c>
      <c r="W412" s="13" t="s">
        <v>144</v>
      </c>
      <c r="Y412" s="13" t="s">
        <v>143</v>
      </c>
      <c r="Z412" s="13">
        <v>7594328</v>
      </c>
      <c r="AA412" s="13">
        <v>722</v>
      </c>
      <c r="AB412" s="13">
        <v>361</v>
      </c>
      <c r="AE412" s="51">
        <f t="shared" si="120"/>
        <v>2</v>
      </c>
      <c r="AG412" s="6" t="str">
        <f t="shared" si="121"/>
        <v>90MB1BG0-C1BAY0</v>
      </c>
      <c r="AH412" s="6" t="str">
        <f t="shared" si="122"/>
        <v>59MB1BGB-MB0A01S</v>
      </c>
      <c r="AI412" s="6" t="str">
        <f t="shared" si="123"/>
        <v/>
      </c>
      <c r="AJ412" s="6" t="str">
        <f t="shared" si="124"/>
        <v/>
      </c>
      <c r="AK412" s="6" t="str">
        <f t="shared" si="125"/>
        <v/>
      </c>
      <c r="AL412" s="6" t="str">
        <f t="shared" si="126"/>
        <v/>
      </c>
      <c r="AM412" s="6" t="str">
        <f t="shared" si="127"/>
        <v/>
      </c>
      <c r="AN412" s="6" t="str">
        <f t="shared" si="128"/>
        <v/>
      </c>
      <c r="AO412" s="6" t="str">
        <f t="shared" si="129"/>
        <v xml:space="preserve">90MB1BG0-C1BAY0 | 59MB1BGB-MB0A01S |  |  |  |  |  | </v>
      </c>
      <c r="AP412" s="6">
        <f t="shared" si="130"/>
        <v>100</v>
      </c>
      <c r="AQ412" s="4"/>
      <c r="AR412" s="6" t="b">
        <f t="shared" si="131"/>
        <v>1</v>
      </c>
      <c r="AS412" s="6" t="str">
        <f t="shared" si="132"/>
        <v>461E | 90MB1BG0-C1BAY0 | 59MB1BGB-MB0A01S |  |  |  |  |  |  | C0</v>
      </c>
      <c r="AT412" s="63">
        <f>IF(NOT(AR412),IF(TRIM($H412)="","Assembly","Phantom Alt"),VLOOKUP(F412,ZPCS04!B:G,6,0))</f>
        <v>1281</v>
      </c>
      <c r="AU412" s="7"/>
      <c r="AV412" s="38">
        <f ca="1">IF(TRIM($W412)="F",OFFSET($A$5,MATCH($AS412,$AS$5:$AS412,0)-1,0),$A412)</f>
        <v>410</v>
      </c>
      <c r="AW412" s="38">
        <f ca="1">IFERROR(OFFSET(ZPCS04!$A$1,MATCH(F412,ZPCS04!B:B,0)-1,0),100)</f>
        <v>1.9999999000000002</v>
      </c>
      <c r="AX412" s="7"/>
      <c r="AY412" s="6" t="b">
        <f t="shared" si="133"/>
        <v>1</v>
      </c>
      <c r="AZ412" s="6" t="b">
        <f t="shared" si="134"/>
        <v>1</v>
      </c>
      <c r="BB412" s="38" t="str">
        <f ca="1">IF(AT412="Phantom Alt",MATCH($AS412,$AS$5:$AS412,0),IF(OR(OFFSET($AF412,0,8-COUNTBLANK($AG412:$AN412))=$F411,$BE412=$BE411),$BB411,""))</f>
        <v/>
      </c>
      <c r="BC412" s="41"/>
      <c r="BD412" s="55" t="str">
        <f t="shared" si="135"/>
        <v>90MB1BG0-C1BAY0 | 11G23205R664070</v>
      </c>
      <c r="BE412" s="55" t="str">
        <f t="shared" ca="1" si="136"/>
        <v>90MB1BG0-C1BAY0 | 59MB1BGB-MB0A01S</v>
      </c>
      <c r="BF412" s="57">
        <f ca="1">IFERROR(VLOOKUP($BE412,$BD$5:$BF411,3,0)*$AE412,VLOOKUP($C412,Demanda!$A:$B,2,0)*$AE412)*IF(AT412="Phantom Alt",$BC412,TRUE)</f>
        <v>3000</v>
      </c>
      <c r="BG412" s="57">
        <f t="shared" ca="1" si="137"/>
        <v>3000</v>
      </c>
      <c r="BH412" s="57">
        <f>SUMIF(Invoice!A:A,F412,Invoice!B:B)</f>
        <v>10000</v>
      </c>
      <c r="BI412" s="57">
        <f t="shared" ca="1" si="138"/>
        <v>3000</v>
      </c>
      <c r="BJ412" s="57">
        <f ca="1">MIN((BI412-SUMIF($AS$5:AS411,AS412,$BJ$5:BJ411)),MAX(0,BH412-SUMIF($F$5:F411,F412,$BJ$5:BJ411)))</f>
        <v>3000</v>
      </c>
      <c r="BK412" s="57">
        <f t="shared" ca="1" si="139"/>
        <v>0</v>
      </c>
      <c r="BL412" s="57">
        <f ca="1">MAX(0,SUMIF(Invoice!A:A,F412,Invoice!B:B)-SUMIF(F:F,F412,BJ:BJ))*(COUNTIF(F:F,F412)=COUNTIF($F$5:F412,F412))</f>
        <v>7000</v>
      </c>
    </row>
    <row r="413" spans="1:64" hidden="1">
      <c r="A413" s="43">
        <v>413</v>
      </c>
      <c r="B413" s="13" t="s">
        <v>145</v>
      </c>
      <c r="C413" s="13" t="s">
        <v>5706</v>
      </c>
      <c r="D413" s="13">
        <v>2</v>
      </c>
      <c r="E413" s="13">
        <v>1210</v>
      </c>
      <c r="F413" s="71" t="s">
        <v>1512</v>
      </c>
      <c r="G413" s="71" t="s">
        <v>1513</v>
      </c>
      <c r="H413" s="13" t="s">
        <v>797</v>
      </c>
      <c r="I413" s="13" t="s">
        <v>55</v>
      </c>
      <c r="J413" s="28">
        <v>0</v>
      </c>
      <c r="K413" s="13" t="s">
        <v>1383</v>
      </c>
      <c r="L413" s="13" t="s">
        <v>53</v>
      </c>
      <c r="M413" s="13">
        <v>2</v>
      </c>
      <c r="O413" s="13">
        <v>1</v>
      </c>
      <c r="P413" s="13">
        <v>2</v>
      </c>
      <c r="Q413" s="13">
        <v>4</v>
      </c>
      <c r="R413" s="13" t="s">
        <v>122</v>
      </c>
      <c r="S413" s="13" t="s">
        <v>122</v>
      </c>
      <c r="T413" s="13">
        <v>44901</v>
      </c>
      <c r="U413" s="13">
        <v>2958465</v>
      </c>
      <c r="V413" s="13" t="s">
        <v>5707</v>
      </c>
      <c r="W413" s="13" t="s">
        <v>144</v>
      </c>
      <c r="Y413" s="13" t="s">
        <v>143</v>
      </c>
      <c r="Z413" s="13">
        <v>7594328</v>
      </c>
      <c r="AA413" s="13">
        <v>728</v>
      </c>
      <c r="AB413" s="13">
        <v>364</v>
      </c>
      <c r="AE413" s="51">
        <f t="shared" si="120"/>
        <v>2</v>
      </c>
      <c r="AG413" s="6" t="str">
        <f t="shared" si="121"/>
        <v>90MB1BG0-C1BAY0</v>
      </c>
      <c r="AH413" s="6" t="str">
        <f t="shared" si="122"/>
        <v>59MB1BGB-MB0A01S</v>
      </c>
      <c r="AI413" s="6" t="str">
        <f t="shared" si="123"/>
        <v/>
      </c>
      <c r="AJ413" s="6" t="str">
        <f t="shared" si="124"/>
        <v/>
      </c>
      <c r="AK413" s="6" t="str">
        <f t="shared" si="125"/>
        <v/>
      </c>
      <c r="AL413" s="6" t="str">
        <f t="shared" si="126"/>
        <v/>
      </c>
      <c r="AM413" s="6" t="str">
        <f t="shared" si="127"/>
        <v/>
      </c>
      <c r="AN413" s="6" t="str">
        <f t="shared" si="128"/>
        <v/>
      </c>
      <c r="AO413" s="6" t="str">
        <f t="shared" si="129"/>
        <v xml:space="preserve">90MB1BG0-C1BAY0 | 59MB1BGB-MB0A01S |  |  |  |  |  | </v>
      </c>
      <c r="AP413" s="6">
        <f t="shared" si="130"/>
        <v>0</v>
      </c>
      <c r="AQ413" s="4"/>
      <c r="AR413" s="6" t="b">
        <f t="shared" si="131"/>
        <v>1</v>
      </c>
      <c r="AS413" s="6" t="str">
        <f t="shared" si="132"/>
        <v>461E | 90MB1BG0-C1BAY0 | 59MB1BGB-MB0A01S |  |  |  |  |  |  | C0</v>
      </c>
      <c r="AT413" s="63">
        <f>IF(NOT(AR413),IF(TRIM($H413)="","Assembly","Phantom Alt"),VLOOKUP(F413,ZPCS04!B:G,6,0))</f>
        <v>1281</v>
      </c>
      <c r="AU413" s="7"/>
      <c r="AV413" s="38">
        <f ca="1">IF(TRIM($W413)="F",OFFSET($A$5,MATCH($AS413,$AS$5:$AS413,0)-1,0),$A413)</f>
        <v>410</v>
      </c>
      <c r="AW413" s="38">
        <f ca="1">IFERROR(OFFSET(ZPCS04!$A$1,MATCH(F413,ZPCS04!B:B,0)-1,0),100)</f>
        <v>2</v>
      </c>
      <c r="AX413" s="7"/>
      <c r="AY413" s="6" t="b">
        <f t="shared" si="133"/>
        <v>1</v>
      </c>
      <c r="AZ413" s="6" t="b">
        <f t="shared" si="134"/>
        <v>1</v>
      </c>
      <c r="BB413" s="38" t="str">
        <f ca="1">IF(AT413="Phantom Alt",MATCH($AS413,$AS$5:$AS413,0),IF(OR(OFFSET($AF413,0,8-COUNTBLANK($AG413:$AN413))=$F412,$BE413=$BE412),$BB412,""))</f>
        <v/>
      </c>
      <c r="BC413" s="41"/>
      <c r="BD413" s="55" t="str">
        <f t="shared" si="135"/>
        <v>90MB1BG0-C1BAY0 | 11G23205R664390</v>
      </c>
      <c r="BE413" s="55" t="str">
        <f t="shared" ca="1" si="136"/>
        <v>90MB1BG0-C1BAY0 | 59MB1BGB-MB0A01S</v>
      </c>
      <c r="BF413" s="57">
        <f ca="1">IFERROR(VLOOKUP($BE413,$BD$5:$BF412,3,0)*$AE413,VLOOKUP($C413,Demanda!$A:$B,2,0)*$AE413)*IF(AT413="Phantom Alt",$BC413,TRUE)</f>
        <v>3000</v>
      </c>
      <c r="BG413" s="57">
        <f t="shared" ca="1" si="137"/>
        <v>0</v>
      </c>
      <c r="BH413" s="57">
        <f>SUMIF(Invoice!A:A,F413,Invoice!B:B)</f>
        <v>0</v>
      </c>
      <c r="BI413" s="57">
        <f t="shared" ca="1" si="138"/>
        <v>3000</v>
      </c>
      <c r="BJ413" s="57">
        <f ca="1">MIN((BI413-SUMIF($AS$5:AS412,AS413,$BJ$5:BJ412)),MAX(0,BH413-SUMIF($F$5:F412,F413,$BJ$5:BJ412)))</f>
        <v>0</v>
      </c>
      <c r="BK413" s="57">
        <f t="shared" ca="1" si="139"/>
        <v>0</v>
      </c>
      <c r="BL413" s="57">
        <f ca="1">MAX(0,SUMIF(Invoice!A:A,F413,Invoice!B:B)-SUMIF(F:F,F413,BJ:BJ))*(COUNTIF(F:F,F413)=COUNTIF($F$5:F413,F413))</f>
        <v>0</v>
      </c>
    </row>
    <row r="414" spans="1:64" hidden="1">
      <c r="A414" s="43">
        <v>416</v>
      </c>
      <c r="B414" s="13" t="s">
        <v>145</v>
      </c>
      <c r="C414" s="13" t="s">
        <v>5706</v>
      </c>
      <c r="D414" s="13">
        <v>2</v>
      </c>
      <c r="E414" s="13">
        <v>1220</v>
      </c>
      <c r="F414" s="71" t="s">
        <v>1514</v>
      </c>
      <c r="G414" s="71" t="s">
        <v>1515</v>
      </c>
      <c r="H414" s="13" t="s">
        <v>804</v>
      </c>
      <c r="I414" s="13" t="s">
        <v>55</v>
      </c>
      <c r="J414" s="28">
        <v>0</v>
      </c>
      <c r="K414" s="13" t="s">
        <v>148</v>
      </c>
      <c r="L414" s="13" t="s">
        <v>53</v>
      </c>
      <c r="M414" s="13">
        <v>2</v>
      </c>
      <c r="O414" s="13">
        <v>1</v>
      </c>
      <c r="P414" s="13">
        <v>2</v>
      </c>
      <c r="Q414" s="13">
        <v>2</v>
      </c>
      <c r="R414" s="13" t="s">
        <v>73</v>
      </c>
      <c r="S414" s="13" t="s">
        <v>73</v>
      </c>
      <c r="T414" s="13">
        <v>44901</v>
      </c>
      <c r="U414" s="13">
        <v>2958465</v>
      </c>
      <c r="V414" s="13" t="s">
        <v>5707</v>
      </c>
      <c r="W414" s="13" t="s">
        <v>144</v>
      </c>
      <c r="Y414" s="13" t="s">
        <v>143</v>
      </c>
      <c r="Z414" s="13">
        <v>7594328</v>
      </c>
      <c r="AA414" s="13">
        <v>732</v>
      </c>
      <c r="AB414" s="13">
        <v>366</v>
      </c>
      <c r="AE414" s="51">
        <f t="shared" si="120"/>
        <v>2</v>
      </c>
      <c r="AG414" s="6" t="str">
        <f t="shared" si="121"/>
        <v>90MB1BG0-C1BAY0</v>
      </c>
      <c r="AH414" s="6" t="str">
        <f t="shared" si="122"/>
        <v>59MB1BGB-MB0A01S</v>
      </c>
      <c r="AI414" s="6" t="str">
        <f t="shared" si="123"/>
        <v/>
      </c>
      <c r="AJ414" s="6" t="str">
        <f t="shared" si="124"/>
        <v/>
      </c>
      <c r="AK414" s="6" t="str">
        <f t="shared" si="125"/>
        <v/>
      </c>
      <c r="AL414" s="6" t="str">
        <f t="shared" si="126"/>
        <v/>
      </c>
      <c r="AM414" s="6" t="str">
        <f t="shared" si="127"/>
        <v/>
      </c>
      <c r="AN414" s="6" t="str">
        <f t="shared" si="128"/>
        <v/>
      </c>
      <c r="AO414" s="6" t="str">
        <f t="shared" si="129"/>
        <v xml:space="preserve">90MB1BG0-C1BAY0 | 59MB1BGB-MB0A01S |  |  |  |  |  | </v>
      </c>
      <c r="AP414" s="6">
        <f t="shared" si="130"/>
        <v>0</v>
      </c>
      <c r="AQ414" s="4"/>
      <c r="AR414" s="6" t="b">
        <f t="shared" si="131"/>
        <v>1</v>
      </c>
      <c r="AS414" s="6" t="str">
        <f t="shared" si="132"/>
        <v>461E | 90MB1BG0-C1BAY0 | 59MB1BGB-MB0A01S |  |  |  |  |  |  | C1</v>
      </c>
      <c r="AT414" s="63">
        <f>IF(NOT(AR414),IF(TRIM($H414)="","Assembly","Phantom Alt"),VLOOKUP(F414,ZPCS04!B:G,6,0))</f>
        <v>993</v>
      </c>
      <c r="AU414" s="7"/>
      <c r="AV414" s="38">
        <f ca="1">IF(TRIM($W414)="F",OFFSET($A$5,MATCH($AS414,$AS$5:$AS414,0)-1,0),$A414)</f>
        <v>416</v>
      </c>
      <c r="AW414" s="38">
        <f ca="1">IFERROR(OFFSET(ZPCS04!$A$1,MATCH(F414,ZPCS04!B:B,0)-1,0),100)</f>
        <v>1.9999999000000002</v>
      </c>
      <c r="AX414" s="7"/>
      <c r="AY414" s="6" t="b">
        <f t="shared" si="133"/>
        <v>1</v>
      </c>
      <c r="AZ414" s="6" t="b">
        <f t="shared" si="134"/>
        <v>1</v>
      </c>
      <c r="BB414" s="38" t="str">
        <f ca="1">IF(AT414="Phantom Alt",MATCH($AS414,$AS$5:$AS414,0),IF(OR(OFFSET($AF414,0,8-COUNTBLANK($AG414:$AN414))=$F413,$BE414=$BE413),$BB413,""))</f>
        <v/>
      </c>
      <c r="BC414" s="41"/>
      <c r="BD414" s="55" t="str">
        <f t="shared" si="135"/>
        <v>90MB1BG0-C1BAY0 | 11203-0186Q000</v>
      </c>
      <c r="BE414" s="55" t="str">
        <f t="shared" ca="1" si="136"/>
        <v>90MB1BG0-C1BAY0 | 59MB1BGB-MB0A01S</v>
      </c>
      <c r="BF414" s="57">
        <f ca="1">IFERROR(VLOOKUP($BE414,$BD$5:$BF413,3,0)*$AE414,VLOOKUP($C414,Demanda!$A:$B,2,0)*$AE414)*IF(AT414="Phantom Alt",$BC414,TRUE)</f>
        <v>3000</v>
      </c>
      <c r="BG414" s="57">
        <f t="shared" ca="1" si="137"/>
        <v>0</v>
      </c>
      <c r="BH414" s="57">
        <f>SUMIF(Invoice!A:A,F414,Invoice!B:B)</f>
        <v>10000</v>
      </c>
      <c r="BI414" s="57">
        <f t="shared" ca="1" si="138"/>
        <v>3000</v>
      </c>
      <c r="BJ414" s="57">
        <f ca="1">MIN((BI414-SUMIF($AS$5:AS413,AS414,$BJ$5:BJ413)),MAX(0,BH414-SUMIF($F$5:F413,F414,$BJ$5:BJ413)))</f>
        <v>3000</v>
      </c>
      <c r="BK414" s="57">
        <f t="shared" ca="1" si="139"/>
        <v>0</v>
      </c>
      <c r="BL414" s="57">
        <f ca="1">MAX(0,SUMIF(Invoice!A:A,F414,Invoice!B:B)-SUMIF(F:F,F414,BJ:BJ))*(COUNTIF(F:F,F414)=COUNTIF($F$5:F414,F414))</f>
        <v>7000</v>
      </c>
    </row>
    <row r="415" spans="1:64" hidden="1">
      <c r="A415" s="43">
        <v>414</v>
      </c>
      <c r="B415" s="13" t="s">
        <v>145</v>
      </c>
      <c r="C415" s="13" t="s">
        <v>5706</v>
      </c>
      <c r="D415" s="13">
        <v>2</v>
      </c>
      <c r="E415" s="13">
        <v>1220</v>
      </c>
      <c r="F415" s="71" t="s">
        <v>1516</v>
      </c>
      <c r="G415" s="71" t="s">
        <v>1517</v>
      </c>
      <c r="H415" s="13" t="s">
        <v>804</v>
      </c>
      <c r="I415" s="13" t="s">
        <v>55</v>
      </c>
      <c r="J415" s="28">
        <v>0</v>
      </c>
      <c r="K415" s="13" t="s">
        <v>1383</v>
      </c>
      <c r="L415" s="13" t="s">
        <v>53</v>
      </c>
      <c r="M415" s="13">
        <v>2</v>
      </c>
      <c r="O415" s="13">
        <v>1</v>
      </c>
      <c r="P415" s="13">
        <v>2</v>
      </c>
      <c r="Q415" s="13">
        <v>3</v>
      </c>
      <c r="R415" s="13" t="s">
        <v>122</v>
      </c>
      <c r="S415" s="13" t="s">
        <v>122</v>
      </c>
      <c r="T415" s="13">
        <v>44901</v>
      </c>
      <c r="U415" s="13">
        <v>2958465</v>
      </c>
      <c r="V415" s="13" t="s">
        <v>5707</v>
      </c>
      <c r="W415" s="13" t="s">
        <v>144</v>
      </c>
      <c r="Y415" s="13" t="s">
        <v>143</v>
      </c>
      <c r="Z415" s="13">
        <v>7594328</v>
      </c>
      <c r="AA415" s="13">
        <v>734</v>
      </c>
      <c r="AB415" s="13">
        <v>367</v>
      </c>
      <c r="AE415" s="51">
        <f t="shared" si="120"/>
        <v>2</v>
      </c>
      <c r="AG415" s="6" t="str">
        <f t="shared" si="121"/>
        <v>90MB1BG0-C1BAY0</v>
      </c>
      <c r="AH415" s="6" t="str">
        <f t="shared" si="122"/>
        <v>59MB1BGB-MB0A01S</v>
      </c>
      <c r="AI415" s="6" t="str">
        <f t="shared" si="123"/>
        <v/>
      </c>
      <c r="AJ415" s="6" t="str">
        <f t="shared" si="124"/>
        <v/>
      </c>
      <c r="AK415" s="6" t="str">
        <f t="shared" si="125"/>
        <v/>
      </c>
      <c r="AL415" s="6" t="str">
        <f t="shared" si="126"/>
        <v/>
      </c>
      <c r="AM415" s="6" t="str">
        <f t="shared" si="127"/>
        <v/>
      </c>
      <c r="AN415" s="6" t="str">
        <f t="shared" si="128"/>
        <v/>
      </c>
      <c r="AO415" s="6" t="str">
        <f t="shared" si="129"/>
        <v xml:space="preserve">90MB1BG0-C1BAY0 | 59MB1BGB-MB0A01S |  |  |  |  |  | </v>
      </c>
      <c r="AP415" s="6">
        <f t="shared" si="130"/>
        <v>0</v>
      </c>
      <c r="AQ415" s="4"/>
      <c r="AR415" s="6" t="b">
        <f t="shared" si="131"/>
        <v>1</v>
      </c>
      <c r="AS415" s="6" t="str">
        <f t="shared" si="132"/>
        <v>461E | 90MB1BG0-C1BAY0 | 59MB1BGB-MB0A01S |  |  |  |  |  |  | C1</v>
      </c>
      <c r="AT415" s="63">
        <f>IF(NOT(AR415),IF(TRIM($H415)="","Assembly","Phantom Alt"),VLOOKUP(F415,ZPCS04!B:G,6,0))</f>
        <v>993</v>
      </c>
      <c r="AU415" s="7"/>
      <c r="AV415" s="38">
        <f ca="1">IF(TRIM($W415)="F",OFFSET($A$5,MATCH($AS415,$AS$5:$AS415,0)-1,0),$A415)</f>
        <v>416</v>
      </c>
      <c r="AW415" s="38">
        <f ca="1">IFERROR(OFFSET(ZPCS04!$A$1,MATCH(F415,ZPCS04!B:B,0)-1,0),100)</f>
        <v>2</v>
      </c>
      <c r="AX415" s="7"/>
      <c r="AY415" s="6" t="b">
        <f t="shared" si="133"/>
        <v>1</v>
      </c>
      <c r="AZ415" s="6" t="b">
        <f t="shared" si="134"/>
        <v>1</v>
      </c>
      <c r="BB415" s="38" t="str">
        <f ca="1">IF(AT415="Phantom Alt",MATCH($AS415,$AS$5:$AS415,0),IF(OR(OFFSET($AF415,0,8-COUNTBLANK($AG415:$AN415))=$F414,$BE415=$BE414),$BB414,""))</f>
        <v/>
      </c>
      <c r="BC415" s="41"/>
      <c r="BD415" s="55" t="str">
        <f t="shared" si="135"/>
        <v>90MB1BG0-C1BAY0 | 11G232110214070</v>
      </c>
      <c r="BE415" s="55" t="str">
        <f t="shared" ca="1" si="136"/>
        <v>90MB1BG0-C1BAY0 | 59MB1BGB-MB0A01S</v>
      </c>
      <c r="BF415" s="57">
        <f ca="1">IFERROR(VLOOKUP($BE415,$BD$5:$BF414,3,0)*$AE415,VLOOKUP($C415,Demanda!$A:$B,2,0)*$AE415)*IF(AT415="Phantom Alt",$BC415,TRUE)</f>
        <v>3000</v>
      </c>
      <c r="BG415" s="57">
        <f t="shared" ca="1" si="137"/>
        <v>0</v>
      </c>
      <c r="BH415" s="57">
        <f>SUMIF(Invoice!A:A,F415,Invoice!B:B)</f>
        <v>0</v>
      </c>
      <c r="BI415" s="57">
        <f t="shared" ca="1" si="138"/>
        <v>3000</v>
      </c>
      <c r="BJ415" s="57">
        <f ca="1">MIN((BI415-SUMIF($AS$5:AS414,AS415,$BJ$5:BJ414)),MAX(0,BH415-SUMIF($F$5:F414,F415,$BJ$5:BJ414)))</f>
        <v>0</v>
      </c>
      <c r="BK415" s="57">
        <f t="shared" ca="1" si="139"/>
        <v>0</v>
      </c>
      <c r="BL415" s="57">
        <f ca="1">MAX(0,SUMIF(Invoice!A:A,F415,Invoice!B:B)-SUMIF(F:F,F415,BJ:BJ))*(COUNTIF(F:F,F415)=COUNTIF($F$5:F415,F415))</f>
        <v>0</v>
      </c>
    </row>
    <row r="416" spans="1:64" hidden="1">
      <c r="A416" s="43">
        <v>415</v>
      </c>
      <c r="B416" s="13" t="s">
        <v>145</v>
      </c>
      <c r="C416" s="13" t="s">
        <v>5706</v>
      </c>
      <c r="D416" s="13">
        <v>2</v>
      </c>
      <c r="E416" s="13">
        <v>1220</v>
      </c>
      <c r="F416" s="71" t="s">
        <v>1518</v>
      </c>
      <c r="G416" s="71" t="s">
        <v>1517</v>
      </c>
      <c r="H416" s="13" t="s">
        <v>804</v>
      </c>
      <c r="I416" s="13" t="s">
        <v>55</v>
      </c>
      <c r="J416" s="28">
        <v>0</v>
      </c>
      <c r="K416" s="13" t="s">
        <v>1383</v>
      </c>
      <c r="L416" s="13" t="s">
        <v>53</v>
      </c>
      <c r="M416" s="13">
        <v>2</v>
      </c>
      <c r="O416" s="13">
        <v>1</v>
      </c>
      <c r="P416" s="13">
        <v>2</v>
      </c>
      <c r="Q416" s="13">
        <v>4</v>
      </c>
      <c r="R416" s="13" t="s">
        <v>122</v>
      </c>
      <c r="S416" s="13" t="s">
        <v>122</v>
      </c>
      <c r="T416" s="13">
        <v>44901</v>
      </c>
      <c r="U416" s="13">
        <v>2958465</v>
      </c>
      <c r="V416" s="13" t="s">
        <v>5707</v>
      </c>
      <c r="W416" s="13" t="s">
        <v>144</v>
      </c>
      <c r="Y416" s="13" t="s">
        <v>143</v>
      </c>
      <c r="Z416" s="13">
        <v>7594328</v>
      </c>
      <c r="AA416" s="13">
        <v>736</v>
      </c>
      <c r="AB416" s="13">
        <v>368</v>
      </c>
      <c r="AE416" s="51">
        <f t="shared" si="120"/>
        <v>2</v>
      </c>
      <c r="AG416" s="6" t="str">
        <f t="shared" si="121"/>
        <v>90MB1BG0-C1BAY0</v>
      </c>
      <c r="AH416" s="6" t="str">
        <f t="shared" si="122"/>
        <v>59MB1BGB-MB0A01S</v>
      </c>
      <c r="AI416" s="6" t="str">
        <f t="shared" si="123"/>
        <v/>
      </c>
      <c r="AJ416" s="6" t="str">
        <f t="shared" si="124"/>
        <v/>
      </c>
      <c r="AK416" s="6" t="str">
        <f t="shared" si="125"/>
        <v/>
      </c>
      <c r="AL416" s="6" t="str">
        <f t="shared" si="126"/>
        <v/>
      </c>
      <c r="AM416" s="6" t="str">
        <f t="shared" si="127"/>
        <v/>
      </c>
      <c r="AN416" s="6" t="str">
        <f t="shared" si="128"/>
        <v/>
      </c>
      <c r="AO416" s="6" t="str">
        <f t="shared" si="129"/>
        <v xml:space="preserve">90MB1BG0-C1BAY0 | 59MB1BGB-MB0A01S |  |  |  |  |  | </v>
      </c>
      <c r="AP416" s="6">
        <f t="shared" si="130"/>
        <v>0</v>
      </c>
      <c r="AQ416" s="4"/>
      <c r="AR416" s="6" t="b">
        <f t="shared" si="131"/>
        <v>1</v>
      </c>
      <c r="AS416" s="6" t="str">
        <f t="shared" si="132"/>
        <v>461E | 90MB1BG0-C1BAY0 | 59MB1BGB-MB0A01S |  |  |  |  |  |  | C1</v>
      </c>
      <c r="AT416" s="63">
        <f>IF(NOT(AR416),IF(TRIM($H416)="","Assembly","Phantom Alt"),VLOOKUP(F416,ZPCS04!B:G,6,0))</f>
        <v>993</v>
      </c>
      <c r="AU416" s="7"/>
      <c r="AV416" s="38">
        <f ca="1">IF(TRIM($W416)="F",OFFSET($A$5,MATCH($AS416,$AS$5:$AS416,0)-1,0),$A416)</f>
        <v>416</v>
      </c>
      <c r="AW416" s="38">
        <f ca="1">IFERROR(OFFSET(ZPCS04!$A$1,MATCH(F416,ZPCS04!B:B,0)-1,0),100)</f>
        <v>2</v>
      </c>
      <c r="AX416" s="7"/>
      <c r="AY416" s="6" t="b">
        <f t="shared" si="133"/>
        <v>1</v>
      </c>
      <c r="AZ416" s="6" t="b">
        <f t="shared" si="134"/>
        <v>1</v>
      </c>
      <c r="BB416" s="38" t="str">
        <f ca="1">IF(AT416="Phantom Alt",MATCH($AS416,$AS$5:$AS416,0),IF(OR(OFFSET($AF416,0,8-COUNTBLANK($AG416:$AN416))=$F415,$BE416=$BE415),$BB415,""))</f>
        <v/>
      </c>
      <c r="BC416" s="41"/>
      <c r="BD416" s="55" t="str">
        <f t="shared" si="135"/>
        <v>90MB1BG0-C1BAY0 | 11G232110214150</v>
      </c>
      <c r="BE416" s="55" t="str">
        <f t="shared" ca="1" si="136"/>
        <v>90MB1BG0-C1BAY0 | 59MB1BGB-MB0A01S</v>
      </c>
      <c r="BF416" s="57">
        <f ca="1">IFERROR(VLOOKUP($BE416,$BD$5:$BF415,3,0)*$AE416,VLOOKUP($C416,Demanda!$A:$B,2,0)*$AE416)*IF(AT416="Phantom Alt",$BC416,TRUE)</f>
        <v>3000</v>
      </c>
      <c r="BG416" s="57">
        <f t="shared" ca="1" si="137"/>
        <v>0</v>
      </c>
      <c r="BH416" s="57">
        <f>SUMIF(Invoice!A:A,F416,Invoice!B:B)</f>
        <v>0</v>
      </c>
      <c r="BI416" s="57">
        <f t="shared" ca="1" si="138"/>
        <v>3000</v>
      </c>
      <c r="BJ416" s="57">
        <f ca="1">MIN((BI416-SUMIF($AS$5:AS415,AS416,$BJ$5:BJ415)),MAX(0,BH416-SUMIF($F$5:F415,F416,$BJ$5:BJ415)))</f>
        <v>0</v>
      </c>
      <c r="BK416" s="57">
        <f t="shared" ca="1" si="139"/>
        <v>0</v>
      </c>
      <c r="BL416" s="57">
        <f ca="1">MAX(0,SUMIF(Invoice!A:A,F416,Invoice!B:B)-SUMIF(F:F,F416,BJ:BJ))*(COUNTIF(F:F,F416)=COUNTIF($F$5:F416,F416))</f>
        <v>0</v>
      </c>
    </row>
    <row r="417" spans="1:64" hidden="1">
      <c r="A417" s="43">
        <v>418</v>
      </c>
      <c r="B417" s="13" t="s">
        <v>145</v>
      </c>
      <c r="C417" s="13" t="s">
        <v>5706</v>
      </c>
      <c r="D417" s="13">
        <v>2</v>
      </c>
      <c r="E417" s="13">
        <v>1220</v>
      </c>
      <c r="F417" s="71" t="s">
        <v>1519</v>
      </c>
      <c r="G417" s="71" t="s">
        <v>1517</v>
      </c>
      <c r="H417" s="13" t="s">
        <v>804</v>
      </c>
      <c r="I417" s="13" t="s">
        <v>55</v>
      </c>
      <c r="J417" s="28">
        <v>0</v>
      </c>
      <c r="K417" s="13" t="s">
        <v>1383</v>
      </c>
      <c r="L417" s="13" t="s">
        <v>53</v>
      </c>
      <c r="M417" s="13">
        <v>2</v>
      </c>
      <c r="O417" s="13">
        <v>1</v>
      </c>
      <c r="P417" s="13">
        <v>2</v>
      </c>
      <c r="Q417" s="13">
        <v>5</v>
      </c>
      <c r="R417" s="13" t="s">
        <v>122</v>
      </c>
      <c r="S417" s="13" t="s">
        <v>122</v>
      </c>
      <c r="T417" s="13">
        <v>44901</v>
      </c>
      <c r="U417" s="13">
        <v>2958465</v>
      </c>
      <c r="V417" s="13" t="s">
        <v>5707</v>
      </c>
      <c r="W417" s="13" t="s">
        <v>144</v>
      </c>
      <c r="Y417" s="13" t="s">
        <v>143</v>
      </c>
      <c r="Z417" s="13">
        <v>7594328</v>
      </c>
      <c r="AA417" s="13">
        <v>738</v>
      </c>
      <c r="AB417" s="13">
        <v>369</v>
      </c>
      <c r="AE417" s="51">
        <f t="shared" si="120"/>
        <v>2</v>
      </c>
      <c r="AG417" s="6" t="str">
        <f t="shared" si="121"/>
        <v>90MB1BG0-C1BAY0</v>
      </c>
      <c r="AH417" s="6" t="str">
        <f t="shared" si="122"/>
        <v>59MB1BGB-MB0A01S</v>
      </c>
      <c r="AI417" s="6" t="str">
        <f t="shared" si="123"/>
        <v/>
      </c>
      <c r="AJ417" s="6" t="str">
        <f t="shared" si="124"/>
        <v/>
      </c>
      <c r="AK417" s="6" t="str">
        <f t="shared" si="125"/>
        <v/>
      </c>
      <c r="AL417" s="6" t="str">
        <f t="shared" si="126"/>
        <v/>
      </c>
      <c r="AM417" s="6" t="str">
        <f t="shared" si="127"/>
        <v/>
      </c>
      <c r="AN417" s="6" t="str">
        <f t="shared" si="128"/>
        <v/>
      </c>
      <c r="AO417" s="6" t="str">
        <f t="shared" si="129"/>
        <v xml:space="preserve">90MB1BG0-C1BAY0 | 59MB1BGB-MB0A01S |  |  |  |  |  | </v>
      </c>
      <c r="AP417" s="6">
        <f t="shared" si="130"/>
        <v>0</v>
      </c>
      <c r="AQ417" s="4"/>
      <c r="AR417" s="6" t="b">
        <f t="shared" si="131"/>
        <v>1</v>
      </c>
      <c r="AS417" s="6" t="str">
        <f t="shared" si="132"/>
        <v>461E | 90MB1BG0-C1BAY0 | 59MB1BGB-MB0A01S |  |  |  |  |  |  | C1</v>
      </c>
      <c r="AT417" s="63">
        <f>IF(NOT(AR417),IF(TRIM($H417)="","Assembly","Phantom Alt"),VLOOKUP(F417,ZPCS04!B:G,6,0))</f>
        <v>993</v>
      </c>
      <c r="AU417" s="7"/>
      <c r="AV417" s="38">
        <f ca="1">IF(TRIM($W417)="F",OFFSET($A$5,MATCH($AS417,$AS$5:$AS417,0)-1,0),$A417)</f>
        <v>416</v>
      </c>
      <c r="AW417" s="38">
        <f ca="1">IFERROR(OFFSET(ZPCS04!$A$1,MATCH(F417,ZPCS04!B:B,0)-1,0),100)</f>
        <v>2</v>
      </c>
      <c r="AX417" s="7"/>
      <c r="AY417" s="6" t="b">
        <f t="shared" si="133"/>
        <v>1</v>
      </c>
      <c r="AZ417" s="6" t="b">
        <f t="shared" si="134"/>
        <v>1</v>
      </c>
      <c r="BB417" s="38" t="str">
        <f ca="1">IF(AT417="Phantom Alt",MATCH($AS417,$AS$5:$AS417,0),IF(OR(OFFSET($AF417,0,8-COUNTBLANK($AG417:$AN417))=$F416,$BE417=$BE416),$BB416,""))</f>
        <v/>
      </c>
      <c r="BC417" s="41"/>
      <c r="BD417" s="55" t="str">
        <f t="shared" si="135"/>
        <v>90MB1BG0-C1BAY0 | 11G232110214320</v>
      </c>
      <c r="BE417" s="55" t="str">
        <f t="shared" ca="1" si="136"/>
        <v>90MB1BG0-C1BAY0 | 59MB1BGB-MB0A01S</v>
      </c>
      <c r="BF417" s="57">
        <f ca="1">IFERROR(VLOOKUP($BE417,$BD$5:$BF416,3,0)*$AE417,VLOOKUP($C417,Demanda!$A:$B,2,0)*$AE417)*IF(AT417="Phantom Alt",$BC417,TRUE)</f>
        <v>3000</v>
      </c>
      <c r="BG417" s="57">
        <f t="shared" ca="1" si="137"/>
        <v>0</v>
      </c>
      <c r="BH417" s="57">
        <f>SUMIF(Invoice!A:A,F417,Invoice!B:B)</f>
        <v>0</v>
      </c>
      <c r="BI417" s="57">
        <f t="shared" ca="1" si="138"/>
        <v>3000</v>
      </c>
      <c r="BJ417" s="57">
        <f ca="1">MIN((BI417-SUMIF($AS$5:AS416,AS417,$BJ$5:BJ416)),MAX(0,BH417-SUMIF($F$5:F416,F417,$BJ$5:BJ416)))</f>
        <v>0</v>
      </c>
      <c r="BK417" s="57">
        <f t="shared" ca="1" si="139"/>
        <v>0</v>
      </c>
      <c r="BL417" s="57">
        <f ca="1">MAX(0,SUMIF(Invoice!A:A,F417,Invoice!B:B)-SUMIF(F:F,F417,BJ:BJ))*(COUNTIF(F:F,F417)=COUNTIF($F$5:F417,F417))</f>
        <v>0</v>
      </c>
    </row>
    <row r="418" spans="1:64" hidden="1">
      <c r="A418" s="43">
        <v>417</v>
      </c>
      <c r="B418" s="13" t="s">
        <v>145</v>
      </c>
      <c r="C418" s="13" t="s">
        <v>5706</v>
      </c>
      <c r="D418" s="13">
        <v>2</v>
      </c>
      <c r="E418" s="13">
        <v>1220</v>
      </c>
      <c r="F418" s="71" t="s">
        <v>1520</v>
      </c>
      <c r="G418" s="71" t="s">
        <v>1517</v>
      </c>
      <c r="H418" s="13" t="s">
        <v>804</v>
      </c>
      <c r="I418" s="13" t="s">
        <v>54</v>
      </c>
      <c r="J418" s="28">
        <v>100</v>
      </c>
      <c r="K418" s="13" t="s">
        <v>1383</v>
      </c>
      <c r="L418" s="13" t="s">
        <v>53</v>
      </c>
      <c r="M418" s="13">
        <v>2</v>
      </c>
      <c r="N418" s="13">
        <v>2</v>
      </c>
      <c r="O418" s="13">
        <v>1</v>
      </c>
      <c r="P418" s="13">
        <v>2</v>
      </c>
      <c r="Q418" s="13">
        <v>1</v>
      </c>
      <c r="R418" s="13" t="s">
        <v>122</v>
      </c>
      <c r="S418" s="13" t="s">
        <v>122</v>
      </c>
      <c r="T418" s="13">
        <v>44901</v>
      </c>
      <c r="U418" s="13">
        <v>2958465</v>
      </c>
      <c r="V418" s="13" t="s">
        <v>5707</v>
      </c>
      <c r="W418" s="13" t="s">
        <v>144</v>
      </c>
      <c r="Y418" s="13" t="s">
        <v>143</v>
      </c>
      <c r="Z418" s="13">
        <v>7594328</v>
      </c>
      <c r="AA418" s="13">
        <v>730</v>
      </c>
      <c r="AB418" s="13">
        <v>365</v>
      </c>
      <c r="AE418" s="51">
        <f t="shared" si="120"/>
        <v>2</v>
      </c>
      <c r="AG418" s="6" t="str">
        <f t="shared" si="121"/>
        <v>90MB1BG0-C1BAY0</v>
      </c>
      <c r="AH418" s="6" t="str">
        <f t="shared" si="122"/>
        <v>59MB1BGB-MB0A01S</v>
      </c>
      <c r="AI418" s="6" t="str">
        <f t="shared" si="123"/>
        <v/>
      </c>
      <c r="AJ418" s="6" t="str">
        <f t="shared" si="124"/>
        <v/>
      </c>
      <c r="AK418" s="6" t="str">
        <f t="shared" si="125"/>
        <v/>
      </c>
      <c r="AL418" s="6" t="str">
        <f t="shared" si="126"/>
        <v/>
      </c>
      <c r="AM418" s="6" t="str">
        <f t="shared" si="127"/>
        <v/>
      </c>
      <c r="AN418" s="6" t="str">
        <f t="shared" si="128"/>
        <v/>
      </c>
      <c r="AO418" s="6" t="str">
        <f t="shared" si="129"/>
        <v xml:space="preserve">90MB1BG0-C1BAY0 | 59MB1BGB-MB0A01S |  |  |  |  |  | </v>
      </c>
      <c r="AP418" s="6">
        <f t="shared" si="130"/>
        <v>100</v>
      </c>
      <c r="AQ418" s="4"/>
      <c r="AR418" s="6" t="b">
        <f t="shared" si="131"/>
        <v>1</v>
      </c>
      <c r="AS418" s="6" t="str">
        <f t="shared" si="132"/>
        <v>461E | 90MB1BG0-C1BAY0 | 59MB1BGB-MB0A01S |  |  |  |  |  |  | C1</v>
      </c>
      <c r="AT418" s="63">
        <f>IF(NOT(AR418),IF(TRIM($H418)="","Assembly","Phantom Alt"),VLOOKUP(F418,ZPCS04!B:G,6,0))</f>
        <v>993</v>
      </c>
      <c r="AU418" s="7"/>
      <c r="AV418" s="38">
        <f ca="1">IF(TRIM($W418)="F",OFFSET($A$5,MATCH($AS418,$AS$5:$AS418,0)-1,0),$A418)</f>
        <v>416</v>
      </c>
      <c r="AW418" s="38">
        <f ca="1">IFERROR(OFFSET(ZPCS04!$A$1,MATCH(F418,ZPCS04!B:B,0)-1,0),100)</f>
        <v>2</v>
      </c>
      <c r="AX418" s="7"/>
      <c r="AY418" s="6" t="b">
        <f t="shared" si="133"/>
        <v>1</v>
      </c>
      <c r="AZ418" s="6" t="b">
        <f t="shared" si="134"/>
        <v>1</v>
      </c>
      <c r="BB418" s="38" t="str">
        <f ca="1">IF(AT418="Phantom Alt",MATCH($AS418,$AS$5:$AS418,0),IF(OR(OFFSET($AF418,0,8-COUNTBLANK($AG418:$AN418))=$F417,$BE418=$BE417),$BB417,""))</f>
        <v/>
      </c>
      <c r="BC418" s="41"/>
      <c r="BD418" s="55" t="str">
        <f t="shared" si="135"/>
        <v>90MB1BG0-C1BAY0 | 11G232110214390</v>
      </c>
      <c r="BE418" s="55" t="str">
        <f t="shared" ca="1" si="136"/>
        <v>90MB1BG0-C1BAY0 | 59MB1BGB-MB0A01S</v>
      </c>
      <c r="BF418" s="57">
        <f ca="1">IFERROR(VLOOKUP($BE418,$BD$5:$BF417,3,0)*$AE418,VLOOKUP($C418,Demanda!$A:$B,2,0)*$AE418)*IF(AT418="Phantom Alt",$BC418,TRUE)</f>
        <v>3000</v>
      </c>
      <c r="BG418" s="57">
        <f t="shared" ca="1" si="137"/>
        <v>3000</v>
      </c>
      <c r="BH418" s="57">
        <f>SUMIF(Invoice!A:A,F418,Invoice!B:B)</f>
        <v>0</v>
      </c>
      <c r="BI418" s="57">
        <f t="shared" ca="1" si="138"/>
        <v>3000</v>
      </c>
      <c r="BJ418" s="57">
        <f ca="1">MIN((BI418-SUMIF($AS$5:AS417,AS418,$BJ$5:BJ417)),MAX(0,BH418-SUMIF($F$5:F417,F418,$BJ$5:BJ417)))</f>
        <v>0</v>
      </c>
      <c r="BK418" s="57">
        <f t="shared" ca="1" si="139"/>
        <v>0</v>
      </c>
      <c r="BL418" s="57">
        <f ca="1">MAX(0,SUMIF(Invoice!A:A,F418,Invoice!B:B)-SUMIF(F:F,F418,BJ:BJ))*(COUNTIF(F:F,F418)=COUNTIF($F$5:F418,F418))</f>
        <v>0</v>
      </c>
    </row>
    <row r="419" spans="1:64" hidden="1">
      <c r="A419" s="43">
        <v>419</v>
      </c>
      <c r="B419" s="13" t="s">
        <v>145</v>
      </c>
      <c r="C419" s="13" t="s">
        <v>5706</v>
      </c>
      <c r="D419" s="13">
        <v>2</v>
      </c>
      <c r="E419" s="13">
        <v>1230</v>
      </c>
      <c r="F419" s="71" t="s">
        <v>1521</v>
      </c>
      <c r="G419" s="71" t="s">
        <v>1522</v>
      </c>
      <c r="H419" s="13" t="s">
        <v>811</v>
      </c>
      <c r="I419" s="13" t="s">
        <v>55</v>
      </c>
      <c r="J419" s="28">
        <v>0</v>
      </c>
      <c r="K419" s="13" t="s">
        <v>148</v>
      </c>
      <c r="L419" s="13" t="s">
        <v>53</v>
      </c>
      <c r="M419" s="13">
        <v>2</v>
      </c>
      <c r="O419" s="13">
        <v>1</v>
      </c>
      <c r="P419" s="13">
        <v>2</v>
      </c>
      <c r="Q419" s="13">
        <v>2</v>
      </c>
      <c r="R419" s="13" t="s">
        <v>73</v>
      </c>
      <c r="S419" s="13" t="s">
        <v>73</v>
      </c>
      <c r="T419" s="13">
        <v>44901</v>
      </c>
      <c r="U419" s="13">
        <v>2958465</v>
      </c>
      <c r="V419" s="13" t="s">
        <v>5707</v>
      </c>
      <c r="W419" s="13" t="s">
        <v>144</v>
      </c>
      <c r="Y419" s="13" t="s">
        <v>143</v>
      </c>
      <c r="Z419" s="13">
        <v>7594328</v>
      </c>
      <c r="AA419" s="13">
        <v>742</v>
      </c>
      <c r="AB419" s="13">
        <v>371</v>
      </c>
      <c r="AE419" s="51">
        <f t="shared" si="120"/>
        <v>2</v>
      </c>
      <c r="AG419" s="6" t="str">
        <f t="shared" si="121"/>
        <v>90MB1BG0-C1BAY0</v>
      </c>
      <c r="AH419" s="6" t="str">
        <f t="shared" si="122"/>
        <v>59MB1BGB-MB0A01S</v>
      </c>
      <c r="AI419" s="6" t="str">
        <f t="shared" si="123"/>
        <v/>
      </c>
      <c r="AJ419" s="6" t="str">
        <f t="shared" si="124"/>
        <v/>
      </c>
      <c r="AK419" s="6" t="str">
        <f t="shared" si="125"/>
        <v/>
      </c>
      <c r="AL419" s="6" t="str">
        <f t="shared" si="126"/>
        <v/>
      </c>
      <c r="AM419" s="6" t="str">
        <f t="shared" si="127"/>
        <v/>
      </c>
      <c r="AN419" s="6" t="str">
        <f t="shared" si="128"/>
        <v/>
      </c>
      <c r="AO419" s="6" t="str">
        <f t="shared" si="129"/>
        <v xml:space="preserve">90MB1BG0-C1BAY0 | 59MB1BGB-MB0A01S |  |  |  |  |  | </v>
      </c>
      <c r="AP419" s="6">
        <f t="shared" si="130"/>
        <v>0</v>
      </c>
      <c r="AQ419" s="4"/>
      <c r="AR419" s="6" t="b">
        <f t="shared" si="131"/>
        <v>1</v>
      </c>
      <c r="AS419" s="6" t="str">
        <f t="shared" si="132"/>
        <v>461E | 90MB1BG0-C1BAY0 | 59MB1BGB-MB0A01S |  |  |  |  |  |  | C2</v>
      </c>
      <c r="AT419" s="63">
        <f>IF(NOT(AR419),IF(TRIM($H419)="","Assembly","Phantom Alt"),VLOOKUP(F419,ZPCS04!B:G,6,0))</f>
        <v>750</v>
      </c>
      <c r="AU419" s="7"/>
      <c r="AV419" s="38">
        <f ca="1">IF(TRIM($W419)="F",OFFSET($A$5,MATCH($AS419,$AS$5:$AS419,0)-1,0),$A419)</f>
        <v>419</v>
      </c>
      <c r="AW419" s="38">
        <f ca="1">IFERROR(OFFSET(ZPCS04!$A$1,MATCH(F419,ZPCS04!B:B,0)-1,0),100)</f>
        <v>1.9999999000000002</v>
      </c>
      <c r="AX419" s="7"/>
      <c r="AY419" s="6" t="b">
        <f t="shared" si="133"/>
        <v>1</v>
      </c>
      <c r="AZ419" s="6" t="b">
        <f t="shared" si="134"/>
        <v>1</v>
      </c>
      <c r="BB419" s="38" t="str">
        <f ca="1">IF(AT419="Phantom Alt",MATCH($AS419,$AS$5:$AS419,0),IF(OR(OFFSET($AF419,0,8-COUNTBLANK($AG419:$AN419))=$F418,$BE419=$BE418),$BB418,""))</f>
        <v/>
      </c>
      <c r="BC419" s="41"/>
      <c r="BD419" s="55" t="str">
        <f t="shared" si="135"/>
        <v>90MB1BG0-C1BAY0 | 11203-0179Q000</v>
      </c>
      <c r="BE419" s="55" t="str">
        <f t="shared" ca="1" si="136"/>
        <v>90MB1BG0-C1BAY0 | 59MB1BGB-MB0A01S</v>
      </c>
      <c r="BF419" s="57">
        <f ca="1">IFERROR(VLOOKUP($BE419,$BD$5:$BF418,3,0)*$AE419,VLOOKUP($C419,Demanda!$A:$B,2,0)*$AE419)*IF(AT419="Phantom Alt",$BC419,TRUE)</f>
        <v>3000</v>
      </c>
      <c r="BG419" s="57">
        <f t="shared" ca="1" si="137"/>
        <v>0</v>
      </c>
      <c r="BH419" s="57">
        <f>SUMIF(Invoice!A:A,F419,Invoice!B:B)</f>
        <v>10000</v>
      </c>
      <c r="BI419" s="57">
        <f t="shared" ca="1" si="138"/>
        <v>3000</v>
      </c>
      <c r="BJ419" s="57">
        <f ca="1">MIN((BI419-SUMIF($AS$5:AS418,AS419,$BJ$5:BJ418)),MAX(0,BH419-SUMIF($F$5:F418,F419,$BJ$5:BJ418)))</f>
        <v>3000</v>
      </c>
      <c r="BK419" s="57">
        <f t="shared" ca="1" si="139"/>
        <v>0</v>
      </c>
      <c r="BL419" s="57">
        <f ca="1">MAX(0,SUMIF(Invoice!A:A,F419,Invoice!B:B)-SUMIF(F:F,F419,BJ:BJ))*(COUNTIF(F:F,F419)=COUNTIF($F$5:F419,F419))</f>
        <v>7000</v>
      </c>
    </row>
    <row r="420" spans="1:64" hidden="1">
      <c r="A420" s="43">
        <v>420</v>
      </c>
      <c r="B420" s="13" t="s">
        <v>145</v>
      </c>
      <c r="C420" s="13" t="s">
        <v>5706</v>
      </c>
      <c r="D420" s="13">
        <v>2</v>
      </c>
      <c r="E420" s="13">
        <v>1230</v>
      </c>
      <c r="F420" s="71" t="s">
        <v>1524</v>
      </c>
      <c r="G420" s="71" t="s">
        <v>1525</v>
      </c>
      <c r="H420" s="13" t="s">
        <v>811</v>
      </c>
      <c r="I420" s="13" t="s">
        <v>55</v>
      </c>
      <c r="J420" s="28">
        <v>0</v>
      </c>
      <c r="K420" s="13" t="s">
        <v>1383</v>
      </c>
      <c r="L420" s="13" t="s">
        <v>53</v>
      </c>
      <c r="M420" s="13">
        <v>2</v>
      </c>
      <c r="O420" s="13">
        <v>1</v>
      </c>
      <c r="P420" s="13">
        <v>2</v>
      </c>
      <c r="Q420" s="13">
        <v>3</v>
      </c>
      <c r="R420" s="13" t="s">
        <v>122</v>
      </c>
      <c r="S420" s="13" t="s">
        <v>122</v>
      </c>
      <c r="T420" s="13">
        <v>44901</v>
      </c>
      <c r="U420" s="13">
        <v>2958465</v>
      </c>
      <c r="V420" s="13" t="s">
        <v>5707</v>
      </c>
      <c r="W420" s="13" t="s">
        <v>144</v>
      </c>
      <c r="Y420" s="13" t="s">
        <v>143</v>
      </c>
      <c r="Z420" s="13">
        <v>7594328</v>
      </c>
      <c r="AA420" s="13">
        <v>744</v>
      </c>
      <c r="AB420" s="13">
        <v>372</v>
      </c>
      <c r="AE420" s="51">
        <f t="shared" si="120"/>
        <v>2</v>
      </c>
      <c r="AG420" s="6" t="str">
        <f t="shared" si="121"/>
        <v>90MB1BG0-C1BAY0</v>
      </c>
      <c r="AH420" s="6" t="str">
        <f t="shared" si="122"/>
        <v>59MB1BGB-MB0A01S</v>
      </c>
      <c r="AI420" s="6" t="str">
        <f t="shared" si="123"/>
        <v/>
      </c>
      <c r="AJ420" s="6" t="str">
        <f t="shared" si="124"/>
        <v/>
      </c>
      <c r="AK420" s="6" t="str">
        <f t="shared" si="125"/>
        <v/>
      </c>
      <c r="AL420" s="6" t="str">
        <f t="shared" si="126"/>
        <v/>
      </c>
      <c r="AM420" s="6" t="str">
        <f t="shared" si="127"/>
        <v/>
      </c>
      <c r="AN420" s="6" t="str">
        <f t="shared" si="128"/>
        <v/>
      </c>
      <c r="AO420" s="6" t="str">
        <f t="shared" si="129"/>
        <v xml:space="preserve">90MB1BG0-C1BAY0 | 59MB1BGB-MB0A01S |  |  |  |  |  | </v>
      </c>
      <c r="AP420" s="6">
        <f t="shared" si="130"/>
        <v>0</v>
      </c>
      <c r="AQ420" s="4"/>
      <c r="AR420" s="6" t="b">
        <f t="shared" si="131"/>
        <v>1</v>
      </c>
      <c r="AS420" s="6" t="str">
        <f t="shared" si="132"/>
        <v>461E | 90MB1BG0-C1BAY0 | 59MB1BGB-MB0A01S |  |  |  |  |  |  | C2</v>
      </c>
      <c r="AT420" s="63">
        <f>IF(NOT(AR420),IF(TRIM($H420)="","Assembly","Phantom Alt"),VLOOKUP(F420,ZPCS04!B:G,6,0))</f>
        <v>750</v>
      </c>
      <c r="AU420" s="7"/>
      <c r="AV420" s="38">
        <f ca="1">IF(TRIM($W420)="F",OFFSET($A$5,MATCH($AS420,$AS$5:$AS420,0)-1,0),$A420)</f>
        <v>419</v>
      </c>
      <c r="AW420" s="38">
        <f ca="1">IFERROR(OFFSET(ZPCS04!$A$1,MATCH(F420,ZPCS04!B:B,0)-1,0),100)</f>
        <v>2</v>
      </c>
      <c r="AX420" s="7"/>
      <c r="AY420" s="6" t="b">
        <f t="shared" si="133"/>
        <v>1</v>
      </c>
      <c r="AZ420" s="6" t="b">
        <f t="shared" si="134"/>
        <v>1</v>
      </c>
      <c r="BB420" s="38" t="str">
        <f ca="1">IF(AT420="Phantom Alt",MATCH($AS420,$AS$5:$AS420,0),IF(OR(OFFSET($AF420,0,8-COUNTBLANK($AG420:$AN420))=$F419,$BE420=$BE419),$BB419,""))</f>
        <v/>
      </c>
      <c r="BC420" s="41"/>
      <c r="BD420" s="55" t="str">
        <f t="shared" si="135"/>
        <v>90MB1BG0-C1BAY0 | 11G232110311070</v>
      </c>
      <c r="BE420" s="55" t="str">
        <f t="shared" ca="1" si="136"/>
        <v>90MB1BG0-C1BAY0 | 59MB1BGB-MB0A01S</v>
      </c>
      <c r="BF420" s="57">
        <f ca="1">IFERROR(VLOOKUP($BE420,$BD$5:$BF419,3,0)*$AE420,VLOOKUP($C420,Demanda!$A:$B,2,0)*$AE420)*IF(AT420="Phantom Alt",$BC420,TRUE)</f>
        <v>3000</v>
      </c>
      <c r="BG420" s="57">
        <f t="shared" ca="1" si="137"/>
        <v>0</v>
      </c>
      <c r="BH420" s="57">
        <f>SUMIF(Invoice!A:A,F420,Invoice!B:B)</f>
        <v>0</v>
      </c>
      <c r="BI420" s="57">
        <f t="shared" ca="1" si="138"/>
        <v>3000</v>
      </c>
      <c r="BJ420" s="57">
        <f ca="1">MIN((BI420-SUMIF($AS$5:AS419,AS420,$BJ$5:BJ419)),MAX(0,BH420-SUMIF($F$5:F419,F420,$BJ$5:BJ419)))</f>
        <v>0</v>
      </c>
      <c r="BK420" s="57">
        <f t="shared" ca="1" si="139"/>
        <v>0</v>
      </c>
      <c r="BL420" s="57">
        <f ca="1">MAX(0,SUMIF(Invoice!A:A,F420,Invoice!B:B)-SUMIF(F:F,F420,BJ:BJ))*(COUNTIF(F:F,F420)=COUNTIF($F$5:F420,F420))</f>
        <v>0</v>
      </c>
    </row>
    <row r="421" spans="1:64" hidden="1">
      <c r="A421" s="43">
        <v>421</v>
      </c>
      <c r="B421" s="13" t="s">
        <v>145</v>
      </c>
      <c r="C421" s="13" t="s">
        <v>5706</v>
      </c>
      <c r="D421" s="13">
        <v>2</v>
      </c>
      <c r="E421" s="13">
        <v>1230</v>
      </c>
      <c r="F421" s="71" t="s">
        <v>1526</v>
      </c>
      <c r="G421" s="71" t="s">
        <v>1527</v>
      </c>
      <c r="H421" s="13" t="s">
        <v>811</v>
      </c>
      <c r="I421" s="13" t="s">
        <v>55</v>
      </c>
      <c r="J421" s="28">
        <v>0</v>
      </c>
      <c r="K421" s="13" t="s">
        <v>1383</v>
      </c>
      <c r="L421" s="13" t="s">
        <v>53</v>
      </c>
      <c r="M421" s="13">
        <v>2</v>
      </c>
      <c r="O421" s="13">
        <v>1</v>
      </c>
      <c r="P421" s="13">
        <v>2</v>
      </c>
      <c r="Q421" s="13">
        <v>4</v>
      </c>
      <c r="R421" s="13" t="s">
        <v>122</v>
      </c>
      <c r="S421" s="13" t="s">
        <v>122</v>
      </c>
      <c r="T421" s="13">
        <v>44901</v>
      </c>
      <c r="U421" s="13">
        <v>2958465</v>
      </c>
      <c r="V421" s="13" t="s">
        <v>5707</v>
      </c>
      <c r="W421" s="13" t="s">
        <v>144</v>
      </c>
      <c r="Y421" s="13" t="s">
        <v>143</v>
      </c>
      <c r="Z421" s="13">
        <v>7594328</v>
      </c>
      <c r="AA421" s="13">
        <v>746</v>
      </c>
      <c r="AB421" s="13">
        <v>373</v>
      </c>
      <c r="AE421" s="51">
        <f t="shared" si="120"/>
        <v>2</v>
      </c>
      <c r="AG421" s="6" t="str">
        <f t="shared" si="121"/>
        <v>90MB1BG0-C1BAY0</v>
      </c>
      <c r="AH421" s="6" t="str">
        <f t="shared" si="122"/>
        <v>59MB1BGB-MB0A01S</v>
      </c>
      <c r="AI421" s="6" t="str">
        <f t="shared" si="123"/>
        <v/>
      </c>
      <c r="AJ421" s="6" t="str">
        <f t="shared" si="124"/>
        <v/>
      </c>
      <c r="AK421" s="6" t="str">
        <f t="shared" si="125"/>
        <v/>
      </c>
      <c r="AL421" s="6" t="str">
        <f t="shared" si="126"/>
        <v/>
      </c>
      <c r="AM421" s="6" t="str">
        <f t="shared" si="127"/>
        <v/>
      </c>
      <c r="AN421" s="6" t="str">
        <f t="shared" si="128"/>
        <v/>
      </c>
      <c r="AO421" s="6" t="str">
        <f t="shared" si="129"/>
        <v xml:space="preserve">90MB1BG0-C1BAY0 | 59MB1BGB-MB0A01S |  |  |  |  |  | </v>
      </c>
      <c r="AP421" s="6">
        <f t="shared" si="130"/>
        <v>0</v>
      </c>
      <c r="AQ421" s="4"/>
      <c r="AR421" s="6" t="b">
        <f t="shared" si="131"/>
        <v>1</v>
      </c>
      <c r="AS421" s="6" t="str">
        <f t="shared" si="132"/>
        <v>461E | 90MB1BG0-C1BAY0 | 59MB1BGB-MB0A01S |  |  |  |  |  |  | C2</v>
      </c>
      <c r="AT421" s="63">
        <f>IF(NOT(AR421),IF(TRIM($H421)="","Assembly","Phantom Alt"),VLOOKUP(F421,ZPCS04!B:G,6,0))</f>
        <v>750</v>
      </c>
      <c r="AU421" s="7"/>
      <c r="AV421" s="38">
        <f ca="1">IF(TRIM($W421)="F",OFFSET($A$5,MATCH($AS421,$AS$5:$AS421,0)-1,0),$A421)</f>
        <v>419</v>
      </c>
      <c r="AW421" s="38">
        <f ca="1">IFERROR(OFFSET(ZPCS04!$A$1,MATCH(F421,ZPCS04!B:B,0)-1,0),100)</f>
        <v>2</v>
      </c>
      <c r="AX421" s="7"/>
      <c r="AY421" s="6" t="b">
        <f t="shared" si="133"/>
        <v>1</v>
      </c>
      <c r="AZ421" s="6" t="b">
        <f t="shared" si="134"/>
        <v>1</v>
      </c>
      <c r="BB421" s="38" t="str">
        <f ca="1">IF(AT421="Phantom Alt",MATCH($AS421,$AS$5:$AS421,0),IF(OR(OFFSET($AF421,0,8-COUNTBLANK($AG421:$AN421))=$F420,$BE421=$BE420),$BB420,""))</f>
        <v/>
      </c>
      <c r="BC421" s="41"/>
      <c r="BD421" s="55" t="str">
        <f t="shared" si="135"/>
        <v>90MB1BG0-C1BAY0 | 11G232110311150</v>
      </c>
      <c r="BE421" s="55" t="str">
        <f t="shared" ca="1" si="136"/>
        <v>90MB1BG0-C1BAY0 | 59MB1BGB-MB0A01S</v>
      </c>
      <c r="BF421" s="57">
        <f ca="1">IFERROR(VLOOKUP($BE421,$BD$5:$BF420,3,0)*$AE421,VLOOKUP($C421,Demanda!$A:$B,2,0)*$AE421)*IF(AT421="Phantom Alt",$BC421,TRUE)</f>
        <v>3000</v>
      </c>
      <c r="BG421" s="57">
        <f t="shared" ca="1" si="137"/>
        <v>0</v>
      </c>
      <c r="BH421" s="57">
        <f>SUMIF(Invoice!A:A,F421,Invoice!B:B)</f>
        <v>0</v>
      </c>
      <c r="BI421" s="57">
        <f t="shared" ca="1" si="138"/>
        <v>3000</v>
      </c>
      <c r="BJ421" s="57">
        <f ca="1">MIN((BI421-SUMIF($AS$5:AS420,AS421,$BJ$5:BJ420)),MAX(0,BH421-SUMIF($F$5:F420,F421,$BJ$5:BJ420)))</f>
        <v>0</v>
      </c>
      <c r="BK421" s="57">
        <f t="shared" ca="1" si="139"/>
        <v>0</v>
      </c>
      <c r="BL421" s="57">
        <f ca="1">MAX(0,SUMIF(Invoice!A:A,F421,Invoice!B:B)-SUMIF(F:F,F421,BJ:BJ))*(COUNTIF(F:F,F421)=COUNTIF($F$5:F421,F421))</f>
        <v>0</v>
      </c>
    </row>
    <row r="422" spans="1:64" hidden="1">
      <c r="A422" s="43">
        <v>422</v>
      </c>
      <c r="B422" s="13" t="s">
        <v>145</v>
      </c>
      <c r="C422" s="13" t="s">
        <v>5706</v>
      </c>
      <c r="D422" s="13">
        <v>2</v>
      </c>
      <c r="E422" s="13">
        <v>1230</v>
      </c>
      <c r="F422" s="71" t="s">
        <v>1528</v>
      </c>
      <c r="G422" s="71" t="s">
        <v>1529</v>
      </c>
      <c r="H422" s="13" t="s">
        <v>811</v>
      </c>
      <c r="I422" s="13" t="s">
        <v>55</v>
      </c>
      <c r="J422" s="28">
        <v>0</v>
      </c>
      <c r="K422" s="13" t="s">
        <v>1383</v>
      </c>
      <c r="L422" s="13" t="s">
        <v>53</v>
      </c>
      <c r="M422" s="13">
        <v>2</v>
      </c>
      <c r="O422" s="13">
        <v>1</v>
      </c>
      <c r="P422" s="13">
        <v>2</v>
      </c>
      <c r="Q422" s="13">
        <v>5</v>
      </c>
      <c r="R422" s="13" t="s">
        <v>122</v>
      </c>
      <c r="S422" s="13" t="s">
        <v>122</v>
      </c>
      <c r="T422" s="13">
        <v>44901</v>
      </c>
      <c r="U422" s="13">
        <v>2958465</v>
      </c>
      <c r="V422" s="13" t="s">
        <v>5707</v>
      </c>
      <c r="W422" s="13" t="s">
        <v>144</v>
      </c>
      <c r="Y422" s="13" t="s">
        <v>143</v>
      </c>
      <c r="Z422" s="13">
        <v>7594328</v>
      </c>
      <c r="AA422" s="13">
        <v>748</v>
      </c>
      <c r="AB422" s="13">
        <v>374</v>
      </c>
      <c r="AE422" s="51">
        <f t="shared" si="120"/>
        <v>2</v>
      </c>
      <c r="AG422" s="6" t="str">
        <f t="shared" si="121"/>
        <v>90MB1BG0-C1BAY0</v>
      </c>
      <c r="AH422" s="6" t="str">
        <f t="shared" si="122"/>
        <v>59MB1BGB-MB0A01S</v>
      </c>
      <c r="AI422" s="6" t="str">
        <f t="shared" si="123"/>
        <v/>
      </c>
      <c r="AJ422" s="6" t="str">
        <f t="shared" si="124"/>
        <v/>
      </c>
      <c r="AK422" s="6" t="str">
        <f t="shared" si="125"/>
        <v/>
      </c>
      <c r="AL422" s="6" t="str">
        <f t="shared" si="126"/>
        <v/>
      </c>
      <c r="AM422" s="6" t="str">
        <f t="shared" si="127"/>
        <v/>
      </c>
      <c r="AN422" s="6" t="str">
        <f t="shared" si="128"/>
        <v/>
      </c>
      <c r="AO422" s="6" t="str">
        <f t="shared" si="129"/>
        <v xml:space="preserve">90MB1BG0-C1BAY0 | 59MB1BGB-MB0A01S |  |  |  |  |  | </v>
      </c>
      <c r="AP422" s="6">
        <f t="shared" si="130"/>
        <v>0</v>
      </c>
      <c r="AQ422" s="4"/>
      <c r="AR422" s="6" t="b">
        <f t="shared" si="131"/>
        <v>1</v>
      </c>
      <c r="AS422" s="6" t="str">
        <f t="shared" si="132"/>
        <v>461E | 90MB1BG0-C1BAY0 | 59MB1BGB-MB0A01S |  |  |  |  |  |  | C2</v>
      </c>
      <c r="AT422" s="63">
        <f>IF(NOT(AR422),IF(TRIM($H422)="","Assembly","Phantom Alt"),VLOOKUP(F422,ZPCS04!B:G,6,0))</f>
        <v>750</v>
      </c>
      <c r="AU422" s="7"/>
      <c r="AV422" s="38">
        <f ca="1">IF(TRIM($W422)="F",OFFSET($A$5,MATCH($AS422,$AS$5:$AS422,0)-1,0),$A422)</f>
        <v>419</v>
      </c>
      <c r="AW422" s="38">
        <f ca="1">IFERROR(OFFSET(ZPCS04!$A$1,MATCH(F422,ZPCS04!B:B,0)-1,0),100)</f>
        <v>2</v>
      </c>
      <c r="AX422" s="7"/>
      <c r="AY422" s="6" t="b">
        <f t="shared" si="133"/>
        <v>1</v>
      </c>
      <c r="AZ422" s="6" t="b">
        <f t="shared" si="134"/>
        <v>1</v>
      </c>
      <c r="BB422" s="38" t="str">
        <f ca="1">IF(AT422="Phantom Alt",MATCH($AS422,$AS$5:$AS422,0),IF(OR(OFFSET($AF422,0,8-COUNTBLANK($AG422:$AN422))=$F421,$BE422=$BE421),$BB421,""))</f>
        <v/>
      </c>
      <c r="BC422" s="41"/>
      <c r="BD422" s="55" t="str">
        <f t="shared" si="135"/>
        <v>90MB1BG0-C1BAY0 | 11G232110311320</v>
      </c>
      <c r="BE422" s="55" t="str">
        <f t="shared" ca="1" si="136"/>
        <v>90MB1BG0-C1BAY0 | 59MB1BGB-MB0A01S</v>
      </c>
      <c r="BF422" s="57">
        <f ca="1">IFERROR(VLOOKUP($BE422,$BD$5:$BF421,3,0)*$AE422,VLOOKUP($C422,Demanda!$A:$B,2,0)*$AE422)*IF(AT422="Phantom Alt",$BC422,TRUE)</f>
        <v>3000</v>
      </c>
      <c r="BG422" s="57">
        <f t="shared" ca="1" si="137"/>
        <v>0</v>
      </c>
      <c r="BH422" s="57">
        <f>SUMIF(Invoice!A:A,F422,Invoice!B:B)</f>
        <v>0</v>
      </c>
      <c r="BI422" s="57">
        <f t="shared" ca="1" si="138"/>
        <v>3000</v>
      </c>
      <c r="BJ422" s="57">
        <f ca="1">MIN((BI422-SUMIF($AS$5:AS421,AS422,$BJ$5:BJ421)),MAX(0,BH422-SUMIF($F$5:F421,F422,$BJ$5:BJ421)))</f>
        <v>0</v>
      </c>
      <c r="BK422" s="57">
        <f t="shared" ca="1" si="139"/>
        <v>0</v>
      </c>
      <c r="BL422" s="57">
        <f ca="1">MAX(0,SUMIF(Invoice!A:A,F422,Invoice!B:B)-SUMIF(F:F,F422,BJ:BJ))*(COUNTIF(F:F,F422)=COUNTIF($F$5:F422,F422))</f>
        <v>0</v>
      </c>
    </row>
    <row r="423" spans="1:64" hidden="1">
      <c r="A423" s="43">
        <v>423</v>
      </c>
      <c r="B423" s="13" t="s">
        <v>145</v>
      </c>
      <c r="C423" s="13" t="s">
        <v>5706</v>
      </c>
      <c r="D423" s="13">
        <v>2</v>
      </c>
      <c r="E423" s="13">
        <v>1230</v>
      </c>
      <c r="F423" s="71" t="s">
        <v>1530</v>
      </c>
      <c r="G423" s="71" t="s">
        <v>1531</v>
      </c>
      <c r="H423" s="13" t="s">
        <v>811</v>
      </c>
      <c r="I423" s="13" t="s">
        <v>54</v>
      </c>
      <c r="J423" s="28">
        <v>100</v>
      </c>
      <c r="K423" s="13" t="s">
        <v>1383</v>
      </c>
      <c r="L423" s="13" t="s">
        <v>53</v>
      </c>
      <c r="M423" s="13">
        <v>2</v>
      </c>
      <c r="N423" s="13">
        <v>2</v>
      </c>
      <c r="O423" s="13">
        <v>1</v>
      </c>
      <c r="P423" s="13">
        <v>2</v>
      </c>
      <c r="Q423" s="13">
        <v>1</v>
      </c>
      <c r="R423" s="13" t="s">
        <v>122</v>
      </c>
      <c r="S423" s="13" t="s">
        <v>122</v>
      </c>
      <c r="T423" s="13">
        <v>44901</v>
      </c>
      <c r="U423" s="13">
        <v>2958465</v>
      </c>
      <c r="V423" s="13" t="s">
        <v>5707</v>
      </c>
      <c r="W423" s="13" t="s">
        <v>144</v>
      </c>
      <c r="Y423" s="13" t="s">
        <v>143</v>
      </c>
      <c r="Z423" s="13">
        <v>7594328</v>
      </c>
      <c r="AA423" s="13">
        <v>740</v>
      </c>
      <c r="AB423" s="13">
        <v>370</v>
      </c>
      <c r="AE423" s="51">
        <f t="shared" si="120"/>
        <v>2</v>
      </c>
      <c r="AG423" s="6" t="str">
        <f t="shared" si="121"/>
        <v>90MB1BG0-C1BAY0</v>
      </c>
      <c r="AH423" s="6" t="str">
        <f t="shared" si="122"/>
        <v>59MB1BGB-MB0A01S</v>
      </c>
      <c r="AI423" s="6" t="str">
        <f t="shared" si="123"/>
        <v/>
      </c>
      <c r="AJ423" s="6" t="str">
        <f t="shared" si="124"/>
        <v/>
      </c>
      <c r="AK423" s="6" t="str">
        <f t="shared" si="125"/>
        <v/>
      </c>
      <c r="AL423" s="6" t="str">
        <f t="shared" si="126"/>
        <v/>
      </c>
      <c r="AM423" s="6" t="str">
        <f t="shared" si="127"/>
        <v/>
      </c>
      <c r="AN423" s="6" t="str">
        <f t="shared" si="128"/>
        <v/>
      </c>
      <c r="AO423" s="6" t="str">
        <f t="shared" si="129"/>
        <v xml:space="preserve">90MB1BG0-C1BAY0 | 59MB1BGB-MB0A01S |  |  |  |  |  | </v>
      </c>
      <c r="AP423" s="6">
        <f t="shared" si="130"/>
        <v>100</v>
      </c>
      <c r="AQ423" s="4"/>
      <c r="AR423" s="6" t="b">
        <f t="shared" si="131"/>
        <v>1</v>
      </c>
      <c r="AS423" s="6" t="str">
        <f t="shared" si="132"/>
        <v>461E | 90MB1BG0-C1BAY0 | 59MB1BGB-MB0A01S |  |  |  |  |  |  | C2</v>
      </c>
      <c r="AT423" s="63">
        <f>IF(NOT(AR423),IF(TRIM($H423)="","Assembly","Phantom Alt"),VLOOKUP(F423,ZPCS04!B:G,6,0))</f>
        <v>750</v>
      </c>
      <c r="AU423" s="7"/>
      <c r="AV423" s="38">
        <f ca="1">IF(TRIM($W423)="F",OFFSET($A$5,MATCH($AS423,$AS$5:$AS423,0)-1,0),$A423)</f>
        <v>419</v>
      </c>
      <c r="AW423" s="38">
        <f ca="1">IFERROR(OFFSET(ZPCS04!$A$1,MATCH(F423,ZPCS04!B:B,0)-1,0),100)</f>
        <v>2</v>
      </c>
      <c r="AX423" s="7"/>
      <c r="AY423" s="6" t="b">
        <f t="shared" si="133"/>
        <v>1</v>
      </c>
      <c r="AZ423" s="6" t="b">
        <f t="shared" si="134"/>
        <v>1</v>
      </c>
      <c r="BB423" s="38" t="str">
        <f ca="1">IF(AT423="Phantom Alt",MATCH($AS423,$AS$5:$AS423,0),IF(OR(OFFSET($AF423,0,8-COUNTBLANK($AG423:$AN423))=$F422,$BE423=$BE422),$BB422,""))</f>
        <v/>
      </c>
      <c r="BC423" s="41"/>
      <c r="BD423" s="55" t="str">
        <f t="shared" si="135"/>
        <v>90MB1BG0-C1BAY0 | 11G232110311390</v>
      </c>
      <c r="BE423" s="55" t="str">
        <f t="shared" ca="1" si="136"/>
        <v>90MB1BG0-C1BAY0 | 59MB1BGB-MB0A01S</v>
      </c>
      <c r="BF423" s="57">
        <f ca="1">IFERROR(VLOOKUP($BE423,$BD$5:$BF422,3,0)*$AE423,VLOOKUP($C423,Demanda!$A:$B,2,0)*$AE423)*IF(AT423="Phantom Alt",$BC423,TRUE)</f>
        <v>3000</v>
      </c>
      <c r="BG423" s="57">
        <f t="shared" ca="1" si="137"/>
        <v>3000</v>
      </c>
      <c r="BH423" s="57">
        <f>SUMIF(Invoice!A:A,F423,Invoice!B:B)</f>
        <v>0</v>
      </c>
      <c r="BI423" s="57">
        <f t="shared" ca="1" si="138"/>
        <v>3000</v>
      </c>
      <c r="BJ423" s="57">
        <f ca="1">MIN((BI423-SUMIF($AS$5:AS422,AS423,$BJ$5:BJ422)),MAX(0,BH423-SUMIF($F$5:F422,F423,$BJ$5:BJ422)))</f>
        <v>0</v>
      </c>
      <c r="BK423" s="57">
        <f t="shared" ca="1" si="139"/>
        <v>0</v>
      </c>
      <c r="BL423" s="57">
        <f ca="1">MAX(0,SUMIF(Invoice!A:A,F423,Invoice!B:B)-SUMIF(F:F,F423,BJ:BJ))*(COUNTIF(F:F,F423)=COUNTIF($F$5:F423,F423))</f>
        <v>0</v>
      </c>
    </row>
    <row r="424" spans="1:64" hidden="1">
      <c r="A424" s="43">
        <v>424</v>
      </c>
      <c r="B424" s="13" t="s">
        <v>145</v>
      </c>
      <c r="C424" s="13" t="s">
        <v>5706</v>
      </c>
      <c r="D424" s="13">
        <v>2</v>
      </c>
      <c r="E424" s="13">
        <v>1240</v>
      </c>
      <c r="F424" s="71" t="s">
        <v>4132</v>
      </c>
      <c r="G424" s="71" t="s">
        <v>5723</v>
      </c>
      <c r="H424" s="13" t="s">
        <v>818</v>
      </c>
      <c r="I424" s="13" t="s">
        <v>54</v>
      </c>
      <c r="J424" s="28">
        <v>100</v>
      </c>
      <c r="K424" s="13" t="s">
        <v>148</v>
      </c>
      <c r="L424" s="13" t="s">
        <v>53</v>
      </c>
      <c r="M424" s="13">
        <v>1</v>
      </c>
      <c r="N424" s="13">
        <v>1</v>
      </c>
      <c r="O424" s="13">
        <v>1</v>
      </c>
      <c r="P424" s="13">
        <v>2</v>
      </c>
      <c r="Q424" s="13">
        <v>1</v>
      </c>
      <c r="R424" s="13" t="s">
        <v>73</v>
      </c>
      <c r="S424" s="13" t="s">
        <v>73</v>
      </c>
      <c r="T424" s="13">
        <v>44901</v>
      </c>
      <c r="U424" s="13">
        <v>2958465</v>
      </c>
      <c r="V424" s="13" t="s">
        <v>5707</v>
      </c>
      <c r="W424" s="13" t="s">
        <v>144</v>
      </c>
      <c r="Y424" s="13" t="s">
        <v>143</v>
      </c>
      <c r="Z424" s="13">
        <v>7594328</v>
      </c>
      <c r="AA424" s="13">
        <v>750</v>
      </c>
      <c r="AB424" s="13">
        <v>375</v>
      </c>
      <c r="AE424" s="51">
        <f t="shared" si="120"/>
        <v>1</v>
      </c>
      <c r="AG424" s="6" t="str">
        <f t="shared" si="121"/>
        <v>90MB1BG0-C1BAY0</v>
      </c>
      <c r="AH424" s="6" t="str">
        <f t="shared" si="122"/>
        <v>59MB1BGB-MB0A01S</v>
      </c>
      <c r="AI424" s="6" t="str">
        <f t="shared" si="123"/>
        <v/>
      </c>
      <c r="AJ424" s="6" t="str">
        <f t="shared" si="124"/>
        <v/>
      </c>
      <c r="AK424" s="6" t="str">
        <f t="shared" si="125"/>
        <v/>
      </c>
      <c r="AL424" s="6" t="str">
        <f t="shared" si="126"/>
        <v/>
      </c>
      <c r="AM424" s="6" t="str">
        <f t="shared" si="127"/>
        <v/>
      </c>
      <c r="AN424" s="6" t="str">
        <f t="shared" si="128"/>
        <v/>
      </c>
      <c r="AO424" s="6" t="str">
        <f t="shared" si="129"/>
        <v xml:space="preserve">90MB1BG0-C1BAY0 | 59MB1BGB-MB0A01S |  |  |  |  |  | </v>
      </c>
      <c r="AP424" s="6">
        <f t="shared" si="130"/>
        <v>100</v>
      </c>
      <c r="AQ424" s="4"/>
      <c r="AR424" s="6" t="b">
        <f t="shared" si="131"/>
        <v>1</v>
      </c>
      <c r="AS424" s="6" t="str">
        <f t="shared" si="132"/>
        <v>461E | 90MB1BG0-C1BAY0 | 59MB1BGB-MB0A01S |  |  |  |  |  |  | C3</v>
      </c>
      <c r="AT424" s="63">
        <f>IF(NOT(AR424),IF(TRIM($H424)="","Assembly","Phantom Alt"),VLOOKUP(F424,ZPCS04!B:G,6,0))</f>
        <v>902</v>
      </c>
      <c r="AU424" s="7"/>
      <c r="AV424" s="38">
        <f ca="1">IF(TRIM($W424)="F",OFFSET($A$5,MATCH($AS424,$AS$5:$AS424,0)-1,0),$A424)</f>
        <v>424</v>
      </c>
      <c r="AW424" s="38">
        <f ca="1">IFERROR(OFFSET(ZPCS04!$A$1,MATCH(F424,ZPCS04!B:B,0)-1,0),100)</f>
        <v>1.9999999850000001</v>
      </c>
      <c r="AX424" s="7"/>
      <c r="AY424" s="6" t="b">
        <f t="shared" si="133"/>
        <v>1</v>
      </c>
      <c r="AZ424" s="6" t="b">
        <f t="shared" si="134"/>
        <v>1</v>
      </c>
      <c r="BB424" s="38" t="str">
        <f ca="1">IF(AT424="Phantom Alt",MATCH($AS424,$AS$5:$AS424,0),IF(OR(OFFSET($AF424,0,8-COUNTBLANK($AG424:$AN424))=$F423,$BE424=$BE423),$BB423,""))</f>
        <v/>
      </c>
      <c r="BC424" s="41"/>
      <c r="BD424" s="55" t="str">
        <f t="shared" si="135"/>
        <v>90MB1BG0-C1BAY0 | 06103-00720100</v>
      </c>
      <c r="BE424" s="55" t="str">
        <f t="shared" ca="1" si="136"/>
        <v>90MB1BG0-C1BAY0 | 59MB1BGB-MB0A01S</v>
      </c>
      <c r="BF424" s="57">
        <f ca="1">IFERROR(VLOOKUP($BE424,$BD$5:$BF423,3,0)*$AE424,VLOOKUP($C424,Demanda!$A:$B,2,0)*$AE424)*IF(AT424="Phantom Alt",$BC424,TRUE)</f>
        <v>1500</v>
      </c>
      <c r="BG424" s="57">
        <f t="shared" ca="1" si="137"/>
        <v>1500</v>
      </c>
      <c r="BH424" s="57">
        <f>SUMIF(Invoice!A:A,F424,Invoice!B:B)</f>
        <v>1500</v>
      </c>
      <c r="BI424" s="57">
        <f t="shared" ca="1" si="138"/>
        <v>1500</v>
      </c>
      <c r="BJ424" s="57">
        <f ca="1">MIN((BI424-SUMIF($AS$5:AS423,AS424,$BJ$5:BJ423)),MAX(0,BH424-SUMIF($F$5:F423,F424,$BJ$5:BJ423)))</f>
        <v>1500</v>
      </c>
      <c r="BK424" s="57">
        <f t="shared" ca="1" si="139"/>
        <v>0</v>
      </c>
      <c r="BL424" s="57">
        <f ca="1">MAX(0,SUMIF(Invoice!A:A,F424,Invoice!B:B)-SUMIF(F:F,F424,BJ:BJ))*(COUNTIF(F:F,F424)=COUNTIF($F$5:F424,F424))</f>
        <v>0</v>
      </c>
    </row>
    <row r="425" spans="1:64" hidden="1">
      <c r="A425" s="43">
        <v>425</v>
      </c>
      <c r="B425" s="13" t="s">
        <v>145</v>
      </c>
      <c r="C425" s="13" t="s">
        <v>5706</v>
      </c>
      <c r="D425" s="13">
        <v>2</v>
      </c>
      <c r="E425" s="13">
        <v>1240</v>
      </c>
      <c r="F425" s="71" t="s">
        <v>4134</v>
      </c>
      <c r="G425" s="71" t="s">
        <v>5724</v>
      </c>
      <c r="H425" s="13" t="s">
        <v>818</v>
      </c>
      <c r="I425" s="13" t="s">
        <v>55</v>
      </c>
      <c r="J425" s="28">
        <v>0</v>
      </c>
      <c r="K425" s="13" t="s">
        <v>148</v>
      </c>
      <c r="L425" s="13" t="s">
        <v>53</v>
      </c>
      <c r="M425" s="13">
        <v>1</v>
      </c>
      <c r="O425" s="13">
        <v>1</v>
      </c>
      <c r="P425" s="13">
        <v>2</v>
      </c>
      <c r="Q425" s="13">
        <v>2</v>
      </c>
      <c r="R425" s="13" t="s">
        <v>73</v>
      </c>
      <c r="S425" s="13" t="s">
        <v>73</v>
      </c>
      <c r="T425" s="13">
        <v>44901</v>
      </c>
      <c r="U425" s="13">
        <v>2958465</v>
      </c>
      <c r="V425" s="13" t="s">
        <v>5707</v>
      </c>
      <c r="W425" s="13" t="s">
        <v>144</v>
      </c>
      <c r="Y425" s="13" t="s">
        <v>143</v>
      </c>
      <c r="Z425" s="13">
        <v>7594328</v>
      </c>
      <c r="AA425" s="13">
        <v>752</v>
      </c>
      <c r="AB425" s="13">
        <v>376</v>
      </c>
      <c r="AE425" s="51">
        <f t="shared" si="120"/>
        <v>1</v>
      </c>
      <c r="AG425" s="6" t="str">
        <f t="shared" si="121"/>
        <v>90MB1BG0-C1BAY0</v>
      </c>
      <c r="AH425" s="6" t="str">
        <f t="shared" si="122"/>
        <v>59MB1BGB-MB0A01S</v>
      </c>
      <c r="AI425" s="6" t="str">
        <f t="shared" si="123"/>
        <v/>
      </c>
      <c r="AJ425" s="6" t="str">
        <f t="shared" si="124"/>
        <v/>
      </c>
      <c r="AK425" s="6" t="str">
        <f t="shared" si="125"/>
        <v/>
      </c>
      <c r="AL425" s="6" t="str">
        <f t="shared" si="126"/>
        <v/>
      </c>
      <c r="AM425" s="6" t="str">
        <f t="shared" si="127"/>
        <v/>
      </c>
      <c r="AN425" s="6" t="str">
        <f t="shared" si="128"/>
        <v/>
      </c>
      <c r="AO425" s="6" t="str">
        <f t="shared" si="129"/>
        <v xml:space="preserve">90MB1BG0-C1BAY0 | 59MB1BGB-MB0A01S |  |  |  |  |  | </v>
      </c>
      <c r="AP425" s="6">
        <f t="shared" si="130"/>
        <v>0</v>
      </c>
      <c r="AQ425" s="4"/>
      <c r="AR425" s="6" t="b">
        <f t="shared" si="131"/>
        <v>1</v>
      </c>
      <c r="AS425" s="6" t="str">
        <f t="shared" si="132"/>
        <v>461E | 90MB1BG0-C1BAY0 | 59MB1BGB-MB0A01S |  |  |  |  |  |  | C3</v>
      </c>
      <c r="AT425" s="63">
        <f>IF(NOT(AR425),IF(TRIM($H425)="","Assembly","Phantom Alt"),VLOOKUP(F425,ZPCS04!B:G,6,0))</f>
        <v>902</v>
      </c>
      <c r="AU425" s="7"/>
      <c r="AV425" s="38">
        <f ca="1">IF(TRIM($W425)="F",OFFSET($A$5,MATCH($AS425,$AS$5:$AS425,0)-1,0),$A425)</f>
        <v>424</v>
      </c>
      <c r="AW425" s="38">
        <f ca="1">IFERROR(OFFSET(ZPCS04!$A$1,MATCH(F425,ZPCS04!B:B,0)-1,0),100)</f>
        <v>2</v>
      </c>
      <c r="AX425" s="7"/>
      <c r="AY425" s="6" t="b">
        <f t="shared" si="133"/>
        <v>1</v>
      </c>
      <c r="AZ425" s="6" t="b">
        <f t="shared" si="134"/>
        <v>1</v>
      </c>
      <c r="BB425" s="38" t="str">
        <f ca="1">IF(AT425="Phantom Alt",MATCH($AS425,$AS$5:$AS425,0),IF(OR(OFFSET($AF425,0,8-COUNTBLANK($AG425:$AN425))=$F424,$BE425=$BE424),$BB424,""))</f>
        <v/>
      </c>
      <c r="BC425" s="41"/>
      <c r="BD425" s="55" t="str">
        <f t="shared" si="135"/>
        <v>90MB1BG0-C1BAY0 | 06103-00720300</v>
      </c>
      <c r="BE425" s="55" t="str">
        <f t="shared" ca="1" si="136"/>
        <v>90MB1BG0-C1BAY0 | 59MB1BGB-MB0A01S</v>
      </c>
      <c r="BF425" s="57">
        <f ca="1">IFERROR(VLOOKUP($BE425,$BD$5:$BF424,3,0)*$AE425,VLOOKUP($C425,Demanda!$A:$B,2,0)*$AE425)*IF(AT425="Phantom Alt",$BC425,TRUE)</f>
        <v>1500</v>
      </c>
      <c r="BG425" s="57">
        <f t="shared" ca="1" si="137"/>
        <v>0</v>
      </c>
      <c r="BH425" s="57">
        <f>SUMIF(Invoice!A:A,F425,Invoice!B:B)</f>
        <v>0</v>
      </c>
      <c r="BI425" s="57">
        <f t="shared" ca="1" si="138"/>
        <v>1500</v>
      </c>
      <c r="BJ425" s="57">
        <f ca="1">MIN((BI425-SUMIF($AS$5:AS424,AS425,$BJ$5:BJ424)),MAX(0,BH425-SUMIF($F$5:F424,F425,$BJ$5:BJ424)))</f>
        <v>0</v>
      </c>
      <c r="BK425" s="57">
        <f t="shared" ca="1" si="139"/>
        <v>0</v>
      </c>
      <c r="BL425" s="57">
        <f ca="1">MAX(0,SUMIF(Invoice!A:A,F425,Invoice!B:B)-SUMIF(F:F,F425,BJ:BJ))*(COUNTIF(F:F,F425)=COUNTIF($F$5:F425,F425))</f>
        <v>0</v>
      </c>
    </row>
    <row r="426" spans="1:64" hidden="1">
      <c r="A426" s="43">
        <v>426</v>
      </c>
      <c r="B426" s="13" t="s">
        <v>145</v>
      </c>
      <c r="C426" s="13" t="s">
        <v>5706</v>
      </c>
      <c r="D426" s="13">
        <v>2</v>
      </c>
      <c r="E426" s="13">
        <v>1250</v>
      </c>
      <c r="F426" s="71" t="s">
        <v>5077</v>
      </c>
      <c r="G426" s="71" t="s">
        <v>5725</v>
      </c>
      <c r="H426" s="13" t="s">
        <v>825</v>
      </c>
      <c r="I426" s="13" t="s">
        <v>54</v>
      </c>
      <c r="J426" s="28">
        <v>100</v>
      </c>
      <c r="K426" s="13" t="s">
        <v>1383</v>
      </c>
      <c r="L426" s="13" t="s">
        <v>53</v>
      </c>
      <c r="M426" s="13">
        <v>4</v>
      </c>
      <c r="N426" s="13">
        <v>4</v>
      </c>
      <c r="O426" s="13">
        <v>1</v>
      </c>
      <c r="P426" s="13">
        <v>2</v>
      </c>
      <c r="Q426" s="13">
        <v>1</v>
      </c>
      <c r="R426" s="13" t="s">
        <v>122</v>
      </c>
      <c r="S426" s="13" t="s">
        <v>122</v>
      </c>
      <c r="T426" s="13">
        <v>44901</v>
      </c>
      <c r="U426" s="13">
        <v>2958465</v>
      </c>
      <c r="V426" s="13" t="s">
        <v>5707</v>
      </c>
      <c r="W426" s="13" t="s">
        <v>144</v>
      </c>
      <c r="Y426" s="13" t="s">
        <v>143</v>
      </c>
      <c r="Z426" s="13">
        <v>7594328</v>
      </c>
      <c r="AA426" s="13">
        <v>754</v>
      </c>
      <c r="AB426" s="13">
        <v>377</v>
      </c>
      <c r="AE426" s="51">
        <f t="shared" si="120"/>
        <v>4</v>
      </c>
      <c r="AG426" s="6" t="str">
        <f t="shared" si="121"/>
        <v>90MB1BG0-C1BAY0</v>
      </c>
      <c r="AH426" s="6" t="str">
        <f t="shared" si="122"/>
        <v>59MB1BGB-MB0A01S</v>
      </c>
      <c r="AI426" s="6" t="str">
        <f t="shared" si="123"/>
        <v/>
      </c>
      <c r="AJ426" s="6" t="str">
        <f t="shared" si="124"/>
        <v/>
      </c>
      <c r="AK426" s="6" t="str">
        <f t="shared" si="125"/>
        <v/>
      </c>
      <c r="AL426" s="6" t="str">
        <f t="shared" si="126"/>
        <v/>
      </c>
      <c r="AM426" s="6" t="str">
        <f t="shared" si="127"/>
        <v/>
      </c>
      <c r="AN426" s="6" t="str">
        <f t="shared" si="128"/>
        <v/>
      </c>
      <c r="AO426" s="6" t="str">
        <f t="shared" si="129"/>
        <v xml:space="preserve">90MB1BG0-C1BAY0 | 59MB1BGB-MB0A01S |  |  |  |  |  | </v>
      </c>
      <c r="AP426" s="6">
        <f t="shared" si="130"/>
        <v>100</v>
      </c>
      <c r="AQ426" s="4"/>
      <c r="AR426" s="6" t="b">
        <f t="shared" si="131"/>
        <v>1</v>
      </c>
      <c r="AS426" s="6" t="str">
        <f t="shared" si="132"/>
        <v>461E | 90MB1BG0-C1BAY0 | 59MB1BGB-MB0A01S |  |  |  |  |  |  | C4</v>
      </c>
      <c r="AT426" s="63">
        <f>IF(NOT(AR426),IF(TRIM($H426)="","Assembly","Phantom Alt"),VLOOKUP(F426,ZPCS04!B:G,6,0))</f>
        <v>1110</v>
      </c>
      <c r="AU426" s="7"/>
      <c r="AV426" s="38">
        <f ca="1">IF(TRIM($W426)="F",OFFSET($A$5,MATCH($AS426,$AS$5:$AS426,0)-1,0),$A426)</f>
        <v>426</v>
      </c>
      <c r="AW426" s="38">
        <f ca="1">IFERROR(OFFSET(ZPCS04!$A$1,MATCH(F426,ZPCS04!B:B,0)-1,0),100)</f>
        <v>2</v>
      </c>
      <c r="AX426" s="7"/>
      <c r="AY426" s="6" t="b">
        <f t="shared" si="133"/>
        <v>1</v>
      </c>
      <c r="AZ426" s="6" t="b">
        <f t="shared" si="134"/>
        <v>1</v>
      </c>
      <c r="BB426" s="38" t="str">
        <f ca="1">IF(AT426="Phantom Alt",MATCH($AS426,$AS$5:$AS426,0),IF(OR(OFFSET($AF426,0,8-COUNTBLANK($AG426:$AN426))=$F425,$BE426=$BE425),$BB425,""))</f>
        <v/>
      </c>
      <c r="BC426" s="41"/>
      <c r="BD426" s="55" t="str">
        <f t="shared" si="135"/>
        <v>90MB1BG0-C1BAY0 | 11G232110312070</v>
      </c>
      <c r="BE426" s="55" t="str">
        <f t="shared" ca="1" si="136"/>
        <v>90MB1BG0-C1BAY0 | 59MB1BGB-MB0A01S</v>
      </c>
      <c r="BF426" s="57">
        <f ca="1">IFERROR(VLOOKUP($BE426,$BD$5:$BF425,3,0)*$AE426,VLOOKUP($C426,Demanda!$A:$B,2,0)*$AE426)*IF(AT426="Phantom Alt",$BC426,TRUE)</f>
        <v>6000</v>
      </c>
      <c r="BG426" s="57">
        <f t="shared" ca="1" si="137"/>
        <v>6000</v>
      </c>
      <c r="BH426" s="57">
        <f>SUMIF(Invoice!A:A,F426,Invoice!B:B)</f>
        <v>0</v>
      </c>
      <c r="BI426" s="57">
        <f t="shared" ca="1" si="138"/>
        <v>6000</v>
      </c>
      <c r="BJ426" s="57">
        <f ca="1">MIN((BI426-SUMIF($AS$5:AS425,AS426,$BJ$5:BJ425)),MAX(0,BH426-SUMIF($F$5:F425,F426,$BJ$5:BJ425)))</f>
        <v>0</v>
      </c>
      <c r="BK426" s="57">
        <f t="shared" ca="1" si="139"/>
        <v>0</v>
      </c>
      <c r="BL426" s="57">
        <f ca="1">MAX(0,SUMIF(Invoice!A:A,F426,Invoice!B:B)-SUMIF(F:F,F426,BJ:BJ))*(COUNTIF(F:F,F426)=COUNTIF($F$5:F426,F426))</f>
        <v>0</v>
      </c>
    </row>
    <row r="427" spans="1:64" hidden="1">
      <c r="A427" s="43">
        <v>427</v>
      </c>
      <c r="B427" s="13" t="s">
        <v>145</v>
      </c>
      <c r="C427" s="13" t="s">
        <v>5706</v>
      </c>
      <c r="D427" s="13">
        <v>2</v>
      </c>
      <c r="E427" s="13">
        <v>1250</v>
      </c>
      <c r="F427" s="71" t="s">
        <v>5078</v>
      </c>
      <c r="G427" s="71" t="s">
        <v>5725</v>
      </c>
      <c r="H427" s="13" t="s">
        <v>825</v>
      </c>
      <c r="I427" s="13" t="s">
        <v>55</v>
      </c>
      <c r="J427" s="28">
        <v>0</v>
      </c>
      <c r="K427" s="13" t="s">
        <v>1383</v>
      </c>
      <c r="L427" s="13" t="s">
        <v>53</v>
      </c>
      <c r="M427" s="13">
        <v>4</v>
      </c>
      <c r="O427" s="13">
        <v>1</v>
      </c>
      <c r="P427" s="13">
        <v>2</v>
      </c>
      <c r="Q427" s="13">
        <v>2</v>
      </c>
      <c r="R427" s="13" t="s">
        <v>122</v>
      </c>
      <c r="S427" s="13" t="s">
        <v>122</v>
      </c>
      <c r="T427" s="13">
        <v>44901</v>
      </c>
      <c r="U427" s="13">
        <v>2958465</v>
      </c>
      <c r="V427" s="13" t="s">
        <v>5707</v>
      </c>
      <c r="W427" s="13" t="s">
        <v>144</v>
      </c>
      <c r="Y427" s="13" t="s">
        <v>143</v>
      </c>
      <c r="Z427" s="13">
        <v>7594328</v>
      </c>
      <c r="AA427" s="13">
        <v>756</v>
      </c>
      <c r="AB427" s="13">
        <v>378</v>
      </c>
      <c r="AE427" s="51">
        <f t="shared" si="120"/>
        <v>4</v>
      </c>
      <c r="AG427" s="6" t="str">
        <f t="shared" si="121"/>
        <v>90MB1BG0-C1BAY0</v>
      </c>
      <c r="AH427" s="6" t="str">
        <f t="shared" si="122"/>
        <v>59MB1BGB-MB0A01S</v>
      </c>
      <c r="AI427" s="6" t="str">
        <f t="shared" si="123"/>
        <v/>
      </c>
      <c r="AJ427" s="6" t="str">
        <f t="shared" si="124"/>
        <v/>
      </c>
      <c r="AK427" s="6" t="str">
        <f t="shared" si="125"/>
        <v/>
      </c>
      <c r="AL427" s="6" t="str">
        <f t="shared" si="126"/>
        <v/>
      </c>
      <c r="AM427" s="6" t="str">
        <f t="shared" si="127"/>
        <v/>
      </c>
      <c r="AN427" s="6" t="str">
        <f t="shared" si="128"/>
        <v/>
      </c>
      <c r="AO427" s="6" t="str">
        <f t="shared" si="129"/>
        <v xml:space="preserve">90MB1BG0-C1BAY0 | 59MB1BGB-MB0A01S |  |  |  |  |  | </v>
      </c>
      <c r="AP427" s="6">
        <f t="shared" si="130"/>
        <v>0</v>
      </c>
      <c r="AQ427" s="4"/>
      <c r="AR427" s="6" t="b">
        <f t="shared" si="131"/>
        <v>1</v>
      </c>
      <c r="AS427" s="6" t="str">
        <f t="shared" si="132"/>
        <v>461E | 90MB1BG0-C1BAY0 | 59MB1BGB-MB0A01S |  |  |  |  |  |  | C4</v>
      </c>
      <c r="AT427" s="63">
        <f>IF(NOT(AR427),IF(TRIM($H427)="","Assembly","Phantom Alt"),VLOOKUP(F427,ZPCS04!B:G,6,0))</f>
        <v>1110</v>
      </c>
      <c r="AU427" s="7"/>
      <c r="AV427" s="38">
        <f ca="1">IF(TRIM($W427)="F",OFFSET($A$5,MATCH($AS427,$AS$5:$AS427,0)-1,0),$A427)</f>
        <v>426</v>
      </c>
      <c r="AW427" s="38">
        <f ca="1">IFERROR(OFFSET(ZPCS04!$A$1,MATCH(F427,ZPCS04!B:B,0)-1,0),100)</f>
        <v>2</v>
      </c>
      <c r="AX427" s="7"/>
      <c r="AY427" s="6" t="b">
        <f t="shared" si="133"/>
        <v>1</v>
      </c>
      <c r="AZ427" s="6" t="b">
        <f t="shared" si="134"/>
        <v>1</v>
      </c>
      <c r="BB427" s="38" t="str">
        <f ca="1">IF(AT427="Phantom Alt",MATCH($AS427,$AS$5:$AS427,0),IF(OR(OFFSET($AF427,0,8-COUNTBLANK($AG427:$AN427))=$F426,$BE427=$BE426),$BB426,""))</f>
        <v/>
      </c>
      <c r="BC427" s="41"/>
      <c r="BD427" s="55" t="str">
        <f t="shared" si="135"/>
        <v>90MB1BG0-C1BAY0 | 11G232110312150</v>
      </c>
      <c r="BE427" s="55" t="str">
        <f t="shared" ca="1" si="136"/>
        <v>90MB1BG0-C1BAY0 | 59MB1BGB-MB0A01S</v>
      </c>
      <c r="BF427" s="57">
        <f ca="1">IFERROR(VLOOKUP($BE427,$BD$5:$BF426,3,0)*$AE427,VLOOKUP($C427,Demanda!$A:$B,2,0)*$AE427)*IF(AT427="Phantom Alt",$BC427,TRUE)</f>
        <v>6000</v>
      </c>
      <c r="BG427" s="57">
        <f t="shared" ca="1" si="137"/>
        <v>0</v>
      </c>
      <c r="BH427" s="57">
        <f>SUMIF(Invoice!A:A,F427,Invoice!B:B)</f>
        <v>0</v>
      </c>
      <c r="BI427" s="57">
        <f t="shared" ca="1" si="138"/>
        <v>6000</v>
      </c>
      <c r="BJ427" s="57">
        <f ca="1">MIN((BI427-SUMIF($AS$5:AS426,AS427,$BJ$5:BJ426)),MAX(0,BH427-SUMIF($F$5:F426,F427,$BJ$5:BJ426)))</f>
        <v>0</v>
      </c>
      <c r="BK427" s="57">
        <f t="shared" ca="1" si="139"/>
        <v>0</v>
      </c>
      <c r="BL427" s="57">
        <f ca="1">MAX(0,SUMIF(Invoice!A:A,F427,Invoice!B:B)-SUMIF(F:F,F427,BJ:BJ))*(COUNTIF(F:F,F427)=COUNTIF($F$5:F427,F427))</f>
        <v>0</v>
      </c>
    </row>
    <row r="428" spans="1:64" hidden="1">
      <c r="A428" s="43">
        <v>428</v>
      </c>
      <c r="B428" s="13" t="s">
        <v>145</v>
      </c>
      <c r="C428" s="13" t="s">
        <v>5706</v>
      </c>
      <c r="D428" s="13">
        <v>2</v>
      </c>
      <c r="E428" s="13">
        <v>1250</v>
      </c>
      <c r="F428" s="71" t="s">
        <v>5079</v>
      </c>
      <c r="G428" s="71" t="s">
        <v>5725</v>
      </c>
      <c r="H428" s="13" t="s">
        <v>825</v>
      </c>
      <c r="I428" s="13" t="s">
        <v>55</v>
      </c>
      <c r="J428" s="28">
        <v>0</v>
      </c>
      <c r="K428" s="13" t="s">
        <v>1383</v>
      </c>
      <c r="L428" s="13" t="s">
        <v>53</v>
      </c>
      <c r="M428" s="13">
        <v>4</v>
      </c>
      <c r="O428" s="13">
        <v>1</v>
      </c>
      <c r="P428" s="13">
        <v>2</v>
      </c>
      <c r="Q428" s="13">
        <v>3</v>
      </c>
      <c r="R428" s="13" t="s">
        <v>122</v>
      </c>
      <c r="S428" s="13" t="s">
        <v>122</v>
      </c>
      <c r="T428" s="13">
        <v>44901</v>
      </c>
      <c r="U428" s="13">
        <v>2958465</v>
      </c>
      <c r="V428" s="13" t="s">
        <v>5707</v>
      </c>
      <c r="W428" s="13" t="s">
        <v>144</v>
      </c>
      <c r="Y428" s="13" t="s">
        <v>143</v>
      </c>
      <c r="Z428" s="13">
        <v>7594328</v>
      </c>
      <c r="AA428" s="13">
        <v>758</v>
      </c>
      <c r="AB428" s="13">
        <v>379</v>
      </c>
      <c r="AE428" s="51">
        <f t="shared" si="120"/>
        <v>4</v>
      </c>
      <c r="AG428" s="6" t="str">
        <f t="shared" si="121"/>
        <v>90MB1BG0-C1BAY0</v>
      </c>
      <c r="AH428" s="6" t="str">
        <f t="shared" si="122"/>
        <v>59MB1BGB-MB0A01S</v>
      </c>
      <c r="AI428" s="6" t="str">
        <f t="shared" si="123"/>
        <v/>
      </c>
      <c r="AJ428" s="6" t="str">
        <f t="shared" si="124"/>
        <v/>
      </c>
      <c r="AK428" s="6" t="str">
        <f t="shared" si="125"/>
        <v/>
      </c>
      <c r="AL428" s="6" t="str">
        <f t="shared" si="126"/>
        <v/>
      </c>
      <c r="AM428" s="6" t="str">
        <f t="shared" si="127"/>
        <v/>
      </c>
      <c r="AN428" s="6" t="str">
        <f t="shared" si="128"/>
        <v/>
      </c>
      <c r="AO428" s="6" t="str">
        <f t="shared" si="129"/>
        <v xml:space="preserve">90MB1BG0-C1BAY0 | 59MB1BGB-MB0A01S |  |  |  |  |  | </v>
      </c>
      <c r="AP428" s="6">
        <f t="shared" si="130"/>
        <v>0</v>
      </c>
      <c r="AQ428" s="4"/>
      <c r="AR428" s="6" t="b">
        <f t="shared" si="131"/>
        <v>1</v>
      </c>
      <c r="AS428" s="6" t="str">
        <f t="shared" si="132"/>
        <v>461E | 90MB1BG0-C1BAY0 | 59MB1BGB-MB0A01S |  |  |  |  |  |  | C4</v>
      </c>
      <c r="AT428" s="63">
        <f>IF(NOT(AR428),IF(TRIM($H428)="","Assembly","Phantom Alt"),VLOOKUP(F428,ZPCS04!B:G,6,0))</f>
        <v>1110</v>
      </c>
      <c r="AU428" s="7"/>
      <c r="AV428" s="38">
        <f ca="1">IF(TRIM($W428)="F",OFFSET($A$5,MATCH($AS428,$AS$5:$AS428,0)-1,0),$A428)</f>
        <v>426</v>
      </c>
      <c r="AW428" s="38">
        <f ca="1">IFERROR(OFFSET(ZPCS04!$A$1,MATCH(F428,ZPCS04!B:B,0)-1,0),100)</f>
        <v>2</v>
      </c>
      <c r="AX428" s="7"/>
      <c r="AY428" s="6" t="b">
        <f t="shared" si="133"/>
        <v>1</v>
      </c>
      <c r="AZ428" s="6" t="b">
        <f t="shared" si="134"/>
        <v>1</v>
      </c>
      <c r="BB428" s="38" t="str">
        <f ca="1">IF(AT428="Phantom Alt",MATCH($AS428,$AS$5:$AS428,0),IF(OR(OFFSET($AF428,0,8-COUNTBLANK($AG428:$AN428))=$F427,$BE428=$BE427),$BB427,""))</f>
        <v/>
      </c>
      <c r="BC428" s="41"/>
      <c r="BD428" s="55" t="str">
        <f t="shared" si="135"/>
        <v>90MB1BG0-C1BAY0 | 11G232110312320</v>
      </c>
      <c r="BE428" s="55" t="str">
        <f t="shared" ca="1" si="136"/>
        <v>90MB1BG0-C1BAY0 | 59MB1BGB-MB0A01S</v>
      </c>
      <c r="BF428" s="57">
        <f ca="1">IFERROR(VLOOKUP($BE428,$BD$5:$BF427,3,0)*$AE428,VLOOKUP($C428,Demanda!$A:$B,2,0)*$AE428)*IF(AT428="Phantom Alt",$BC428,TRUE)</f>
        <v>6000</v>
      </c>
      <c r="BG428" s="57">
        <f t="shared" ca="1" si="137"/>
        <v>0</v>
      </c>
      <c r="BH428" s="57">
        <f>SUMIF(Invoice!A:A,F428,Invoice!B:B)</f>
        <v>0</v>
      </c>
      <c r="BI428" s="57">
        <f t="shared" ca="1" si="138"/>
        <v>6000</v>
      </c>
      <c r="BJ428" s="57">
        <f ca="1">MIN((BI428-SUMIF($AS$5:AS427,AS428,$BJ$5:BJ427)),MAX(0,BH428-SUMIF($F$5:F427,F428,$BJ$5:BJ427)))</f>
        <v>0</v>
      </c>
      <c r="BK428" s="57">
        <f t="shared" ca="1" si="139"/>
        <v>0</v>
      </c>
      <c r="BL428" s="57">
        <f ca="1">MAX(0,SUMIF(Invoice!A:A,F428,Invoice!B:B)-SUMIF(F:F,F428,BJ:BJ))*(COUNTIF(F:F,F428)=COUNTIF($F$5:F428,F428))</f>
        <v>0</v>
      </c>
    </row>
    <row r="429" spans="1:64" hidden="1">
      <c r="A429" s="43">
        <v>429</v>
      </c>
      <c r="B429" s="13" t="s">
        <v>145</v>
      </c>
      <c r="C429" s="13" t="s">
        <v>5706</v>
      </c>
      <c r="D429" s="13">
        <v>2</v>
      </c>
      <c r="E429" s="13">
        <v>1250</v>
      </c>
      <c r="F429" s="71" t="s">
        <v>5080</v>
      </c>
      <c r="G429" s="71" t="s">
        <v>5081</v>
      </c>
      <c r="H429" s="13" t="s">
        <v>825</v>
      </c>
      <c r="I429" s="13" t="s">
        <v>55</v>
      </c>
      <c r="J429" s="28">
        <v>0</v>
      </c>
      <c r="K429" s="13" t="s">
        <v>1383</v>
      </c>
      <c r="L429" s="13" t="s">
        <v>53</v>
      </c>
      <c r="M429" s="13">
        <v>4</v>
      </c>
      <c r="O429" s="13">
        <v>1</v>
      </c>
      <c r="P429" s="13">
        <v>2</v>
      </c>
      <c r="Q429" s="13">
        <v>4</v>
      </c>
      <c r="R429" s="13" t="s">
        <v>122</v>
      </c>
      <c r="S429" s="13" t="s">
        <v>122</v>
      </c>
      <c r="T429" s="13">
        <v>44901</v>
      </c>
      <c r="U429" s="13">
        <v>2958465</v>
      </c>
      <c r="V429" s="13" t="s">
        <v>5707</v>
      </c>
      <c r="W429" s="13" t="s">
        <v>144</v>
      </c>
      <c r="Y429" s="13" t="s">
        <v>143</v>
      </c>
      <c r="Z429" s="13">
        <v>7594328</v>
      </c>
      <c r="AA429" s="13">
        <v>760</v>
      </c>
      <c r="AB429" s="13">
        <v>380</v>
      </c>
      <c r="AE429" s="51">
        <f t="shared" si="120"/>
        <v>4</v>
      </c>
      <c r="AG429" s="6" t="str">
        <f t="shared" si="121"/>
        <v>90MB1BG0-C1BAY0</v>
      </c>
      <c r="AH429" s="6" t="str">
        <f t="shared" si="122"/>
        <v>59MB1BGB-MB0A01S</v>
      </c>
      <c r="AI429" s="6" t="str">
        <f t="shared" si="123"/>
        <v/>
      </c>
      <c r="AJ429" s="6" t="str">
        <f t="shared" si="124"/>
        <v/>
      </c>
      <c r="AK429" s="6" t="str">
        <f t="shared" si="125"/>
        <v/>
      </c>
      <c r="AL429" s="6" t="str">
        <f t="shared" si="126"/>
        <v/>
      </c>
      <c r="AM429" s="6" t="str">
        <f t="shared" si="127"/>
        <v/>
      </c>
      <c r="AN429" s="6" t="str">
        <f t="shared" si="128"/>
        <v/>
      </c>
      <c r="AO429" s="6" t="str">
        <f t="shared" si="129"/>
        <v xml:space="preserve">90MB1BG0-C1BAY0 | 59MB1BGB-MB0A01S |  |  |  |  |  | </v>
      </c>
      <c r="AP429" s="6">
        <f t="shared" si="130"/>
        <v>0</v>
      </c>
      <c r="AQ429" s="4"/>
      <c r="AR429" s="6" t="b">
        <f t="shared" si="131"/>
        <v>1</v>
      </c>
      <c r="AS429" s="6" t="str">
        <f t="shared" si="132"/>
        <v>461E | 90MB1BG0-C1BAY0 | 59MB1BGB-MB0A01S |  |  |  |  |  |  | C4</v>
      </c>
      <c r="AT429" s="63">
        <f>IF(NOT(AR429),IF(TRIM($H429)="","Assembly","Phantom Alt"),VLOOKUP(F429,ZPCS04!B:G,6,0))</f>
        <v>1110</v>
      </c>
      <c r="AU429" s="7"/>
      <c r="AV429" s="38">
        <f ca="1">IF(TRIM($W429)="F",OFFSET($A$5,MATCH($AS429,$AS$5:$AS429,0)-1,0),$A429)</f>
        <v>426</v>
      </c>
      <c r="AW429" s="38">
        <f ca="1">IFERROR(OFFSET(ZPCS04!$A$1,MATCH(F429,ZPCS04!B:B,0)-1,0),100)</f>
        <v>2</v>
      </c>
      <c r="AX429" s="7"/>
      <c r="AY429" s="6" t="b">
        <f t="shared" si="133"/>
        <v>1</v>
      </c>
      <c r="AZ429" s="6" t="b">
        <f t="shared" si="134"/>
        <v>1</v>
      </c>
      <c r="BB429" s="38" t="str">
        <f ca="1">IF(AT429="Phantom Alt",MATCH($AS429,$AS$5:$AS429,0),IF(OR(OFFSET($AF429,0,8-COUNTBLANK($AG429:$AN429))=$F428,$BE429=$BE428),$BB428,""))</f>
        <v/>
      </c>
      <c r="BC429" s="41"/>
      <c r="BD429" s="55" t="str">
        <f t="shared" si="135"/>
        <v>90MB1BG0-C1BAY0 | 11G232110312360</v>
      </c>
      <c r="BE429" s="55" t="str">
        <f t="shared" ca="1" si="136"/>
        <v>90MB1BG0-C1BAY0 | 59MB1BGB-MB0A01S</v>
      </c>
      <c r="BF429" s="57">
        <f ca="1">IFERROR(VLOOKUP($BE429,$BD$5:$BF428,3,0)*$AE429,VLOOKUP($C429,Demanda!$A:$B,2,0)*$AE429)*IF(AT429="Phantom Alt",$BC429,TRUE)</f>
        <v>6000</v>
      </c>
      <c r="BG429" s="57">
        <f t="shared" ca="1" si="137"/>
        <v>0</v>
      </c>
      <c r="BH429" s="57">
        <f>SUMIF(Invoice!A:A,F429,Invoice!B:B)</f>
        <v>0</v>
      </c>
      <c r="BI429" s="57">
        <f t="shared" ca="1" si="138"/>
        <v>6000</v>
      </c>
      <c r="BJ429" s="57">
        <f ca="1">MIN((BI429-SUMIF($AS$5:AS428,AS429,$BJ$5:BJ428)),MAX(0,BH429-SUMIF($F$5:F428,F429,$BJ$5:BJ428)))</f>
        <v>0</v>
      </c>
      <c r="BK429" s="57">
        <f t="shared" ca="1" si="139"/>
        <v>0</v>
      </c>
      <c r="BL429" s="57">
        <f ca="1">MAX(0,SUMIF(Invoice!A:A,F429,Invoice!B:B)-SUMIF(F:F,F429,BJ:BJ))*(COUNTIF(F:F,F429)=COUNTIF($F$5:F429,F429))</f>
        <v>0</v>
      </c>
    </row>
    <row r="430" spans="1:64" hidden="1">
      <c r="A430" s="43">
        <v>430</v>
      </c>
      <c r="B430" s="13" t="s">
        <v>145</v>
      </c>
      <c r="C430" s="13" t="s">
        <v>5706</v>
      </c>
      <c r="D430" s="13">
        <v>2</v>
      </c>
      <c r="E430" s="13">
        <v>1250</v>
      </c>
      <c r="F430" s="71" t="s">
        <v>5082</v>
      </c>
      <c r="G430" s="71" t="s">
        <v>5725</v>
      </c>
      <c r="H430" s="13" t="s">
        <v>825</v>
      </c>
      <c r="I430" s="13" t="s">
        <v>55</v>
      </c>
      <c r="J430" s="28">
        <v>0</v>
      </c>
      <c r="K430" s="13" t="s">
        <v>1383</v>
      </c>
      <c r="L430" s="13" t="s">
        <v>53</v>
      </c>
      <c r="M430" s="13">
        <v>4</v>
      </c>
      <c r="O430" s="13">
        <v>1</v>
      </c>
      <c r="P430" s="13">
        <v>2</v>
      </c>
      <c r="Q430" s="13">
        <v>5</v>
      </c>
      <c r="R430" s="13" t="s">
        <v>122</v>
      </c>
      <c r="S430" s="13" t="s">
        <v>122</v>
      </c>
      <c r="T430" s="13">
        <v>44901</v>
      </c>
      <c r="U430" s="13">
        <v>2958465</v>
      </c>
      <c r="V430" s="13" t="s">
        <v>5707</v>
      </c>
      <c r="W430" s="13" t="s">
        <v>144</v>
      </c>
      <c r="Y430" s="13" t="s">
        <v>143</v>
      </c>
      <c r="Z430" s="13">
        <v>7594328</v>
      </c>
      <c r="AA430" s="13">
        <v>762</v>
      </c>
      <c r="AB430" s="13">
        <v>381</v>
      </c>
      <c r="AE430" s="51">
        <f t="shared" si="120"/>
        <v>4</v>
      </c>
      <c r="AG430" s="6" t="str">
        <f t="shared" si="121"/>
        <v>90MB1BG0-C1BAY0</v>
      </c>
      <c r="AH430" s="6" t="str">
        <f t="shared" si="122"/>
        <v>59MB1BGB-MB0A01S</v>
      </c>
      <c r="AI430" s="6" t="str">
        <f t="shared" si="123"/>
        <v/>
      </c>
      <c r="AJ430" s="6" t="str">
        <f t="shared" si="124"/>
        <v/>
      </c>
      <c r="AK430" s="6" t="str">
        <f t="shared" si="125"/>
        <v/>
      </c>
      <c r="AL430" s="6" t="str">
        <f t="shared" si="126"/>
        <v/>
      </c>
      <c r="AM430" s="6" t="str">
        <f t="shared" si="127"/>
        <v/>
      </c>
      <c r="AN430" s="6" t="str">
        <f t="shared" si="128"/>
        <v/>
      </c>
      <c r="AO430" s="6" t="str">
        <f t="shared" si="129"/>
        <v xml:space="preserve">90MB1BG0-C1BAY0 | 59MB1BGB-MB0A01S |  |  |  |  |  | </v>
      </c>
      <c r="AP430" s="6">
        <f t="shared" si="130"/>
        <v>0</v>
      </c>
      <c r="AQ430" s="4"/>
      <c r="AR430" s="6" t="b">
        <f t="shared" si="131"/>
        <v>1</v>
      </c>
      <c r="AS430" s="6" t="str">
        <f t="shared" si="132"/>
        <v>461E | 90MB1BG0-C1BAY0 | 59MB1BGB-MB0A01S |  |  |  |  |  |  | C4</v>
      </c>
      <c r="AT430" s="63">
        <f>IF(NOT(AR430),IF(TRIM($H430)="","Assembly","Phantom Alt"),VLOOKUP(F430,ZPCS04!B:G,6,0))</f>
        <v>1110</v>
      </c>
      <c r="AU430" s="7"/>
      <c r="AV430" s="38">
        <f ca="1">IF(TRIM($W430)="F",OFFSET($A$5,MATCH($AS430,$AS$5:$AS430,0)-1,0),$A430)</f>
        <v>426</v>
      </c>
      <c r="AW430" s="38">
        <f ca="1">IFERROR(OFFSET(ZPCS04!$A$1,MATCH(F430,ZPCS04!B:B,0)-1,0),100)</f>
        <v>1.9999999000000002</v>
      </c>
      <c r="AX430" s="7"/>
      <c r="AY430" s="6" t="b">
        <f t="shared" si="133"/>
        <v>1</v>
      </c>
      <c r="AZ430" s="6" t="b">
        <f t="shared" si="134"/>
        <v>1</v>
      </c>
      <c r="BB430" s="38" t="str">
        <f ca="1">IF(AT430="Phantom Alt",MATCH($AS430,$AS$5:$AS430,0),IF(OR(OFFSET($AF430,0,8-COUNTBLANK($AG430:$AN430))=$F429,$BE430=$BE429),$BB429,""))</f>
        <v/>
      </c>
      <c r="BC430" s="41"/>
      <c r="BD430" s="55" t="str">
        <f t="shared" si="135"/>
        <v>90MB1BG0-C1BAY0 | 11G232110312390</v>
      </c>
      <c r="BE430" s="55" t="str">
        <f t="shared" ca="1" si="136"/>
        <v>90MB1BG0-C1BAY0 | 59MB1BGB-MB0A01S</v>
      </c>
      <c r="BF430" s="57">
        <f ca="1">IFERROR(VLOOKUP($BE430,$BD$5:$BF429,3,0)*$AE430,VLOOKUP($C430,Demanda!$A:$B,2,0)*$AE430)*IF(AT430="Phantom Alt",$BC430,TRUE)</f>
        <v>6000</v>
      </c>
      <c r="BG430" s="57">
        <f t="shared" ca="1" si="137"/>
        <v>0</v>
      </c>
      <c r="BH430" s="57">
        <f>SUMIF(Invoice!A:A,F430,Invoice!B:B)</f>
        <v>10000</v>
      </c>
      <c r="BI430" s="57">
        <f t="shared" ca="1" si="138"/>
        <v>6000</v>
      </c>
      <c r="BJ430" s="57">
        <f ca="1">MIN((BI430-SUMIF($AS$5:AS429,AS430,$BJ$5:BJ429)),MAX(0,BH430-SUMIF($F$5:F429,F430,$BJ$5:BJ429)))</f>
        <v>6000</v>
      </c>
      <c r="BK430" s="57">
        <f t="shared" ca="1" si="139"/>
        <v>0</v>
      </c>
      <c r="BL430" s="57">
        <f ca="1">MAX(0,SUMIF(Invoice!A:A,F430,Invoice!B:B)-SUMIF(F:F,F430,BJ:BJ))*(COUNTIF(F:F,F430)=COUNTIF($F$5:F430,F430))</f>
        <v>4000</v>
      </c>
    </row>
    <row r="431" spans="1:64" hidden="1">
      <c r="A431" s="43">
        <v>431</v>
      </c>
      <c r="B431" s="13" t="s">
        <v>145</v>
      </c>
      <c r="C431" s="13" t="s">
        <v>5706</v>
      </c>
      <c r="D431" s="13">
        <v>2</v>
      </c>
      <c r="E431" s="13">
        <v>1260</v>
      </c>
      <c r="F431" s="71" t="s">
        <v>1541</v>
      </c>
      <c r="G431" s="71" t="s">
        <v>1542</v>
      </c>
      <c r="H431" s="13" t="s">
        <v>830</v>
      </c>
      <c r="I431" s="13" t="s">
        <v>55</v>
      </c>
      <c r="J431" s="28">
        <v>0</v>
      </c>
      <c r="K431" s="13" t="s">
        <v>1383</v>
      </c>
      <c r="L431" s="13" t="s">
        <v>53</v>
      </c>
      <c r="M431" s="13">
        <v>2</v>
      </c>
      <c r="O431" s="13">
        <v>1</v>
      </c>
      <c r="P431" s="13">
        <v>2</v>
      </c>
      <c r="Q431" s="13">
        <v>2</v>
      </c>
      <c r="R431" s="13" t="s">
        <v>122</v>
      </c>
      <c r="S431" s="13" t="s">
        <v>122</v>
      </c>
      <c r="T431" s="13">
        <v>44901</v>
      </c>
      <c r="U431" s="13">
        <v>2958465</v>
      </c>
      <c r="V431" s="13" t="s">
        <v>5707</v>
      </c>
      <c r="W431" s="13" t="s">
        <v>144</v>
      </c>
      <c r="Y431" s="13" t="s">
        <v>143</v>
      </c>
      <c r="Z431" s="13">
        <v>7594328</v>
      </c>
      <c r="AA431" s="13">
        <v>766</v>
      </c>
      <c r="AB431" s="13">
        <v>383</v>
      </c>
      <c r="AE431" s="51">
        <f t="shared" si="120"/>
        <v>2</v>
      </c>
      <c r="AG431" s="6" t="str">
        <f t="shared" si="121"/>
        <v>90MB1BG0-C1BAY0</v>
      </c>
      <c r="AH431" s="6" t="str">
        <f t="shared" si="122"/>
        <v>59MB1BGB-MB0A01S</v>
      </c>
      <c r="AI431" s="6" t="str">
        <f t="shared" si="123"/>
        <v/>
      </c>
      <c r="AJ431" s="6" t="str">
        <f t="shared" si="124"/>
        <v/>
      </c>
      <c r="AK431" s="6" t="str">
        <f t="shared" si="125"/>
        <v/>
      </c>
      <c r="AL431" s="6" t="str">
        <f t="shared" si="126"/>
        <v/>
      </c>
      <c r="AM431" s="6" t="str">
        <f t="shared" si="127"/>
        <v/>
      </c>
      <c r="AN431" s="6" t="str">
        <f t="shared" si="128"/>
        <v/>
      </c>
      <c r="AO431" s="6" t="str">
        <f t="shared" si="129"/>
        <v xml:space="preserve">90MB1BG0-C1BAY0 | 59MB1BGB-MB0A01S |  |  |  |  |  | </v>
      </c>
      <c r="AP431" s="6">
        <f t="shared" si="130"/>
        <v>0</v>
      </c>
      <c r="AQ431" s="4"/>
      <c r="AR431" s="6" t="b">
        <f t="shared" si="131"/>
        <v>1</v>
      </c>
      <c r="AS431" s="6" t="str">
        <f t="shared" si="132"/>
        <v>461E | 90MB1BG0-C1BAY0 | 59MB1BGB-MB0A01S |  |  |  |  |  |  | C5</v>
      </c>
      <c r="AT431" s="63">
        <f>IF(NOT(AR431),IF(TRIM($H431)="","Assembly","Phantom Alt"),VLOOKUP(F431,ZPCS04!B:G,6,0))</f>
        <v>752</v>
      </c>
      <c r="AU431" s="7"/>
      <c r="AV431" s="38">
        <f ca="1">IF(TRIM($W431)="F",OFFSET($A$5,MATCH($AS431,$AS$5:$AS431,0)-1,0),$A431)</f>
        <v>431</v>
      </c>
      <c r="AW431" s="38">
        <f ca="1">IFERROR(OFFSET(ZPCS04!$A$1,MATCH(F431,ZPCS04!B:B,0)-1,0),100)</f>
        <v>2</v>
      </c>
      <c r="AX431" s="7"/>
      <c r="AY431" s="6" t="b">
        <f t="shared" si="133"/>
        <v>1</v>
      </c>
      <c r="AZ431" s="6" t="b">
        <f t="shared" si="134"/>
        <v>1</v>
      </c>
      <c r="BB431" s="38" t="str">
        <f ca="1">IF(AT431="Phantom Alt",MATCH($AS431,$AS$5:$AS431,0),IF(OR(OFFSET($AF431,0,8-COUNTBLANK($AG431:$AN431))=$F430,$BE431=$BE430),$BB430,""))</f>
        <v/>
      </c>
      <c r="BC431" s="41"/>
      <c r="BD431" s="55" t="str">
        <f t="shared" si="135"/>
        <v>90MB1BG0-C1BAY0 | 11G232122311070</v>
      </c>
      <c r="BE431" s="55" t="str">
        <f t="shared" ca="1" si="136"/>
        <v>90MB1BG0-C1BAY0 | 59MB1BGB-MB0A01S</v>
      </c>
      <c r="BF431" s="57">
        <f ca="1">IFERROR(VLOOKUP($BE431,$BD$5:$BF430,3,0)*$AE431,VLOOKUP($C431,Demanda!$A:$B,2,0)*$AE431)*IF(AT431="Phantom Alt",$BC431,TRUE)</f>
        <v>3000</v>
      </c>
      <c r="BG431" s="57">
        <f t="shared" ca="1" si="137"/>
        <v>0</v>
      </c>
      <c r="BH431" s="57">
        <f>SUMIF(Invoice!A:A,F431,Invoice!B:B)</f>
        <v>0</v>
      </c>
      <c r="BI431" s="57">
        <f t="shared" ca="1" si="138"/>
        <v>3000</v>
      </c>
      <c r="BJ431" s="57">
        <f ca="1">MIN((BI431-SUMIF($AS$5:AS430,AS431,$BJ$5:BJ430)),MAX(0,BH431-SUMIF($F$5:F430,F431,$BJ$5:BJ430)))</f>
        <v>0</v>
      </c>
      <c r="BK431" s="57">
        <f t="shared" ca="1" si="139"/>
        <v>0</v>
      </c>
      <c r="BL431" s="57">
        <f ca="1">MAX(0,SUMIF(Invoice!A:A,F431,Invoice!B:B)-SUMIF(F:F,F431,BJ:BJ))*(COUNTIF(F:F,F431)=COUNTIF($F$5:F431,F431))</f>
        <v>0</v>
      </c>
    </row>
    <row r="432" spans="1:64" hidden="1">
      <c r="A432" s="43">
        <v>432</v>
      </c>
      <c r="B432" s="13" t="s">
        <v>145</v>
      </c>
      <c r="C432" s="13" t="s">
        <v>5706</v>
      </c>
      <c r="D432" s="13">
        <v>2</v>
      </c>
      <c r="E432" s="13">
        <v>1260</v>
      </c>
      <c r="F432" s="71" t="s">
        <v>1544</v>
      </c>
      <c r="G432" s="71" t="s">
        <v>1542</v>
      </c>
      <c r="H432" s="13" t="s">
        <v>830</v>
      </c>
      <c r="I432" s="13" t="s">
        <v>55</v>
      </c>
      <c r="J432" s="28">
        <v>0</v>
      </c>
      <c r="K432" s="13" t="s">
        <v>1383</v>
      </c>
      <c r="L432" s="13" t="s">
        <v>53</v>
      </c>
      <c r="M432" s="13">
        <v>2</v>
      </c>
      <c r="O432" s="13">
        <v>1</v>
      </c>
      <c r="P432" s="13">
        <v>2</v>
      </c>
      <c r="Q432" s="13">
        <v>3</v>
      </c>
      <c r="R432" s="13" t="s">
        <v>122</v>
      </c>
      <c r="S432" s="13" t="s">
        <v>122</v>
      </c>
      <c r="T432" s="13">
        <v>44901</v>
      </c>
      <c r="U432" s="13">
        <v>2958465</v>
      </c>
      <c r="V432" s="13" t="s">
        <v>5707</v>
      </c>
      <c r="W432" s="13" t="s">
        <v>144</v>
      </c>
      <c r="Y432" s="13" t="s">
        <v>143</v>
      </c>
      <c r="Z432" s="13">
        <v>7594328</v>
      </c>
      <c r="AA432" s="13">
        <v>768</v>
      </c>
      <c r="AB432" s="13">
        <v>384</v>
      </c>
      <c r="AE432" s="51">
        <f t="shared" si="120"/>
        <v>2</v>
      </c>
      <c r="AG432" s="6" t="str">
        <f t="shared" si="121"/>
        <v>90MB1BG0-C1BAY0</v>
      </c>
      <c r="AH432" s="6" t="str">
        <f t="shared" si="122"/>
        <v>59MB1BGB-MB0A01S</v>
      </c>
      <c r="AI432" s="6" t="str">
        <f t="shared" si="123"/>
        <v/>
      </c>
      <c r="AJ432" s="6" t="str">
        <f t="shared" si="124"/>
        <v/>
      </c>
      <c r="AK432" s="6" t="str">
        <f t="shared" si="125"/>
        <v/>
      </c>
      <c r="AL432" s="6" t="str">
        <f t="shared" si="126"/>
        <v/>
      </c>
      <c r="AM432" s="6" t="str">
        <f t="shared" si="127"/>
        <v/>
      </c>
      <c r="AN432" s="6" t="str">
        <f t="shared" si="128"/>
        <v/>
      </c>
      <c r="AO432" s="6" t="str">
        <f t="shared" si="129"/>
        <v xml:space="preserve">90MB1BG0-C1BAY0 | 59MB1BGB-MB0A01S |  |  |  |  |  | </v>
      </c>
      <c r="AP432" s="6">
        <f t="shared" si="130"/>
        <v>0</v>
      </c>
      <c r="AQ432" s="4"/>
      <c r="AR432" s="6" t="b">
        <f t="shared" si="131"/>
        <v>1</v>
      </c>
      <c r="AS432" s="6" t="str">
        <f t="shared" si="132"/>
        <v>461E | 90MB1BG0-C1BAY0 | 59MB1BGB-MB0A01S |  |  |  |  |  |  | C5</v>
      </c>
      <c r="AT432" s="63">
        <f>IF(NOT(AR432),IF(TRIM($H432)="","Assembly","Phantom Alt"),VLOOKUP(F432,ZPCS04!B:G,6,0))</f>
        <v>752</v>
      </c>
      <c r="AU432" s="7"/>
      <c r="AV432" s="38">
        <f ca="1">IF(TRIM($W432)="F",OFFSET($A$5,MATCH($AS432,$AS$5:$AS432,0)-1,0),$A432)</f>
        <v>431</v>
      </c>
      <c r="AW432" s="38">
        <f ca="1">IFERROR(OFFSET(ZPCS04!$A$1,MATCH(F432,ZPCS04!B:B,0)-1,0),100)</f>
        <v>2</v>
      </c>
      <c r="AX432" s="7"/>
      <c r="AY432" s="6" t="b">
        <f t="shared" si="133"/>
        <v>1</v>
      </c>
      <c r="AZ432" s="6" t="b">
        <f t="shared" si="134"/>
        <v>1</v>
      </c>
      <c r="BB432" s="38" t="str">
        <f ca="1">IF(AT432="Phantom Alt",MATCH($AS432,$AS$5:$AS432,0),IF(OR(OFFSET($AF432,0,8-COUNTBLANK($AG432:$AN432))=$F431,$BE432=$BE431),$BB431,""))</f>
        <v/>
      </c>
      <c r="BC432" s="41"/>
      <c r="BD432" s="55" t="str">
        <f t="shared" si="135"/>
        <v>90MB1BG0-C1BAY0 | 11G232122311150</v>
      </c>
      <c r="BE432" s="55" t="str">
        <f t="shared" ca="1" si="136"/>
        <v>90MB1BG0-C1BAY0 | 59MB1BGB-MB0A01S</v>
      </c>
      <c r="BF432" s="57">
        <f ca="1">IFERROR(VLOOKUP($BE432,$BD$5:$BF431,3,0)*$AE432,VLOOKUP($C432,Demanda!$A:$B,2,0)*$AE432)*IF(AT432="Phantom Alt",$BC432,TRUE)</f>
        <v>3000</v>
      </c>
      <c r="BG432" s="57">
        <f t="shared" ca="1" si="137"/>
        <v>0</v>
      </c>
      <c r="BH432" s="57">
        <f>SUMIF(Invoice!A:A,F432,Invoice!B:B)</f>
        <v>0</v>
      </c>
      <c r="BI432" s="57">
        <f t="shared" ca="1" si="138"/>
        <v>3000</v>
      </c>
      <c r="BJ432" s="57">
        <f ca="1">MIN((BI432-SUMIF($AS$5:AS431,AS432,$BJ$5:BJ431)),MAX(0,BH432-SUMIF($F$5:F431,F432,$BJ$5:BJ431)))</f>
        <v>0</v>
      </c>
      <c r="BK432" s="57">
        <f t="shared" ca="1" si="139"/>
        <v>0</v>
      </c>
      <c r="BL432" s="57">
        <f ca="1">MAX(0,SUMIF(Invoice!A:A,F432,Invoice!B:B)-SUMIF(F:F,F432,BJ:BJ))*(COUNTIF(F:F,F432)=COUNTIF($F$5:F432,F432))</f>
        <v>0</v>
      </c>
    </row>
    <row r="433" spans="1:64" hidden="1">
      <c r="A433" s="43">
        <v>434</v>
      </c>
      <c r="B433" s="13" t="s">
        <v>145</v>
      </c>
      <c r="C433" s="13" t="s">
        <v>5706</v>
      </c>
      <c r="D433" s="13">
        <v>2</v>
      </c>
      <c r="E433" s="13">
        <v>1260</v>
      </c>
      <c r="F433" s="71" t="s">
        <v>1545</v>
      </c>
      <c r="G433" s="71" t="s">
        <v>1542</v>
      </c>
      <c r="H433" s="13" t="s">
        <v>830</v>
      </c>
      <c r="I433" s="13" t="s">
        <v>54</v>
      </c>
      <c r="J433" s="28">
        <v>100</v>
      </c>
      <c r="K433" s="13" t="s">
        <v>1383</v>
      </c>
      <c r="L433" s="13" t="s">
        <v>53</v>
      </c>
      <c r="M433" s="13">
        <v>2</v>
      </c>
      <c r="N433" s="13">
        <v>2</v>
      </c>
      <c r="O433" s="13">
        <v>1</v>
      </c>
      <c r="P433" s="13">
        <v>2</v>
      </c>
      <c r="Q433" s="13">
        <v>1</v>
      </c>
      <c r="R433" s="13" t="s">
        <v>122</v>
      </c>
      <c r="S433" s="13" t="s">
        <v>122</v>
      </c>
      <c r="T433" s="13">
        <v>44901</v>
      </c>
      <c r="U433" s="13">
        <v>2958465</v>
      </c>
      <c r="V433" s="13" t="s">
        <v>5707</v>
      </c>
      <c r="W433" s="13" t="s">
        <v>144</v>
      </c>
      <c r="Y433" s="13" t="s">
        <v>143</v>
      </c>
      <c r="Z433" s="13">
        <v>7594328</v>
      </c>
      <c r="AA433" s="13">
        <v>764</v>
      </c>
      <c r="AB433" s="13">
        <v>382</v>
      </c>
      <c r="AE433" s="51">
        <f t="shared" si="120"/>
        <v>2</v>
      </c>
      <c r="AG433" s="6" t="str">
        <f t="shared" si="121"/>
        <v>90MB1BG0-C1BAY0</v>
      </c>
      <c r="AH433" s="6" t="str">
        <f t="shared" si="122"/>
        <v>59MB1BGB-MB0A01S</v>
      </c>
      <c r="AI433" s="6" t="str">
        <f t="shared" si="123"/>
        <v/>
      </c>
      <c r="AJ433" s="6" t="str">
        <f t="shared" si="124"/>
        <v/>
      </c>
      <c r="AK433" s="6" t="str">
        <f t="shared" si="125"/>
        <v/>
      </c>
      <c r="AL433" s="6" t="str">
        <f t="shared" si="126"/>
        <v/>
      </c>
      <c r="AM433" s="6" t="str">
        <f t="shared" si="127"/>
        <v/>
      </c>
      <c r="AN433" s="6" t="str">
        <f t="shared" si="128"/>
        <v/>
      </c>
      <c r="AO433" s="6" t="str">
        <f t="shared" si="129"/>
        <v xml:space="preserve">90MB1BG0-C1BAY0 | 59MB1BGB-MB0A01S |  |  |  |  |  | </v>
      </c>
      <c r="AP433" s="6">
        <f t="shared" si="130"/>
        <v>100</v>
      </c>
      <c r="AQ433" s="4"/>
      <c r="AR433" s="6" t="b">
        <f t="shared" si="131"/>
        <v>1</v>
      </c>
      <c r="AS433" s="6" t="str">
        <f t="shared" si="132"/>
        <v>461E | 90MB1BG0-C1BAY0 | 59MB1BGB-MB0A01S |  |  |  |  |  |  | C5</v>
      </c>
      <c r="AT433" s="63">
        <f>IF(NOT(AR433),IF(TRIM($H433)="","Assembly","Phantom Alt"),VLOOKUP(F433,ZPCS04!B:G,6,0))</f>
        <v>752</v>
      </c>
      <c r="AU433" s="7"/>
      <c r="AV433" s="38">
        <f ca="1">IF(TRIM($W433)="F",OFFSET($A$5,MATCH($AS433,$AS$5:$AS433,0)-1,0),$A433)</f>
        <v>431</v>
      </c>
      <c r="AW433" s="38">
        <f ca="1">IFERROR(OFFSET(ZPCS04!$A$1,MATCH(F433,ZPCS04!B:B,0)-1,0),100)</f>
        <v>2</v>
      </c>
      <c r="AX433" s="7"/>
      <c r="AY433" s="6" t="b">
        <f t="shared" si="133"/>
        <v>1</v>
      </c>
      <c r="AZ433" s="6" t="b">
        <f t="shared" si="134"/>
        <v>1</v>
      </c>
      <c r="BB433" s="38" t="str">
        <f ca="1">IF(AT433="Phantom Alt",MATCH($AS433,$AS$5:$AS433,0),IF(OR(OFFSET($AF433,0,8-COUNTBLANK($AG433:$AN433))=$F432,$BE433=$BE432),$BB432,""))</f>
        <v/>
      </c>
      <c r="BC433" s="41"/>
      <c r="BD433" s="55" t="str">
        <f t="shared" si="135"/>
        <v>90MB1BG0-C1BAY0 | 11G232122311320</v>
      </c>
      <c r="BE433" s="55" t="str">
        <f t="shared" ca="1" si="136"/>
        <v>90MB1BG0-C1BAY0 | 59MB1BGB-MB0A01S</v>
      </c>
      <c r="BF433" s="57">
        <f ca="1">IFERROR(VLOOKUP($BE433,$BD$5:$BF432,3,0)*$AE433,VLOOKUP($C433,Demanda!$A:$B,2,0)*$AE433)*IF(AT433="Phantom Alt",$BC433,TRUE)</f>
        <v>3000</v>
      </c>
      <c r="BG433" s="57">
        <f t="shared" ca="1" si="137"/>
        <v>3000</v>
      </c>
      <c r="BH433" s="57">
        <f>SUMIF(Invoice!A:A,F433,Invoice!B:B)</f>
        <v>0</v>
      </c>
      <c r="BI433" s="57">
        <f t="shared" ca="1" si="138"/>
        <v>3000</v>
      </c>
      <c r="BJ433" s="57">
        <f ca="1">MIN((BI433-SUMIF($AS$5:AS432,AS433,$BJ$5:BJ432)),MAX(0,BH433-SUMIF($F$5:F432,F433,$BJ$5:BJ432)))</f>
        <v>0</v>
      </c>
      <c r="BK433" s="57">
        <f t="shared" ca="1" si="139"/>
        <v>0</v>
      </c>
      <c r="BL433" s="57">
        <f ca="1">MAX(0,SUMIF(Invoice!A:A,F433,Invoice!B:B)-SUMIF(F:F,F433,BJ:BJ))*(COUNTIF(F:F,F433)=COUNTIF($F$5:F433,F433))</f>
        <v>0</v>
      </c>
    </row>
    <row r="434" spans="1:64" hidden="1">
      <c r="A434" s="43">
        <v>433</v>
      </c>
      <c r="B434" s="13" t="s">
        <v>145</v>
      </c>
      <c r="C434" s="13" t="s">
        <v>5706</v>
      </c>
      <c r="D434" s="13">
        <v>2</v>
      </c>
      <c r="E434" s="13">
        <v>1260</v>
      </c>
      <c r="F434" s="71" t="s">
        <v>1546</v>
      </c>
      <c r="G434" s="71" t="s">
        <v>1542</v>
      </c>
      <c r="H434" s="13" t="s">
        <v>830</v>
      </c>
      <c r="I434" s="13" t="s">
        <v>55</v>
      </c>
      <c r="J434" s="28">
        <v>0</v>
      </c>
      <c r="K434" s="13" t="s">
        <v>1383</v>
      </c>
      <c r="L434" s="13" t="s">
        <v>53</v>
      </c>
      <c r="M434" s="13">
        <v>2</v>
      </c>
      <c r="O434" s="13">
        <v>1</v>
      </c>
      <c r="P434" s="13">
        <v>2</v>
      </c>
      <c r="Q434" s="13">
        <v>4</v>
      </c>
      <c r="R434" s="13" t="s">
        <v>122</v>
      </c>
      <c r="S434" s="13" t="s">
        <v>122</v>
      </c>
      <c r="T434" s="13">
        <v>44901</v>
      </c>
      <c r="U434" s="13">
        <v>2958465</v>
      </c>
      <c r="V434" s="13" t="s">
        <v>5707</v>
      </c>
      <c r="W434" s="13" t="s">
        <v>144</v>
      </c>
      <c r="Y434" s="13" t="s">
        <v>143</v>
      </c>
      <c r="Z434" s="13">
        <v>7594328</v>
      </c>
      <c r="AA434" s="13">
        <v>770</v>
      </c>
      <c r="AB434" s="13">
        <v>385</v>
      </c>
      <c r="AE434" s="51">
        <f t="shared" si="120"/>
        <v>2</v>
      </c>
      <c r="AG434" s="6" t="str">
        <f t="shared" si="121"/>
        <v>90MB1BG0-C1BAY0</v>
      </c>
      <c r="AH434" s="6" t="str">
        <f t="shared" si="122"/>
        <v>59MB1BGB-MB0A01S</v>
      </c>
      <c r="AI434" s="6" t="str">
        <f t="shared" si="123"/>
        <v/>
      </c>
      <c r="AJ434" s="6" t="str">
        <f t="shared" si="124"/>
        <v/>
      </c>
      <c r="AK434" s="6" t="str">
        <f t="shared" si="125"/>
        <v/>
      </c>
      <c r="AL434" s="6" t="str">
        <f t="shared" si="126"/>
        <v/>
      </c>
      <c r="AM434" s="6" t="str">
        <f t="shared" si="127"/>
        <v/>
      </c>
      <c r="AN434" s="6" t="str">
        <f t="shared" si="128"/>
        <v/>
      </c>
      <c r="AO434" s="6" t="str">
        <f t="shared" si="129"/>
        <v xml:space="preserve">90MB1BG0-C1BAY0 | 59MB1BGB-MB0A01S |  |  |  |  |  | </v>
      </c>
      <c r="AP434" s="6">
        <f t="shared" si="130"/>
        <v>0</v>
      </c>
      <c r="AQ434" s="4"/>
      <c r="AR434" s="6" t="b">
        <f t="shared" si="131"/>
        <v>1</v>
      </c>
      <c r="AS434" s="6" t="str">
        <f t="shared" si="132"/>
        <v>461E | 90MB1BG0-C1BAY0 | 59MB1BGB-MB0A01S |  |  |  |  |  |  | C5</v>
      </c>
      <c r="AT434" s="63">
        <f>IF(NOT(AR434),IF(TRIM($H434)="","Assembly","Phantom Alt"),VLOOKUP(F434,ZPCS04!B:G,6,0))</f>
        <v>752</v>
      </c>
      <c r="AU434" s="7"/>
      <c r="AV434" s="38">
        <f ca="1">IF(TRIM($W434)="F",OFFSET($A$5,MATCH($AS434,$AS$5:$AS434,0)-1,0),$A434)</f>
        <v>431</v>
      </c>
      <c r="AW434" s="38">
        <f ca="1">IFERROR(OFFSET(ZPCS04!$A$1,MATCH(F434,ZPCS04!B:B,0)-1,0),100)</f>
        <v>2</v>
      </c>
      <c r="AX434" s="7"/>
      <c r="AY434" s="6" t="b">
        <f t="shared" si="133"/>
        <v>1</v>
      </c>
      <c r="AZ434" s="6" t="b">
        <f t="shared" si="134"/>
        <v>1</v>
      </c>
      <c r="BB434" s="38" t="str">
        <f ca="1">IF(AT434="Phantom Alt",MATCH($AS434,$AS$5:$AS434,0),IF(OR(OFFSET($AF434,0,8-COUNTBLANK($AG434:$AN434))=$F433,$BE434=$BE433),$BB433,""))</f>
        <v/>
      </c>
      <c r="BC434" s="41"/>
      <c r="BD434" s="55" t="str">
        <f t="shared" si="135"/>
        <v>90MB1BG0-C1BAY0 | 11G232122311360</v>
      </c>
      <c r="BE434" s="55" t="str">
        <f t="shared" ca="1" si="136"/>
        <v>90MB1BG0-C1BAY0 | 59MB1BGB-MB0A01S</v>
      </c>
      <c r="BF434" s="57">
        <f ca="1">IFERROR(VLOOKUP($BE434,$BD$5:$BF433,3,0)*$AE434,VLOOKUP($C434,Demanda!$A:$B,2,0)*$AE434)*IF(AT434="Phantom Alt",$BC434,TRUE)</f>
        <v>3000</v>
      </c>
      <c r="BG434" s="57">
        <f t="shared" ca="1" si="137"/>
        <v>0</v>
      </c>
      <c r="BH434" s="57">
        <f>SUMIF(Invoice!A:A,F434,Invoice!B:B)</f>
        <v>0</v>
      </c>
      <c r="BI434" s="57">
        <f t="shared" ca="1" si="138"/>
        <v>3000</v>
      </c>
      <c r="BJ434" s="57">
        <f ca="1">MIN((BI434-SUMIF($AS$5:AS433,AS434,$BJ$5:BJ433)),MAX(0,BH434-SUMIF($F$5:F433,F434,$BJ$5:BJ433)))</f>
        <v>0</v>
      </c>
      <c r="BK434" s="57">
        <f t="shared" ca="1" si="139"/>
        <v>0</v>
      </c>
      <c r="BL434" s="57">
        <f ca="1">MAX(0,SUMIF(Invoice!A:A,F434,Invoice!B:B)-SUMIF(F:F,F434,BJ:BJ))*(COUNTIF(F:F,F434)=COUNTIF($F$5:F434,F434))</f>
        <v>0</v>
      </c>
    </row>
    <row r="435" spans="1:64" hidden="1">
      <c r="A435" s="43">
        <v>435</v>
      </c>
      <c r="B435" s="13" t="s">
        <v>145</v>
      </c>
      <c r="C435" s="13" t="s">
        <v>5706</v>
      </c>
      <c r="D435" s="13">
        <v>2</v>
      </c>
      <c r="E435" s="13">
        <v>1260</v>
      </c>
      <c r="F435" s="71" t="s">
        <v>1547</v>
      </c>
      <c r="G435" s="71" t="s">
        <v>1542</v>
      </c>
      <c r="H435" s="13" t="s">
        <v>830</v>
      </c>
      <c r="I435" s="13" t="s">
        <v>55</v>
      </c>
      <c r="J435" s="28">
        <v>0</v>
      </c>
      <c r="K435" s="13" t="s">
        <v>1383</v>
      </c>
      <c r="L435" s="13" t="s">
        <v>53</v>
      </c>
      <c r="M435" s="13">
        <v>2</v>
      </c>
      <c r="O435" s="13">
        <v>1</v>
      </c>
      <c r="P435" s="13">
        <v>2</v>
      </c>
      <c r="Q435" s="13">
        <v>5</v>
      </c>
      <c r="R435" s="13" t="s">
        <v>122</v>
      </c>
      <c r="S435" s="13" t="s">
        <v>122</v>
      </c>
      <c r="T435" s="13">
        <v>44901</v>
      </c>
      <c r="U435" s="13">
        <v>2958465</v>
      </c>
      <c r="V435" s="13" t="s">
        <v>5707</v>
      </c>
      <c r="W435" s="13" t="s">
        <v>144</v>
      </c>
      <c r="Y435" s="13" t="s">
        <v>143</v>
      </c>
      <c r="Z435" s="13">
        <v>7594328</v>
      </c>
      <c r="AA435" s="13">
        <v>772</v>
      </c>
      <c r="AB435" s="13">
        <v>386</v>
      </c>
      <c r="AE435" s="51">
        <f t="shared" si="120"/>
        <v>2</v>
      </c>
      <c r="AG435" s="6" t="str">
        <f t="shared" si="121"/>
        <v>90MB1BG0-C1BAY0</v>
      </c>
      <c r="AH435" s="6" t="str">
        <f t="shared" si="122"/>
        <v>59MB1BGB-MB0A01S</v>
      </c>
      <c r="AI435" s="6" t="str">
        <f t="shared" si="123"/>
        <v/>
      </c>
      <c r="AJ435" s="6" t="str">
        <f t="shared" si="124"/>
        <v/>
      </c>
      <c r="AK435" s="6" t="str">
        <f t="shared" si="125"/>
        <v/>
      </c>
      <c r="AL435" s="6" t="str">
        <f t="shared" si="126"/>
        <v/>
      </c>
      <c r="AM435" s="6" t="str">
        <f t="shared" si="127"/>
        <v/>
      </c>
      <c r="AN435" s="6" t="str">
        <f t="shared" si="128"/>
        <v/>
      </c>
      <c r="AO435" s="6" t="str">
        <f t="shared" si="129"/>
        <v xml:space="preserve">90MB1BG0-C1BAY0 | 59MB1BGB-MB0A01S |  |  |  |  |  | </v>
      </c>
      <c r="AP435" s="6">
        <f t="shared" si="130"/>
        <v>0</v>
      </c>
      <c r="AQ435" s="4"/>
      <c r="AR435" s="6" t="b">
        <f t="shared" si="131"/>
        <v>1</v>
      </c>
      <c r="AS435" s="6" t="str">
        <f t="shared" si="132"/>
        <v>461E | 90MB1BG0-C1BAY0 | 59MB1BGB-MB0A01S |  |  |  |  |  |  | C5</v>
      </c>
      <c r="AT435" s="63">
        <f>IF(NOT(AR435),IF(TRIM($H435)="","Assembly","Phantom Alt"),VLOOKUP(F435,ZPCS04!B:G,6,0))</f>
        <v>752</v>
      </c>
      <c r="AU435" s="7"/>
      <c r="AV435" s="38">
        <f ca="1">IF(TRIM($W435)="F",OFFSET($A$5,MATCH($AS435,$AS$5:$AS435,0)-1,0),$A435)</f>
        <v>431</v>
      </c>
      <c r="AW435" s="38">
        <f ca="1">IFERROR(OFFSET(ZPCS04!$A$1,MATCH(F435,ZPCS04!B:B,0)-1,0),100)</f>
        <v>1.9999999000000002</v>
      </c>
      <c r="AX435" s="7"/>
      <c r="AY435" s="6" t="b">
        <f t="shared" si="133"/>
        <v>1</v>
      </c>
      <c r="AZ435" s="6" t="b">
        <f t="shared" si="134"/>
        <v>1</v>
      </c>
      <c r="BB435" s="38" t="str">
        <f ca="1">IF(AT435="Phantom Alt",MATCH($AS435,$AS$5:$AS435,0),IF(OR(OFFSET($AF435,0,8-COUNTBLANK($AG435:$AN435))=$F434,$BE435=$BE434),$BB434,""))</f>
        <v/>
      </c>
      <c r="BC435" s="41"/>
      <c r="BD435" s="55" t="str">
        <f t="shared" si="135"/>
        <v>90MB1BG0-C1BAY0 | 11G232122311390</v>
      </c>
      <c r="BE435" s="55" t="str">
        <f t="shared" ca="1" si="136"/>
        <v>90MB1BG0-C1BAY0 | 59MB1BGB-MB0A01S</v>
      </c>
      <c r="BF435" s="57">
        <f ca="1">IFERROR(VLOOKUP($BE435,$BD$5:$BF434,3,0)*$AE435,VLOOKUP($C435,Demanda!$A:$B,2,0)*$AE435)*IF(AT435="Phantom Alt",$BC435,TRUE)</f>
        <v>3000</v>
      </c>
      <c r="BG435" s="57">
        <f t="shared" ca="1" si="137"/>
        <v>0</v>
      </c>
      <c r="BH435" s="57">
        <f>SUMIF(Invoice!A:A,F435,Invoice!B:B)</f>
        <v>10000</v>
      </c>
      <c r="BI435" s="57">
        <f t="shared" ca="1" si="138"/>
        <v>3000</v>
      </c>
      <c r="BJ435" s="57">
        <f ca="1">MIN((BI435-SUMIF($AS$5:AS434,AS435,$BJ$5:BJ434)),MAX(0,BH435-SUMIF($F$5:F434,F435,$BJ$5:BJ434)))</f>
        <v>3000</v>
      </c>
      <c r="BK435" s="57">
        <f t="shared" ca="1" si="139"/>
        <v>0</v>
      </c>
      <c r="BL435" s="57">
        <f ca="1">MAX(0,SUMIF(Invoice!A:A,F435,Invoice!B:B)-SUMIF(F:F,F435,BJ:BJ))*(COUNTIF(F:F,F435)=COUNTIF($F$5:F435,F435))</f>
        <v>7000</v>
      </c>
    </row>
    <row r="436" spans="1:64" hidden="1">
      <c r="A436" s="43">
        <v>436</v>
      </c>
      <c r="B436" s="13" t="s">
        <v>145</v>
      </c>
      <c r="C436" s="13" t="s">
        <v>5706</v>
      </c>
      <c r="D436" s="13">
        <v>2</v>
      </c>
      <c r="E436" s="13">
        <v>1270</v>
      </c>
      <c r="F436" s="71" t="s">
        <v>1548</v>
      </c>
      <c r="G436" s="71" t="s">
        <v>1549</v>
      </c>
      <c r="H436" s="13" t="s">
        <v>837</v>
      </c>
      <c r="I436" s="13" t="s">
        <v>55</v>
      </c>
      <c r="J436" s="28">
        <v>0</v>
      </c>
      <c r="K436" s="13" t="s">
        <v>148</v>
      </c>
      <c r="L436" s="13" t="s">
        <v>53</v>
      </c>
      <c r="M436" s="13">
        <v>2</v>
      </c>
      <c r="O436" s="13">
        <v>1</v>
      </c>
      <c r="P436" s="13">
        <v>2</v>
      </c>
      <c r="Q436" s="13">
        <v>2</v>
      </c>
      <c r="R436" s="13" t="s">
        <v>73</v>
      </c>
      <c r="S436" s="13" t="s">
        <v>73</v>
      </c>
      <c r="T436" s="13">
        <v>44901</v>
      </c>
      <c r="U436" s="13">
        <v>2958465</v>
      </c>
      <c r="V436" s="13" t="s">
        <v>5707</v>
      </c>
      <c r="W436" s="13" t="s">
        <v>144</v>
      </c>
      <c r="Y436" s="13" t="s">
        <v>143</v>
      </c>
      <c r="Z436" s="13">
        <v>7594328</v>
      </c>
      <c r="AA436" s="13">
        <v>776</v>
      </c>
      <c r="AB436" s="13">
        <v>388</v>
      </c>
      <c r="AE436" s="51">
        <f t="shared" si="120"/>
        <v>2</v>
      </c>
      <c r="AG436" s="6" t="str">
        <f t="shared" si="121"/>
        <v>90MB1BG0-C1BAY0</v>
      </c>
      <c r="AH436" s="6" t="str">
        <f t="shared" si="122"/>
        <v>59MB1BGB-MB0A01S</v>
      </c>
      <c r="AI436" s="6" t="str">
        <f t="shared" si="123"/>
        <v/>
      </c>
      <c r="AJ436" s="6" t="str">
        <f t="shared" si="124"/>
        <v/>
      </c>
      <c r="AK436" s="6" t="str">
        <f t="shared" si="125"/>
        <v/>
      </c>
      <c r="AL436" s="6" t="str">
        <f t="shared" si="126"/>
        <v/>
      </c>
      <c r="AM436" s="6" t="str">
        <f t="shared" si="127"/>
        <v/>
      </c>
      <c r="AN436" s="6" t="str">
        <f t="shared" si="128"/>
        <v/>
      </c>
      <c r="AO436" s="6" t="str">
        <f t="shared" si="129"/>
        <v xml:space="preserve">90MB1BG0-C1BAY0 | 59MB1BGB-MB0A01S |  |  |  |  |  | </v>
      </c>
      <c r="AP436" s="6">
        <f t="shared" si="130"/>
        <v>0</v>
      </c>
      <c r="AQ436" s="4"/>
      <c r="AR436" s="6" t="b">
        <f t="shared" si="131"/>
        <v>1</v>
      </c>
      <c r="AS436" s="6" t="str">
        <f t="shared" si="132"/>
        <v>461E | 90MB1BG0-C1BAY0 | 59MB1BGB-MB0A01S |  |  |  |  |  |  | C6</v>
      </c>
      <c r="AT436" s="63">
        <f>IF(NOT(AR436),IF(TRIM($H436)="","Assembly","Phantom Alt"),VLOOKUP(F436,ZPCS04!B:G,6,0))</f>
        <v>994</v>
      </c>
      <c r="AU436" s="7"/>
      <c r="AV436" s="38">
        <f ca="1">IF(TRIM($W436)="F",OFFSET($A$5,MATCH($AS436,$AS$5:$AS436,0)-1,0),$A436)</f>
        <v>436</v>
      </c>
      <c r="AW436" s="38">
        <f ca="1">IFERROR(OFFSET(ZPCS04!$A$1,MATCH(F436,ZPCS04!B:B,0)-1,0),100)</f>
        <v>2</v>
      </c>
      <c r="AX436" s="7"/>
      <c r="AY436" s="6" t="b">
        <f t="shared" si="133"/>
        <v>1</v>
      </c>
      <c r="AZ436" s="6" t="b">
        <f t="shared" si="134"/>
        <v>1</v>
      </c>
      <c r="BB436" s="38" t="str">
        <f ca="1">IF(AT436="Phantom Alt",MATCH($AS436,$AS$5:$AS436,0),IF(OR(OFFSET($AF436,0,8-COUNTBLANK($AG436:$AN436))=$F435,$BE436=$BE435),$BB435,""))</f>
        <v/>
      </c>
      <c r="BC436" s="41"/>
      <c r="BD436" s="55" t="str">
        <f t="shared" si="135"/>
        <v>90MB1BG0-C1BAY0 | 11G232133212070</v>
      </c>
      <c r="BE436" s="55" t="str">
        <f t="shared" ca="1" si="136"/>
        <v>90MB1BG0-C1BAY0 | 59MB1BGB-MB0A01S</v>
      </c>
      <c r="BF436" s="57">
        <f ca="1">IFERROR(VLOOKUP($BE436,$BD$5:$BF435,3,0)*$AE436,VLOOKUP($C436,Demanda!$A:$B,2,0)*$AE436)*IF(AT436="Phantom Alt",$BC436,TRUE)</f>
        <v>3000</v>
      </c>
      <c r="BG436" s="57">
        <f t="shared" ca="1" si="137"/>
        <v>0</v>
      </c>
      <c r="BH436" s="57">
        <f>SUMIF(Invoice!A:A,F436,Invoice!B:B)</f>
        <v>0</v>
      </c>
      <c r="BI436" s="57">
        <f t="shared" ca="1" si="138"/>
        <v>3000</v>
      </c>
      <c r="BJ436" s="57">
        <f ca="1">MIN((BI436-SUMIF($AS$5:AS435,AS436,$BJ$5:BJ435)),MAX(0,BH436-SUMIF($F$5:F435,F436,$BJ$5:BJ435)))</f>
        <v>0</v>
      </c>
      <c r="BK436" s="57">
        <f t="shared" ca="1" si="139"/>
        <v>0</v>
      </c>
      <c r="BL436" s="57">
        <f ca="1">MAX(0,SUMIF(Invoice!A:A,F436,Invoice!B:B)-SUMIF(F:F,F436,BJ:BJ))*(COUNTIF(F:F,F436)=COUNTIF($F$5:F436,F436))</f>
        <v>0</v>
      </c>
    </row>
    <row r="437" spans="1:64" hidden="1">
      <c r="A437" s="43">
        <v>437</v>
      </c>
      <c r="B437" s="13" t="s">
        <v>145</v>
      </c>
      <c r="C437" s="13" t="s">
        <v>5706</v>
      </c>
      <c r="D437" s="13">
        <v>2</v>
      </c>
      <c r="E437" s="13">
        <v>1270</v>
      </c>
      <c r="F437" s="71" t="s">
        <v>1551</v>
      </c>
      <c r="G437" s="71" t="s">
        <v>1552</v>
      </c>
      <c r="H437" s="13" t="s">
        <v>837</v>
      </c>
      <c r="I437" s="13" t="s">
        <v>55</v>
      </c>
      <c r="J437" s="28">
        <v>0</v>
      </c>
      <c r="K437" s="13" t="s">
        <v>148</v>
      </c>
      <c r="L437" s="13" t="s">
        <v>53</v>
      </c>
      <c r="M437" s="13">
        <v>2</v>
      </c>
      <c r="O437" s="13">
        <v>1</v>
      </c>
      <c r="P437" s="13">
        <v>2</v>
      </c>
      <c r="Q437" s="13">
        <v>3</v>
      </c>
      <c r="R437" s="13" t="s">
        <v>73</v>
      </c>
      <c r="S437" s="13" t="s">
        <v>73</v>
      </c>
      <c r="T437" s="13">
        <v>44901</v>
      </c>
      <c r="U437" s="13">
        <v>2958465</v>
      </c>
      <c r="V437" s="13" t="s">
        <v>5707</v>
      </c>
      <c r="W437" s="13" t="s">
        <v>144</v>
      </c>
      <c r="Y437" s="13" t="s">
        <v>143</v>
      </c>
      <c r="Z437" s="13">
        <v>7594328</v>
      </c>
      <c r="AA437" s="13">
        <v>778</v>
      </c>
      <c r="AB437" s="13">
        <v>389</v>
      </c>
      <c r="AE437" s="51">
        <f t="shared" si="120"/>
        <v>2</v>
      </c>
      <c r="AG437" s="6" t="str">
        <f t="shared" si="121"/>
        <v>90MB1BG0-C1BAY0</v>
      </c>
      <c r="AH437" s="6" t="str">
        <f t="shared" si="122"/>
        <v>59MB1BGB-MB0A01S</v>
      </c>
      <c r="AI437" s="6" t="str">
        <f t="shared" si="123"/>
        <v/>
      </c>
      <c r="AJ437" s="6" t="str">
        <f t="shared" si="124"/>
        <v/>
      </c>
      <c r="AK437" s="6" t="str">
        <f t="shared" si="125"/>
        <v/>
      </c>
      <c r="AL437" s="6" t="str">
        <f t="shared" si="126"/>
        <v/>
      </c>
      <c r="AM437" s="6" t="str">
        <f t="shared" si="127"/>
        <v/>
      </c>
      <c r="AN437" s="6" t="str">
        <f t="shared" si="128"/>
        <v/>
      </c>
      <c r="AO437" s="6" t="str">
        <f t="shared" si="129"/>
        <v xml:space="preserve">90MB1BG0-C1BAY0 | 59MB1BGB-MB0A01S |  |  |  |  |  | </v>
      </c>
      <c r="AP437" s="6">
        <f t="shared" si="130"/>
        <v>0</v>
      </c>
      <c r="AQ437" s="4"/>
      <c r="AR437" s="6" t="b">
        <f t="shared" si="131"/>
        <v>1</v>
      </c>
      <c r="AS437" s="6" t="str">
        <f t="shared" si="132"/>
        <v>461E | 90MB1BG0-C1BAY0 | 59MB1BGB-MB0A01S |  |  |  |  |  |  | C6</v>
      </c>
      <c r="AT437" s="63">
        <f>IF(NOT(AR437),IF(TRIM($H437)="","Assembly","Phantom Alt"),VLOOKUP(F437,ZPCS04!B:G,6,0))</f>
        <v>994</v>
      </c>
      <c r="AU437" s="7"/>
      <c r="AV437" s="38">
        <f ca="1">IF(TRIM($W437)="F",OFFSET($A$5,MATCH($AS437,$AS$5:$AS437,0)-1,0),$A437)</f>
        <v>436</v>
      </c>
      <c r="AW437" s="38">
        <f ca="1">IFERROR(OFFSET(ZPCS04!$A$1,MATCH(F437,ZPCS04!B:B,0)-1,0),100)</f>
        <v>2</v>
      </c>
      <c r="AX437" s="7"/>
      <c r="AY437" s="6" t="b">
        <f t="shared" si="133"/>
        <v>1</v>
      </c>
      <c r="AZ437" s="6" t="b">
        <f t="shared" si="134"/>
        <v>1</v>
      </c>
      <c r="BB437" s="38" t="str">
        <f ca="1">IF(AT437="Phantom Alt",MATCH($AS437,$AS$5:$AS437,0),IF(OR(OFFSET($AF437,0,8-COUNTBLANK($AG437:$AN437))=$F436,$BE437=$BE436),$BB436,""))</f>
        <v/>
      </c>
      <c r="BC437" s="41"/>
      <c r="BD437" s="55" t="str">
        <f t="shared" si="135"/>
        <v>90MB1BG0-C1BAY0 | 11G232133212320</v>
      </c>
      <c r="BE437" s="55" t="str">
        <f t="shared" ca="1" si="136"/>
        <v>90MB1BG0-C1BAY0 | 59MB1BGB-MB0A01S</v>
      </c>
      <c r="BF437" s="57">
        <f ca="1">IFERROR(VLOOKUP($BE437,$BD$5:$BF436,3,0)*$AE437,VLOOKUP($C437,Demanda!$A:$B,2,0)*$AE437)*IF(AT437="Phantom Alt",$BC437,TRUE)</f>
        <v>3000</v>
      </c>
      <c r="BG437" s="57">
        <f t="shared" ca="1" si="137"/>
        <v>0</v>
      </c>
      <c r="BH437" s="57">
        <f>SUMIF(Invoice!A:A,F437,Invoice!B:B)</f>
        <v>0</v>
      </c>
      <c r="BI437" s="57">
        <f t="shared" ca="1" si="138"/>
        <v>3000</v>
      </c>
      <c r="BJ437" s="57">
        <f ca="1">MIN((BI437-SUMIF($AS$5:AS436,AS437,$BJ$5:BJ436)),MAX(0,BH437-SUMIF($F$5:F436,F437,$BJ$5:BJ436)))</f>
        <v>0</v>
      </c>
      <c r="BK437" s="57">
        <f t="shared" ca="1" si="139"/>
        <v>0</v>
      </c>
      <c r="BL437" s="57">
        <f ca="1">MAX(0,SUMIF(Invoice!A:A,F437,Invoice!B:B)-SUMIF(F:F,F437,BJ:BJ))*(COUNTIF(F:F,F437)=COUNTIF($F$5:F437,F437))</f>
        <v>0</v>
      </c>
    </row>
    <row r="438" spans="1:64" hidden="1">
      <c r="A438" s="43">
        <v>438</v>
      </c>
      <c r="B438" s="13" t="s">
        <v>145</v>
      </c>
      <c r="C438" s="13" t="s">
        <v>5706</v>
      </c>
      <c r="D438" s="13">
        <v>2</v>
      </c>
      <c r="E438" s="13">
        <v>1270</v>
      </c>
      <c r="F438" s="71" t="s">
        <v>1553</v>
      </c>
      <c r="G438" s="71" t="s">
        <v>1554</v>
      </c>
      <c r="H438" s="13" t="s">
        <v>837</v>
      </c>
      <c r="I438" s="13" t="s">
        <v>54</v>
      </c>
      <c r="J438" s="28">
        <v>100</v>
      </c>
      <c r="K438" s="13" t="s">
        <v>148</v>
      </c>
      <c r="L438" s="13" t="s">
        <v>53</v>
      </c>
      <c r="M438" s="13">
        <v>2</v>
      </c>
      <c r="N438" s="13">
        <v>2</v>
      </c>
      <c r="O438" s="13">
        <v>1</v>
      </c>
      <c r="P438" s="13">
        <v>2</v>
      </c>
      <c r="Q438" s="13">
        <v>1</v>
      </c>
      <c r="R438" s="13" t="s">
        <v>73</v>
      </c>
      <c r="S438" s="13" t="s">
        <v>73</v>
      </c>
      <c r="T438" s="13">
        <v>44901</v>
      </c>
      <c r="U438" s="13">
        <v>2958465</v>
      </c>
      <c r="V438" s="13" t="s">
        <v>5707</v>
      </c>
      <c r="W438" s="13" t="s">
        <v>144</v>
      </c>
      <c r="Y438" s="13" t="s">
        <v>143</v>
      </c>
      <c r="Z438" s="13">
        <v>7594328</v>
      </c>
      <c r="AA438" s="13">
        <v>774</v>
      </c>
      <c r="AB438" s="13">
        <v>387</v>
      </c>
      <c r="AE438" s="51">
        <f t="shared" si="120"/>
        <v>2</v>
      </c>
      <c r="AG438" s="6" t="str">
        <f t="shared" si="121"/>
        <v>90MB1BG0-C1BAY0</v>
      </c>
      <c r="AH438" s="6" t="str">
        <f t="shared" si="122"/>
        <v>59MB1BGB-MB0A01S</v>
      </c>
      <c r="AI438" s="6" t="str">
        <f t="shared" si="123"/>
        <v/>
      </c>
      <c r="AJ438" s="6" t="str">
        <f t="shared" si="124"/>
        <v/>
      </c>
      <c r="AK438" s="6" t="str">
        <f t="shared" si="125"/>
        <v/>
      </c>
      <c r="AL438" s="6" t="str">
        <f t="shared" si="126"/>
        <v/>
      </c>
      <c r="AM438" s="6" t="str">
        <f t="shared" si="127"/>
        <v/>
      </c>
      <c r="AN438" s="6" t="str">
        <f t="shared" si="128"/>
        <v/>
      </c>
      <c r="AO438" s="6" t="str">
        <f t="shared" si="129"/>
        <v xml:space="preserve">90MB1BG0-C1BAY0 | 59MB1BGB-MB0A01S |  |  |  |  |  | </v>
      </c>
      <c r="AP438" s="6">
        <f t="shared" si="130"/>
        <v>100</v>
      </c>
      <c r="AQ438" s="4"/>
      <c r="AR438" s="6" t="b">
        <f t="shared" si="131"/>
        <v>1</v>
      </c>
      <c r="AS438" s="6" t="str">
        <f t="shared" si="132"/>
        <v>461E | 90MB1BG0-C1BAY0 | 59MB1BGB-MB0A01S |  |  |  |  |  |  | C6</v>
      </c>
      <c r="AT438" s="63">
        <f>IF(NOT(AR438),IF(TRIM($H438)="","Assembly","Phantom Alt"),VLOOKUP(F438,ZPCS04!B:G,6,0))</f>
        <v>994</v>
      </c>
      <c r="AU438" s="7"/>
      <c r="AV438" s="38">
        <f ca="1">IF(TRIM($W438)="F",OFFSET($A$5,MATCH($AS438,$AS$5:$AS438,0)-1,0),$A438)</f>
        <v>436</v>
      </c>
      <c r="AW438" s="38">
        <f ca="1">IFERROR(OFFSET(ZPCS04!$A$1,MATCH(F438,ZPCS04!B:B,0)-1,0),100)</f>
        <v>1.9999999000000002</v>
      </c>
      <c r="AX438" s="7"/>
      <c r="AY438" s="6" t="b">
        <f t="shared" si="133"/>
        <v>1</v>
      </c>
      <c r="AZ438" s="6" t="b">
        <f t="shared" si="134"/>
        <v>1</v>
      </c>
      <c r="BB438" s="38" t="str">
        <f ca="1">IF(AT438="Phantom Alt",MATCH($AS438,$AS$5:$AS438,0),IF(OR(OFFSET($AF438,0,8-COUNTBLANK($AG438:$AN438))=$F437,$BE438=$BE437),$BB437,""))</f>
        <v/>
      </c>
      <c r="BC438" s="41"/>
      <c r="BD438" s="55" t="str">
        <f t="shared" si="135"/>
        <v>90MB1BG0-C1BAY0 | 11G232133212390</v>
      </c>
      <c r="BE438" s="55" t="str">
        <f t="shared" ca="1" si="136"/>
        <v>90MB1BG0-C1BAY0 | 59MB1BGB-MB0A01S</v>
      </c>
      <c r="BF438" s="57">
        <f ca="1">IFERROR(VLOOKUP($BE438,$BD$5:$BF437,3,0)*$AE438,VLOOKUP($C438,Demanda!$A:$B,2,0)*$AE438)*IF(AT438="Phantom Alt",$BC438,TRUE)</f>
        <v>3000</v>
      </c>
      <c r="BG438" s="57">
        <f t="shared" ca="1" si="137"/>
        <v>3000</v>
      </c>
      <c r="BH438" s="57">
        <f>SUMIF(Invoice!A:A,F438,Invoice!B:B)</f>
        <v>10000</v>
      </c>
      <c r="BI438" s="57">
        <f t="shared" ca="1" si="138"/>
        <v>3000</v>
      </c>
      <c r="BJ438" s="57">
        <f ca="1">MIN((BI438-SUMIF($AS$5:AS437,AS438,$BJ$5:BJ437)),MAX(0,BH438-SUMIF($F$5:F437,F438,$BJ$5:BJ437)))</f>
        <v>3000</v>
      </c>
      <c r="BK438" s="57">
        <f t="shared" ca="1" si="139"/>
        <v>0</v>
      </c>
      <c r="BL438" s="57">
        <f ca="1">MAX(0,SUMIF(Invoice!A:A,F438,Invoice!B:B)-SUMIF(F:F,F438,BJ:BJ))*(COUNTIF(F:F,F438)=COUNTIF($F$5:F438,F438))</f>
        <v>7000</v>
      </c>
    </row>
    <row r="439" spans="1:64" hidden="1">
      <c r="A439" s="43">
        <v>439</v>
      </c>
      <c r="B439" s="13" t="s">
        <v>145</v>
      </c>
      <c r="C439" s="13" t="s">
        <v>5706</v>
      </c>
      <c r="D439" s="13">
        <v>2</v>
      </c>
      <c r="E439" s="13">
        <v>1280</v>
      </c>
      <c r="F439" s="71" t="s">
        <v>1555</v>
      </c>
      <c r="G439" s="71" t="s">
        <v>1556</v>
      </c>
      <c r="H439" s="13" t="s">
        <v>844</v>
      </c>
      <c r="I439" s="13" t="s">
        <v>55</v>
      </c>
      <c r="J439" s="28">
        <v>0</v>
      </c>
      <c r="K439" s="13" t="s">
        <v>1383</v>
      </c>
      <c r="L439" s="13" t="s">
        <v>53</v>
      </c>
      <c r="M439" s="13">
        <v>1</v>
      </c>
      <c r="O439" s="13">
        <v>1</v>
      </c>
      <c r="P439" s="13">
        <v>2</v>
      </c>
      <c r="Q439" s="13">
        <v>2</v>
      </c>
      <c r="R439" s="13" t="s">
        <v>73</v>
      </c>
      <c r="S439" s="13" t="s">
        <v>73</v>
      </c>
      <c r="T439" s="13">
        <v>44901</v>
      </c>
      <c r="U439" s="13">
        <v>2958465</v>
      </c>
      <c r="V439" s="13" t="s">
        <v>5707</v>
      </c>
      <c r="W439" s="13" t="s">
        <v>144</v>
      </c>
      <c r="Y439" s="13" t="s">
        <v>143</v>
      </c>
      <c r="Z439" s="13">
        <v>7594328</v>
      </c>
      <c r="AA439" s="13">
        <v>782</v>
      </c>
      <c r="AB439" s="13">
        <v>391</v>
      </c>
      <c r="AE439" s="51">
        <f t="shared" si="120"/>
        <v>1</v>
      </c>
      <c r="AG439" s="6" t="str">
        <f t="shared" si="121"/>
        <v>90MB1BG0-C1BAY0</v>
      </c>
      <c r="AH439" s="6" t="str">
        <f t="shared" si="122"/>
        <v>59MB1BGB-MB0A01S</v>
      </c>
      <c r="AI439" s="6" t="str">
        <f t="shared" si="123"/>
        <v/>
      </c>
      <c r="AJ439" s="6" t="str">
        <f t="shared" si="124"/>
        <v/>
      </c>
      <c r="AK439" s="6" t="str">
        <f t="shared" si="125"/>
        <v/>
      </c>
      <c r="AL439" s="6" t="str">
        <f t="shared" si="126"/>
        <v/>
      </c>
      <c r="AM439" s="6" t="str">
        <f t="shared" si="127"/>
        <v/>
      </c>
      <c r="AN439" s="6" t="str">
        <f t="shared" si="128"/>
        <v/>
      </c>
      <c r="AO439" s="6" t="str">
        <f t="shared" si="129"/>
        <v xml:space="preserve">90MB1BG0-C1BAY0 | 59MB1BGB-MB0A01S |  |  |  |  |  | </v>
      </c>
      <c r="AP439" s="6">
        <f t="shared" si="130"/>
        <v>0</v>
      </c>
      <c r="AQ439" s="4"/>
      <c r="AR439" s="6" t="b">
        <f t="shared" si="131"/>
        <v>1</v>
      </c>
      <c r="AS439" s="6" t="str">
        <f t="shared" si="132"/>
        <v>461E | 90MB1BG0-C1BAY0 | 59MB1BGB-MB0A01S |  |  |  |  |  |  | C7</v>
      </c>
      <c r="AT439" s="63">
        <f>IF(NOT(AR439),IF(TRIM($H439)="","Assembly","Phantom Alt"),VLOOKUP(F439,ZPCS04!B:G,6,0))</f>
        <v>753</v>
      </c>
      <c r="AU439" s="7"/>
      <c r="AV439" s="38">
        <f ca="1">IF(TRIM($W439)="F",OFFSET($A$5,MATCH($AS439,$AS$5:$AS439,0)-1,0),$A439)</f>
        <v>439</v>
      </c>
      <c r="AW439" s="38">
        <f ca="1">IFERROR(OFFSET(ZPCS04!$A$1,MATCH(F439,ZPCS04!B:B,0)-1,0),100)</f>
        <v>2</v>
      </c>
      <c r="AX439" s="7"/>
      <c r="AY439" s="6" t="b">
        <f t="shared" si="133"/>
        <v>1</v>
      </c>
      <c r="AZ439" s="6" t="b">
        <f t="shared" si="134"/>
        <v>1</v>
      </c>
      <c r="BB439" s="38" t="str">
        <f ca="1">IF(AT439="Phantom Alt",MATCH($AS439,$AS$5:$AS439,0),IF(OR(OFFSET($AF439,0,8-COUNTBLANK($AG439:$AN439))=$F438,$BE439=$BE438),$BB438,""))</f>
        <v/>
      </c>
      <c r="BC439" s="41"/>
      <c r="BD439" s="55" t="str">
        <f t="shared" si="135"/>
        <v>90MB1BG0-C1BAY0 | 11G232133214070</v>
      </c>
      <c r="BE439" s="55" t="str">
        <f t="shared" ca="1" si="136"/>
        <v>90MB1BG0-C1BAY0 | 59MB1BGB-MB0A01S</v>
      </c>
      <c r="BF439" s="57">
        <f ca="1">IFERROR(VLOOKUP($BE439,$BD$5:$BF438,3,0)*$AE439,VLOOKUP($C439,Demanda!$A:$B,2,0)*$AE439)*IF(AT439="Phantom Alt",$BC439,TRUE)</f>
        <v>1500</v>
      </c>
      <c r="BG439" s="57">
        <f t="shared" ca="1" si="137"/>
        <v>0</v>
      </c>
      <c r="BH439" s="57">
        <f>SUMIF(Invoice!A:A,F439,Invoice!B:B)</f>
        <v>0</v>
      </c>
      <c r="BI439" s="57">
        <f t="shared" ca="1" si="138"/>
        <v>1500</v>
      </c>
      <c r="BJ439" s="57">
        <f ca="1">MIN((BI439-SUMIF($AS$5:AS438,AS439,$BJ$5:BJ438)),MAX(0,BH439-SUMIF($F$5:F438,F439,$BJ$5:BJ438)))</f>
        <v>0</v>
      </c>
      <c r="BK439" s="57">
        <f t="shared" ca="1" si="139"/>
        <v>0</v>
      </c>
      <c r="BL439" s="57">
        <f ca="1">MAX(0,SUMIF(Invoice!A:A,F439,Invoice!B:B)-SUMIF(F:F,F439,BJ:BJ))*(COUNTIF(F:F,F439)=COUNTIF($F$5:F439,F439))</f>
        <v>0</v>
      </c>
    </row>
    <row r="440" spans="1:64" hidden="1">
      <c r="A440" s="43">
        <v>440</v>
      </c>
      <c r="B440" s="13" t="s">
        <v>145</v>
      </c>
      <c r="C440" s="13" t="s">
        <v>5706</v>
      </c>
      <c r="D440" s="13">
        <v>2</v>
      </c>
      <c r="E440" s="13">
        <v>1280</v>
      </c>
      <c r="F440" s="71" t="s">
        <v>1558</v>
      </c>
      <c r="G440" s="71" t="s">
        <v>1559</v>
      </c>
      <c r="H440" s="13" t="s">
        <v>844</v>
      </c>
      <c r="I440" s="13" t="s">
        <v>55</v>
      </c>
      <c r="J440" s="28">
        <v>0</v>
      </c>
      <c r="K440" s="13" t="s">
        <v>148</v>
      </c>
      <c r="L440" s="13" t="s">
        <v>53</v>
      </c>
      <c r="M440" s="13">
        <v>1</v>
      </c>
      <c r="O440" s="13">
        <v>1</v>
      </c>
      <c r="P440" s="13">
        <v>2</v>
      </c>
      <c r="Q440" s="13">
        <v>3</v>
      </c>
      <c r="R440" s="13" t="s">
        <v>73</v>
      </c>
      <c r="S440" s="13" t="s">
        <v>73</v>
      </c>
      <c r="T440" s="13">
        <v>44901</v>
      </c>
      <c r="U440" s="13">
        <v>2958465</v>
      </c>
      <c r="V440" s="13" t="s">
        <v>5707</v>
      </c>
      <c r="W440" s="13" t="s">
        <v>144</v>
      </c>
      <c r="Y440" s="13" t="s">
        <v>143</v>
      </c>
      <c r="Z440" s="13">
        <v>7594328</v>
      </c>
      <c r="AA440" s="13">
        <v>784</v>
      </c>
      <c r="AB440" s="13">
        <v>392</v>
      </c>
      <c r="AE440" s="51">
        <f t="shared" si="120"/>
        <v>1</v>
      </c>
      <c r="AG440" s="6" t="str">
        <f t="shared" si="121"/>
        <v>90MB1BG0-C1BAY0</v>
      </c>
      <c r="AH440" s="6" t="str">
        <f t="shared" si="122"/>
        <v>59MB1BGB-MB0A01S</v>
      </c>
      <c r="AI440" s="6" t="str">
        <f t="shared" si="123"/>
        <v/>
      </c>
      <c r="AJ440" s="6" t="str">
        <f t="shared" si="124"/>
        <v/>
      </c>
      <c r="AK440" s="6" t="str">
        <f t="shared" si="125"/>
        <v/>
      </c>
      <c r="AL440" s="6" t="str">
        <f t="shared" si="126"/>
        <v/>
      </c>
      <c r="AM440" s="6" t="str">
        <f t="shared" si="127"/>
        <v/>
      </c>
      <c r="AN440" s="6" t="str">
        <f t="shared" si="128"/>
        <v/>
      </c>
      <c r="AO440" s="6" t="str">
        <f t="shared" si="129"/>
        <v xml:space="preserve">90MB1BG0-C1BAY0 | 59MB1BGB-MB0A01S |  |  |  |  |  | </v>
      </c>
      <c r="AP440" s="6">
        <f t="shared" si="130"/>
        <v>0</v>
      </c>
      <c r="AQ440" s="4"/>
      <c r="AR440" s="6" t="b">
        <f t="shared" si="131"/>
        <v>1</v>
      </c>
      <c r="AS440" s="6" t="str">
        <f t="shared" si="132"/>
        <v>461E | 90MB1BG0-C1BAY0 | 59MB1BGB-MB0A01S |  |  |  |  |  |  | C7</v>
      </c>
      <c r="AT440" s="63">
        <f>IF(NOT(AR440),IF(TRIM($H440)="","Assembly","Phantom Alt"),VLOOKUP(F440,ZPCS04!B:G,6,0))</f>
        <v>753</v>
      </c>
      <c r="AU440" s="7"/>
      <c r="AV440" s="38">
        <f ca="1">IF(TRIM($W440)="F",OFFSET($A$5,MATCH($AS440,$AS$5:$AS440,0)-1,0),$A440)</f>
        <v>439</v>
      </c>
      <c r="AW440" s="38">
        <f ca="1">IFERROR(OFFSET(ZPCS04!$A$1,MATCH(F440,ZPCS04!B:B,0)-1,0),100)</f>
        <v>2</v>
      </c>
      <c r="AX440" s="7"/>
      <c r="AY440" s="6" t="b">
        <f t="shared" si="133"/>
        <v>1</v>
      </c>
      <c r="AZ440" s="6" t="b">
        <f t="shared" si="134"/>
        <v>1</v>
      </c>
      <c r="BB440" s="38" t="str">
        <f ca="1">IF(AT440="Phantom Alt",MATCH($AS440,$AS$5:$AS440,0),IF(OR(OFFSET($AF440,0,8-COUNTBLANK($AG440:$AN440))=$F439,$BE440=$BE439),$BB439,""))</f>
        <v/>
      </c>
      <c r="BC440" s="41"/>
      <c r="BD440" s="55" t="str">
        <f t="shared" si="135"/>
        <v>90MB1BG0-C1BAY0 | 11G232133214150</v>
      </c>
      <c r="BE440" s="55" t="str">
        <f t="shared" ca="1" si="136"/>
        <v>90MB1BG0-C1BAY0 | 59MB1BGB-MB0A01S</v>
      </c>
      <c r="BF440" s="57">
        <f ca="1">IFERROR(VLOOKUP($BE440,$BD$5:$BF439,3,0)*$AE440,VLOOKUP($C440,Demanda!$A:$B,2,0)*$AE440)*IF(AT440="Phantom Alt",$BC440,TRUE)</f>
        <v>1500</v>
      </c>
      <c r="BG440" s="57">
        <f t="shared" ca="1" si="137"/>
        <v>0</v>
      </c>
      <c r="BH440" s="57">
        <f>SUMIF(Invoice!A:A,F440,Invoice!B:B)</f>
        <v>0</v>
      </c>
      <c r="BI440" s="57">
        <f t="shared" ca="1" si="138"/>
        <v>1500</v>
      </c>
      <c r="BJ440" s="57">
        <f ca="1">MIN((BI440-SUMIF($AS$5:AS439,AS440,$BJ$5:BJ439)),MAX(0,BH440-SUMIF($F$5:F439,F440,$BJ$5:BJ439)))</f>
        <v>0</v>
      </c>
      <c r="BK440" s="57">
        <f t="shared" ca="1" si="139"/>
        <v>0</v>
      </c>
      <c r="BL440" s="57">
        <f ca="1">MAX(0,SUMIF(Invoice!A:A,F440,Invoice!B:B)-SUMIF(F:F,F440,BJ:BJ))*(COUNTIF(F:F,F440)=COUNTIF($F$5:F440,F440))</f>
        <v>0</v>
      </c>
    </row>
    <row r="441" spans="1:64" hidden="1">
      <c r="A441" s="43">
        <v>441</v>
      </c>
      <c r="B441" s="13" t="s">
        <v>145</v>
      </c>
      <c r="C441" s="13" t="s">
        <v>5706</v>
      </c>
      <c r="D441" s="13">
        <v>2</v>
      </c>
      <c r="E441" s="13">
        <v>1280</v>
      </c>
      <c r="F441" s="71" t="s">
        <v>1560</v>
      </c>
      <c r="G441" s="71" t="s">
        <v>1556</v>
      </c>
      <c r="H441" s="13" t="s">
        <v>844</v>
      </c>
      <c r="I441" s="13" t="s">
        <v>55</v>
      </c>
      <c r="J441" s="28">
        <v>0</v>
      </c>
      <c r="K441" s="13" t="s">
        <v>1383</v>
      </c>
      <c r="L441" s="13" t="s">
        <v>53</v>
      </c>
      <c r="M441" s="13">
        <v>1</v>
      </c>
      <c r="O441" s="13">
        <v>1</v>
      </c>
      <c r="P441" s="13">
        <v>2</v>
      </c>
      <c r="Q441" s="13">
        <v>4</v>
      </c>
      <c r="R441" s="13" t="s">
        <v>73</v>
      </c>
      <c r="S441" s="13" t="s">
        <v>73</v>
      </c>
      <c r="T441" s="13">
        <v>44901</v>
      </c>
      <c r="U441" s="13">
        <v>2958465</v>
      </c>
      <c r="V441" s="13" t="s">
        <v>5707</v>
      </c>
      <c r="W441" s="13" t="s">
        <v>144</v>
      </c>
      <c r="Y441" s="13" t="s">
        <v>143</v>
      </c>
      <c r="Z441" s="13">
        <v>7594328</v>
      </c>
      <c r="AA441" s="13">
        <v>786</v>
      </c>
      <c r="AB441" s="13">
        <v>393</v>
      </c>
      <c r="AE441" s="51">
        <f t="shared" si="120"/>
        <v>1</v>
      </c>
      <c r="AG441" s="6" t="str">
        <f t="shared" si="121"/>
        <v>90MB1BG0-C1BAY0</v>
      </c>
      <c r="AH441" s="6" t="str">
        <f t="shared" si="122"/>
        <v>59MB1BGB-MB0A01S</v>
      </c>
      <c r="AI441" s="6" t="str">
        <f t="shared" si="123"/>
        <v/>
      </c>
      <c r="AJ441" s="6" t="str">
        <f t="shared" si="124"/>
        <v/>
      </c>
      <c r="AK441" s="6" t="str">
        <f t="shared" si="125"/>
        <v/>
      </c>
      <c r="AL441" s="6" t="str">
        <f t="shared" si="126"/>
        <v/>
      </c>
      <c r="AM441" s="6" t="str">
        <f t="shared" si="127"/>
        <v/>
      </c>
      <c r="AN441" s="6" t="str">
        <f t="shared" si="128"/>
        <v/>
      </c>
      <c r="AO441" s="6" t="str">
        <f t="shared" si="129"/>
        <v xml:space="preserve">90MB1BG0-C1BAY0 | 59MB1BGB-MB0A01S |  |  |  |  |  | </v>
      </c>
      <c r="AP441" s="6">
        <f t="shared" si="130"/>
        <v>0</v>
      </c>
      <c r="AQ441" s="4"/>
      <c r="AR441" s="6" t="b">
        <f t="shared" si="131"/>
        <v>1</v>
      </c>
      <c r="AS441" s="6" t="str">
        <f t="shared" si="132"/>
        <v>461E | 90MB1BG0-C1BAY0 | 59MB1BGB-MB0A01S |  |  |  |  |  |  | C7</v>
      </c>
      <c r="AT441" s="63">
        <f>IF(NOT(AR441),IF(TRIM($H441)="","Assembly","Phantom Alt"),VLOOKUP(F441,ZPCS04!B:G,6,0))</f>
        <v>753</v>
      </c>
      <c r="AU441" s="7"/>
      <c r="AV441" s="38">
        <f ca="1">IF(TRIM($W441)="F",OFFSET($A$5,MATCH($AS441,$AS$5:$AS441,0)-1,0),$A441)</f>
        <v>439</v>
      </c>
      <c r="AW441" s="38">
        <f ca="1">IFERROR(OFFSET(ZPCS04!$A$1,MATCH(F441,ZPCS04!B:B,0)-1,0),100)</f>
        <v>2</v>
      </c>
      <c r="AX441" s="7"/>
      <c r="AY441" s="6" t="b">
        <f t="shared" si="133"/>
        <v>1</v>
      </c>
      <c r="AZ441" s="6" t="b">
        <f t="shared" si="134"/>
        <v>1</v>
      </c>
      <c r="BB441" s="38" t="str">
        <f ca="1">IF(AT441="Phantom Alt",MATCH($AS441,$AS$5:$AS441,0),IF(OR(OFFSET($AF441,0,8-COUNTBLANK($AG441:$AN441))=$F440,$BE441=$BE440),$BB440,""))</f>
        <v/>
      </c>
      <c r="BC441" s="41"/>
      <c r="BD441" s="55" t="str">
        <f t="shared" si="135"/>
        <v>90MB1BG0-C1BAY0 | 11G232133214320</v>
      </c>
      <c r="BE441" s="55" t="str">
        <f t="shared" ca="1" si="136"/>
        <v>90MB1BG0-C1BAY0 | 59MB1BGB-MB0A01S</v>
      </c>
      <c r="BF441" s="57">
        <f ca="1">IFERROR(VLOOKUP($BE441,$BD$5:$BF440,3,0)*$AE441,VLOOKUP($C441,Demanda!$A:$B,2,0)*$AE441)*IF(AT441="Phantom Alt",$BC441,TRUE)</f>
        <v>1500</v>
      </c>
      <c r="BG441" s="57">
        <f t="shared" ca="1" si="137"/>
        <v>0</v>
      </c>
      <c r="BH441" s="57">
        <f>SUMIF(Invoice!A:A,F441,Invoice!B:B)</f>
        <v>0</v>
      </c>
      <c r="BI441" s="57">
        <f t="shared" ca="1" si="138"/>
        <v>1500</v>
      </c>
      <c r="BJ441" s="57">
        <f ca="1">MIN((BI441-SUMIF($AS$5:AS440,AS441,$BJ$5:BJ440)),MAX(0,BH441-SUMIF($F$5:F440,F441,$BJ$5:BJ440)))</f>
        <v>0</v>
      </c>
      <c r="BK441" s="57">
        <f t="shared" ca="1" si="139"/>
        <v>0</v>
      </c>
      <c r="BL441" s="57">
        <f ca="1">MAX(0,SUMIF(Invoice!A:A,F441,Invoice!B:B)-SUMIF(F:F,F441,BJ:BJ))*(COUNTIF(F:F,F441)=COUNTIF($F$5:F441,F441))</f>
        <v>0</v>
      </c>
    </row>
    <row r="442" spans="1:64" hidden="1">
      <c r="A442" s="43">
        <v>443</v>
      </c>
      <c r="B442" s="13" t="s">
        <v>145</v>
      </c>
      <c r="C442" s="13" t="s">
        <v>5706</v>
      </c>
      <c r="D442" s="13">
        <v>2</v>
      </c>
      <c r="E442" s="13">
        <v>1280</v>
      </c>
      <c r="F442" s="71" t="s">
        <v>1561</v>
      </c>
      <c r="G442" s="71" t="s">
        <v>1556</v>
      </c>
      <c r="H442" s="13" t="s">
        <v>844</v>
      </c>
      <c r="I442" s="13" t="s">
        <v>54</v>
      </c>
      <c r="J442" s="28">
        <v>100</v>
      </c>
      <c r="K442" s="13" t="s">
        <v>1383</v>
      </c>
      <c r="L442" s="13" t="s">
        <v>53</v>
      </c>
      <c r="M442" s="13">
        <v>1</v>
      </c>
      <c r="N442" s="13">
        <v>1</v>
      </c>
      <c r="O442" s="13">
        <v>1</v>
      </c>
      <c r="P442" s="13">
        <v>2</v>
      </c>
      <c r="Q442" s="13">
        <v>1</v>
      </c>
      <c r="R442" s="13" t="s">
        <v>73</v>
      </c>
      <c r="S442" s="13" t="s">
        <v>73</v>
      </c>
      <c r="T442" s="13">
        <v>44901</v>
      </c>
      <c r="U442" s="13">
        <v>2958465</v>
      </c>
      <c r="V442" s="13" t="s">
        <v>5707</v>
      </c>
      <c r="W442" s="13" t="s">
        <v>144</v>
      </c>
      <c r="Y442" s="13" t="s">
        <v>143</v>
      </c>
      <c r="Z442" s="13">
        <v>7594328</v>
      </c>
      <c r="AA442" s="13">
        <v>780</v>
      </c>
      <c r="AB442" s="13">
        <v>390</v>
      </c>
      <c r="AE442" s="51">
        <f t="shared" si="120"/>
        <v>1</v>
      </c>
      <c r="AG442" s="6" t="str">
        <f t="shared" si="121"/>
        <v>90MB1BG0-C1BAY0</v>
      </c>
      <c r="AH442" s="6" t="str">
        <f t="shared" si="122"/>
        <v>59MB1BGB-MB0A01S</v>
      </c>
      <c r="AI442" s="6" t="str">
        <f t="shared" si="123"/>
        <v/>
      </c>
      <c r="AJ442" s="6" t="str">
        <f t="shared" si="124"/>
        <v/>
      </c>
      <c r="AK442" s="6" t="str">
        <f t="shared" si="125"/>
        <v/>
      </c>
      <c r="AL442" s="6" t="str">
        <f t="shared" si="126"/>
        <v/>
      </c>
      <c r="AM442" s="6" t="str">
        <f t="shared" si="127"/>
        <v/>
      </c>
      <c r="AN442" s="6" t="str">
        <f t="shared" si="128"/>
        <v/>
      </c>
      <c r="AO442" s="6" t="str">
        <f t="shared" si="129"/>
        <v xml:space="preserve">90MB1BG0-C1BAY0 | 59MB1BGB-MB0A01S |  |  |  |  |  | </v>
      </c>
      <c r="AP442" s="6">
        <f t="shared" si="130"/>
        <v>100</v>
      </c>
      <c r="AQ442" s="4"/>
      <c r="AR442" s="6" t="b">
        <f t="shared" si="131"/>
        <v>1</v>
      </c>
      <c r="AS442" s="6" t="str">
        <f t="shared" si="132"/>
        <v>461E | 90MB1BG0-C1BAY0 | 59MB1BGB-MB0A01S |  |  |  |  |  |  | C7</v>
      </c>
      <c r="AT442" s="63">
        <f>IF(NOT(AR442),IF(TRIM($H442)="","Assembly","Phantom Alt"),VLOOKUP(F442,ZPCS04!B:G,6,0))</f>
        <v>753</v>
      </c>
      <c r="AU442" s="7"/>
      <c r="AV442" s="38">
        <f ca="1">IF(TRIM($W442)="F",OFFSET($A$5,MATCH($AS442,$AS$5:$AS442,0)-1,0),$A442)</f>
        <v>439</v>
      </c>
      <c r="AW442" s="38">
        <f ca="1">IFERROR(OFFSET(ZPCS04!$A$1,MATCH(F442,ZPCS04!B:B,0)-1,0),100)</f>
        <v>2</v>
      </c>
      <c r="AX442" s="7"/>
      <c r="AY442" s="6" t="b">
        <f t="shared" si="133"/>
        <v>1</v>
      </c>
      <c r="AZ442" s="6" t="b">
        <f t="shared" si="134"/>
        <v>1</v>
      </c>
      <c r="BB442" s="38" t="str">
        <f ca="1">IF(AT442="Phantom Alt",MATCH($AS442,$AS$5:$AS442,0),IF(OR(OFFSET($AF442,0,8-COUNTBLANK($AG442:$AN442))=$F441,$BE442=$BE441),$BB441,""))</f>
        <v/>
      </c>
      <c r="BC442" s="41"/>
      <c r="BD442" s="55" t="str">
        <f t="shared" si="135"/>
        <v>90MB1BG0-C1BAY0 | 11G232133214360</v>
      </c>
      <c r="BE442" s="55" t="str">
        <f t="shared" ca="1" si="136"/>
        <v>90MB1BG0-C1BAY0 | 59MB1BGB-MB0A01S</v>
      </c>
      <c r="BF442" s="57">
        <f ca="1">IFERROR(VLOOKUP($BE442,$BD$5:$BF441,3,0)*$AE442,VLOOKUP($C442,Demanda!$A:$B,2,0)*$AE442)*IF(AT442="Phantom Alt",$BC442,TRUE)</f>
        <v>1500</v>
      </c>
      <c r="BG442" s="57">
        <f t="shared" ca="1" si="137"/>
        <v>1500</v>
      </c>
      <c r="BH442" s="57">
        <f>SUMIF(Invoice!A:A,F442,Invoice!B:B)</f>
        <v>0</v>
      </c>
      <c r="BI442" s="57">
        <f t="shared" ca="1" si="138"/>
        <v>1500</v>
      </c>
      <c r="BJ442" s="57">
        <f ca="1">MIN((BI442-SUMIF($AS$5:AS441,AS442,$BJ$5:BJ441)),MAX(0,BH442-SUMIF($F$5:F441,F442,$BJ$5:BJ441)))</f>
        <v>0</v>
      </c>
      <c r="BK442" s="57">
        <f t="shared" ca="1" si="139"/>
        <v>0</v>
      </c>
      <c r="BL442" s="57">
        <f ca="1">MAX(0,SUMIF(Invoice!A:A,F442,Invoice!B:B)-SUMIF(F:F,F442,BJ:BJ))*(COUNTIF(F:F,F442)=COUNTIF($F$5:F442,F442))</f>
        <v>0</v>
      </c>
    </row>
    <row r="443" spans="1:64" hidden="1">
      <c r="A443" s="43">
        <v>442</v>
      </c>
      <c r="B443" s="13" t="s">
        <v>145</v>
      </c>
      <c r="C443" s="13" t="s">
        <v>5706</v>
      </c>
      <c r="D443" s="13">
        <v>2</v>
      </c>
      <c r="E443" s="13">
        <v>1280</v>
      </c>
      <c r="F443" s="71" t="s">
        <v>1562</v>
      </c>
      <c r="G443" s="71" t="s">
        <v>1563</v>
      </c>
      <c r="H443" s="13" t="s">
        <v>844</v>
      </c>
      <c r="I443" s="13" t="s">
        <v>55</v>
      </c>
      <c r="J443" s="28">
        <v>0</v>
      </c>
      <c r="K443" s="13" t="s">
        <v>148</v>
      </c>
      <c r="L443" s="13" t="s">
        <v>53</v>
      </c>
      <c r="M443" s="13">
        <v>1</v>
      </c>
      <c r="O443" s="13">
        <v>1</v>
      </c>
      <c r="P443" s="13">
        <v>2</v>
      </c>
      <c r="Q443" s="13">
        <v>5</v>
      </c>
      <c r="R443" s="13" t="s">
        <v>73</v>
      </c>
      <c r="S443" s="13" t="s">
        <v>73</v>
      </c>
      <c r="T443" s="13">
        <v>44901</v>
      </c>
      <c r="U443" s="13">
        <v>2958465</v>
      </c>
      <c r="V443" s="13" t="s">
        <v>5707</v>
      </c>
      <c r="W443" s="13" t="s">
        <v>144</v>
      </c>
      <c r="Y443" s="13" t="s">
        <v>143</v>
      </c>
      <c r="Z443" s="13">
        <v>7594328</v>
      </c>
      <c r="AA443" s="13">
        <v>788</v>
      </c>
      <c r="AB443" s="13">
        <v>394</v>
      </c>
      <c r="AE443" s="51">
        <f t="shared" si="120"/>
        <v>1</v>
      </c>
      <c r="AG443" s="6" t="str">
        <f t="shared" si="121"/>
        <v>90MB1BG0-C1BAY0</v>
      </c>
      <c r="AH443" s="6" t="str">
        <f t="shared" si="122"/>
        <v>59MB1BGB-MB0A01S</v>
      </c>
      <c r="AI443" s="6" t="str">
        <f t="shared" si="123"/>
        <v/>
      </c>
      <c r="AJ443" s="6" t="str">
        <f t="shared" si="124"/>
        <v/>
      </c>
      <c r="AK443" s="6" t="str">
        <f t="shared" si="125"/>
        <v/>
      </c>
      <c r="AL443" s="6" t="str">
        <f t="shared" si="126"/>
        <v/>
      </c>
      <c r="AM443" s="6" t="str">
        <f t="shared" si="127"/>
        <v/>
      </c>
      <c r="AN443" s="6" t="str">
        <f t="shared" si="128"/>
        <v/>
      </c>
      <c r="AO443" s="6" t="str">
        <f t="shared" si="129"/>
        <v xml:space="preserve">90MB1BG0-C1BAY0 | 59MB1BGB-MB0A01S |  |  |  |  |  | </v>
      </c>
      <c r="AP443" s="6">
        <f t="shared" si="130"/>
        <v>0</v>
      </c>
      <c r="AQ443" s="4"/>
      <c r="AR443" s="6" t="b">
        <f t="shared" si="131"/>
        <v>1</v>
      </c>
      <c r="AS443" s="6" t="str">
        <f t="shared" si="132"/>
        <v>461E | 90MB1BG0-C1BAY0 | 59MB1BGB-MB0A01S |  |  |  |  |  |  | C7</v>
      </c>
      <c r="AT443" s="63">
        <f>IF(NOT(AR443),IF(TRIM($H443)="","Assembly","Phantom Alt"),VLOOKUP(F443,ZPCS04!B:G,6,0))</f>
        <v>753</v>
      </c>
      <c r="AU443" s="7"/>
      <c r="AV443" s="38">
        <f ca="1">IF(TRIM($W443)="F",OFFSET($A$5,MATCH($AS443,$AS$5:$AS443,0)-1,0),$A443)</f>
        <v>439</v>
      </c>
      <c r="AW443" s="38">
        <f ca="1">IFERROR(OFFSET(ZPCS04!$A$1,MATCH(F443,ZPCS04!B:B,0)-1,0),100)</f>
        <v>1.9999999000000002</v>
      </c>
      <c r="AX443" s="7"/>
      <c r="AY443" s="6" t="b">
        <f t="shared" si="133"/>
        <v>1</v>
      </c>
      <c r="AZ443" s="6" t="b">
        <f t="shared" si="134"/>
        <v>1</v>
      </c>
      <c r="BB443" s="38" t="str">
        <f ca="1">IF(AT443="Phantom Alt",MATCH($AS443,$AS$5:$AS443,0),IF(OR(OFFSET($AF443,0,8-COUNTBLANK($AG443:$AN443))=$F442,$BE443=$BE442),$BB442,""))</f>
        <v/>
      </c>
      <c r="BC443" s="41"/>
      <c r="BD443" s="55" t="str">
        <f t="shared" si="135"/>
        <v>90MB1BG0-C1BAY0 | 11G232133214390</v>
      </c>
      <c r="BE443" s="55" t="str">
        <f t="shared" ca="1" si="136"/>
        <v>90MB1BG0-C1BAY0 | 59MB1BGB-MB0A01S</v>
      </c>
      <c r="BF443" s="57">
        <f ca="1">IFERROR(VLOOKUP($BE443,$BD$5:$BF442,3,0)*$AE443,VLOOKUP($C443,Demanda!$A:$B,2,0)*$AE443)*IF(AT443="Phantom Alt",$BC443,TRUE)</f>
        <v>1500</v>
      </c>
      <c r="BG443" s="57">
        <f t="shared" ca="1" si="137"/>
        <v>0</v>
      </c>
      <c r="BH443" s="57">
        <f>SUMIF(Invoice!A:A,F443,Invoice!B:B)</f>
        <v>10000</v>
      </c>
      <c r="BI443" s="57">
        <f t="shared" ca="1" si="138"/>
        <v>1500</v>
      </c>
      <c r="BJ443" s="57">
        <f ca="1">MIN((BI443-SUMIF($AS$5:AS442,AS443,$BJ$5:BJ442)),MAX(0,BH443-SUMIF($F$5:F442,F443,$BJ$5:BJ442)))</f>
        <v>1500</v>
      </c>
      <c r="BK443" s="57">
        <f t="shared" ca="1" si="139"/>
        <v>0</v>
      </c>
      <c r="BL443" s="57">
        <f ca="1">MAX(0,SUMIF(Invoice!A:A,F443,Invoice!B:B)-SUMIF(F:F,F443,BJ:BJ))*(COUNTIF(F:F,F443)=COUNTIF($F$5:F443,F443))</f>
        <v>8500</v>
      </c>
    </row>
    <row r="444" spans="1:64" hidden="1">
      <c r="A444" s="43">
        <v>444</v>
      </c>
      <c r="B444" s="13" t="s">
        <v>145</v>
      </c>
      <c r="C444" s="13" t="s">
        <v>5706</v>
      </c>
      <c r="D444" s="13">
        <v>2</v>
      </c>
      <c r="E444" s="13">
        <v>1290</v>
      </c>
      <c r="F444" s="71" t="s">
        <v>1564</v>
      </c>
      <c r="G444" s="71" t="s">
        <v>1565</v>
      </c>
      <c r="H444" s="13" t="s">
        <v>851</v>
      </c>
      <c r="I444" s="13" t="s">
        <v>54</v>
      </c>
      <c r="J444" s="28">
        <v>100</v>
      </c>
      <c r="K444" s="13" t="s">
        <v>1383</v>
      </c>
      <c r="L444" s="13" t="s">
        <v>53</v>
      </c>
      <c r="M444" s="13">
        <v>4</v>
      </c>
      <c r="N444" s="13">
        <v>4</v>
      </c>
      <c r="O444" s="13">
        <v>1</v>
      </c>
      <c r="P444" s="13">
        <v>2</v>
      </c>
      <c r="Q444" s="13">
        <v>1</v>
      </c>
      <c r="R444" s="13" t="s">
        <v>122</v>
      </c>
      <c r="S444" s="13" t="s">
        <v>122</v>
      </c>
      <c r="T444" s="13">
        <v>44901</v>
      </c>
      <c r="U444" s="13">
        <v>2958465</v>
      </c>
      <c r="V444" s="13" t="s">
        <v>5707</v>
      </c>
      <c r="W444" s="13" t="s">
        <v>144</v>
      </c>
      <c r="Y444" s="13" t="s">
        <v>143</v>
      </c>
      <c r="Z444" s="13">
        <v>7594328</v>
      </c>
      <c r="AA444" s="13">
        <v>790</v>
      </c>
      <c r="AB444" s="13">
        <v>395</v>
      </c>
      <c r="AE444" s="51">
        <f t="shared" si="120"/>
        <v>4</v>
      </c>
      <c r="AG444" s="6" t="str">
        <f t="shared" si="121"/>
        <v>90MB1BG0-C1BAY0</v>
      </c>
      <c r="AH444" s="6" t="str">
        <f t="shared" si="122"/>
        <v>59MB1BGB-MB0A01S</v>
      </c>
      <c r="AI444" s="6" t="str">
        <f t="shared" si="123"/>
        <v/>
      </c>
      <c r="AJ444" s="6" t="str">
        <f t="shared" si="124"/>
        <v/>
      </c>
      <c r="AK444" s="6" t="str">
        <f t="shared" si="125"/>
        <v/>
      </c>
      <c r="AL444" s="6" t="str">
        <f t="shared" si="126"/>
        <v/>
      </c>
      <c r="AM444" s="6" t="str">
        <f t="shared" si="127"/>
        <v/>
      </c>
      <c r="AN444" s="6" t="str">
        <f t="shared" si="128"/>
        <v/>
      </c>
      <c r="AO444" s="6" t="str">
        <f t="shared" si="129"/>
        <v xml:space="preserve">90MB1BG0-C1BAY0 | 59MB1BGB-MB0A01S |  |  |  |  |  | </v>
      </c>
      <c r="AP444" s="6">
        <f t="shared" si="130"/>
        <v>100</v>
      </c>
      <c r="AQ444" s="4"/>
      <c r="AR444" s="6" t="b">
        <f t="shared" si="131"/>
        <v>1</v>
      </c>
      <c r="AS444" s="6" t="str">
        <f t="shared" si="132"/>
        <v>461E | 90MB1BG0-C1BAY0 | 59MB1BGB-MB0A01S |  |  |  |  |  |  | C8</v>
      </c>
      <c r="AT444" s="63">
        <f>IF(NOT(AR444),IF(TRIM($H444)="","Assembly","Phantom Alt"),VLOOKUP(F444,ZPCS04!B:G,6,0))</f>
        <v>1111</v>
      </c>
      <c r="AU444" s="7"/>
      <c r="AV444" s="38">
        <f ca="1">IF(TRIM($W444)="F",OFFSET($A$5,MATCH($AS444,$AS$5:$AS444,0)-1,0),$A444)</f>
        <v>444</v>
      </c>
      <c r="AW444" s="38">
        <f ca="1">IFERROR(OFFSET(ZPCS04!$A$1,MATCH(F444,ZPCS04!B:B,0)-1,0),100)</f>
        <v>1.9999999000000002</v>
      </c>
      <c r="AX444" s="7"/>
      <c r="AY444" s="6" t="b">
        <f t="shared" si="133"/>
        <v>1</v>
      </c>
      <c r="AZ444" s="6" t="b">
        <f t="shared" si="134"/>
        <v>1</v>
      </c>
      <c r="BB444" s="38" t="str">
        <f ca="1">IF(AT444="Phantom Alt",MATCH($AS444,$AS$5:$AS444,0),IF(OR(OFFSET($AF444,0,8-COUNTBLANK($AG444:$AN444))=$F443,$BE444=$BE443),$BB443,""))</f>
        <v/>
      </c>
      <c r="BC444" s="41"/>
      <c r="BD444" s="55" t="str">
        <f t="shared" si="135"/>
        <v>90MB1BG0-C1BAY0 | 11G232147114070</v>
      </c>
      <c r="BE444" s="55" t="str">
        <f t="shared" ca="1" si="136"/>
        <v>90MB1BG0-C1BAY0 | 59MB1BGB-MB0A01S</v>
      </c>
      <c r="BF444" s="57">
        <f ca="1">IFERROR(VLOOKUP($BE444,$BD$5:$BF443,3,0)*$AE444,VLOOKUP($C444,Demanda!$A:$B,2,0)*$AE444)*IF(AT444="Phantom Alt",$BC444,TRUE)</f>
        <v>6000</v>
      </c>
      <c r="BG444" s="57">
        <f t="shared" ca="1" si="137"/>
        <v>6000</v>
      </c>
      <c r="BH444" s="57">
        <f>SUMIF(Invoice!A:A,F444,Invoice!B:B)</f>
        <v>10000</v>
      </c>
      <c r="BI444" s="57">
        <f t="shared" ca="1" si="138"/>
        <v>6000</v>
      </c>
      <c r="BJ444" s="57">
        <f ca="1">MIN((BI444-SUMIF($AS$5:AS443,AS444,$BJ$5:BJ443)),MAX(0,BH444-SUMIF($F$5:F443,F444,$BJ$5:BJ443)))</f>
        <v>6000</v>
      </c>
      <c r="BK444" s="57">
        <f t="shared" ca="1" si="139"/>
        <v>0</v>
      </c>
      <c r="BL444" s="57">
        <f ca="1">MAX(0,SUMIF(Invoice!A:A,F444,Invoice!B:B)-SUMIF(F:F,F444,BJ:BJ))*(COUNTIF(F:F,F444)=COUNTIF($F$5:F444,F444))</f>
        <v>4000</v>
      </c>
    </row>
    <row r="445" spans="1:64" hidden="1">
      <c r="A445" s="43">
        <v>445</v>
      </c>
      <c r="B445" s="13" t="s">
        <v>145</v>
      </c>
      <c r="C445" s="13" t="s">
        <v>5706</v>
      </c>
      <c r="D445" s="13">
        <v>2</v>
      </c>
      <c r="E445" s="13">
        <v>1290</v>
      </c>
      <c r="F445" s="71" t="s">
        <v>1567</v>
      </c>
      <c r="G445" s="71" t="s">
        <v>1565</v>
      </c>
      <c r="H445" s="13" t="s">
        <v>851</v>
      </c>
      <c r="I445" s="13" t="s">
        <v>55</v>
      </c>
      <c r="J445" s="28">
        <v>0</v>
      </c>
      <c r="K445" s="13" t="s">
        <v>1383</v>
      </c>
      <c r="L445" s="13" t="s">
        <v>53</v>
      </c>
      <c r="M445" s="13">
        <v>4</v>
      </c>
      <c r="O445" s="13">
        <v>1</v>
      </c>
      <c r="P445" s="13">
        <v>2</v>
      </c>
      <c r="Q445" s="13">
        <v>2</v>
      </c>
      <c r="R445" s="13" t="s">
        <v>122</v>
      </c>
      <c r="S445" s="13" t="s">
        <v>122</v>
      </c>
      <c r="T445" s="13">
        <v>44901</v>
      </c>
      <c r="U445" s="13">
        <v>2958465</v>
      </c>
      <c r="V445" s="13" t="s">
        <v>5707</v>
      </c>
      <c r="W445" s="13" t="s">
        <v>144</v>
      </c>
      <c r="Y445" s="13" t="s">
        <v>143</v>
      </c>
      <c r="Z445" s="13">
        <v>7594328</v>
      </c>
      <c r="AA445" s="13">
        <v>792</v>
      </c>
      <c r="AB445" s="13">
        <v>396</v>
      </c>
      <c r="AE445" s="51">
        <f t="shared" si="120"/>
        <v>4</v>
      </c>
      <c r="AG445" s="6" t="str">
        <f t="shared" si="121"/>
        <v>90MB1BG0-C1BAY0</v>
      </c>
      <c r="AH445" s="6" t="str">
        <f t="shared" si="122"/>
        <v>59MB1BGB-MB0A01S</v>
      </c>
      <c r="AI445" s="6" t="str">
        <f t="shared" si="123"/>
        <v/>
      </c>
      <c r="AJ445" s="6" t="str">
        <f t="shared" si="124"/>
        <v/>
      </c>
      <c r="AK445" s="6" t="str">
        <f t="shared" si="125"/>
        <v/>
      </c>
      <c r="AL445" s="6" t="str">
        <f t="shared" si="126"/>
        <v/>
      </c>
      <c r="AM445" s="6" t="str">
        <f t="shared" si="127"/>
        <v/>
      </c>
      <c r="AN445" s="6" t="str">
        <f t="shared" si="128"/>
        <v/>
      </c>
      <c r="AO445" s="6" t="str">
        <f t="shared" si="129"/>
        <v xml:space="preserve">90MB1BG0-C1BAY0 | 59MB1BGB-MB0A01S |  |  |  |  |  | </v>
      </c>
      <c r="AP445" s="6">
        <f t="shared" si="130"/>
        <v>0</v>
      </c>
      <c r="AQ445" s="4"/>
      <c r="AR445" s="6" t="b">
        <f t="shared" si="131"/>
        <v>1</v>
      </c>
      <c r="AS445" s="6" t="str">
        <f t="shared" si="132"/>
        <v>461E | 90MB1BG0-C1BAY0 | 59MB1BGB-MB0A01S |  |  |  |  |  |  | C8</v>
      </c>
      <c r="AT445" s="63">
        <f>IF(NOT(AR445),IF(TRIM($H445)="","Assembly","Phantom Alt"),VLOOKUP(F445,ZPCS04!B:G,6,0))</f>
        <v>1111</v>
      </c>
      <c r="AU445" s="7"/>
      <c r="AV445" s="38">
        <f ca="1">IF(TRIM($W445)="F",OFFSET($A$5,MATCH($AS445,$AS$5:$AS445,0)-1,0),$A445)</f>
        <v>444</v>
      </c>
      <c r="AW445" s="38">
        <f ca="1">IFERROR(OFFSET(ZPCS04!$A$1,MATCH(F445,ZPCS04!B:B,0)-1,0),100)</f>
        <v>2</v>
      </c>
      <c r="AX445" s="7"/>
      <c r="AY445" s="6" t="b">
        <f t="shared" si="133"/>
        <v>1</v>
      </c>
      <c r="AZ445" s="6" t="b">
        <f t="shared" si="134"/>
        <v>1</v>
      </c>
      <c r="BB445" s="38" t="str">
        <f ca="1">IF(AT445="Phantom Alt",MATCH($AS445,$AS$5:$AS445,0),IF(OR(OFFSET($AF445,0,8-COUNTBLANK($AG445:$AN445))=$F444,$BE445=$BE444),$BB444,""))</f>
        <v/>
      </c>
      <c r="BC445" s="41"/>
      <c r="BD445" s="55" t="str">
        <f t="shared" si="135"/>
        <v>90MB1BG0-C1BAY0 | 11G232147114150</v>
      </c>
      <c r="BE445" s="55" t="str">
        <f t="shared" ca="1" si="136"/>
        <v>90MB1BG0-C1BAY0 | 59MB1BGB-MB0A01S</v>
      </c>
      <c r="BF445" s="57">
        <f ca="1">IFERROR(VLOOKUP($BE445,$BD$5:$BF444,3,0)*$AE445,VLOOKUP($C445,Demanda!$A:$B,2,0)*$AE445)*IF(AT445="Phantom Alt",$BC445,TRUE)</f>
        <v>6000</v>
      </c>
      <c r="BG445" s="57">
        <f t="shared" ca="1" si="137"/>
        <v>0</v>
      </c>
      <c r="BH445" s="57">
        <f>SUMIF(Invoice!A:A,F445,Invoice!B:B)</f>
        <v>0</v>
      </c>
      <c r="BI445" s="57">
        <f t="shared" ca="1" si="138"/>
        <v>6000</v>
      </c>
      <c r="BJ445" s="57">
        <f ca="1">MIN((BI445-SUMIF($AS$5:AS444,AS445,$BJ$5:BJ444)),MAX(0,BH445-SUMIF($F$5:F444,F445,$BJ$5:BJ444)))</f>
        <v>0</v>
      </c>
      <c r="BK445" s="57">
        <f t="shared" ca="1" si="139"/>
        <v>0</v>
      </c>
      <c r="BL445" s="57">
        <f ca="1">MAX(0,SUMIF(Invoice!A:A,F445,Invoice!B:B)-SUMIF(F:F,F445,BJ:BJ))*(COUNTIF(F:F,F445)=COUNTIF($F$5:F445,F445))</f>
        <v>0</v>
      </c>
    </row>
    <row r="446" spans="1:64" hidden="1">
      <c r="A446" s="43">
        <v>446</v>
      </c>
      <c r="B446" s="13" t="s">
        <v>145</v>
      </c>
      <c r="C446" s="13" t="s">
        <v>5706</v>
      </c>
      <c r="D446" s="13">
        <v>2</v>
      </c>
      <c r="E446" s="13">
        <v>1290</v>
      </c>
      <c r="F446" s="71" t="s">
        <v>1568</v>
      </c>
      <c r="G446" s="71" t="s">
        <v>1565</v>
      </c>
      <c r="H446" s="13" t="s">
        <v>851</v>
      </c>
      <c r="I446" s="13" t="s">
        <v>55</v>
      </c>
      <c r="J446" s="28">
        <v>0</v>
      </c>
      <c r="K446" s="13" t="s">
        <v>1383</v>
      </c>
      <c r="L446" s="13" t="s">
        <v>53</v>
      </c>
      <c r="M446" s="13">
        <v>4</v>
      </c>
      <c r="O446" s="13">
        <v>1</v>
      </c>
      <c r="P446" s="13">
        <v>2</v>
      </c>
      <c r="Q446" s="13">
        <v>3</v>
      </c>
      <c r="R446" s="13" t="s">
        <v>122</v>
      </c>
      <c r="S446" s="13" t="s">
        <v>122</v>
      </c>
      <c r="T446" s="13">
        <v>44901</v>
      </c>
      <c r="U446" s="13">
        <v>2958465</v>
      </c>
      <c r="V446" s="13" t="s">
        <v>5707</v>
      </c>
      <c r="W446" s="13" t="s">
        <v>144</v>
      </c>
      <c r="Y446" s="13" t="s">
        <v>143</v>
      </c>
      <c r="Z446" s="13">
        <v>7594328</v>
      </c>
      <c r="AA446" s="13">
        <v>794</v>
      </c>
      <c r="AB446" s="13">
        <v>397</v>
      </c>
      <c r="AE446" s="51">
        <f t="shared" si="120"/>
        <v>4</v>
      </c>
      <c r="AG446" s="6" t="str">
        <f t="shared" si="121"/>
        <v>90MB1BG0-C1BAY0</v>
      </c>
      <c r="AH446" s="6" t="str">
        <f t="shared" si="122"/>
        <v>59MB1BGB-MB0A01S</v>
      </c>
      <c r="AI446" s="6" t="str">
        <f t="shared" si="123"/>
        <v/>
      </c>
      <c r="AJ446" s="6" t="str">
        <f t="shared" si="124"/>
        <v/>
      </c>
      <c r="AK446" s="6" t="str">
        <f t="shared" si="125"/>
        <v/>
      </c>
      <c r="AL446" s="6" t="str">
        <f t="shared" si="126"/>
        <v/>
      </c>
      <c r="AM446" s="6" t="str">
        <f t="shared" si="127"/>
        <v/>
      </c>
      <c r="AN446" s="6" t="str">
        <f t="shared" si="128"/>
        <v/>
      </c>
      <c r="AO446" s="6" t="str">
        <f t="shared" si="129"/>
        <v xml:space="preserve">90MB1BG0-C1BAY0 | 59MB1BGB-MB0A01S |  |  |  |  |  | </v>
      </c>
      <c r="AP446" s="6">
        <f t="shared" si="130"/>
        <v>0</v>
      </c>
      <c r="AQ446" s="4"/>
      <c r="AR446" s="6" t="b">
        <f t="shared" si="131"/>
        <v>1</v>
      </c>
      <c r="AS446" s="6" t="str">
        <f t="shared" si="132"/>
        <v>461E | 90MB1BG0-C1BAY0 | 59MB1BGB-MB0A01S |  |  |  |  |  |  | C8</v>
      </c>
      <c r="AT446" s="63">
        <f>IF(NOT(AR446),IF(TRIM($H446)="","Assembly","Phantom Alt"),VLOOKUP(F446,ZPCS04!B:G,6,0))</f>
        <v>1111</v>
      </c>
      <c r="AU446" s="7"/>
      <c r="AV446" s="38">
        <f ca="1">IF(TRIM($W446)="F",OFFSET($A$5,MATCH($AS446,$AS$5:$AS446,0)-1,0),$A446)</f>
        <v>444</v>
      </c>
      <c r="AW446" s="38">
        <f ca="1">IFERROR(OFFSET(ZPCS04!$A$1,MATCH(F446,ZPCS04!B:B,0)-1,0),100)</f>
        <v>2</v>
      </c>
      <c r="AX446" s="7"/>
      <c r="AY446" s="6" t="b">
        <f t="shared" si="133"/>
        <v>1</v>
      </c>
      <c r="AZ446" s="6" t="b">
        <f t="shared" si="134"/>
        <v>1</v>
      </c>
      <c r="BB446" s="38" t="str">
        <f ca="1">IF(AT446="Phantom Alt",MATCH($AS446,$AS$5:$AS446,0),IF(OR(OFFSET($AF446,0,8-COUNTBLANK($AG446:$AN446))=$F445,$BE446=$BE445),$BB445,""))</f>
        <v/>
      </c>
      <c r="BC446" s="41"/>
      <c r="BD446" s="55" t="str">
        <f t="shared" si="135"/>
        <v>90MB1BG0-C1BAY0 | 11G232147114320</v>
      </c>
      <c r="BE446" s="55" t="str">
        <f t="shared" ca="1" si="136"/>
        <v>90MB1BG0-C1BAY0 | 59MB1BGB-MB0A01S</v>
      </c>
      <c r="BF446" s="57">
        <f ca="1">IFERROR(VLOOKUP($BE446,$BD$5:$BF445,3,0)*$AE446,VLOOKUP($C446,Demanda!$A:$B,2,0)*$AE446)*IF(AT446="Phantom Alt",$BC446,TRUE)</f>
        <v>6000</v>
      </c>
      <c r="BG446" s="57">
        <f t="shared" ca="1" si="137"/>
        <v>0</v>
      </c>
      <c r="BH446" s="57">
        <f>SUMIF(Invoice!A:A,F446,Invoice!B:B)</f>
        <v>0</v>
      </c>
      <c r="BI446" s="57">
        <f t="shared" ca="1" si="138"/>
        <v>6000</v>
      </c>
      <c r="BJ446" s="57">
        <f ca="1">MIN((BI446-SUMIF($AS$5:AS445,AS446,$BJ$5:BJ445)),MAX(0,BH446-SUMIF($F$5:F445,F446,$BJ$5:BJ445)))</f>
        <v>0</v>
      </c>
      <c r="BK446" s="57">
        <f t="shared" ca="1" si="139"/>
        <v>0</v>
      </c>
      <c r="BL446" s="57">
        <f ca="1">MAX(0,SUMIF(Invoice!A:A,F446,Invoice!B:B)-SUMIF(F:F,F446,BJ:BJ))*(COUNTIF(F:F,F446)=COUNTIF($F$5:F446,F446))</f>
        <v>0</v>
      </c>
    </row>
    <row r="447" spans="1:64" hidden="1">
      <c r="A447" s="43">
        <v>447</v>
      </c>
      <c r="B447" s="13" t="s">
        <v>145</v>
      </c>
      <c r="C447" s="13" t="s">
        <v>5706</v>
      </c>
      <c r="D447" s="13">
        <v>2</v>
      </c>
      <c r="E447" s="13">
        <v>1290</v>
      </c>
      <c r="F447" s="71" t="s">
        <v>1569</v>
      </c>
      <c r="G447" s="71" t="s">
        <v>1570</v>
      </c>
      <c r="H447" s="13" t="s">
        <v>851</v>
      </c>
      <c r="I447" s="13" t="s">
        <v>55</v>
      </c>
      <c r="J447" s="28">
        <v>0</v>
      </c>
      <c r="K447" s="13" t="s">
        <v>1383</v>
      </c>
      <c r="L447" s="13" t="s">
        <v>53</v>
      </c>
      <c r="M447" s="13">
        <v>4</v>
      </c>
      <c r="O447" s="13">
        <v>1</v>
      </c>
      <c r="P447" s="13">
        <v>2</v>
      </c>
      <c r="Q447" s="13">
        <v>4</v>
      </c>
      <c r="R447" s="13" t="s">
        <v>122</v>
      </c>
      <c r="S447" s="13" t="s">
        <v>122</v>
      </c>
      <c r="T447" s="13">
        <v>44901</v>
      </c>
      <c r="U447" s="13">
        <v>2958465</v>
      </c>
      <c r="V447" s="13" t="s">
        <v>5707</v>
      </c>
      <c r="W447" s="13" t="s">
        <v>144</v>
      </c>
      <c r="Y447" s="13" t="s">
        <v>143</v>
      </c>
      <c r="Z447" s="13">
        <v>7594328</v>
      </c>
      <c r="AA447" s="13">
        <v>796</v>
      </c>
      <c r="AB447" s="13">
        <v>398</v>
      </c>
      <c r="AE447" s="51">
        <f t="shared" si="120"/>
        <v>4</v>
      </c>
      <c r="AG447" s="6" t="str">
        <f t="shared" si="121"/>
        <v>90MB1BG0-C1BAY0</v>
      </c>
      <c r="AH447" s="6" t="str">
        <f t="shared" si="122"/>
        <v>59MB1BGB-MB0A01S</v>
      </c>
      <c r="AI447" s="6" t="str">
        <f t="shared" si="123"/>
        <v/>
      </c>
      <c r="AJ447" s="6" t="str">
        <f t="shared" si="124"/>
        <v/>
      </c>
      <c r="AK447" s="6" t="str">
        <f t="shared" si="125"/>
        <v/>
      </c>
      <c r="AL447" s="6" t="str">
        <f t="shared" si="126"/>
        <v/>
      </c>
      <c r="AM447" s="6" t="str">
        <f t="shared" si="127"/>
        <v/>
      </c>
      <c r="AN447" s="6" t="str">
        <f t="shared" si="128"/>
        <v/>
      </c>
      <c r="AO447" s="6" t="str">
        <f t="shared" si="129"/>
        <v xml:space="preserve">90MB1BG0-C1BAY0 | 59MB1BGB-MB0A01S |  |  |  |  |  | </v>
      </c>
      <c r="AP447" s="6">
        <f t="shared" si="130"/>
        <v>0</v>
      </c>
      <c r="AQ447" s="4"/>
      <c r="AR447" s="6" t="b">
        <f t="shared" si="131"/>
        <v>1</v>
      </c>
      <c r="AS447" s="6" t="str">
        <f t="shared" si="132"/>
        <v>461E | 90MB1BG0-C1BAY0 | 59MB1BGB-MB0A01S |  |  |  |  |  |  | C8</v>
      </c>
      <c r="AT447" s="63">
        <f>IF(NOT(AR447),IF(TRIM($H447)="","Assembly","Phantom Alt"),VLOOKUP(F447,ZPCS04!B:G,6,0))</f>
        <v>1111</v>
      </c>
      <c r="AU447" s="7"/>
      <c r="AV447" s="38">
        <f ca="1">IF(TRIM($W447)="F",OFFSET($A$5,MATCH($AS447,$AS$5:$AS447,0)-1,0),$A447)</f>
        <v>444</v>
      </c>
      <c r="AW447" s="38">
        <f ca="1">IFERROR(OFFSET(ZPCS04!$A$1,MATCH(F447,ZPCS04!B:B,0)-1,0),100)</f>
        <v>2</v>
      </c>
      <c r="AX447" s="7"/>
      <c r="AY447" s="6" t="b">
        <f t="shared" si="133"/>
        <v>1</v>
      </c>
      <c r="AZ447" s="6" t="b">
        <f t="shared" si="134"/>
        <v>1</v>
      </c>
      <c r="BB447" s="38" t="str">
        <f ca="1">IF(AT447="Phantom Alt",MATCH($AS447,$AS$5:$AS447,0),IF(OR(OFFSET($AF447,0,8-COUNTBLANK($AG447:$AN447))=$F446,$BE447=$BE446),$BB446,""))</f>
        <v/>
      </c>
      <c r="BC447" s="41"/>
      <c r="BD447" s="55" t="str">
        <f t="shared" si="135"/>
        <v>90MB1BG0-C1BAY0 | 11G232147114360</v>
      </c>
      <c r="BE447" s="55" t="str">
        <f t="shared" ca="1" si="136"/>
        <v>90MB1BG0-C1BAY0 | 59MB1BGB-MB0A01S</v>
      </c>
      <c r="BF447" s="57">
        <f ca="1">IFERROR(VLOOKUP($BE447,$BD$5:$BF446,3,0)*$AE447,VLOOKUP($C447,Demanda!$A:$B,2,0)*$AE447)*IF(AT447="Phantom Alt",$BC447,TRUE)</f>
        <v>6000</v>
      </c>
      <c r="BG447" s="57">
        <f t="shared" ca="1" si="137"/>
        <v>0</v>
      </c>
      <c r="BH447" s="57">
        <f>SUMIF(Invoice!A:A,F447,Invoice!B:B)</f>
        <v>0</v>
      </c>
      <c r="BI447" s="57">
        <f t="shared" ca="1" si="138"/>
        <v>6000</v>
      </c>
      <c r="BJ447" s="57">
        <f ca="1">MIN((BI447-SUMIF($AS$5:AS446,AS447,$BJ$5:BJ446)),MAX(0,BH447-SUMIF($F$5:F446,F447,$BJ$5:BJ446)))</f>
        <v>0</v>
      </c>
      <c r="BK447" s="57">
        <f t="shared" ca="1" si="139"/>
        <v>0</v>
      </c>
      <c r="BL447" s="57">
        <f ca="1">MAX(0,SUMIF(Invoice!A:A,F447,Invoice!B:B)-SUMIF(F:F,F447,BJ:BJ))*(COUNTIF(F:F,F447)=COUNTIF($F$5:F447,F447))</f>
        <v>0</v>
      </c>
    </row>
    <row r="448" spans="1:64" hidden="1">
      <c r="A448" s="43">
        <v>450</v>
      </c>
      <c r="B448" s="13" t="s">
        <v>145</v>
      </c>
      <c r="C448" s="13" t="s">
        <v>5706</v>
      </c>
      <c r="D448" s="13">
        <v>2</v>
      </c>
      <c r="E448" s="13">
        <v>1290</v>
      </c>
      <c r="F448" s="71" t="s">
        <v>1571</v>
      </c>
      <c r="G448" s="71" t="s">
        <v>1565</v>
      </c>
      <c r="H448" s="13" t="s">
        <v>851</v>
      </c>
      <c r="I448" s="13" t="s">
        <v>55</v>
      </c>
      <c r="J448" s="28">
        <v>0</v>
      </c>
      <c r="K448" s="13" t="s">
        <v>1383</v>
      </c>
      <c r="L448" s="13" t="s">
        <v>53</v>
      </c>
      <c r="M448" s="13">
        <v>4</v>
      </c>
      <c r="O448" s="13">
        <v>1</v>
      </c>
      <c r="P448" s="13">
        <v>2</v>
      </c>
      <c r="Q448" s="13">
        <v>5</v>
      </c>
      <c r="R448" s="13" t="s">
        <v>122</v>
      </c>
      <c r="S448" s="13" t="s">
        <v>122</v>
      </c>
      <c r="T448" s="13">
        <v>44901</v>
      </c>
      <c r="U448" s="13">
        <v>2958465</v>
      </c>
      <c r="V448" s="13" t="s">
        <v>5707</v>
      </c>
      <c r="W448" s="13" t="s">
        <v>144</v>
      </c>
      <c r="Y448" s="13" t="s">
        <v>143</v>
      </c>
      <c r="Z448" s="13">
        <v>7594328</v>
      </c>
      <c r="AA448" s="13">
        <v>798</v>
      </c>
      <c r="AB448" s="13">
        <v>399</v>
      </c>
      <c r="AE448" s="51">
        <f t="shared" si="120"/>
        <v>4</v>
      </c>
      <c r="AG448" s="6" t="str">
        <f t="shared" si="121"/>
        <v>90MB1BG0-C1BAY0</v>
      </c>
      <c r="AH448" s="6" t="str">
        <f t="shared" si="122"/>
        <v>59MB1BGB-MB0A01S</v>
      </c>
      <c r="AI448" s="6" t="str">
        <f t="shared" si="123"/>
        <v/>
      </c>
      <c r="AJ448" s="6" t="str">
        <f t="shared" si="124"/>
        <v/>
      </c>
      <c r="AK448" s="6" t="str">
        <f t="shared" si="125"/>
        <v/>
      </c>
      <c r="AL448" s="6" t="str">
        <f t="shared" si="126"/>
        <v/>
      </c>
      <c r="AM448" s="6" t="str">
        <f t="shared" si="127"/>
        <v/>
      </c>
      <c r="AN448" s="6" t="str">
        <f t="shared" si="128"/>
        <v/>
      </c>
      <c r="AO448" s="6" t="str">
        <f t="shared" si="129"/>
        <v xml:space="preserve">90MB1BG0-C1BAY0 | 59MB1BGB-MB0A01S |  |  |  |  |  | </v>
      </c>
      <c r="AP448" s="6">
        <f t="shared" si="130"/>
        <v>0</v>
      </c>
      <c r="AQ448" s="4"/>
      <c r="AR448" s="6" t="b">
        <f t="shared" si="131"/>
        <v>1</v>
      </c>
      <c r="AS448" s="6" t="str">
        <f t="shared" si="132"/>
        <v>461E | 90MB1BG0-C1BAY0 | 59MB1BGB-MB0A01S |  |  |  |  |  |  | C8</v>
      </c>
      <c r="AT448" s="63">
        <f>IF(NOT(AR448),IF(TRIM($H448)="","Assembly","Phantom Alt"),VLOOKUP(F448,ZPCS04!B:G,6,0))</f>
        <v>1111</v>
      </c>
      <c r="AU448" s="7"/>
      <c r="AV448" s="38">
        <f ca="1">IF(TRIM($W448)="F",OFFSET($A$5,MATCH($AS448,$AS$5:$AS448,0)-1,0),$A448)</f>
        <v>444</v>
      </c>
      <c r="AW448" s="38">
        <f ca="1">IFERROR(OFFSET(ZPCS04!$A$1,MATCH(F448,ZPCS04!B:B,0)-1,0),100)</f>
        <v>2</v>
      </c>
      <c r="AX448" s="7"/>
      <c r="AY448" s="6" t="b">
        <f t="shared" si="133"/>
        <v>1</v>
      </c>
      <c r="AZ448" s="6" t="b">
        <f t="shared" si="134"/>
        <v>1</v>
      </c>
      <c r="BB448" s="38" t="str">
        <f ca="1">IF(AT448="Phantom Alt",MATCH($AS448,$AS$5:$AS448,0),IF(OR(OFFSET($AF448,0,8-COUNTBLANK($AG448:$AN448))=$F447,$BE448=$BE447),$BB447,""))</f>
        <v/>
      </c>
      <c r="BC448" s="41"/>
      <c r="BD448" s="55" t="str">
        <f t="shared" si="135"/>
        <v>90MB1BG0-C1BAY0 | 11G232147114390</v>
      </c>
      <c r="BE448" s="55" t="str">
        <f t="shared" ca="1" si="136"/>
        <v>90MB1BG0-C1BAY0 | 59MB1BGB-MB0A01S</v>
      </c>
      <c r="BF448" s="57">
        <f ca="1">IFERROR(VLOOKUP($BE448,$BD$5:$BF447,3,0)*$AE448,VLOOKUP($C448,Demanda!$A:$B,2,0)*$AE448)*IF(AT448="Phantom Alt",$BC448,TRUE)</f>
        <v>6000</v>
      </c>
      <c r="BG448" s="57">
        <f t="shared" ca="1" si="137"/>
        <v>0</v>
      </c>
      <c r="BH448" s="57">
        <f>SUMIF(Invoice!A:A,F448,Invoice!B:B)</f>
        <v>0</v>
      </c>
      <c r="BI448" s="57">
        <f t="shared" ca="1" si="138"/>
        <v>6000</v>
      </c>
      <c r="BJ448" s="57">
        <f ca="1">MIN((BI448-SUMIF($AS$5:AS447,AS448,$BJ$5:BJ447)),MAX(0,BH448-SUMIF($F$5:F447,F448,$BJ$5:BJ447)))</f>
        <v>0</v>
      </c>
      <c r="BK448" s="57">
        <f t="shared" ca="1" si="139"/>
        <v>0</v>
      </c>
      <c r="BL448" s="57">
        <f ca="1">MAX(0,SUMIF(Invoice!A:A,F448,Invoice!B:B)-SUMIF(F:F,F448,BJ:BJ))*(COUNTIF(F:F,F448)=COUNTIF($F$5:F448,F448))</f>
        <v>0</v>
      </c>
    </row>
    <row r="449" spans="1:64" hidden="1">
      <c r="A449" s="43">
        <v>448</v>
      </c>
      <c r="B449" s="13" t="s">
        <v>145</v>
      </c>
      <c r="C449" s="13" t="s">
        <v>5706</v>
      </c>
      <c r="D449" s="13">
        <v>2</v>
      </c>
      <c r="E449" s="13">
        <v>1300</v>
      </c>
      <c r="F449" s="71" t="s">
        <v>1572</v>
      </c>
      <c r="G449" s="71" t="s">
        <v>1573</v>
      </c>
      <c r="H449" s="13" t="s">
        <v>858</v>
      </c>
      <c r="I449" s="13" t="s">
        <v>55</v>
      </c>
      <c r="J449" s="28">
        <v>0</v>
      </c>
      <c r="K449" s="13" t="s">
        <v>1383</v>
      </c>
      <c r="L449" s="13" t="s">
        <v>53</v>
      </c>
      <c r="M449" s="13">
        <v>2</v>
      </c>
      <c r="O449" s="13">
        <v>1</v>
      </c>
      <c r="P449" s="13">
        <v>2</v>
      </c>
      <c r="Q449" s="13">
        <v>2</v>
      </c>
      <c r="R449" s="13" t="s">
        <v>122</v>
      </c>
      <c r="S449" s="13" t="s">
        <v>122</v>
      </c>
      <c r="T449" s="13">
        <v>44901</v>
      </c>
      <c r="U449" s="13">
        <v>2958465</v>
      </c>
      <c r="V449" s="13" t="s">
        <v>5707</v>
      </c>
      <c r="W449" s="13" t="s">
        <v>144</v>
      </c>
      <c r="Y449" s="13" t="s">
        <v>143</v>
      </c>
      <c r="Z449" s="13">
        <v>7594328</v>
      </c>
      <c r="AA449" s="13">
        <v>802</v>
      </c>
      <c r="AB449" s="13">
        <v>401</v>
      </c>
      <c r="AE449" s="51">
        <f t="shared" si="120"/>
        <v>2</v>
      </c>
      <c r="AG449" s="6" t="str">
        <f t="shared" si="121"/>
        <v>90MB1BG0-C1BAY0</v>
      </c>
      <c r="AH449" s="6" t="str">
        <f t="shared" si="122"/>
        <v>59MB1BGB-MB0A01S</v>
      </c>
      <c r="AI449" s="6" t="str">
        <f t="shared" si="123"/>
        <v/>
      </c>
      <c r="AJ449" s="6" t="str">
        <f t="shared" si="124"/>
        <v/>
      </c>
      <c r="AK449" s="6" t="str">
        <f t="shared" si="125"/>
        <v/>
      </c>
      <c r="AL449" s="6" t="str">
        <f t="shared" si="126"/>
        <v/>
      </c>
      <c r="AM449" s="6" t="str">
        <f t="shared" si="127"/>
        <v/>
      </c>
      <c r="AN449" s="6" t="str">
        <f t="shared" si="128"/>
        <v/>
      </c>
      <c r="AO449" s="6" t="str">
        <f t="shared" si="129"/>
        <v xml:space="preserve">90MB1BG0-C1BAY0 | 59MB1BGB-MB0A01S |  |  |  |  |  | </v>
      </c>
      <c r="AP449" s="6">
        <f t="shared" si="130"/>
        <v>0</v>
      </c>
      <c r="AQ449" s="4"/>
      <c r="AR449" s="6" t="b">
        <f t="shared" si="131"/>
        <v>1</v>
      </c>
      <c r="AS449" s="6" t="str">
        <f t="shared" si="132"/>
        <v>461E | 90MB1BG0-C1BAY0 | 59MB1BGB-MB0A01S |  |  |  |  |  |  | C9</v>
      </c>
      <c r="AT449" s="63">
        <f>IF(NOT(AR449),IF(TRIM($H449)="","Assembly","Phantom Alt"),VLOOKUP(F449,ZPCS04!B:G,6,0))</f>
        <v>889</v>
      </c>
      <c r="AU449" s="7"/>
      <c r="AV449" s="38">
        <f ca="1">IF(TRIM($W449)="F",OFFSET($A$5,MATCH($AS449,$AS$5:$AS449,0)-1,0),$A449)</f>
        <v>448</v>
      </c>
      <c r="AW449" s="38">
        <f ca="1">IFERROR(OFFSET(ZPCS04!$A$1,MATCH(F449,ZPCS04!B:B,0)-1,0),100)</f>
        <v>2</v>
      </c>
      <c r="AX449" s="7"/>
      <c r="AY449" s="6" t="b">
        <f t="shared" si="133"/>
        <v>1</v>
      </c>
      <c r="AZ449" s="6" t="b">
        <f t="shared" si="134"/>
        <v>1</v>
      </c>
      <c r="BB449" s="38" t="str">
        <f ca="1">IF(AT449="Phantom Alt",MATCH($AS449,$AS$5:$AS449,0),IF(OR(OFFSET($AF449,0,8-COUNTBLANK($AG449:$AN449))=$F448,$BE449=$BE448),$BB448,""))</f>
        <v/>
      </c>
      <c r="BC449" s="41"/>
      <c r="BD449" s="55" t="str">
        <f t="shared" si="135"/>
        <v>90MB1BG0-C1BAY0 | 11G232147311070</v>
      </c>
      <c r="BE449" s="55" t="str">
        <f t="shared" ca="1" si="136"/>
        <v>90MB1BG0-C1BAY0 | 59MB1BGB-MB0A01S</v>
      </c>
      <c r="BF449" s="57">
        <f ca="1">IFERROR(VLOOKUP($BE449,$BD$5:$BF448,3,0)*$AE449,VLOOKUP($C449,Demanda!$A:$B,2,0)*$AE449)*IF(AT449="Phantom Alt",$BC449,TRUE)</f>
        <v>3000</v>
      </c>
      <c r="BG449" s="57">
        <f t="shared" ca="1" si="137"/>
        <v>0</v>
      </c>
      <c r="BH449" s="57">
        <f>SUMIF(Invoice!A:A,F449,Invoice!B:B)</f>
        <v>0</v>
      </c>
      <c r="BI449" s="57">
        <f t="shared" ca="1" si="138"/>
        <v>3000</v>
      </c>
      <c r="BJ449" s="57">
        <f ca="1">MIN((BI449-SUMIF($AS$5:AS448,AS449,$BJ$5:BJ448)),MAX(0,BH449-SUMIF($F$5:F448,F449,$BJ$5:BJ448)))</f>
        <v>0</v>
      </c>
      <c r="BK449" s="57">
        <f t="shared" ca="1" si="139"/>
        <v>0</v>
      </c>
      <c r="BL449" s="57">
        <f ca="1">MAX(0,SUMIF(Invoice!A:A,F449,Invoice!B:B)-SUMIF(F:F,F449,BJ:BJ))*(COUNTIF(F:F,F449)=COUNTIF($F$5:F449,F449))</f>
        <v>0</v>
      </c>
    </row>
    <row r="450" spans="1:64" hidden="1">
      <c r="A450" s="43">
        <v>449</v>
      </c>
      <c r="B450" s="13" t="s">
        <v>145</v>
      </c>
      <c r="C450" s="13" t="s">
        <v>5706</v>
      </c>
      <c r="D450" s="13">
        <v>2</v>
      </c>
      <c r="E450" s="13">
        <v>1300</v>
      </c>
      <c r="F450" s="71" t="s">
        <v>1575</v>
      </c>
      <c r="G450" s="71" t="s">
        <v>1576</v>
      </c>
      <c r="H450" s="13" t="s">
        <v>858</v>
      </c>
      <c r="I450" s="13" t="s">
        <v>54</v>
      </c>
      <c r="J450" s="28">
        <v>100</v>
      </c>
      <c r="K450" s="13" t="s">
        <v>1383</v>
      </c>
      <c r="L450" s="13" t="s">
        <v>53</v>
      </c>
      <c r="M450" s="13">
        <v>2</v>
      </c>
      <c r="N450" s="13">
        <v>2</v>
      </c>
      <c r="O450" s="13">
        <v>1</v>
      </c>
      <c r="P450" s="13">
        <v>2</v>
      </c>
      <c r="Q450" s="13">
        <v>1</v>
      </c>
      <c r="R450" s="13" t="s">
        <v>122</v>
      </c>
      <c r="S450" s="13" t="s">
        <v>122</v>
      </c>
      <c r="T450" s="13">
        <v>44901</v>
      </c>
      <c r="U450" s="13">
        <v>2958465</v>
      </c>
      <c r="V450" s="13" t="s">
        <v>5707</v>
      </c>
      <c r="W450" s="13" t="s">
        <v>144</v>
      </c>
      <c r="Y450" s="13" t="s">
        <v>143</v>
      </c>
      <c r="Z450" s="13">
        <v>7594328</v>
      </c>
      <c r="AA450" s="13">
        <v>800</v>
      </c>
      <c r="AB450" s="13">
        <v>400</v>
      </c>
      <c r="AE450" s="51">
        <f t="shared" si="120"/>
        <v>2</v>
      </c>
      <c r="AG450" s="6" t="str">
        <f t="shared" si="121"/>
        <v>90MB1BG0-C1BAY0</v>
      </c>
      <c r="AH450" s="6" t="str">
        <f t="shared" si="122"/>
        <v>59MB1BGB-MB0A01S</v>
      </c>
      <c r="AI450" s="6" t="str">
        <f t="shared" si="123"/>
        <v/>
      </c>
      <c r="AJ450" s="6" t="str">
        <f t="shared" si="124"/>
        <v/>
      </c>
      <c r="AK450" s="6" t="str">
        <f t="shared" si="125"/>
        <v/>
      </c>
      <c r="AL450" s="6" t="str">
        <f t="shared" si="126"/>
        <v/>
      </c>
      <c r="AM450" s="6" t="str">
        <f t="shared" si="127"/>
        <v/>
      </c>
      <c r="AN450" s="6" t="str">
        <f t="shared" si="128"/>
        <v/>
      </c>
      <c r="AO450" s="6" t="str">
        <f t="shared" si="129"/>
        <v xml:space="preserve">90MB1BG0-C1BAY0 | 59MB1BGB-MB0A01S |  |  |  |  |  | </v>
      </c>
      <c r="AP450" s="6">
        <f t="shared" si="130"/>
        <v>100</v>
      </c>
      <c r="AQ450" s="4"/>
      <c r="AR450" s="6" t="b">
        <f t="shared" si="131"/>
        <v>1</v>
      </c>
      <c r="AS450" s="6" t="str">
        <f t="shared" si="132"/>
        <v>461E | 90MB1BG0-C1BAY0 | 59MB1BGB-MB0A01S |  |  |  |  |  |  | C9</v>
      </c>
      <c r="AT450" s="63">
        <f>IF(NOT(AR450),IF(TRIM($H450)="","Assembly","Phantom Alt"),VLOOKUP(F450,ZPCS04!B:G,6,0))</f>
        <v>889</v>
      </c>
      <c r="AU450" s="7"/>
      <c r="AV450" s="38">
        <f ca="1">IF(TRIM($W450)="F",OFFSET($A$5,MATCH($AS450,$AS$5:$AS450,0)-1,0),$A450)</f>
        <v>448</v>
      </c>
      <c r="AW450" s="38">
        <f ca="1">IFERROR(OFFSET(ZPCS04!$A$1,MATCH(F450,ZPCS04!B:B,0)-1,0),100)</f>
        <v>2</v>
      </c>
      <c r="AX450" s="7"/>
      <c r="AY450" s="6" t="b">
        <f t="shared" si="133"/>
        <v>1</v>
      </c>
      <c r="AZ450" s="6" t="b">
        <f t="shared" si="134"/>
        <v>1</v>
      </c>
      <c r="BB450" s="38" t="str">
        <f ca="1">IF(AT450="Phantom Alt",MATCH($AS450,$AS$5:$AS450,0),IF(OR(OFFSET($AF450,0,8-COUNTBLANK($AG450:$AN450))=$F449,$BE450=$BE449),$BB449,""))</f>
        <v/>
      </c>
      <c r="BC450" s="41"/>
      <c r="BD450" s="55" t="str">
        <f t="shared" si="135"/>
        <v>90MB1BG0-C1BAY0 | 11G232147311150</v>
      </c>
      <c r="BE450" s="55" t="str">
        <f t="shared" ca="1" si="136"/>
        <v>90MB1BG0-C1BAY0 | 59MB1BGB-MB0A01S</v>
      </c>
      <c r="BF450" s="57">
        <f ca="1">IFERROR(VLOOKUP($BE450,$BD$5:$BF449,3,0)*$AE450,VLOOKUP($C450,Demanda!$A:$B,2,0)*$AE450)*IF(AT450="Phantom Alt",$BC450,TRUE)</f>
        <v>3000</v>
      </c>
      <c r="BG450" s="57">
        <f t="shared" ca="1" si="137"/>
        <v>3000</v>
      </c>
      <c r="BH450" s="57">
        <f>SUMIF(Invoice!A:A,F450,Invoice!B:B)</f>
        <v>0</v>
      </c>
      <c r="BI450" s="57">
        <f t="shared" ca="1" si="138"/>
        <v>3000</v>
      </c>
      <c r="BJ450" s="57">
        <f ca="1">MIN((BI450-SUMIF($AS$5:AS449,AS450,$BJ$5:BJ449)),MAX(0,BH450-SUMIF($F$5:F449,F450,$BJ$5:BJ449)))</f>
        <v>0</v>
      </c>
      <c r="BK450" s="57">
        <f t="shared" ca="1" si="139"/>
        <v>0</v>
      </c>
      <c r="BL450" s="57">
        <f ca="1">MAX(0,SUMIF(Invoice!A:A,F450,Invoice!B:B)-SUMIF(F:F,F450,BJ:BJ))*(COUNTIF(F:F,F450)=COUNTIF($F$5:F450,F450))</f>
        <v>0</v>
      </c>
    </row>
    <row r="451" spans="1:64" hidden="1">
      <c r="A451" s="43">
        <v>451</v>
      </c>
      <c r="B451" s="13" t="s">
        <v>145</v>
      </c>
      <c r="C451" s="13" t="s">
        <v>5706</v>
      </c>
      <c r="D451" s="13">
        <v>2</v>
      </c>
      <c r="E451" s="13">
        <v>1300</v>
      </c>
      <c r="F451" s="71" t="s">
        <v>1577</v>
      </c>
      <c r="G451" s="71" t="s">
        <v>1576</v>
      </c>
      <c r="H451" s="13" t="s">
        <v>858</v>
      </c>
      <c r="I451" s="13" t="s">
        <v>55</v>
      </c>
      <c r="J451" s="28">
        <v>0</v>
      </c>
      <c r="K451" s="13" t="s">
        <v>1383</v>
      </c>
      <c r="L451" s="13" t="s">
        <v>53</v>
      </c>
      <c r="M451" s="13">
        <v>2</v>
      </c>
      <c r="O451" s="13">
        <v>1</v>
      </c>
      <c r="P451" s="13">
        <v>2</v>
      </c>
      <c r="Q451" s="13">
        <v>3</v>
      </c>
      <c r="R451" s="13" t="s">
        <v>122</v>
      </c>
      <c r="S451" s="13" t="s">
        <v>122</v>
      </c>
      <c r="T451" s="13">
        <v>44901</v>
      </c>
      <c r="U451" s="13">
        <v>2958465</v>
      </c>
      <c r="V451" s="13" t="s">
        <v>5707</v>
      </c>
      <c r="W451" s="13" t="s">
        <v>144</v>
      </c>
      <c r="Y451" s="13" t="s">
        <v>143</v>
      </c>
      <c r="Z451" s="13">
        <v>7594328</v>
      </c>
      <c r="AA451" s="13">
        <v>804</v>
      </c>
      <c r="AB451" s="13">
        <v>402</v>
      </c>
      <c r="AE451" s="51">
        <f t="shared" si="120"/>
        <v>2</v>
      </c>
      <c r="AG451" s="6" t="str">
        <f t="shared" si="121"/>
        <v>90MB1BG0-C1BAY0</v>
      </c>
      <c r="AH451" s="6" t="str">
        <f t="shared" si="122"/>
        <v>59MB1BGB-MB0A01S</v>
      </c>
      <c r="AI451" s="6" t="str">
        <f t="shared" si="123"/>
        <v/>
      </c>
      <c r="AJ451" s="6" t="str">
        <f t="shared" si="124"/>
        <v/>
      </c>
      <c r="AK451" s="6" t="str">
        <f t="shared" si="125"/>
        <v/>
      </c>
      <c r="AL451" s="6" t="str">
        <f t="shared" si="126"/>
        <v/>
      </c>
      <c r="AM451" s="6" t="str">
        <f t="shared" si="127"/>
        <v/>
      </c>
      <c r="AN451" s="6" t="str">
        <f t="shared" si="128"/>
        <v/>
      </c>
      <c r="AO451" s="6" t="str">
        <f t="shared" si="129"/>
        <v xml:space="preserve">90MB1BG0-C1BAY0 | 59MB1BGB-MB0A01S |  |  |  |  |  | </v>
      </c>
      <c r="AP451" s="6">
        <f t="shared" si="130"/>
        <v>0</v>
      </c>
      <c r="AQ451" s="4"/>
      <c r="AR451" s="6" t="b">
        <f t="shared" si="131"/>
        <v>1</v>
      </c>
      <c r="AS451" s="6" t="str">
        <f t="shared" si="132"/>
        <v>461E | 90MB1BG0-C1BAY0 | 59MB1BGB-MB0A01S |  |  |  |  |  |  | C9</v>
      </c>
      <c r="AT451" s="63">
        <f>IF(NOT(AR451),IF(TRIM($H451)="","Assembly","Phantom Alt"),VLOOKUP(F451,ZPCS04!B:G,6,0))</f>
        <v>889</v>
      </c>
      <c r="AU451" s="7"/>
      <c r="AV451" s="38">
        <f ca="1">IF(TRIM($W451)="F",OFFSET($A$5,MATCH($AS451,$AS$5:$AS451,0)-1,0),$A451)</f>
        <v>448</v>
      </c>
      <c r="AW451" s="38">
        <f ca="1">IFERROR(OFFSET(ZPCS04!$A$1,MATCH(F451,ZPCS04!B:B,0)-1,0),100)</f>
        <v>2</v>
      </c>
      <c r="AX451" s="7"/>
      <c r="AY451" s="6" t="b">
        <f t="shared" si="133"/>
        <v>1</v>
      </c>
      <c r="AZ451" s="6" t="b">
        <f t="shared" si="134"/>
        <v>1</v>
      </c>
      <c r="BB451" s="38" t="str">
        <f ca="1">IF(AT451="Phantom Alt",MATCH($AS451,$AS$5:$AS451,0),IF(OR(OFFSET($AF451,0,8-COUNTBLANK($AG451:$AN451))=$F450,$BE451=$BE450),$BB450,""))</f>
        <v/>
      </c>
      <c r="BC451" s="41"/>
      <c r="BD451" s="55" t="str">
        <f t="shared" si="135"/>
        <v>90MB1BG0-C1BAY0 | 11G232147311320</v>
      </c>
      <c r="BE451" s="55" t="str">
        <f t="shared" ca="1" si="136"/>
        <v>90MB1BG0-C1BAY0 | 59MB1BGB-MB0A01S</v>
      </c>
      <c r="BF451" s="57">
        <f ca="1">IFERROR(VLOOKUP($BE451,$BD$5:$BF450,3,0)*$AE451,VLOOKUP($C451,Demanda!$A:$B,2,0)*$AE451)*IF(AT451="Phantom Alt",$BC451,TRUE)</f>
        <v>3000</v>
      </c>
      <c r="BG451" s="57">
        <f t="shared" ca="1" si="137"/>
        <v>0</v>
      </c>
      <c r="BH451" s="57">
        <f>SUMIF(Invoice!A:A,F451,Invoice!B:B)</f>
        <v>0</v>
      </c>
      <c r="BI451" s="57">
        <f t="shared" ca="1" si="138"/>
        <v>3000</v>
      </c>
      <c r="BJ451" s="57">
        <f ca="1">MIN((BI451-SUMIF($AS$5:AS450,AS451,$BJ$5:BJ450)),MAX(0,BH451-SUMIF($F$5:F450,F451,$BJ$5:BJ450)))</f>
        <v>0</v>
      </c>
      <c r="BK451" s="57">
        <f t="shared" ca="1" si="139"/>
        <v>0</v>
      </c>
      <c r="BL451" s="57">
        <f ca="1">MAX(0,SUMIF(Invoice!A:A,F451,Invoice!B:B)-SUMIF(F:F,F451,BJ:BJ))*(COUNTIF(F:F,F451)=COUNTIF($F$5:F451,F451))</f>
        <v>0</v>
      </c>
    </row>
    <row r="452" spans="1:64" hidden="1">
      <c r="A452" s="43">
        <v>452</v>
      </c>
      <c r="B452" s="13" t="s">
        <v>145</v>
      </c>
      <c r="C452" s="13" t="s">
        <v>5706</v>
      </c>
      <c r="D452" s="13">
        <v>2</v>
      </c>
      <c r="E452" s="13">
        <v>1300</v>
      </c>
      <c r="F452" s="71" t="s">
        <v>1578</v>
      </c>
      <c r="G452" s="71" t="s">
        <v>1573</v>
      </c>
      <c r="H452" s="13" t="s">
        <v>858</v>
      </c>
      <c r="I452" s="13" t="s">
        <v>55</v>
      </c>
      <c r="J452" s="28">
        <v>0</v>
      </c>
      <c r="K452" s="13" t="s">
        <v>1383</v>
      </c>
      <c r="L452" s="13" t="s">
        <v>53</v>
      </c>
      <c r="M452" s="13">
        <v>2</v>
      </c>
      <c r="O452" s="13">
        <v>1</v>
      </c>
      <c r="P452" s="13">
        <v>2</v>
      </c>
      <c r="Q452" s="13">
        <v>4</v>
      </c>
      <c r="R452" s="13" t="s">
        <v>122</v>
      </c>
      <c r="S452" s="13" t="s">
        <v>122</v>
      </c>
      <c r="T452" s="13">
        <v>44901</v>
      </c>
      <c r="U452" s="13">
        <v>2958465</v>
      </c>
      <c r="V452" s="13" t="s">
        <v>5707</v>
      </c>
      <c r="W452" s="13" t="s">
        <v>144</v>
      </c>
      <c r="Y452" s="13" t="s">
        <v>143</v>
      </c>
      <c r="Z452" s="13">
        <v>7594328</v>
      </c>
      <c r="AA452" s="13">
        <v>806</v>
      </c>
      <c r="AB452" s="13">
        <v>403</v>
      </c>
      <c r="AE452" s="51">
        <f t="shared" si="120"/>
        <v>2</v>
      </c>
      <c r="AG452" s="6" t="str">
        <f t="shared" si="121"/>
        <v>90MB1BG0-C1BAY0</v>
      </c>
      <c r="AH452" s="6" t="str">
        <f t="shared" si="122"/>
        <v>59MB1BGB-MB0A01S</v>
      </c>
      <c r="AI452" s="6" t="str">
        <f t="shared" si="123"/>
        <v/>
      </c>
      <c r="AJ452" s="6" t="str">
        <f t="shared" si="124"/>
        <v/>
      </c>
      <c r="AK452" s="6" t="str">
        <f t="shared" si="125"/>
        <v/>
      </c>
      <c r="AL452" s="6" t="str">
        <f t="shared" si="126"/>
        <v/>
      </c>
      <c r="AM452" s="6" t="str">
        <f t="shared" si="127"/>
        <v/>
      </c>
      <c r="AN452" s="6" t="str">
        <f t="shared" si="128"/>
        <v/>
      </c>
      <c r="AO452" s="6" t="str">
        <f t="shared" si="129"/>
        <v xml:space="preserve">90MB1BG0-C1BAY0 | 59MB1BGB-MB0A01S |  |  |  |  |  | </v>
      </c>
      <c r="AP452" s="6">
        <f t="shared" si="130"/>
        <v>0</v>
      </c>
      <c r="AQ452" s="4"/>
      <c r="AR452" s="6" t="b">
        <f t="shared" si="131"/>
        <v>1</v>
      </c>
      <c r="AS452" s="6" t="str">
        <f t="shared" si="132"/>
        <v>461E | 90MB1BG0-C1BAY0 | 59MB1BGB-MB0A01S |  |  |  |  |  |  | C9</v>
      </c>
      <c r="AT452" s="63">
        <f>IF(NOT(AR452),IF(TRIM($H452)="","Assembly","Phantom Alt"),VLOOKUP(F452,ZPCS04!B:G,6,0))</f>
        <v>889</v>
      </c>
      <c r="AU452" s="7"/>
      <c r="AV452" s="38">
        <f ca="1">IF(TRIM($W452)="F",OFFSET($A$5,MATCH($AS452,$AS$5:$AS452,0)-1,0),$A452)</f>
        <v>448</v>
      </c>
      <c r="AW452" s="38">
        <f ca="1">IFERROR(OFFSET(ZPCS04!$A$1,MATCH(F452,ZPCS04!B:B,0)-1,0),100)</f>
        <v>2</v>
      </c>
      <c r="AX452" s="7"/>
      <c r="AY452" s="6" t="b">
        <f t="shared" si="133"/>
        <v>1</v>
      </c>
      <c r="AZ452" s="6" t="b">
        <f t="shared" si="134"/>
        <v>1</v>
      </c>
      <c r="BB452" s="38" t="str">
        <f ca="1">IF(AT452="Phantom Alt",MATCH($AS452,$AS$5:$AS452,0),IF(OR(OFFSET($AF452,0,8-COUNTBLANK($AG452:$AN452))=$F451,$BE452=$BE451),$BB451,""))</f>
        <v/>
      </c>
      <c r="BC452" s="41"/>
      <c r="BD452" s="55" t="str">
        <f t="shared" si="135"/>
        <v>90MB1BG0-C1BAY0 | 11G232147311360</v>
      </c>
      <c r="BE452" s="55" t="str">
        <f t="shared" ca="1" si="136"/>
        <v>90MB1BG0-C1BAY0 | 59MB1BGB-MB0A01S</v>
      </c>
      <c r="BF452" s="57">
        <f ca="1">IFERROR(VLOOKUP($BE452,$BD$5:$BF451,3,0)*$AE452,VLOOKUP($C452,Demanda!$A:$B,2,0)*$AE452)*IF(AT452="Phantom Alt",$BC452,TRUE)</f>
        <v>3000</v>
      </c>
      <c r="BG452" s="57">
        <f t="shared" ca="1" si="137"/>
        <v>0</v>
      </c>
      <c r="BH452" s="57">
        <f>SUMIF(Invoice!A:A,F452,Invoice!B:B)</f>
        <v>0</v>
      </c>
      <c r="BI452" s="57">
        <f t="shared" ca="1" si="138"/>
        <v>3000</v>
      </c>
      <c r="BJ452" s="57">
        <f ca="1">MIN((BI452-SUMIF($AS$5:AS451,AS452,$BJ$5:BJ451)),MAX(0,BH452-SUMIF($F$5:F451,F452,$BJ$5:BJ451)))</f>
        <v>0</v>
      </c>
      <c r="BK452" s="57">
        <f t="shared" ca="1" si="139"/>
        <v>0</v>
      </c>
      <c r="BL452" s="57">
        <f ca="1">MAX(0,SUMIF(Invoice!A:A,F452,Invoice!B:B)-SUMIF(F:F,F452,BJ:BJ))*(COUNTIF(F:F,F452)=COUNTIF($F$5:F452,F452))</f>
        <v>0</v>
      </c>
    </row>
    <row r="453" spans="1:64" hidden="1">
      <c r="A453" s="43">
        <v>453</v>
      </c>
      <c r="B453" s="13" t="s">
        <v>145</v>
      </c>
      <c r="C453" s="13" t="s">
        <v>5706</v>
      </c>
      <c r="D453" s="13">
        <v>2</v>
      </c>
      <c r="E453" s="13">
        <v>1300</v>
      </c>
      <c r="F453" s="71" t="s">
        <v>1579</v>
      </c>
      <c r="G453" s="71" t="s">
        <v>1573</v>
      </c>
      <c r="H453" s="13" t="s">
        <v>858</v>
      </c>
      <c r="I453" s="13" t="s">
        <v>55</v>
      </c>
      <c r="J453" s="28">
        <v>0</v>
      </c>
      <c r="K453" s="13" t="s">
        <v>1383</v>
      </c>
      <c r="L453" s="13" t="s">
        <v>53</v>
      </c>
      <c r="M453" s="13">
        <v>2</v>
      </c>
      <c r="O453" s="13">
        <v>1</v>
      </c>
      <c r="P453" s="13">
        <v>2</v>
      </c>
      <c r="Q453" s="13">
        <v>5</v>
      </c>
      <c r="R453" s="13" t="s">
        <v>122</v>
      </c>
      <c r="S453" s="13" t="s">
        <v>122</v>
      </c>
      <c r="T453" s="13">
        <v>44901</v>
      </c>
      <c r="U453" s="13">
        <v>2958465</v>
      </c>
      <c r="V453" s="13" t="s">
        <v>5707</v>
      </c>
      <c r="W453" s="13" t="s">
        <v>144</v>
      </c>
      <c r="Y453" s="13" t="s">
        <v>143</v>
      </c>
      <c r="Z453" s="13">
        <v>7594328</v>
      </c>
      <c r="AA453" s="13">
        <v>808</v>
      </c>
      <c r="AB453" s="13">
        <v>404</v>
      </c>
      <c r="AE453" s="51">
        <f t="shared" si="120"/>
        <v>2</v>
      </c>
      <c r="AG453" s="6" t="str">
        <f t="shared" si="121"/>
        <v>90MB1BG0-C1BAY0</v>
      </c>
      <c r="AH453" s="6" t="str">
        <f t="shared" si="122"/>
        <v>59MB1BGB-MB0A01S</v>
      </c>
      <c r="AI453" s="6" t="str">
        <f t="shared" si="123"/>
        <v/>
      </c>
      <c r="AJ453" s="6" t="str">
        <f t="shared" si="124"/>
        <v/>
      </c>
      <c r="AK453" s="6" t="str">
        <f t="shared" si="125"/>
        <v/>
      </c>
      <c r="AL453" s="6" t="str">
        <f t="shared" si="126"/>
        <v/>
      </c>
      <c r="AM453" s="6" t="str">
        <f t="shared" si="127"/>
        <v/>
      </c>
      <c r="AN453" s="6" t="str">
        <f t="shared" si="128"/>
        <v/>
      </c>
      <c r="AO453" s="6" t="str">
        <f t="shared" si="129"/>
        <v xml:space="preserve">90MB1BG0-C1BAY0 | 59MB1BGB-MB0A01S |  |  |  |  |  | </v>
      </c>
      <c r="AP453" s="6">
        <f t="shared" si="130"/>
        <v>0</v>
      </c>
      <c r="AQ453" s="4"/>
      <c r="AR453" s="6" t="b">
        <f t="shared" si="131"/>
        <v>1</v>
      </c>
      <c r="AS453" s="6" t="str">
        <f t="shared" si="132"/>
        <v>461E | 90MB1BG0-C1BAY0 | 59MB1BGB-MB0A01S |  |  |  |  |  |  | C9</v>
      </c>
      <c r="AT453" s="63">
        <f>IF(NOT(AR453),IF(TRIM($H453)="","Assembly","Phantom Alt"),VLOOKUP(F453,ZPCS04!B:G,6,0))</f>
        <v>889</v>
      </c>
      <c r="AU453" s="7"/>
      <c r="AV453" s="38">
        <f ca="1">IF(TRIM($W453)="F",OFFSET($A$5,MATCH($AS453,$AS$5:$AS453,0)-1,0),$A453)</f>
        <v>448</v>
      </c>
      <c r="AW453" s="38">
        <f ca="1">IFERROR(OFFSET(ZPCS04!$A$1,MATCH(F453,ZPCS04!B:B,0)-1,0),100)</f>
        <v>1.9999999000000002</v>
      </c>
      <c r="AX453" s="7"/>
      <c r="AY453" s="6" t="b">
        <f t="shared" si="133"/>
        <v>1</v>
      </c>
      <c r="AZ453" s="6" t="b">
        <f t="shared" si="134"/>
        <v>1</v>
      </c>
      <c r="BB453" s="38" t="str">
        <f ca="1">IF(AT453="Phantom Alt",MATCH($AS453,$AS$5:$AS453,0),IF(OR(OFFSET($AF453,0,8-COUNTBLANK($AG453:$AN453))=$F452,$BE453=$BE452),$BB452,""))</f>
        <v/>
      </c>
      <c r="BC453" s="41"/>
      <c r="BD453" s="55" t="str">
        <f t="shared" si="135"/>
        <v>90MB1BG0-C1BAY0 | 11G232147311390</v>
      </c>
      <c r="BE453" s="55" t="str">
        <f t="shared" ca="1" si="136"/>
        <v>90MB1BG0-C1BAY0 | 59MB1BGB-MB0A01S</v>
      </c>
      <c r="BF453" s="57">
        <f ca="1">IFERROR(VLOOKUP($BE453,$BD$5:$BF452,3,0)*$AE453,VLOOKUP($C453,Demanda!$A:$B,2,0)*$AE453)*IF(AT453="Phantom Alt",$BC453,TRUE)</f>
        <v>3000</v>
      </c>
      <c r="BG453" s="57">
        <f t="shared" ca="1" si="137"/>
        <v>0</v>
      </c>
      <c r="BH453" s="57">
        <f>SUMIF(Invoice!A:A,F453,Invoice!B:B)</f>
        <v>10000</v>
      </c>
      <c r="BI453" s="57">
        <f t="shared" ca="1" si="138"/>
        <v>3000</v>
      </c>
      <c r="BJ453" s="57">
        <f ca="1">MIN((BI453-SUMIF($AS$5:AS452,AS453,$BJ$5:BJ452)),MAX(0,BH453-SUMIF($F$5:F452,F453,$BJ$5:BJ452)))</f>
        <v>3000</v>
      </c>
      <c r="BK453" s="57">
        <f t="shared" ca="1" si="139"/>
        <v>0</v>
      </c>
      <c r="BL453" s="57">
        <f ca="1">MAX(0,SUMIF(Invoice!A:A,F453,Invoice!B:B)-SUMIF(F:F,F453,BJ:BJ))*(COUNTIF(F:F,F453)=COUNTIF($F$5:F453,F453))</f>
        <v>7000</v>
      </c>
    </row>
    <row r="454" spans="1:64" hidden="1">
      <c r="A454" s="43">
        <v>454</v>
      </c>
      <c r="B454" s="13" t="s">
        <v>145</v>
      </c>
      <c r="C454" s="13" t="s">
        <v>5706</v>
      </c>
      <c r="D454" s="13">
        <v>2</v>
      </c>
      <c r="E454" s="13">
        <v>1310</v>
      </c>
      <c r="F454" s="71" t="s">
        <v>1589</v>
      </c>
      <c r="G454" s="71" t="s">
        <v>1590</v>
      </c>
      <c r="H454" s="13" t="s">
        <v>865</v>
      </c>
      <c r="I454" s="13" t="s">
        <v>55</v>
      </c>
      <c r="J454" s="28">
        <v>0</v>
      </c>
      <c r="K454" s="13" t="s">
        <v>148</v>
      </c>
      <c r="L454" s="13" t="s">
        <v>53</v>
      </c>
      <c r="M454" s="13">
        <v>1</v>
      </c>
      <c r="O454" s="13">
        <v>1</v>
      </c>
      <c r="P454" s="13">
        <v>2</v>
      </c>
      <c r="Q454" s="13">
        <v>2</v>
      </c>
      <c r="R454" s="13" t="s">
        <v>73</v>
      </c>
      <c r="S454" s="13" t="s">
        <v>73</v>
      </c>
      <c r="T454" s="13">
        <v>44901</v>
      </c>
      <c r="U454" s="13">
        <v>2958465</v>
      </c>
      <c r="V454" s="13" t="s">
        <v>5707</v>
      </c>
      <c r="W454" s="13" t="s">
        <v>144</v>
      </c>
      <c r="Y454" s="13" t="s">
        <v>143</v>
      </c>
      <c r="Z454" s="13">
        <v>7594328</v>
      </c>
      <c r="AA454" s="13">
        <v>812</v>
      </c>
      <c r="AB454" s="13">
        <v>406</v>
      </c>
      <c r="AE454" s="51">
        <f t="shared" ref="AE454:AE517" si="140">M454/O454</f>
        <v>1</v>
      </c>
      <c r="AG454" s="6" t="str">
        <f t="shared" ref="AG454:AG517" si="141">C454</f>
        <v>90MB1BG0-C1BAY0</v>
      </c>
      <c r="AH454" s="6" t="str">
        <f t="shared" ref="AH454:AH517" si="142">IF($D454&lt;=AH$4,"",IF(AND($D453=AH$4,$D454&gt;AH$4),$F453,AH453))</f>
        <v>59MB1BGB-MB0A01S</v>
      </c>
      <c r="AI454" s="6" t="str">
        <f t="shared" ref="AI454:AI517" si="143">IF($D454&lt;=AI$4,"",IF(AND($D453=AI$4,$D454&gt;AI$4),$F453,AI453))</f>
        <v/>
      </c>
      <c r="AJ454" s="6" t="str">
        <f t="shared" ref="AJ454:AJ517" si="144">IF($D454&lt;=AJ$4,"",IF(AND($D453=AJ$4,$D454&gt;AJ$4),$F453,AJ453))</f>
        <v/>
      </c>
      <c r="AK454" s="6" t="str">
        <f t="shared" ref="AK454:AK517" si="145">IF($D454&lt;=AK$4,"",IF(AND($D453=AK$4,$D454&gt;AK$4),$F453,AK453))</f>
        <v/>
      </c>
      <c r="AL454" s="6" t="str">
        <f t="shared" ref="AL454:AL517" si="146">IF($D454&lt;=AL$4,"",IF(AND($D453=AL$4,$D454&gt;AL$4),$F453,AL453))</f>
        <v/>
      </c>
      <c r="AM454" s="6" t="str">
        <f t="shared" ref="AM454:AM517" si="147">IF($D454&lt;=AM$4,"",IF(AND($D453=AM$4,$D454&gt;AM$4),$F453,AM453))</f>
        <v/>
      </c>
      <c r="AN454" s="6" t="str">
        <f t="shared" ref="AN454:AN517" si="148">IF($D454&lt;=AN$4,"",IF(AND($D453=AN$4,$D454&gt;AN$4),$F453,AN453))</f>
        <v/>
      </c>
      <c r="AO454" s="6" t="str">
        <f t="shared" ref="AO454:AO517" si="149">CONCATENATE(AG454," | ",AH454," | ",AI454," | ",AJ454," | ",AK454," | ",AL454," | ",AM454," | ",AN454)</f>
        <v xml:space="preserve">90MB1BG0-C1BAY0 | 59MB1BGB-MB0A01S |  |  |  |  |  | </v>
      </c>
      <c r="AP454" s="6">
        <f t="shared" ref="AP454:AP517" si="150">IF(TRIM(H454)="",100,J454)</f>
        <v>0</v>
      </c>
      <c r="AQ454" s="4"/>
      <c r="AR454" s="6" t="b">
        <f t="shared" ref="AR454:AR517" si="151">NOT(TRIM(W454)&lt;&gt;"F")</f>
        <v>1</v>
      </c>
      <c r="AS454" s="6" t="str">
        <f t="shared" ref="AS454:AS517" si="152">$B454&amp;" | "&amp;$AO454&amp;" | "&amp;IF(TRIM(H454)="","uniq"&amp;ROW(),TRIM(H454))</f>
        <v>461E | 90MB1BG0-C1BAY0 | 59MB1BGB-MB0A01S |  |  |  |  |  |  | D0</v>
      </c>
      <c r="AT454" s="63">
        <f>IF(NOT(AR454),IF(TRIM($H454)="","Assembly","Phantom Alt"),VLOOKUP(F454,ZPCS04!B:G,6,0))</f>
        <v>996</v>
      </c>
      <c r="AU454" s="7"/>
      <c r="AV454" s="38">
        <f ca="1">IF(TRIM($W454)="F",OFFSET($A$5,MATCH($AS454,$AS$5:$AS454,0)-1,0),$A454)</f>
        <v>454</v>
      </c>
      <c r="AW454" s="38">
        <f ca="1">IFERROR(OFFSET(ZPCS04!$A$1,MATCH(F454,ZPCS04!B:B,0)-1,0),100)</f>
        <v>2</v>
      </c>
      <c r="AX454" s="7"/>
      <c r="AY454" s="6" t="b">
        <f t="shared" ref="AY454:AY517" si="153">SUMIF(AS:AS,AS454,AP:AP)=100</f>
        <v>1</v>
      </c>
      <c r="AZ454" s="6" t="b">
        <f t="shared" ref="AZ454:AZ517" si="154">SUMIF(AS:AS,AS454,AE:AE)/COUNTIF(AS:AS,AS454)=AE454</f>
        <v>1</v>
      </c>
      <c r="BB454" s="38" t="str">
        <f ca="1">IF(AT454="Phantom Alt",MATCH($AS454,$AS$5:$AS454,0),IF(OR(OFFSET($AF454,0,8-COUNTBLANK($AG454:$AN454))=$F453,$BE454=$BE453),$BB453,""))</f>
        <v/>
      </c>
      <c r="BC454" s="41"/>
      <c r="BD454" s="55" t="str">
        <f t="shared" ref="BD454:BD517" si="155">C454&amp;" | "&amp;F454</f>
        <v>90MB1BG0-C1BAY0 | 11203-0232Q000</v>
      </c>
      <c r="BE454" s="55" t="str">
        <f t="shared" ref="BE454:BE517" ca="1" si="156">C454&amp;" | "&amp;OFFSET($AF454,0,8-COUNTBLANK($AG454:$AN454))</f>
        <v>90MB1BG0-C1BAY0 | 59MB1BGB-MB0A01S</v>
      </c>
      <c r="BF454" s="57">
        <f ca="1">IFERROR(VLOOKUP($BE454,$BD$5:$BF453,3,0)*$AE454,VLOOKUP($C454,Demanda!$A:$B,2,0)*$AE454)*IF(AT454="Phantom Alt",$BC454,TRUE)</f>
        <v>1500</v>
      </c>
      <c r="BG454" s="57">
        <f t="shared" ref="BG454:BG517" ca="1" si="157">BF454*(AP454/100)</f>
        <v>0</v>
      </c>
      <c r="BH454" s="57">
        <f>SUMIF(Invoice!A:A,F454,Invoice!B:B)</f>
        <v>0</v>
      </c>
      <c r="BI454" s="57">
        <f t="shared" ref="BI454:BI517" ca="1" si="158">SUMIF(AS:AS,AS454,BG:BG)</f>
        <v>1500</v>
      </c>
      <c r="BJ454" s="57">
        <f ca="1">MIN((BI454-SUMIF($AS$5:AS453,AS454,$BJ$5:BJ453)),MAX(0,BH454-SUMIF($F$5:F453,F454,$BJ$5:BJ453)))</f>
        <v>0</v>
      </c>
      <c r="BK454" s="57">
        <f t="shared" ref="BK454:BK517" ca="1" si="159">(-SUMIF(AS:AS,AS454,BG:BG)+SUMIF(AS:AS,AS454,BJ:BJ))*(AP454=100)*AR454</f>
        <v>0</v>
      </c>
      <c r="BL454" s="57">
        <f ca="1">MAX(0,SUMIF(Invoice!A:A,F454,Invoice!B:B)-SUMIF(F:F,F454,BJ:BJ))*(COUNTIF(F:F,F454)=COUNTIF($F$5:F454,F454))</f>
        <v>0</v>
      </c>
    </row>
    <row r="455" spans="1:64" hidden="1">
      <c r="A455" s="43">
        <v>455</v>
      </c>
      <c r="B455" s="13" t="s">
        <v>145</v>
      </c>
      <c r="C455" s="13" t="s">
        <v>5706</v>
      </c>
      <c r="D455" s="13">
        <v>2</v>
      </c>
      <c r="E455" s="13">
        <v>1310</v>
      </c>
      <c r="F455" s="71" t="s">
        <v>1592</v>
      </c>
      <c r="G455" s="71" t="s">
        <v>1593</v>
      </c>
      <c r="H455" s="13" t="s">
        <v>865</v>
      </c>
      <c r="I455" s="13" t="s">
        <v>55</v>
      </c>
      <c r="J455" s="28">
        <v>0</v>
      </c>
      <c r="K455" s="13" t="s">
        <v>1383</v>
      </c>
      <c r="L455" s="13" t="s">
        <v>53</v>
      </c>
      <c r="M455" s="13">
        <v>1</v>
      </c>
      <c r="O455" s="13">
        <v>1</v>
      </c>
      <c r="P455" s="13">
        <v>2</v>
      </c>
      <c r="Q455" s="13">
        <v>3</v>
      </c>
      <c r="R455" s="13" t="s">
        <v>122</v>
      </c>
      <c r="S455" s="13" t="s">
        <v>122</v>
      </c>
      <c r="T455" s="13">
        <v>44901</v>
      </c>
      <c r="U455" s="13">
        <v>2958465</v>
      </c>
      <c r="V455" s="13" t="s">
        <v>5707</v>
      </c>
      <c r="W455" s="13" t="s">
        <v>144</v>
      </c>
      <c r="Y455" s="13" t="s">
        <v>143</v>
      </c>
      <c r="Z455" s="13">
        <v>7594328</v>
      </c>
      <c r="AA455" s="13">
        <v>814</v>
      </c>
      <c r="AB455" s="13">
        <v>407</v>
      </c>
      <c r="AE455" s="51">
        <f t="shared" si="140"/>
        <v>1</v>
      </c>
      <c r="AG455" s="6" t="str">
        <f t="shared" si="141"/>
        <v>90MB1BG0-C1BAY0</v>
      </c>
      <c r="AH455" s="6" t="str">
        <f t="shared" si="142"/>
        <v>59MB1BGB-MB0A01S</v>
      </c>
      <c r="AI455" s="6" t="str">
        <f t="shared" si="143"/>
        <v/>
      </c>
      <c r="AJ455" s="6" t="str">
        <f t="shared" si="144"/>
        <v/>
      </c>
      <c r="AK455" s="6" t="str">
        <f t="shared" si="145"/>
        <v/>
      </c>
      <c r="AL455" s="6" t="str">
        <f t="shared" si="146"/>
        <v/>
      </c>
      <c r="AM455" s="6" t="str">
        <f t="shared" si="147"/>
        <v/>
      </c>
      <c r="AN455" s="6" t="str">
        <f t="shared" si="148"/>
        <v/>
      </c>
      <c r="AO455" s="6" t="str">
        <f t="shared" si="149"/>
        <v xml:space="preserve">90MB1BG0-C1BAY0 | 59MB1BGB-MB0A01S |  |  |  |  |  | </v>
      </c>
      <c r="AP455" s="6">
        <f t="shared" si="150"/>
        <v>0</v>
      </c>
      <c r="AQ455" s="4"/>
      <c r="AR455" s="6" t="b">
        <f t="shared" si="151"/>
        <v>1</v>
      </c>
      <c r="AS455" s="6" t="str">
        <f t="shared" si="152"/>
        <v>461E | 90MB1BG0-C1BAY0 | 59MB1BGB-MB0A01S |  |  |  |  |  |  | D0</v>
      </c>
      <c r="AT455" s="63">
        <f>IF(NOT(AR455),IF(TRIM($H455)="","Assembly","Phantom Alt"),VLOOKUP(F455,ZPCS04!B:G,6,0))</f>
        <v>996</v>
      </c>
      <c r="AU455" s="7"/>
      <c r="AV455" s="38">
        <f ca="1">IF(TRIM($W455)="F",OFFSET($A$5,MATCH($AS455,$AS$5:$AS455,0)-1,0),$A455)</f>
        <v>454</v>
      </c>
      <c r="AW455" s="38">
        <f ca="1">IFERROR(OFFSET(ZPCS04!$A$1,MATCH(F455,ZPCS04!B:B,0)-1,0),100)</f>
        <v>2</v>
      </c>
      <c r="AX455" s="7"/>
      <c r="AY455" s="6" t="b">
        <f t="shared" si="153"/>
        <v>1</v>
      </c>
      <c r="AZ455" s="6" t="b">
        <f t="shared" si="154"/>
        <v>1</v>
      </c>
      <c r="BB455" s="38" t="str">
        <f ca="1">IF(AT455="Phantom Alt",MATCH($AS455,$AS$5:$AS455,0),IF(OR(OFFSET($AF455,0,8-COUNTBLANK($AG455:$AN455))=$F454,$BE455=$BE454),$BB454,""))</f>
        <v/>
      </c>
      <c r="BC455" s="41"/>
      <c r="BD455" s="55" t="str">
        <f t="shared" si="155"/>
        <v>90MB1BG0-C1BAY0 | 11G232210411070</v>
      </c>
      <c r="BE455" s="55" t="str">
        <f t="shared" ca="1" si="156"/>
        <v>90MB1BG0-C1BAY0 | 59MB1BGB-MB0A01S</v>
      </c>
      <c r="BF455" s="57">
        <f ca="1">IFERROR(VLOOKUP($BE455,$BD$5:$BF454,3,0)*$AE455,VLOOKUP($C455,Demanda!$A:$B,2,0)*$AE455)*IF(AT455="Phantom Alt",$BC455,TRUE)</f>
        <v>1500</v>
      </c>
      <c r="BG455" s="57">
        <f t="shared" ca="1" si="157"/>
        <v>0</v>
      </c>
      <c r="BH455" s="57">
        <f>SUMIF(Invoice!A:A,F455,Invoice!B:B)</f>
        <v>0</v>
      </c>
      <c r="BI455" s="57">
        <f t="shared" ca="1" si="158"/>
        <v>1500</v>
      </c>
      <c r="BJ455" s="57">
        <f ca="1">MIN((BI455-SUMIF($AS$5:AS454,AS455,$BJ$5:BJ454)),MAX(0,BH455-SUMIF($F$5:F454,F455,$BJ$5:BJ454)))</f>
        <v>0</v>
      </c>
      <c r="BK455" s="57">
        <f t="shared" ca="1" si="159"/>
        <v>0</v>
      </c>
      <c r="BL455" s="57">
        <f ca="1">MAX(0,SUMIF(Invoice!A:A,F455,Invoice!B:B)-SUMIF(F:F,F455,BJ:BJ))*(COUNTIF(F:F,F455)=COUNTIF($F$5:F455,F455))</f>
        <v>0</v>
      </c>
    </row>
    <row r="456" spans="1:64" hidden="1">
      <c r="A456" s="43">
        <v>457</v>
      </c>
      <c r="B456" s="13" t="s">
        <v>145</v>
      </c>
      <c r="C456" s="13" t="s">
        <v>5706</v>
      </c>
      <c r="D456" s="13">
        <v>2</v>
      </c>
      <c r="E456" s="13">
        <v>1310</v>
      </c>
      <c r="F456" s="71" t="s">
        <v>1594</v>
      </c>
      <c r="G456" s="71" t="s">
        <v>1595</v>
      </c>
      <c r="H456" s="13" t="s">
        <v>865</v>
      </c>
      <c r="I456" s="13" t="s">
        <v>54</v>
      </c>
      <c r="J456" s="28">
        <v>100</v>
      </c>
      <c r="K456" s="13" t="s">
        <v>1383</v>
      </c>
      <c r="L456" s="13" t="s">
        <v>53</v>
      </c>
      <c r="M456" s="13">
        <v>1</v>
      </c>
      <c r="N456" s="13">
        <v>1</v>
      </c>
      <c r="O456" s="13">
        <v>1</v>
      </c>
      <c r="P456" s="13">
        <v>2</v>
      </c>
      <c r="Q456" s="13">
        <v>1</v>
      </c>
      <c r="R456" s="13" t="s">
        <v>122</v>
      </c>
      <c r="S456" s="13" t="s">
        <v>122</v>
      </c>
      <c r="T456" s="13">
        <v>44901</v>
      </c>
      <c r="U456" s="13">
        <v>2958465</v>
      </c>
      <c r="V456" s="13" t="s">
        <v>5707</v>
      </c>
      <c r="W456" s="13" t="s">
        <v>144</v>
      </c>
      <c r="Y456" s="13" t="s">
        <v>143</v>
      </c>
      <c r="Z456" s="13">
        <v>7594328</v>
      </c>
      <c r="AA456" s="13">
        <v>810</v>
      </c>
      <c r="AB456" s="13">
        <v>405</v>
      </c>
      <c r="AE456" s="51">
        <f t="shared" si="140"/>
        <v>1</v>
      </c>
      <c r="AG456" s="6" t="str">
        <f t="shared" si="141"/>
        <v>90MB1BG0-C1BAY0</v>
      </c>
      <c r="AH456" s="6" t="str">
        <f t="shared" si="142"/>
        <v>59MB1BGB-MB0A01S</v>
      </c>
      <c r="AI456" s="6" t="str">
        <f t="shared" si="143"/>
        <v/>
      </c>
      <c r="AJ456" s="6" t="str">
        <f t="shared" si="144"/>
        <v/>
      </c>
      <c r="AK456" s="6" t="str">
        <f t="shared" si="145"/>
        <v/>
      </c>
      <c r="AL456" s="6" t="str">
        <f t="shared" si="146"/>
        <v/>
      </c>
      <c r="AM456" s="6" t="str">
        <f t="shared" si="147"/>
        <v/>
      </c>
      <c r="AN456" s="6" t="str">
        <f t="shared" si="148"/>
        <v/>
      </c>
      <c r="AO456" s="6" t="str">
        <f t="shared" si="149"/>
        <v xml:space="preserve">90MB1BG0-C1BAY0 | 59MB1BGB-MB0A01S |  |  |  |  |  | </v>
      </c>
      <c r="AP456" s="6">
        <f t="shared" si="150"/>
        <v>100</v>
      </c>
      <c r="AQ456" s="4"/>
      <c r="AR456" s="6" t="b">
        <f t="shared" si="151"/>
        <v>1</v>
      </c>
      <c r="AS456" s="6" t="str">
        <f t="shared" si="152"/>
        <v>461E | 90MB1BG0-C1BAY0 | 59MB1BGB-MB0A01S |  |  |  |  |  |  | D0</v>
      </c>
      <c r="AT456" s="63">
        <f>IF(NOT(AR456),IF(TRIM($H456)="","Assembly","Phantom Alt"),VLOOKUP(F456,ZPCS04!B:G,6,0))</f>
        <v>996</v>
      </c>
      <c r="AU456" s="7"/>
      <c r="AV456" s="38">
        <f ca="1">IF(TRIM($W456)="F",OFFSET($A$5,MATCH($AS456,$AS$5:$AS456,0)-1,0),$A456)</f>
        <v>454</v>
      </c>
      <c r="AW456" s="38">
        <f ca="1">IFERROR(OFFSET(ZPCS04!$A$1,MATCH(F456,ZPCS04!B:B,0)-1,0),100)</f>
        <v>1.9999999000000002</v>
      </c>
      <c r="AX456" s="7"/>
      <c r="AY456" s="6" t="b">
        <f t="shared" si="153"/>
        <v>1</v>
      </c>
      <c r="AZ456" s="6" t="b">
        <f t="shared" si="154"/>
        <v>1</v>
      </c>
      <c r="BB456" s="38" t="str">
        <f ca="1">IF(AT456="Phantom Alt",MATCH($AS456,$AS$5:$AS456,0),IF(OR(OFFSET($AF456,0,8-COUNTBLANK($AG456:$AN456))=$F455,$BE456=$BE455),$BB455,""))</f>
        <v/>
      </c>
      <c r="BC456" s="41"/>
      <c r="BD456" s="55" t="str">
        <f t="shared" si="155"/>
        <v>90MB1BG0-C1BAY0 | 11G232210411150</v>
      </c>
      <c r="BE456" s="55" t="str">
        <f t="shared" ca="1" si="156"/>
        <v>90MB1BG0-C1BAY0 | 59MB1BGB-MB0A01S</v>
      </c>
      <c r="BF456" s="57">
        <f ca="1">IFERROR(VLOOKUP($BE456,$BD$5:$BF455,3,0)*$AE456,VLOOKUP($C456,Demanda!$A:$B,2,0)*$AE456)*IF(AT456="Phantom Alt",$BC456,TRUE)</f>
        <v>1500</v>
      </c>
      <c r="BG456" s="57">
        <f t="shared" ca="1" si="157"/>
        <v>1500</v>
      </c>
      <c r="BH456" s="57">
        <f>SUMIF(Invoice!A:A,F456,Invoice!B:B)</f>
        <v>10000</v>
      </c>
      <c r="BI456" s="57">
        <f t="shared" ca="1" si="158"/>
        <v>1500</v>
      </c>
      <c r="BJ456" s="57">
        <f ca="1">MIN((BI456-SUMIF($AS$5:AS455,AS456,$BJ$5:BJ455)),MAX(0,BH456-SUMIF($F$5:F455,F456,$BJ$5:BJ455)))</f>
        <v>1500</v>
      </c>
      <c r="BK456" s="57">
        <f t="shared" ca="1" si="159"/>
        <v>0</v>
      </c>
      <c r="BL456" s="57">
        <f ca="1">MAX(0,SUMIF(Invoice!A:A,F456,Invoice!B:B)-SUMIF(F:F,F456,BJ:BJ))*(COUNTIF(F:F,F456)=COUNTIF($F$5:F456,F456))</f>
        <v>8500</v>
      </c>
    </row>
    <row r="457" spans="1:64" hidden="1">
      <c r="A457" s="43">
        <v>456</v>
      </c>
      <c r="B457" s="13" t="s">
        <v>145</v>
      </c>
      <c r="C457" s="13" t="s">
        <v>5706</v>
      </c>
      <c r="D457" s="13">
        <v>2</v>
      </c>
      <c r="E457" s="13">
        <v>1310</v>
      </c>
      <c r="F457" s="71" t="s">
        <v>1596</v>
      </c>
      <c r="G457" s="71" t="s">
        <v>1597</v>
      </c>
      <c r="H457" s="13" t="s">
        <v>865</v>
      </c>
      <c r="I457" s="13" t="s">
        <v>55</v>
      </c>
      <c r="J457" s="28">
        <v>0</v>
      </c>
      <c r="K457" s="13" t="s">
        <v>1383</v>
      </c>
      <c r="L457" s="13" t="s">
        <v>53</v>
      </c>
      <c r="M457" s="13">
        <v>1</v>
      </c>
      <c r="O457" s="13">
        <v>1</v>
      </c>
      <c r="P457" s="13">
        <v>2</v>
      </c>
      <c r="Q457" s="13">
        <v>4</v>
      </c>
      <c r="R457" s="13" t="s">
        <v>122</v>
      </c>
      <c r="S457" s="13" t="s">
        <v>122</v>
      </c>
      <c r="T457" s="13">
        <v>44901</v>
      </c>
      <c r="U457" s="13">
        <v>2958465</v>
      </c>
      <c r="V457" s="13" t="s">
        <v>5707</v>
      </c>
      <c r="W457" s="13" t="s">
        <v>144</v>
      </c>
      <c r="Y457" s="13" t="s">
        <v>143</v>
      </c>
      <c r="Z457" s="13">
        <v>7594328</v>
      </c>
      <c r="AA457" s="13">
        <v>816</v>
      </c>
      <c r="AB457" s="13">
        <v>408</v>
      </c>
      <c r="AE457" s="51">
        <f t="shared" si="140"/>
        <v>1</v>
      </c>
      <c r="AG457" s="6" t="str">
        <f t="shared" si="141"/>
        <v>90MB1BG0-C1BAY0</v>
      </c>
      <c r="AH457" s="6" t="str">
        <f t="shared" si="142"/>
        <v>59MB1BGB-MB0A01S</v>
      </c>
      <c r="AI457" s="6" t="str">
        <f t="shared" si="143"/>
        <v/>
      </c>
      <c r="AJ457" s="6" t="str">
        <f t="shared" si="144"/>
        <v/>
      </c>
      <c r="AK457" s="6" t="str">
        <f t="shared" si="145"/>
        <v/>
      </c>
      <c r="AL457" s="6" t="str">
        <f t="shared" si="146"/>
        <v/>
      </c>
      <c r="AM457" s="6" t="str">
        <f t="shared" si="147"/>
        <v/>
      </c>
      <c r="AN457" s="6" t="str">
        <f t="shared" si="148"/>
        <v/>
      </c>
      <c r="AO457" s="6" t="str">
        <f t="shared" si="149"/>
        <v xml:space="preserve">90MB1BG0-C1BAY0 | 59MB1BGB-MB0A01S |  |  |  |  |  | </v>
      </c>
      <c r="AP457" s="6">
        <f t="shared" si="150"/>
        <v>0</v>
      </c>
      <c r="AQ457" s="4"/>
      <c r="AR457" s="6" t="b">
        <f t="shared" si="151"/>
        <v>1</v>
      </c>
      <c r="AS457" s="6" t="str">
        <f t="shared" si="152"/>
        <v>461E | 90MB1BG0-C1BAY0 | 59MB1BGB-MB0A01S |  |  |  |  |  |  | D0</v>
      </c>
      <c r="AT457" s="63">
        <f>IF(NOT(AR457),IF(TRIM($H457)="","Assembly","Phantom Alt"),VLOOKUP(F457,ZPCS04!B:G,6,0))</f>
        <v>996</v>
      </c>
      <c r="AU457" s="7"/>
      <c r="AV457" s="38">
        <f ca="1">IF(TRIM($W457)="F",OFFSET($A$5,MATCH($AS457,$AS$5:$AS457,0)-1,0),$A457)</f>
        <v>454</v>
      </c>
      <c r="AW457" s="38">
        <f ca="1">IFERROR(OFFSET(ZPCS04!$A$1,MATCH(F457,ZPCS04!B:B,0)-1,0),100)</f>
        <v>2</v>
      </c>
      <c r="AX457" s="7"/>
      <c r="AY457" s="6" t="b">
        <f t="shared" si="153"/>
        <v>1</v>
      </c>
      <c r="AZ457" s="6" t="b">
        <f t="shared" si="154"/>
        <v>1</v>
      </c>
      <c r="BB457" s="38" t="str">
        <f ca="1">IF(AT457="Phantom Alt",MATCH($AS457,$AS$5:$AS457,0),IF(OR(OFFSET($AF457,0,8-COUNTBLANK($AG457:$AN457))=$F456,$BE457=$BE456),$BB456,""))</f>
        <v/>
      </c>
      <c r="BC457" s="41"/>
      <c r="BD457" s="55" t="str">
        <f t="shared" si="155"/>
        <v>90MB1BG0-C1BAY0 | 11G232210411320</v>
      </c>
      <c r="BE457" s="55" t="str">
        <f t="shared" ca="1" si="156"/>
        <v>90MB1BG0-C1BAY0 | 59MB1BGB-MB0A01S</v>
      </c>
      <c r="BF457" s="57">
        <f ca="1">IFERROR(VLOOKUP($BE457,$BD$5:$BF456,3,0)*$AE457,VLOOKUP($C457,Demanda!$A:$B,2,0)*$AE457)*IF(AT457="Phantom Alt",$BC457,TRUE)</f>
        <v>1500</v>
      </c>
      <c r="BG457" s="57">
        <f t="shared" ca="1" si="157"/>
        <v>0</v>
      </c>
      <c r="BH457" s="57">
        <f>SUMIF(Invoice!A:A,F457,Invoice!B:B)</f>
        <v>0</v>
      </c>
      <c r="BI457" s="57">
        <f t="shared" ca="1" si="158"/>
        <v>1500</v>
      </c>
      <c r="BJ457" s="57">
        <f ca="1">MIN((BI457-SUMIF($AS$5:AS456,AS457,$BJ$5:BJ456)),MAX(0,BH457-SUMIF($F$5:F456,F457,$BJ$5:BJ456)))</f>
        <v>0</v>
      </c>
      <c r="BK457" s="57">
        <f t="shared" ca="1" si="159"/>
        <v>0</v>
      </c>
      <c r="BL457" s="57">
        <f ca="1">MAX(0,SUMIF(Invoice!A:A,F457,Invoice!B:B)-SUMIF(F:F,F457,BJ:BJ))*(COUNTIF(F:F,F457)=COUNTIF($F$5:F457,F457))</f>
        <v>0</v>
      </c>
    </row>
    <row r="458" spans="1:64" hidden="1">
      <c r="A458" s="43">
        <v>458</v>
      </c>
      <c r="B458" s="13" t="s">
        <v>145</v>
      </c>
      <c r="C458" s="13" t="s">
        <v>5706</v>
      </c>
      <c r="D458" s="13">
        <v>2</v>
      </c>
      <c r="E458" s="13">
        <v>1310</v>
      </c>
      <c r="F458" s="71" t="s">
        <v>1598</v>
      </c>
      <c r="G458" s="71" t="s">
        <v>1599</v>
      </c>
      <c r="H458" s="13" t="s">
        <v>865</v>
      </c>
      <c r="I458" s="13" t="s">
        <v>55</v>
      </c>
      <c r="J458" s="28">
        <v>0</v>
      </c>
      <c r="K458" s="13" t="s">
        <v>1383</v>
      </c>
      <c r="L458" s="13" t="s">
        <v>53</v>
      </c>
      <c r="M458" s="13">
        <v>1</v>
      </c>
      <c r="O458" s="13">
        <v>1</v>
      </c>
      <c r="P458" s="13">
        <v>2</v>
      </c>
      <c r="Q458" s="13">
        <v>5</v>
      </c>
      <c r="R458" s="13" t="s">
        <v>122</v>
      </c>
      <c r="S458" s="13" t="s">
        <v>122</v>
      </c>
      <c r="T458" s="13">
        <v>44901</v>
      </c>
      <c r="U458" s="13">
        <v>2958465</v>
      </c>
      <c r="V458" s="13" t="s">
        <v>5707</v>
      </c>
      <c r="W458" s="13" t="s">
        <v>144</v>
      </c>
      <c r="Y458" s="13" t="s">
        <v>143</v>
      </c>
      <c r="Z458" s="13">
        <v>7594328</v>
      </c>
      <c r="AA458" s="13">
        <v>818</v>
      </c>
      <c r="AB458" s="13">
        <v>409</v>
      </c>
      <c r="AE458" s="51">
        <f t="shared" si="140"/>
        <v>1</v>
      </c>
      <c r="AG458" s="6" t="str">
        <f t="shared" si="141"/>
        <v>90MB1BG0-C1BAY0</v>
      </c>
      <c r="AH458" s="6" t="str">
        <f t="shared" si="142"/>
        <v>59MB1BGB-MB0A01S</v>
      </c>
      <c r="AI458" s="6" t="str">
        <f t="shared" si="143"/>
        <v/>
      </c>
      <c r="AJ458" s="6" t="str">
        <f t="shared" si="144"/>
        <v/>
      </c>
      <c r="AK458" s="6" t="str">
        <f t="shared" si="145"/>
        <v/>
      </c>
      <c r="AL458" s="6" t="str">
        <f t="shared" si="146"/>
        <v/>
      </c>
      <c r="AM458" s="6" t="str">
        <f t="shared" si="147"/>
        <v/>
      </c>
      <c r="AN458" s="6" t="str">
        <f t="shared" si="148"/>
        <v/>
      </c>
      <c r="AO458" s="6" t="str">
        <f t="shared" si="149"/>
        <v xml:space="preserve">90MB1BG0-C1BAY0 | 59MB1BGB-MB0A01S |  |  |  |  |  | </v>
      </c>
      <c r="AP458" s="6">
        <f t="shared" si="150"/>
        <v>0</v>
      </c>
      <c r="AQ458" s="4"/>
      <c r="AR458" s="6" t="b">
        <f t="shared" si="151"/>
        <v>1</v>
      </c>
      <c r="AS458" s="6" t="str">
        <f t="shared" si="152"/>
        <v>461E | 90MB1BG0-C1BAY0 | 59MB1BGB-MB0A01S |  |  |  |  |  |  | D0</v>
      </c>
      <c r="AT458" s="63">
        <f>IF(NOT(AR458),IF(TRIM($H458)="","Assembly","Phantom Alt"),VLOOKUP(F458,ZPCS04!B:G,6,0))</f>
        <v>996</v>
      </c>
      <c r="AU458" s="7"/>
      <c r="AV458" s="38">
        <f ca="1">IF(TRIM($W458)="F",OFFSET($A$5,MATCH($AS458,$AS$5:$AS458,0)-1,0),$A458)</f>
        <v>454</v>
      </c>
      <c r="AW458" s="38">
        <f ca="1">IFERROR(OFFSET(ZPCS04!$A$1,MATCH(F458,ZPCS04!B:B,0)-1,0),100)</f>
        <v>2</v>
      </c>
      <c r="AX458" s="7"/>
      <c r="AY458" s="6" t="b">
        <f t="shared" si="153"/>
        <v>1</v>
      </c>
      <c r="AZ458" s="6" t="b">
        <f t="shared" si="154"/>
        <v>1</v>
      </c>
      <c r="BB458" s="38" t="str">
        <f ca="1">IF(AT458="Phantom Alt",MATCH($AS458,$AS$5:$AS458,0),IF(OR(OFFSET($AF458,0,8-COUNTBLANK($AG458:$AN458))=$F457,$BE458=$BE457),$BB457,""))</f>
        <v/>
      </c>
      <c r="BC458" s="41"/>
      <c r="BD458" s="55" t="str">
        <f t="shared" si="155"/>
        <v>90MB1BG0-C1BAY0 | 11G232210411360</v>
      </c>
      <c r="BE458" s="55" t="str">
        <f t="shared" ca="1" si="156"/>
        <v>90MB1BG0-C1BAY0 | 59MB1BGB-MB0A01S</v>
      </c>
      <c r="BF458" s="57">
        <f ca="1">IFERROR(VLOOKUP($BE458,$BD$5:$BF457,3,0)*$AE458,VLOOKUP($C458,Demanda!$A:$B,2,0)*$AE458)*IF(AT458="Phantom Alt",$BC458,TRUE)</f>
        <v>1500</v>
      </c>
      <c r="BG458" s="57">
        <f t="shared" ca="1" si="157"/>
        <v>0</v>
      </c>
      <c r="BH458" s="57">
        <f>SUMIF(Invoice!A:A,F458,Invoice!B:B)</f>
        <v>0</v>
      </c>
      <c r="BI458" s="57">
        <f t="shared" ca="1" si="158"/>
        <v>1500</v>
      </c>
      <c r="BJ458" s="57">
        <f ca="1">MIN((BI458-SUMIF($AS$5:AS457,AS458,$BJ$5:BJ457)),MAX(0,BH458-SUMIF($F$5:F457,F458,$BJ$5:BJ457)))</f>
        <v>0</v>
      </c>
      <c r="BK458" s="57">
        <f t="shared" ca="1" si="159"/>
        <v>0</v>
      </c>
      <c r="BL458" s="57">
        <f ca="1">MAX(0,SUMIF(Invoice!A:A,F458,Invoice!B:B)-SUMIF(F:F,F458,BJ:BJ))*(COUNTIF(F:F,F458)=COUNTIF($F$5:F458,F458))</f>
        <v>0</v>
      </c>
    </row>
    <row r="459" spans="1:64" hidden="1">
      <c r="A459" s="43">
        <v>459</v>
      </c>
      <c r="B459" s="13" t="s">
        <v>145</v>
      </c>
      <c r="C459" s="13" t="s">
        <v>5706</v>
      </c>
      <c r="D459" s="13">
        <v>2</v>
      </c>
      <c r="E459" s="13">
        <v>1310</v>
      </c>
      <c r="F459" s="71" t="s">
        <v>1600</v>
      </c>
      <c r="G459" s="71" t="s">
        <v>1601</v>
      </c>
      <c r="H459" s="13" t="s">
        <v>865</v>
      </c>
      <c r="I459" s="13" t="s">
        <v>55</v>
      </c>
      <c r="J459" s="28">
        <v>0</v>
      </c>
      <c r="K459" s="13" t="s">
        <v>1383</v>
      </c>
      <c r="L459" s="13" t="s">
        <v>53</v>
      </c>
      <c r="M459" s="13">
        <v>1</v>
      </c>
      <c r="O459" s="13">
        <v>1</v>
      </c>
      <c r="P459" s="13">
        <v>2</v>
      </c>
      <c r="Q459" s="13">
        <v>6</v>
      </c>
      <c r="R459" s="13" t="s">
        <v>122</v>
      </c>
      <c r="S459" s="13" t="s">
        <v>122</v>
      </c>
      <c r="T459" s="13">
        <v>44901</v>
      </c>
      <c r="U459" s="13">
        <v>2958465</v>
      </c>
      <c r="V459" s="13" t="s">
        <v>5707</v>
      </c>
      <c r="W459" s="13" t="s">
        <v>144</v>
      </c>
      <c r="Y459" s="13" t="s">
        <v>143</v>
      </c>
      <c r="Z459" s="13">
        <v>7594328</v>
      </c>
      <c r="AA459" s="13">
        <v>820</v>
      </c>
      <c r="AB459" s="13">
        <v>410</v>
      </c>
      <c r="AE459" s="51">
        <f t="shared" si="140"/>
        <v>1</v>
      </c>
      <c r="AG459" s="6" t="str">
        <f t="shared" si="141"/>
        <v>90MB1BG0-C1BAY0</v>
      </c>
      <c r="AH459" s="6" t="str">
        <f t="shared" si="142"/>
        <v>59MB1BGB-MB0A01S</v>
      </c>
      <c r="AI459" s="6" t="str">
        <f t="shared" si="143"/>
        <v/>
      </c>
      <c r="AJ459" s="6" t="str">
        <f t="shared" si="144"/>
        <v/>
      </c>
      <c r="AK459" s="6" t="str">
        <f t="shared" si="145"/>
        <v/>
      </c>
      <c r="AL459" s="6" t="str">
        <f t="shared" si="146"/>
        <v/>
      </c>
      <c r="AM459" s="6" t="str">
        <f t="shared" si="147"/>
        <v/>
      </c>
      <c r="AN459" s="6" t="str">
        <f t="shared" si="148"/>
        <v/>
      </c>
      <c r="AO459" s="6" t="str">
        <f t="shared" si="149"/>
        <v xml:space="preserve">90MB1BG0-C1BAY0 | 59MB1BGB-MB0A01S |  |  |  |  |  | </v>
      </c>
      <c r="AP459" s="6">
        <f t="shared" si="150"/>
        <v>0</v>
      </c>
      <c r="AQ459" s="4"/>
      <c r="AR459" s="6" t="b">
        <f t="shared" si="151"/>
        <v>1</v>
      </c>
      <c r="AS459" s="6" t="str">
        <f t="shared" si="152"/>
        <v>461E | 90MB1BG0-C1BAY0 | 59MB1BGB-MB0A01S |  |  |  |  |  |  | D0</v>
      </c>
      <c r="AT459" s="63">
        <f>IF(NOT(AR459),IF(TRIM($H459)="","Assembly","Phantom Alt"),VLOOKUP(F459,ZPCS04!B:G,6,0))</f>
        <v>996</v>
      </c>
      <c r="AU459" s="7"/>
      <c r="AV459" s="38">
        <f ca="1">IF(TRIM($W459)="F",OFFSET($A$5,MATCH($AS459,$AS$5:$AS459,0)-1,0),$A459)</f>
        <v>454</v>
      </c>
      <c r="AW459" s="38">
        <f ca="1">IFERROR(OFFSET(ZPCS04!$A$1,MATCH(F459,ZPCS04!B:B,0)-1,0),100)</f>
        <v>2</v>
      </c>
      <c r="AX459" s="7"/>
      <c r="AY459" s="6" t="b">
        <f t="shared" si="153"/>
        <v>1</v>
      </c>
      <c r="AZ459" s="6" t="b">
        <f t="shared" si="154"/>
        <v>1</v>
      </c>
      <c r="BB459" s="38" t="str">
        <f ca="1">IF(AT459="Phantom Alt",MATCH($AS459,$AS$5:$AS459,0),IF(OR(OFFSET($AF459,0,8-COUNTBLANK($AG459:$AN459))=$F458,$BE459=$BE458),$BB458,""))</f>
        <v/>
      </c>
      <c r="BC459" s="41"/>
      <c r="BD459" s="55" t="str">
        <f t="shared" si="155"/>
        <v>90MB1BG0-C1BAY0 | 11G232210411390</v>
      </c>
      <c r="BE459" s="55" t="str">
        <f t="shared" ca="1" si="156"/>
        <v>90MB1BG0-C1BAY0 | 59MB1BGB-MB0A01S</v>
      </c>
      <c r="BF459" s="57">
        <f ca="1">IFERROR(VLOOKUP($BE459,$BD$5:$BF458,3,0)*$AE459,VLOOKUP($C459,Demanda!$A:$B,2,0)*$AE459)*IF(AT459="Phantom Alt",$BC459,TRUE)</f>
        <v>1500</v>
      </c>
      <c r="BG459" s="57">
        <f t="shared" ca="1" si="157"/>
        <v>0</v>
      </c>
      <c r="BH459" s="57">
        <f>SUMIF(Invoice!A:A,F459,Invoice!B:B)</f>
        <v>0</v>
      </c>
      <c r="BI459" s="57">
        <f t="shared" ca="1" si="158"/>
        <v>1500</v>
      </c>
      <c r="BJ459" s="57">
        <f ca="1">MIN((BI459-SUMIF($AS$5:AS458,AS459,$BJ$5:BJ458)),MAX(0,BH459-SUMIF($F$5:F458,F459,$BJ$5:BJ458)))</f>
        <v>0</v>
      </c>
      <c r="BK459" s="57">
        <f t="shared" ca="1" si="159"/>
        <v>0</v>
      </c>
      <c r="BL459" s="57">
        <f ca="1">MAX(0,SUMIF(Invoice!A:A,F459,Invoice!B:B)-SUMIF(F:F,F459,BJ:BJ))*(COUNTIF(F:F,F459)=COUNTIF($F$5:F459,F459))</f>
        <v>0</v>
      </c>
    </row>
    <row r="460" spans="1:64" hidden="1">
      <c r="A460" s="43">
        <v>460</v>
      </c>
      <c r="B460" s="13" t="s">
        <v>145</v>
      </c>
      <c r="C460" s="13" t="s">
        <v>5706</v>
      </c>
      <c r="D460" s="13">
        <v>2</v>
      </c>
      <c r="E460" s="13">
        <v>1320</v>
      </c>
      <c r="F460" s="71" t="s">
        <v>1602</v>
      </c>
      <c r="G460" s="71" t="s">
        <v>1603</v>
      </c>
      <c r="H460" s="13" t="s">
        <v>872</v>
      </c>
      <c r="I460" s="13" t="s">
        <v>55</v>
      </c>
      <c r="J460" s="28">
        <v>0</v>
      </c>
      <c r="K460" s="13" t="s">
        <v>1383</v>
      </c>
      <c r="L460" s="13" t="s">
        <v>53</v>
      </c>
      <c r="M460" s="13">
        <v>8</v>
      </c>
      <c r="O460" s="13">
        <v>1</v>
      </c>
      <c r="P460" s="13">
        <v>2</v>
      </c>
      <c r="Q460" s="13">
        <v>2</v>
      </c>
      <c r="R460" s="13" t="s">
        <v>122</v>
      </c>
      <c r="S460" s="13" t="s">
        <v>122</v>
      </c>
      <c r="T460" s="13">
        <v>44901</v>
      </c>
      <c r="U460" s="13">
        <v>2958465</v>
      </c>
      <c r="V460" s="13" t="s">
        <v>5707</v>
      </c>
      <c r="W460" s="13" t="s">
        <v>144</v>
      </c>
      <c r="Y460" s="13" t="s">
        <v>143</v>
      </c>
      <c r="Z460" s="13">
        <v>7594328</v>
      </c>
      <c r="AA460" s="13">
        <v>824</v>
      </c>
      <c r="AB460" s="13">
        <v>412</v>
      </c>
      <c r="AE460" s="51">
        <f t="shared" si="140"/>
        <v>8</v>
      </c>
      <c r="AG460" s="6" t="str">
        <f t="shared" si="141"/>
        <v>90MB1BG0-C1BAY0</v>
      </c>
      <c r="AH460" s="6" t="str">
        <f t="shared" si="142"/>
        <v>59MB1BGB-MB0A01S</v>
      </c>
      <c r="AI460" s="6" t="str">
        <f t="shared" si="143"/>
        <v/>
      </c>
      <c r="AJ460" s="6" t="str">
        <f t="shared" si="144"/>
        <v/>
      </c>
      <c r="AK460" s="6" t="str">
        <f t="shared" si="145"/>
        <v/>
      </c>
      <c r="AL460" s="6" t="str">
        <f t="shared" si="146"/>
        <v/>
      </c>
      <c r="AM460" s="6" t="str">
        <f t="shared" si="147"/>
        <v/>
      </c>
      <c r="AN460" s="6" t="str">
        <f t="shared" si="148"/>
        <v/>
      </c>
      <c r="AO460" s="6" t="str">
        <f t="shared" si="149"/>
        <v xml:space="preserve">90MB1BG0-C1BAY0 | 59MB1BGB-MB0A01S |  |  |  |  |  | </v>
      </c>
      <c r="AP460" s="6">
        <f t="shared" si="150"/>
        <v>0</v>
      </c>
      <c r="AQ460" s="4"/>
      <c r="AR460" s="6" t="b">
        <f t="shared" si="151"/>
        <v>1</v>
      </c>
      <c r="AS460" s="6" t="str">
        <f t="shared" si="152"/>
        <v>461E | 90MB1BG0-C1BAY0 | 59MB1BGB-MB0A01S |  |  |  |  |  |  | D1</v>
      </c>
      <c r="AT460" s="63">
        <f>IF(NOT(AR460),IF(TRIM($H460)="","Assembly","Phantom Alt"),VLOOKUP(F460,ZPCS04!B:G,6,0))</f>
        <v>757</v>
      </c>
      <c r="AU460" s="7"/>
      <c r="AV460" s="38">
        <f ca="1">IF(TRIM($W460)="F",OFFSET($A$5,MATCH($AS460,$AS$5:$AS460,0)-1,0),$A460)</f>
        <v>460</v>
      </c>
      <c r="AW460" s="38">
        <f ca="1">IFERROR(OFFSET(ZPCS04!$A$1,MATCH(F460,ZPCS04!B:B,0)-1,0),100)</f>
        <v>1.9999997999999999</v>
      </c>
      <c r="AX460" s="7"/>
      <c r="AY460" s="6" t="b">
        <f t="shared" si="153"/>
        <v>1</v>
      </c>
      <c r="AZ460" s="6" t="b">
        <f t="shared" si="154"/>
        <v>1</v>
      </c>
      <c r="BB460" s="38" t="str">
        <f ca="1">IF(AT460="Phantom Alt",MATCH($AS460,$AS$5:$AS460,0),IF(OR(OFFSET($AF460,0,8-COUNTBLANK($AG460:$AN460))=$F459,$BE460=$BE459),$BB459,""))</f>
        <v/>
      </c>
      <c r="BC460" s="41"/>
      <c r="BD460" s="55" t="str">
        <f t="shared" si="155"/>
        <v>90MB1BG0-C1BAY0 | 11G232210515150</v>
      </c>
      <c r="BE460" s="55" t="str">
        <f t="shared" ca="1" si="156"/>
        <v>90MB1BG0-C1BAY0 | 59MB1BGB-MB0A01S</v>
      </c>
      <c r="BF460" s="57">
        <f ca="1">IFERROR(VLOOKUP($BE460,$BD$5:$BF459,3,0)*$AE460,VLOOKUP($C460,Demanda!$A:$B,2,0)*$AE460)*IF(AT460="Phantom Alt",$BC460,TRUE)</f>
        <v>12000</v>
      </c>
      <c r="BG460" s="57">
        <f t="shared" ca="1" si="157"/>
        <v>0</v>
      </c>
      <c r="BH460" s="57">
        <f>SUMIF(Invoice!A:A,F460,Invoice!B:B)</f>
        <v>20000</v>
      </c>
      <c r="BI460" s="57">
        <f t="shared" ca="1" si="158"/>
        <v>12000</v>
      </c>
      <c r="BJ460" s="57">
        <f ca="1">MIN((BI460-SUMIF($AS$5:AS459,AS460,$BJ$5:BJ459)),MAX(0,BH460-SUMIF($F$5:F459,F460,$BJ$5:BJ459)))</f>
        <v>12000</v>
      </c>
      <c r="BK460" s="57">
        <f t="shared" ca="1" si="159"/>
        <v>0</v>
      </c>
      <c r="BL460" s="57">
        <f ca="1">MAX(0,SUMIF(Invoice!A:A,F460,Invoice!B:B)-SUMIF(F:F,F460,BJ:BJ))*(COUNTIF(F:F,F460)=COUNTIF($F$5:F460,F460))</f>
        <v>8000</v>
      </c>
    </row>
    <row r="461" spans="1:64" hidden="1">
      <c r="A461" s="43">
        <v>461</v>
      </c>
      <c r="B461" s="13" t="s">
        <v>145</v>
      </c>
      <c r="C461" s="13" t="s">
        <v>5706</v>
      </c>
      <c r="D461" s="13">
        <v>2</v>
      </c>
      <c r="E461" s="13">
        <v>1320</v>
      </c>
      <c r="F461" s="71" t="s">
        <v>1605</v>
      </c>
      <c r="G461" s="71" t="s">
        <v>1603</v>
      </c>
      <c r="H461" s="13" t="s">
        <v>872</v>
      </c>
      <c r="I461" s="13" t="s">
        <v>55</v>
      </c>
      <c r="J461" s="28">
        <v>0</v>
      </c>
      <c r="K461" s="13" t="s">
        <v>1383</v>
      </c>
      <c r="L461" s="13" t="s">
        <v>53</v>
      </c>
      <c r="M461" s="13">
        <v>8</v>
      </c>
      <c r="O461" s="13">
        <v>1</v>
      </c>
      <c r="P461" s="13">
        <v>2</v>
      </c>
      <c r="Q461" s="13">
        <v>3</v>
      </c>
      <c r="R461" s="13" t="s">
        <v>122</v>
      </c>
      <c r="S461" s="13" t="s">
        <v>122</v>
      </c>
      <c r="T461" s="13">
        <v>44901</v>
      </c>
      <c r="U461" s="13">
        <v>2958465</v>
      </c>
      <c r="V461" s="13" t="s">
        <v>5707</v>
      </c>
      <c r="W461" s="13" t="s">
        <v>144</v>
      </c>
      <c r="Y461" s="13" t="s">
        <v>143</v>
      </c>
      <c r="Z461" s="13">
        <v>7594328</v>
      </c>
      <c r="AA461" s="13">
        <v>826</v>
      </c>
      <c r="AB461" s="13">
        <v>413</v>
      </c>
      <c r="AE461" s="51">
        <f t="shared" si="140"/>
        <v>8</v>
      </c>
      <c r="AG461" s="6" t="str">
        <f t="shared" si="141"/>
        <v>90MB1BG0-C1BAY0</v>
      </c>
      <c r="AH461" s="6" t="str">
        <f t="shared" si="142"/>
        <v>59MB1BGB-MB0A01S</v>
      </c>
      <c r="AI461" s="6" t="str">
        <f t="shared" si="143"/>
        <v/>
      </c>
      <c r="AJ461" s="6" t="str">
        <f t="shared" si="144"/>
        <v/>
      </c>
      <c r="AK461" s="6" t="str">
        <f t="shared" si="145"/>
        <v/>
      </c>
      <c r="AL461" s="6" t="str">
        <f t="shared" si="146"/>
        <v/>
      </c>
      <c r="AM461" s="6" t="str">
        <f t="shared" si="147"/>
        <v/>
      </c>
      <c r="AN461" s="6" t="str">
        <f t="shared" si="148"/>
        <v/>
      </c>
      <c r="AO461" s="6" t="str">
        <f t="shared" si="149"/>
        <v xml:space="preserve">90MB1BG0-C1BAY0 | 59MB1BGB-MB0A01S |  |  |  |  |  | </v>
      </c>
      <c r="AP461" s="6">
        <f t="shared" si="150"/>
        <v>0</v>
      </c>
      <c r="AQ461" s="4"/>
      <c r="AR461" s="6" t="b">
        <f t="shared" si="151"/>
        <v>1</v>
      </c>
      <c r="AS461" s="6" t="str">
        <f t="shared" si="152"/>
        <v>461E | 90MB1BG0-C1BAY0 | 59MB1BGB-MB0A01S |  |  |  |  |  |  | D1</v>
      </c>
      <c r="AT461" s="63">
        <f>IF(NOT(AR461),IF(TRIM($H461)="","Assembly","Phantom Alt"),VLOOKUP(F461,ZPCS04!B:G,6,0))</f>
        <v>757</v>
      </c>
      <c r="AU461" s="7"/>
      <c r="AV461" s="38">
        <f ca="1">IF(TRIM($W461)="F",OFFSET($A$5,MATCH($AS461,$AS$5:$AS461,0)-1,0),$A461)</f>
        <v>460</v>
      </c>
      <c r="AW461" s="38">
        <f ca="1">IFERROR(OFFSET(ZPCS04!$A$1,MATCH(F461,ZPCS04!B:B,0)-1,0),100)</f>
        <v>2</v>
      </c>
      <c r="AX461" s="7"/>
      <c r="AY461" s="6" t="b">
        <f t="shared" si="153"/>
        <v>1</v>
      </c>
      <c r="AZ461" s="6" t="b">
        <f t="shared" si="154"/>
        <v>1</v>
      </c>
      <c r="BB461" s="38" t="str">
        <f ca="1">IF(AT461="Phantom Alt",MATCH($AS461,$AS$5:$AS461,0),IF(OR(OFFSET($AF461,0,8-COUNTBLANK($AG461:$AN461))=$F460,$BE461=$BE460),$BB460,""))</f>
        <v/>
      </c>
      <c r="BC461" s="41"/>
      <c r="BD461" s="55" t="str">
        <f t="shared" si="155"/>
        <v>90MB1BG0-C1BAY0 | 11G232210515320</v>
      </c>
      <c r="BE461" s="55" t="str">
        <f t="shared" ca="1" si="156"/>
        <v>90MB1BG0-C1BAY0 | 59MB1BGB-MB0A01S</v>
      </c>
      <c r="BF461" s="57">
        <f ca="1">IFERROR(VLOOKUP($BE461,$BD$5:$BF460,3,0)*$AE461,VLOOKUP($C461,Demanda!$A:$B,2,0)*$AE461)*IF(AT461="Phantom Alt",$BC461,TRUE)</f>
        <v>12000</v>
      </c>
      <c r="BG461" s="57">
        <f t="shared" ca="1" si="157"/>
        <v>0</v>
      </c>
      <c r="BH461" s="57">
        <f>SUMIF(Invoice!A:A,F461,Invoice!B:B)</f>
        <v>0</v>
      </c>
      <c r="BI461" s="57">
        <f t="shared" ca="1" si="158"/>
        <v>12000</v>
      </c>
      <c r="BJ461" s="57">
        <f ca="1">MIN((BI461-SUMIF($AS$5:AS460,AS461,$BJ$5:BJ460)),MAX(0,BH461-SUMIF($F$5:F460,F461,$BJ$5:BJ460)))</f>
        <v>0</v>
      </c>
      <c r="BK461" s="57">
        <f t="shared" ca="1" si="159"/>
        <v>0</v>
      </c>
      <c r="BL461" s="57">
        <f ca="1">MAX(0,SUMIF(Invoice!A:A,F461,Invoice!B:B)-SUMIF(F:F,F461,BJ:BJ))*(COUNTIF(F:F,F461)=COUNTIF($F$5:F461,F461))</f>
        <v>0</v>
      </c>
    </row>
    <row r="462" spans="1:64" hidden="1">
      <c r="A462" s="43">
        <v>462</v>
      </c>
      <c r="B462" s="13" t="s">
        <v>145</v>
      </c>
      <c r="C462" s="13" t="s">
        <v>5706</v>
      </c>
      <c r="D462" s="13">
        <v>2</v>
      </c>
      <c r="E462" s="13">
        <v>1320</v>
      </c>
      <c r="F462" s="71" t="s">
        <v>1606</v>
      </c>
      <c r="G462" s="71" t="s">
        <v>1603</v>
      </c>
      <c r="H462" s="13" t="s">
        <v>872</v>
      </c>
      <c r="I462" s="13" t="s">
        <v>54</v>
      </c>
      <c r="J462" s="28">
        <v>100</v>
      </c>
      <c r="K462" s="13" t="s">
        <v>1383</v>
      </c>
      <c r="L462" s="13" t="s">
        <v>53</v>
      </c>
      <c r="M462" s="13">
        <v>8</v>
      </c>
      <c r="N462" s="13">
        <v>8</v>
      </c>
      <c r="O462" s="13">
        <v>1</v>
      </c>
      <c r="P462" s="13">
        <v>2</v>
      </c>
      <c r="Q462" s="13">
        <v>1</v>
      </c>
      <c r="R462" s="13" t="s">
        <v>122</v>
      </c>
      <c r="S462" s="13" t="s">
        <v>122</v>
      </c>
      <c r="T462" s="13">
        <v>44901</v>
      </c>
      <c r="U462" s="13">
        <v>2958465</v>
      </c>
      <c r="V462" s="13" t="s">
        <v>5707</v>
      </c>
      <c r="W462" s="13" t="s">
        <v>144</v>
      </c>
      <c r="Y462" s="13" t="s">
        <v>143</v>
      </c>
      <c r="Z462" s="13">
        <v>7594328</v>
      </c>
      <c r="AA462" s="13">
        <v>822</v>
      </c>
      <c r="AB462" s="13">
        <v>411</v>
      </c>
      <c r="AE462" s="51">
        <f t="shared" si="140"/>
        <v>8</v>
      </c>
      <c r="AG462" s="6" t="str">
        <f t="shared" si="141"/>
        <v>90MB1BG0-C1BAY0</v>
      </c>
      <c r="AH462" s="6" t="str">
        <f t="shared" si="142"/>
        <v>59MB1BGB-MB0A01S</v>
      </c>
      <c r="AI462" s="6" t="str">
        <f t="shared" si="143"/>
        <v/>
      </c>
      <c r="AJ462" s="6" t="str">
        <f t="shared" si="144"/>
        <v/>
      </c>
      <c r="AK462" s="6" t="str">
        <f t="shared" si="145"/>
        <v/>
      </c>
      <c r="AL462" s="6" t="str">
        <f t="shared" si="146"/>
        <v/>
      </c>
      <c r="AM462" s="6" t="str">
        <f t="shared" si="147"/>
        <v/>
      </c>
      <c r="AN462" s="6" t="str">
        <f t="shared" si="148"/>
        <v/>
      </c>
      <c r="AO462" s="6" t="str">
        <f t="shared" si="149"/>
        <v xml:space="preserve">90MB1BG0-C1BAY0 | 59MB1BGB-MB0A01S |  |  |  |  |  | </v>
      </c>
      <c r="AP462" s="6">
        <f t="shared" si="150"/>
        <v>100</v>
      </c>
      <c r="AQ462" s="4"/>
      <c r="AR462" s="6" t="b">
        <f t="shared" si="151"/>
        <v>1</v>
      </c>
      <c r="AS462" s="6" t="str">
        <f t="shared" si="152"/>
        <v>461E | 90MB1BG0-C1BAY0 | 59MB1BGB-MB0A01S |  |  |  |  |  |  | D1</v>
      </c>
      <c r="AT462" s="63">
        <f>IF(NOT(AR462),IF(TRIM($H462)="","Assembly","Phantom Alt"),VLOOKUP(F462,ZPCS04!B:G,6,0))</f>
        <v>757</v>
      </c>
      <c r="AU462" s="7"/>
      <c r="AV462" s="38">
        <f ca="1">IF(TRIM($W462)="F",OFFSET($A$5,MATCH($AS462,$AS$5:$AS462,0)-1,0),$A462)</f>
        <v>460</v>
      </c>
      <c r="AW462" s="38">
        <f ca="1">IFERROR(OFFSET(ZPCS04!$A$1,MATCH(F462,ZPCS04!B:B,0)-1,0),100)</f>
        <v>2</v>
      </c>
      <c r="AX462" s="7"/>
      <c r="AY462" s="6" t="b">
        <f t="shared" si="153"/>
        <v>1</v>
      </c>
      <c r="AZ462" s="6" t="b">
        <f t="shared" si="154"/>
        <v>1</v>
      </c>
      <c r="BB462" s="38" t="str">
        <f ca="1">IF(AT462="Phantom Alt",MATCH($AS462,$AS$5:$AS462,0),IF(OR(OFFSET($AF462,0,8-COUNTBLANK($AG462:$AN462))=$F461,$BE462=$BE461),$BB461,""))</f>
        <v/>
      </c>
      <c r="BC462" s="41"/>
      <c r="BD462" s="55" t="str">
        <f t="shared" si="155"/>
        <v>90MB1BG0-C1BAY0 | 11G232210515360</v>
      </c>
      <c r="BE462" s="55" t="str">
        <f t="shared" ca="1" si="156"/>
        <v>90MB1BG0-C1BAY0 | 59MB1BGB-MB0A01S</v>
      </c>
      <c r="BF462" s="57">
        <f ca="1">IFERROR(VLOOKUP($BE462,$BD$5:$BF461,3,0)*$AE462,VLOOKUP($C462,Demanda!$A:$B,2,0)*$AE462)*IF(AT462="Phantom Alt",$BC462,TRUE)</f>
        <v>12000</v>
      </c>
      <c r="BG462" s="57">
        <f t="shared" ca="1" si="157"/>
        <v>12000</v>
      </c>
      <c r="BH462" s="57">
        <f>SUMIF(Invoice!A:A,F462,Invoice!B:B)</f>
        <v>0</v>
      </c>
      <c r="BI462" s="57">
        <f t="shared" ca="1" si="158"/>
        <v>12000</v>
      </c>
      <c r="BJ462" s="57">
        <f ca="1">MIN((BI462-SUMIF($AS$5:AS461,AS462,$BJ$5:BJ461)),MAX(0,BH462-SUMIF($F$5:F461,F462,$BJ$5:BJ461)))</f>
        <v>0</v>
      </c>
      <c r="BK462" s="57">
        <f t="shared" ca="1" si="159"/>
        <v>0</v>
      </c>
      <c r="BL462" s="57">
        <f ca="1">MAX(0,SUMIF(Invoice!A:A,F462,Invoice!B:B)-SUMIF(F:F,F462,BJ:BJ))*(COUNTIF(F:F,F462)=COUNTIF($F$5:F462,F462))</f>
        <v>0</v>
      </c>
    </row>
    <row r="463" spans="1:64" hidden="1">
      <c r="A463" s="43">
        <v>463</v>
      </c>
      <c r="B463" s="13" t="s">
        <v>145</v>
      </c>
      <c r="C463" s="13" t="s">
        <v>5706</v>
      </c>
      <c r="D463" s="13">
        <v>2</v>
      </c>
      <c r="E463" s="13">
        <v>1320</v>
      </c>
      <c r="F463" s="71" t="s">
        <v>1607</v>
      </c>
      <c r="G463" s="71" t="s">
        <v>1603</v>
      </c>
      <c r="H463" s="13" t="s">
        <v>872</v>
      </c>
      <c r="I463" s="13" t="s">
        <v>55</v>
      </c>
      <c r="J463" s="28">
        <v>0</v>
      </c>
      <c r="K463" s="13" t="s">
        <v>1383</v>
      </c>
      <c r="L463" s="13" t="s">
        <v>53</v>
      </c>
      <c r="M463" s="13">
        <v>8</v>
      </c>
      <c r="O463" s="13">
        <v>1</v>
      </c>
      <c r="P463" s="13">
        <v>2</v>
      </c>
      <c r="Q463" s="13">
        <v>4</v>
      </c>
      <c r="R463" s="13" t="s">
        <v>122</v>
      </c>
      <c r="S463" s="13" t="s">
        <v>122</v>
      </c>
      <c r="T463" s="13">
        <v>44901</v>
      </c>
      <c r="U463" s="13">
        <v>2958465</v>
      </c>
      <c r="V463" s="13" t="s">
        <v>5707</v>
      </c>
      <c r="W463" s="13" t="s">
        <v>144</v>
      </c>
      <c r="Y463" s="13" t="s">
        <v>143</v>
      </c>
      <c r="Z463" s="13">
        <v>7594328</v>
      </c>
      <c r="AA463" s="13">
        <v>828</v>
      </c>
      <c r="AB463" s="13">
        <v>414</v>
      </c>
      <c r="AE463" s="51">
        <f t="shared" si="140"/>
        <v>8</v>
      </c>
      <c r="AG463" s="6" t="str">
        <f t="shared" si="141"/>
        <v>90MB1BG0-C1BAY0</v>
      </c>
      <c r="AH463" s="6" t="str">
        <f t="shared" si="142"/>
        <v>59MB1BGB-MB0A01S</v>
      </c>
      <c r="AI463" s="6" t="str">
        <f t="shared" si="143"/>
        <v/>
      </c>
      <c r="AJ463" s="6" t="str">
        <f t="shared" si="144"/>
        <v/>
      </c>
      <c r="AK463" s="6" t="str">
        <f t="shared" si="145"/>
        <v/>
      </c>
      <c r="AL463" s="6" t="str">
        <f t="shared" si="146"/>
        <v/>
      </c>
      <c r="AM463" s="6" t="str">
        <f t="shared" si="147"/>
        <v/>
      </c>
      <c r="AN463" s="6" t="str">
        <f t="shared" si="148"/>
        <v/>
      </c>
      <c r="AO463" s="6" t="str">
        <f t="shared" si="149"/>
        <v xml:space="preserve">90MB1BG0-C1BAY0 | 59MB1BGB-MB0A01S |  |  |  |  |  | </v>
      </c>
      <c r="AP463" s="6">
        <f t="shared" si="150"/>
        <v>0</v>
      </c>
      <c r="AQ463" s="4"/>
      <c r="AR463" s="6" t="b">
        <f t="shared" si="151"/>
        <v>1</v>
      </c>
      <c r="AS463" s="6" t="str">
        <f t="shared" si="152"/>
        <v>461E | 90MB1BG0-C1BAY0 | 59MB1BGB-MB0A01S |  |  |  |  |  |  | D1</v>
      </c>
      <c r="AT463" s="63">
        <f>IF(NOT(AR463),IF(TRIM($H463)="","Assembly","Phantom Alt"),VLOOKUP(F463,ZPCS04!B:G,6,0))</f>
        <v>757</v>
      </c>
      <c r="AU463" s="7"/>
      <c r="AV463" s="38">
        <f ca="1">IF(TRIM($W463)="F",OFFSET($A$5,MATCH($AS463,$AS$5:$AS463,0)-1,0),$A463)</f>
        <v>460</v>
      </c>
      <c r="AW463" s="38">
        <f ca="1">IFERROR(OFFSET(ZPCS04!$A$1,MATCH(F463,ZPCS04!B:B,0)-1,0),100)</f>
        <v>2</v>
      </c>
      <c r="AX463" s="7"/>
      <c r="AY463" s="6" t="b">
        <f t="shared" si="153"/>
        <v>1</v>
      </c>
      <c r="AZ463" s="6" t="b">
        <f t="shared" si="154"/>
        <v>1</v>
      </c>
      <c r="BB463" s="38" t="str">
        <f ca="1">IF(AT463="Phantom Alt",MATCH($AS463,$AS$5:$AS463,0),IF(OR(OFFSET($AF463,0,8-COUNTBLANK($AG463:$AN463))=$F462,$BE463=$BE462),$BB462,""))</f>
        <v/>
      </c>
      <c r="BC463" s="41"/>
      <c r="BD463" s="55" t="str">
        <f t="shared" si="155"/>
        <v>90MB1BG0-C1BAY0 | 11G232210515390</v>
      </c>
      <c r="BE463" s="55" t="str">
        <f t="shared" ca="1" si="156"/>
        <v>90MB1BG0-C1BAY0 | 59MB1BGB-MB0A01S</v>
      </c>
      <c r="BF463" s="57">
        <f ca="1">IFERROR(VLOOKUP($BE463,$BD$5:$BF462,3,0)*$AE463,VLOOKUP($C463,Demanda!$A:$B,2,0)*$AE463)*IF(AT463="Phantom Alt",$BC463,TRUE)</f>
        <v>12000</v>
      </c>
      <c r="BG463" s="57">
        <f t="shared" ca="1" si="157"/>
        <v>0</v>
      </c>
      <c r="BH463" s="57">
        <f>SUMIF(Invoice!A:A,F463,Invoice!B:B)</f>
        <v>0</v>
      </c>
      <c r="BI463" s="57">
        <f t="shared" ca="1" si="158"/>
        <v>12000</v>
      </c>
      <c r="BJ463" s="57">
        <f ca="1">MIN((BI463-SUMIF($AS$5:AS462,AS463,$BJ$5:BJ462)),MAX(0,BH463-SUMIF($F$5:F462,F463,$BJ$5:BJ462)))</f>
        <v>0</v>
      </c>
      <c r="BK463" s="57">
        <f t="shared" ca="1" si="159"/>
        <v>0</v>
      </c>
      <c r="BL463" s="57">
        <f ca="1">MAX(0,SUMIF(Invoice!A:A,F463,Invoice!B:B)-SUMIF(F:F,F463,BJ:BJ))*(COUNTIF(F:F,F463)=COUNTIF($F$5:F463,F463))</f>
        <v>0</v>
      </c>
    </row>
    <row r="464" spans="1:64" hidden="1">
      <c r="A464" s="43">
        <v>464</v>
      </c>
      <c r="B464" s="13" t="s">
        <v>145</v>
      </c>
      <c r="C464" s="13" t="s">
        <v>5706</v>
      </c>
      <c r="D464" s="13">
        <v>2</v>
      </c>
      <c r="E464" s="13">
        <v>1330</v>
      </c>
      <c r="F464" s="71" t="s">
        <v>1608</v>
      </c>
      <c r="G464" s="71" t="s">
        <v>1609</v>
      </c>
      <c r="H464" s="13" t="s">
        <v>879</v>
      </c>
      <c r="I464" s="13" t="s">
        <v>55</v>
      </c>
      <c r="J464" s="28">
        <v>0</v>
      </c>
      <c r="K464" s="13" t="s">
        <v>1383</v>
      </c>
      <c r="L464" s="13" t="s">
        <v>53</v>
      </c>
      <c r="M464" s="13">
        <v>3</v>
      </c>
      <c r="O464" s="13">
        <v>1</v>
      </c>
      <c r="P464" s="13">
        <v>2</v>
      </c>
      <c r="Q464" s="13">
        <v>2</v>
      </c>
      <c r="R464" s="13" t="s">
        <v>122</v>
      </c>
      <c r="S464" s="13" t="s">
        <v>122</v>
      </c>
      <c r="T464" s="13">
        <v>44901</v>
      </c>
      <c r="U464" s="13">
        <v>2958465</v>
      </c>
      <c r="V464" s="13" t="s">
        <v>5707</v>
      </c>
      <c r="W464" s="13" t="s">
        <v>144</v>
      </c>
      <c r="Y464" s="13" t="s">
        <v>143</v>
      </c>
      <c r="Z464" s="13">
        <v>7594328</v>
      </c>
      <c r="AA464" s="13">
        <v>832</v>
      </c>
      <c r="AB464" s="13">
        <v>416</v>
      </c>
      <c r="AE464" s="51">
        <f t="shared" si="140"/>
        <v>3</v>
      </c>
      <c r="AG464" s="6" t="str">
        <f t="shared" si="141"/>
        <v>90MB1BG0-C1BAY0</v>
      </c>
      <c r="AH464" s="6" t="str">
        <f t="shared" si="142"/>
        <v>59MB1BGB-MB0A01S</v>
      </c>
      <c r="AI464" s="6" t="str">
        <f t="shared" si="143"/>
        <v/>
      </c>
      <c r="AJ464" s="6" t="str">
        <f t="shared" si="144"/>
        <v/>
      </c>
      <c r="AK464" s="6" t="str">
        <f t="shared" si="145"/>
        <v/>
      </c>
      <c r="AL464" s="6" t="str">
        <f t="shared" si="146"/>
        <v/>
      </c>
      <c r="AM464" s="6" t="str">
        <f t="shared" si="147"/>
        <v/>
      </c>
      <c r="AN464" s="6" t="str">
        <f t="shared" si="148"/>
        <v/>
      </c>
      <c r="AO464" s="6" t="str">
        <f t="shared" si="149"/>
        <v xml:space="preserve">90MB1BG0-C1BAY0 | 59MB1BGB-MB0A01S |  |  |  |  |  | </v>
      </c>
      <c r="AP464" s="6">
        <f t="shared" si="150"/>
        <v>0</v>
      </c>
      <c r="AQ464" s="4"/>
      <c r="AR464" s="6" t="b">
        <f t="shared" si="151"/>
        <v>1</v>
      </c>
      <c r="AS464" s="6" t="str">
        <f t="shared" si="152"/>
        <v>461E | 90MB1BG0-C1BAY0 | 59MB1BGB-MB0A01S |  |  |  |  |  |  | D2</v>
      </c>
      <c r="AT464" s="63">
        <f>IF(NOT(AR464),IF(TRIM($H464)="","Assembly","Phantom Alt"),VLOOKUP(F464,ZPCS04!B:G,6,0))</f>
        <v>891</v>
      </c>
      <c r="AU464" s="7"/>
      <c r="AV464" s="38">
        <f ca="1">IF(TRIM($W464)="F",OFFSET($A$5,MATCH($AS464,$AS$5:$AS464,0)-1,0),$A464)</f>
        <v>464</v>
      </c>
      <c r="AW464" s="38">
        <f ca="1">IFERROR(OFFSET(ZPCS04!$A$1,MATCH(F464,ZPCS04!B:B,0)-1,0),100)</f>
        <v>1.9999999000000002</v>
      </c>
      <c r="AX464" s="7"/>
      <c r="AY464" s="6" t="b">
        <f t="shared" si="153"/>
        <v>1</v>
      </c>
      <c r="AZ464" s="6" t="b">
        <f t="shared" si="154"/>
        <v>1</v>
      </c>
      <c r="BB464" s="38" t="str">
        <f ca="1">IF(AT464="Phantom Alt",MATCH($AS464,$AS$5:$AS464,0),IF(OR(OFFSET($AF464,0,8-COUNTBLANK($AG464:$AN464))=$F463,$BE464=$BE463),$BB463,""))</f>
        <v/>
      </c>
      <c r="BC464" s="41"/>
      <c r="BD464" s="55" t="str">
        <f t="shared" si="155"/>
        <v>90MB1BG0-C1BAY0 | 11G232210516150</v>
      </c>
      <c r="BE464" s="55" t="str">
        <f t="shared" ca="1" si="156"/>
        <v>90MB1BG0-C1BAY0 | 59MB1BGB-MB0A01S</v>
      </c>
      <c r="BF464" s="57">
        <f ca="1">IFERROR(VLOOKUP($BE464,$BD$5:$BF463,3,0)*$AE464,VLOOKUP($C464,Demanda!$A:$B,2,0)*$AE464)*IF(AT464="Phantom Alt",$BC464,TRUE)</f>
        <v>4500</v>
      </c>
      <c r="BG464" s="57">
        <f t="shared" ca="1" si="157"/>
        <v>0</v>
      </c>
      <c r="BH464" s="57">
        <f>SUMIF(Invoice!A:A,F464,Invoice!B:B)</f>
        <v>10000</v>
      </c>
      <c r="BI464" s="57">
        <f t="shared" ca="1" si="158"/>
        <v>4500</v>
      </c>
      <c r="BJ464" s="57">
        <f ca="1">MIN((BI464-SUMIF($AS$5:AS463,AS464,$BJ$5:BJ463)),MAX(0,BH464-SUMIF($F$5:F463,F464,$BJ$5:BJ463)))</f>
        <v>4500</v>
      </c>
      <c r="BK464" s="57">
        <f t="shared" ca="1" si="159"/>
        <v>0</v>
      </c>
      <c r="BL464" s="57">
        <f ca="1">MAX(0,SUMIF(Invoice!A:A,F464,Invoice!B:B)-SUMIF(F:F,F464,BJ:BJ))*(COUNTIF(F:F,F464)=COUNTIF($F$5:F464,F464))</f>
        <v>5500</v>
      </c>
    </row>
    <row r="465" spans="1:64" hidden="1">
      <c r="A465" s="43">
        <v>465</v>
      </c>
      <c r="B465" s="13" t="s">
        <v>145</v>
      </c>
      <c r="C465" s="13" t="s">
        <v>5706</v>
      </c>
      <c r="D465" s="13">
        <v>2</v>
      </c>
      <c r="E465" s="13">
        <v>1330</v>
      </c>
      <c r="F465" s="71" t="s">
        <v>1610</v>
      </c>
      <c r="G465" s="71" t="s">
        <v>1611</v>
      </c>
      <c r="H465" s="13" t="s">
        <v>879</v>
      </c>
      <c r="I465" s="13" t="s">
        <v>54</v>
      </c>
      <c r="J465" s="28">
        <v>100</v>
      </c>
      <c r="K465" s="13" t="s">
        <v>1383</v>
      </c>
      <c r="L465" s="13" t="s">
        <v>53</v>
      </c>
      <c r="M465" s="13">
        <v>3</v>
      </c>
      <c r="N465" s="13">
        <v>3</v>
      </c>
      <c r="O465" s="13">
        <v>1</v>
      </c>
      <c r="P465" s="13">
        <v>2</v>
      </c>
      <c r="Q465" s="13">
        <v>1</v>
      </c>
      <c r="R465" s="13" t="s">
        <v>122</v>
      </c>
      <c r="S465" s="13" t="s">
        <v>122</v>
      </c>
      <c r="T465" s="13">
        <v>44901</v>
      </c>
      <c r="U465" s="13">
        <v>2958465</v>
      </c>
      <c r="V465" s="13" t="s">
        <v>5707</v>
      </c>
      <c r="W465" s="13" t="s">
        <v>144</v>
      </c>
      <c r="Y465" s="13" t="s">
        <v>143</v>
      </c>
      <c r="Z465" s="13">
        <v>7594328</v>
      </c>
      <c r="AA465" s="13">
        <v>830</v>
      </c>
      <c r="AB465" s="13">
        <v>415</v>
      </c>
      <c r="AE465" s="51">
        <f t="shared" si="140"/>
        <v>3</v>
      </c>
      <c r="AG465" s="6" t="str">
        <f t="shared" si="141"/>
        <v>90MB1BG0-C1BAY0</v>
      </c>
      <c r="AH465" s="6" t="str">
        <f t="shared" si="142"/>
        <v>59MB1BGB-MB0A01S</v>
      </c>
      <c r="AI465" s="6" t="str">
        <f t="shared" si="143"/>
        <v/>
      </c>
      <c r="AJ465" s="6" t="str">
        <f t="shared" si="144"/>
        <v/>
      </c>
      <c r="AK465" s="6" t="str">
        <f t="shared" si="145"/>
        <v/>
      </c>
      <c r="AL465" s="6" t="str">
        <f t="shared" si="146"/>
        <v/>
      </c>
      <c r="AM465" s="6" t="str">
        <f t="shared" si="147"/>
        <v/>
      </c>
      <c r="AN465" s="6" t="str">
        <f t="shared" si="148"/>
        <v/>
      </c>
      <c r="AO465" s="6" t="str">
        <f t="shared" si="149"/>
        <v xml:space="preserve">90MB1BG0-C1BAY0 | 59MB1BGB-MB0A01S |  |  |  |  |  | </v>
      </c>
      <c r="AP465" s="6">
        <f t="shared" si="150"/>
        <v>100</v>
      </c>
      <c r="AQ465" s="4"/>
      <c r="AR465" s="6" t="b">
        <f t="shared" si="151"/>
        <v>1</v>
      </c>
      <c r="AS465" s="6" t="str">
        <f t="shared" si="152"/>
        <v>461E | 90MB1BG0-C1BAY0 | 59MB1BGB-MB0A01S |  |  |  |  |  |  | D2</v>
      </c>
      <c r="AT465" s="63">
        <f>IF(NOT(AR465),IF(TRIM($H465)="","Assembly","Phantom Alt"),VLOOKUP(F465,ZPCS04!B:G,6,0))</f>
        <v>891</v>
      </c>
      <c r="AU465" s="7"/>
      <c r="AV465" s="38">
        <f ca="1">IF(TRIM($W465)="F",OFFSET($A$5,MATCH($AS465,$AS$5:$AS465,0)-1,0),$A465)</f>
        <v>464</v>
      </c>
      <c r="AW465" s="38">
        <f ca="1">IFERROR(OFFSET(ZPCS04!$A$1,MATCH(F465,ZPCS04!B:B,0)-1,0),100)</f>
        <v>2</v>
      </c>
      <c r="AX465" s="7"/>
      <c r="AY465" s="6" t="b">
        <f t="shared" si="153"/>
        <v>1</v>
      </c>
      <c r="AZ465" s="6" t="b">
        <f t="shared" si="154"/>
        <v>1</v>
      </c>
      <c r="BB465" s="38" t="str">
        <f ca="1">IF(AT465="Phantom Alt",MATCH($AS465,$AS$5:$AS465,0),IF(OR(OFFSET($AF465,0,8-COUNTBLANK($AG465:$AN465))=$F464,$BE465=$BE464),$BB464,""))</f>
        <v/>
      </c>
      <c r="BC465" s="41"/>
      <c r="BD465" s="55" t="str">
        <f t="shared" si="155"/>
        <v>90MB1BG0-C1BAY0 | 11G232210516320</v>
      </c>
      <c r="BE465" s="55" t="str">
        <f t="shared" ca="1" si="156"/>
        <v>90MB1BG0-C1BAY0 | 59MB1BGB-MB0A01S</v>
      </c>
      <c r="BF465" s="57">
        <f ca="1">IFERROR(VLOOKUP($BE465,$BD$5:$BF464,3,0)*$AE465,VLOOKUP($C465,Demanda!$A:$B,2,0)*$AE465)*IF(AT465="Phantom Alt",$BC465,TRUE)</f>
        <v>4500</v>
      </c>
      <c r="BG465" s="57">
        <f t="shared" ca="1" si="157"/>
        <v>4500</v>
      </c>
      <c r="BH465" s="57">
        <f>SUMIF(Invoice!A:A,F465,Invoice!B:B)</f>
        <v>0</v>
      </c>
      <c r="BI465" s="57">
        <f t="shared" ca="1" si="158"/>
        <v>4500</v>
      </c>
      <c r="BJ465" s="57">
        <f ca="1">MIN((BI465-SUMIF($AS$5:AS464,AS465,$BJ$5:BJ464)),MAX(0,BH465-SUMIF($F$5:F464,F465,$BJ$5:BJ464)))</f>
        <v>0</v>
      </c>
      <c r="BK465" s="57">
        <f t="shared" ca="1" si="159"/>
        <v>0</v>
      </c>
      <c r="BL465" s="57">
        <f ca="1">MAX(0,SUMIF(Invoice!A:A,F465,Invoice!B:B)-SUMIF(F:F,F465,BJ:BJ))*(COUNTIF(F:F,F465)=COUNTIF($F$5:F465,F465))</f>
        <v>0</v>
      </c>
    </row>
    <row r="466" spans="1:64" hidden="1">
      <c r="A466" s="43">
        <v>466</v>
      </c>
      <c r="B466" s="13" t="s">
        <v>145</v>
      </c>
      <c r="C466" s="13" t="s">
        <v>5706</v>
      </c>
      <c r="D466" s="13">
        <v>2</v>
      </c>
      <c r="E466" s="13">
        <v>1330</v>
      </c>
      <c r="F466" s="71" t="s">
        <v>1612</v>
      </c>
      <c r="G466" s="71" t="s">
        <v>1613</v>
      </c>
      <c r="H466" s="13" t="s">
        <v>879</v>
      </c>
      <c r="I466" s="13" t="s">
        <v>55</v>
      </c>
      <c r="J466" s="28">
        <v>0</v>
      </c>
      <c r="K466" s="13" t="s">
        <v>1383</v>
      </c>
      <c r="L466" s="13" t="s">
        <v>53</v>
      </c>
      <c r="M466" s="13">
        <v>3</v>
      </c>
      <c r="O466" s="13">
        <v>1</v>
      </c>
      <c r="P466" s="13">
        <v>2</v>
      </c>
      <c r="Q466" s="13">
        <v>3</v>
      </c>
      <c r="R466" s="13" t="s">
        <v>122</v>
      </c>
      <c r="S466" s="13" t="s">
        <v>122</v>
      </c>
      <c r="T466" s="13">
        <v>44901</v>
      </c>
      <c r="U466" s="13">
        <v>2958465</v>
      </c>
      <c r="V466" s="13" t="s">
        <v>5707</v>
      </c>
      <c r="W466" s="13" t="s">
        <v>144</v>
      </c>
      <c r="Y466" s="13" t="s">
        <v>143</v>
      </c>
      <c r="Z466" s="13">
        <v>7594328</v>
      </c>
      <c r="AA466" s="13">
        <v>834</v>
      </c>
      <c r="AB466" s="13">
        <v>417</v>
      </c>
      <c r="AE466" s="51">
        <f t="shared" si="140"/>
        <v>3</v>
      </c>
      <c r="AG466" s="6" t="str">
        <f t="shared" si="141"/>
        <v>90MB1BG0-C1BAY0</v>
      </c>
      <c r="AH466" s="6" t="str">
        <f t="shared" si="142"/>
        <v>59MB1BGB-MB0A01S</v>
      </c>
      <c r="AI466" s="6" t="str">
        <f t="shared" si="143"/>
        <v/>
      </c>
      <c r="AJ466" s="6" t="str">
        <f t="shared" si="144"/>
        <v/>
      </c>
      <c r="AK466" s="6" t="str">
        <f t="shared" si="145"/>
        <v/>
      </c>
      <c r="AL466" s="6" t="str">
        <f t="shared" si="146"/>
        <v/>
      </c>
      <c r="AM466" s="6" t="str">
        <f t="shared" si="147"/>
        <v/>
      </c>
      <c r="AN466" s="6" t="str">
        <f t="shared" si="148"/>
        <v/>
      </c>
      <c r="AO466" s="6" t="str">
        <f t="shared" si="149"/>
        <v xml:space="preserve">90MB1BG0-C1BAY0 | 59MB1BGB-MB0A01S |  |  |  |  |  | </v>
      </c>
      <c r="AP466" s="6">
        <f t="shared" si="150"/>
        <v>0</v>
      </c>
      <c r="AQ466" s="4"/>
      <c r="AR466" s="6" t="b">
        <f t="shared" si="151"/>
        <v>1</v>
      </c>
      <c r="AS466" s="6" t="str">
        <f t="shared" si="152"/>
        <v>461E | 90MB1BG0-C1BAY0 | 59MB1BGB-MB0A01S |  |  |  |  |  |  | D2</v>
      </c>
      <c r="AT466" s="63">
        <f>IF(NOT(AR466),IF(TRIM($H466)="","Assembly","Phantom Alt"),VLOOKUP(F466,ZPCS04!B:G,6,0))</f>
        <v>891</v>
      </c>
      <c r="AU466" s="7"/>
      <c r="AV466" s="38">
        <f ca="1">IF(TRIM($W466)="F",OFFSET($A$5,MATCH($AS466,$AS$5:$AS466,0)-1,0),$A466)</f>
        <v>464</v>
      </c>
      <c r="AW466" s="38">
        <f ca="1">IFERROR(OFFSET(ZPCS04!$A$1,MATCH(F466,ZPCS04!B:B,0)-1,0),100)</f>
        <v>2</v>
      </c>
      <c r="AX466" s="7"/>
      <c r="AY466" s="6" t="b">
        <f t="shared" si="153"/>
        <v>1</v>
      </c>
      <c r="AZ466" s="6" t="b">
        <f t="shared" si="154"/>
        <v>1</v>
      </c>
      <c r="BB466" s="38" t="str">
        <f ca="1">IF(AT466="Phantom Alt",MATCH($AS466,$AS$5:$AS466,0),IF(OR(OFFSET($AF466,0,8-COUNTBLANK($AG466:$AN466))=$F465,$BE466=$BE465),$BB465,""))</f>
        <v/>
      </c>
      <c r="BC466" s="41"/>
      <c r="BD466" s="55" t="str">
        <f t="shared" si="155"/>
        <v>90MB1BG0-C1BAY0 | 11G232210516360</v>
      </c>
      <c r="BE466" s="55" t="str">
        <f t="shared" ca="1" si="156"/>
        <v>90MB1BG0-C1BAY0 | 59MB1BGB-MB0A01S</v>
      </c>
      <c r="BF466" s="57">
        <f ca="1">IFERROR(VLOOKUP($BE466,$BD$5:$BF465,3,0)*$AE466,VLOOKUP($C466,Demanda!$A:$B,2,0)*$AE466)*IF(AT466="Phantom Alt",$BC466,TRUE)</f>
        <v>4500</v>
      </c>
      <c r="BG466" s="57">
        <f t="shared" ca="1" si="157"/>
        <v>0</v>
      </c>
      <c r="BH466" s="57">
        <f>SUMIF(Invoice!A:A,F466,Invoice!B:B)</f>
        <v>0</v>
      </c>
      <c r="BI466" s="57">
        <f t="shared" ca="1" si="158"/>
        <v>4500</v>
      </c>
      <c r="BJ466" s="57">
        <f ca="1">MIN((BI466-SUMIF($AS$5:AS465,AS466,$BJ$5:BJ465)),MAX(0,BH466-SUMIF($F$5:F465,F466,$BJ$5:BJ465)))</f>
        <v>0</v>
      </c>
      <c r="BK466" s="57">
        <f t="shared" ca="1" si="159"/>
        <v>0</v>
      </c>
      <c r="BL466" s="57">
        <f ca="1">MAX(0,SUMIF(Invoice!A:A,F466,Invoice!B:B)-SUMIF(F:F,F466,BJ:BJ))*(COUNTIF(F:F,F466)=COUNTIF($F$5:F466,F466))</f>
        <v>0</v>
      </c>
    </row>
    <row r="467" spans="1:64" hidden="1">
      <c r="A467" s="43">
        <v>467</v>
      </c>
      <c r="B467" s="13" t="s">
        <v>145</v>
      </c>
      <c r="C467" s="13" t="s">
        <v>5706</v>
      </c>
      <c r="D467" s="13">
        <v>2</v>
      </c>
      <c r="E467" s="13">
        <v>1330</v>
      </c>
      <c r="F467" s="71" t="s">
        <v>1614</v>
      </c>
      <c r="G467" s="71" t="s">
        <v>1615</v>
      </c>
      <c r="H467" s="13" t="s">
        <v>879</v>
      </c>
      <c r="I467" s="13" t="s">
        <v>55</v>
      </c>
      <c r="J467" s="28">
        <v>0</v>
      </c>
      <c r="K467" s="13" t="s">
        <v>148</v>
      </c>
      <c r="L467" s="13" t="s">
        <v>53</v>
      </c>
      <c r="M467" s="13">
        <v>3</v>
      </c>
      <c r="O467" s="13">
        <v>1</v>
      </c>
      <c r="P467" s="13">
        <v>2</v>
      </c>
      <c r="Q467" s="13">
        <v>4</v>
      </c>
      <c r="R467" s="13" t="s">
        <v>73</v>
      </c>
      <c r="S467" s="13" t="s">
        <v>73</v>
      </c>
      <c r="T467" s="13">
        <v>44901</v>
      </c>
      <c r="U467" s="13">
        <v>2958465</v>
      </c>
      <c r="V467" s="13" t="s">
        <v>5707</v>
      </c>
      <c r="W467" s="13" t="s">
        <v>144</v>
      </c>
      <c r="Y467" s="13" t="s">
        <v>143</v>
      </c>
      <c r="Z467" s="13">
        <v>7594328</v>
      </c>
      <c r="AA467" s="13">
        <v>836</v>
      </c>
      <c r="AB467" s="13">
        <v>418</v>
      </c>
      <c r="AE467" s="51">
        <f t="shared" si="140"/>
        <v>3</v>
      </c>
      <c r="AG467" s="6" t="str">
        <f t="shared" si="141"/>
        <v>90MB1BG0-C1BAY0</v>
      </c>
      <c r="AH467" s="6" t="str">
        <f t="shared" si="142"/>
        <v>59MB1BGB-MB0A01S</v>
      </c>
      <c r="AI467" s="6" t="str">
        <f t="shared" si="143"/>
        <v/>
      </c>
      <c r="AJ467" s="6" t="str">
        <f t="shared" si="144"/>
        <v/>
      </c>
      <c r="AK467" s="6" t="str">
        <f t="shared" si="145"/>
        <v/>
      </c>
      <c r="AL467" s="6" t="str">
        <f t="shared" si="146"/>
        <v/>
      </c>
      <c r="AM467" s="6" t="str">
        <f t="shared" si="147"/>
        <v/>
      </c>
      <c r="AN467" s="6" t="str">
        <f t="shared" si="148"/>
        <v/>
      </c>
      <c r="AO467" s="6" t="str">
        <f t="shared" si="149"/>
        <v xml:space="preserve">90MB1BG0-C1BAY0 | 59MB1BGB-MB0A01S |  |  |  |  |  | </v>
      </c>
      <c r="AP467" s="6">
        <f t="shared" si="150"/>
        <v>0</v>
      </c>
      <c r="AQ467" s="4"/>
      <c r="AR467" s="6" t="b">
        <f t="shared" si="151"/>
        <v>1</v>
      </c>
      <c r="AS467" s="6" t="str">
        <f t="shared" si="152"/>
        <v>461E | 90MB1BG0-C1BAY0 | 59MB1BGB-MB0A01S |  |  |  |  |  |  | D2</v>
      </c>
      <c r="AT467" s="63">
        <f>IF(NOT(AR467),IF(TRIM($H467)="","Assembly","Phantom Alt"),VLOOKUP(F467,ZPCS04!B:G,6,0))</f>
        <v>891</v>
      </c>
      <c r="AU467" s="7"/>
      <c r="AV467" s="38">
        <f ca="1">IF(TRIM($W467)="F",OFFSET($A$5,MATCH($AS467,$AS$5:$AS467,0)-1,0),$A467)</f>
        <v>464</v>
      </c>
      <c r="AW467" s="38">
        <f ca="1">IFERROR(OFFSET(ZPCS04!$A$1,MATCH(F467,ZPCS04!B:B,0)-1,0),100)</f>
        <v>2</v>
      </c>
      <c r="AX467" s="7"/>
      <c r="AY467" s="6" t="b">
        <f t="shared" si="153"/>
        <v>1</v>
      </c>
      <c r="AZ467" s="6" t="b">
        <f t="shared" si="154"/>
        <v>1</v>
      </c>
      <c r="BB467" s="38" t="str">
        <f ca="1">IF(AT467="Phantom Alt",MATCH($AS467,$AS$5:$AS467,0),IF(OR(OFFSET($AF467,0,8-COUNTBLANK($AG467:$AN467))=$F466,$BE467=$BE466),$BB466,""))</f>
        <v/>
      </c>
      <c r="BC467" s="41"/>
      <c r="BD467" s="55" t="str">
        <f t="shared" si="155"/>
        <v>90MB1BG0-C1BAY0 | 11G232210516390</v>
      </c>
      <c r="BE467" s="55" t="str">
        <f t="shared" ca="1" si="156"/>
        <v>90MB1BG0-C1BAY0 | 59MB1BGB-MB0A01S</v>
      </c>
      <c r="BF467" s="57">
        <f ca="1">IFERROR(VLOOKUP($BE467,$BD$5:$BF466,3,0)*$AE467,VLOOKUP($C467,Demanda!$A:$B,2,0)*$AE467)*IF(AT467="Phantom Alt",$BC467,TRUE)</f>
        <v>4500</v>
      </c>
      <c r="BG467" s="57">
        <f t="shared" ca="1" si="157"/>
        <v>0</v>
      </c>
      <c r="BH467" s="57">
        <f>SUMIF(Invoice!A:A,F467,Invoice!B:B)</f>
        <v>0</v>
      </c>
      <c r="BI467" s="57">
        <f t="shared" ca="1" si="158"/>
        <v>4500</v>
      </c>
      <c r="BJ467" s="57">
        <f ca="1">MIN((BI467-SUMIF($AS$5:AS466,AS467,$BJ$5:BJ466)),MAX(0,BH467-SUMIF($F$5:F466,F467,$BJ$5:BJ466)))</f>
        <v>0</v>
      </c>
      <c r="BK467" s="57">
        <f t="shared" ca="1" si="159"/>
        <v>0</v>
      </c>
      <c r="BL467" s="57">
        <f ca="1">MAX(0,SUMIF(Invoice!A:A,F467,Invoice!B:B)-SUMIF(F:F,F467,BJ:BJ))*(COUNTIF(F:F,F467)=COUNTIF($F$5:F467,F467))</f>
        <v>0</v>
      </c>
    </row>
    <row r="468" spans="1:64" hidden="1">
      <c r="A468" s="43">
        <v>468</v>
      </c>
      <c r="B468" s="13" t="s">
        <v>145</v>
      </c>
      <c r="C468" s="13" t="s">
        <v>5706</v>
      </c>
      <c r="D468" s="13">
        <v>2</v>
      </c>
      <c r="E468" s="13">
        <v>1330</v>
      </c>
      <c r="F468" s="71" t="s">
        <v>1616</v>
      </c>
      <c r="G468" s="71" t="s">
        <v>1617</v>
      </c>
      <c r="H468" s="13" t="s">
        <v>879</v>
      </c>
      <c r="I468" s="13" t="s">
        <v>55</v>
      </c>
      <c r="J468" s="28">
        <v>0</v>
      </c>
      <c r="K468" s="13" t="s">
        <v>148</v>
      </c>
      <c r="L468" s="13" t="s">
        <v>53</v>
      </c>
      <c r="M468" s="13">
        <v>3</v>
      </c>
      <c r="O468" s="13">
        <v>1</v>
      </c>
      <c r="P468" s="13">
        <v>2</v>
      </c>
      <c r="Q468" s="13">
        <v>5</v>
      </c>
      <c r="R468" s="13" t="s">
        <v>73</v>
      </c>
      <c r="S468" s="13" t="s">
        <v>73</v>
      </c>
      <c r="T468" s="13">
        <v>44901</v>
      </c>
      <c r="U468" s="13">
        <v>2958465</v>
      </c>
      <c r="V468" s="13" t="s">
        <v>5707</v>
      </c>
      <c r="W468" s="13" t="s">
        <v>144</v>
      </c>
      <c r="Y468" s="13" t="s">
        <v>143</v>
      </c>
      <c r="Z468" s="13">
        <v>7594328</v>
      </c>
      <c r="AA468" s="13">
        <v>838</v>
      </c>
      <c r="AB468" s="13">
        <v>419</v>
      </c>
      <c r="AE468" s="51">
        <f t="shared" si="140"/>
        <v>3</v>
      </c>
      <c r="AG468" s="6" t="str">
        <f t="shared" si="141"/>
        <v>90MB1BG0-C1BAY0</v>
      </c>
      <c r="AH468" s="6" t="str">
        <f t="shared" si="142"/>
        <v>59MB1BGB-MB0A01S</v>
      </c>
      <c r="AI468" s="6" t="str">
        <f t="shared" si="143"/>
        <v/>
      </c>
      <c r="AJ468" s="6" t="str">
        <f t="shared" si="144"/>
        <v/>
      </c>
      <c r="AK468" s="6" t="str">
        <f t="shared" si="145"/>
        <v/>
      </c>
      <c r="AL468" s="6" t="str">
        <f t="shared" si="146"/>
        <v/>
      </c>
      <c r="AM468" s="6" t="str">
        <f t="shared" si="147"/>
        <v/>
      </c>
      <c r="AN468" s="6" t="str">
        <f t="shared" si="148"/>
        <v/>
      </c>
      <c r="AO468" s="6" t="str">
        <f t="shared" si="149"/>
        <v xml:space="preserve">90MB1BG0-C1BAY0 | 59MB1BGB-MB0A01S |  |  |  |  |  | </v>
      </c>
      <c r="AP468" s="6">
        <f t="shared" si="150"/>
        <v>0</v>
      </c>
      <c r="AQ468" s="4"/>
      <c r="AR468" s="6" t="b">
        <f t="shared" si="151"/>
        <v>1</v>
      </c>
      <c r="AS468" s="6" t="str">
        <f t="shared" si="152"/>
        <v>461E | 90MB1BG0-C1BAY0 | 59MB1BGB-MB0A01S |  |  |  |  |  |  | D2</v>
      </c>
      <c r="AT468" s="63">
        <f>IF(NOT(AR468),IF(TRIM($H468)="","Assembly","Phantom Alt"),VLOOKUP(F468,ZPCS04!B:G,6,0))</f>
        <v>891</v>
      </c>
      <c r="AU468" s="7"/>
      <c r="AV468" s="38">
        <f ca="1">IF(TRIM($W468)="F",OFFSET($A$5,MATCH($AS468,$AS$5:$AS468,0)-1,0),$A468)</f>
        <v>464</v>
      </c>
      <c r="AW468" s="38">
        <f ca="1">IFERROR(OFFSET(ZPCS04!$A$1,MATCH(F468,ZPCS04!B:B,0)-1,0),100)</f>
        <v>2</v>
      </c>
      <c r="AX468" s="7"/>
      <c r="AY468" s="6" t="b">
        <f t="shared" si="153"/>
        <v>1</v>
      </c>
      <c r="AZ468" s="6" t="b">
        <f t="shared" si="154"/>
        <v>1</v>
      </c>
      <c r="BB468" s="38" t="str">
        <f ca="1">IF(AT468="Phantom Alt",MATCH($AS468,$AS$5:$AS468,0),IF(OR(OFFSET($AF468,0,8-COUNTBLANK($AG468:$AN468))=$F467,$BE468=$BE467),$BB467,""))</f>
        <v/>
      </c>
      <c r="BC468" s="41"/>
      <c r="BD468" s="55" t="str">
        <f t="shared" si="155"/>
        <v>90MB1BG0-C1BAY0 | 11G232210516510</v>
      </c>
      <c r="BE468" s="55" t="str">
        <f t="shared" ca="1" si="156"/>
        <v>90MB1BG0-C1BAY0 | 59MB1BGB-MB0A01S</v>
      </c>
      <c r="BF468" s="57">
        <f ca="1">IFERROR(VLOOKUP($BE468,$BD$5:$BF467,3,0)*$AE468,VLOOKUP($C468,Demanda!$A:$B,2,0)*$AE468)*IF(AT468="Phantom Alt",$BC468,TRUE)</f>
        <v>4500</v>
      </c>
      <c r="BG468" s="57">
        <f t="shared" ca="1" si="157"/>
        <v>0</v>
      </c>
      <c r="BH468" s="57">
        <f>SUMIF(Invoice!A:A,F468,Invoice!B:B)</f>
        <v>0</v>
      </c>
      <c r="BI468" s="57">
        <f t="shared" ca="1" si="158"/>
        <v>4500</v>
      </c>
      <c r="BJ468" s="57">
        <f ca="1">MIN((BI468-SUMIF($AS$5:AS467,AS468,$BJ$5:BJ467)),MAX(0,BH468-SUMIF($F$5:F467,F468,$BJ$5:BJ467)))</f>
        <v>0</v>
      </c>
      <c r="BK468" s="57">
        <f t="shared" ca="1" si="159"/>
        <v>0</v>
      </c>
      <c r="BL468" s="57">
        <f ca="1">MAX(0,SUMIF(Invoice!A:A,F468,Invoice!B:B)-SUMIF(F:F,F468,BJ:BJ))*(COUNTIF(F:F,F468)=COUNTIF($F$5:F468,F468))</f>
        <v>0</v>
      </c>
    </row>
    <row r="469" spans="1:64" hidden="1">
      <c r="A469" s="43">
        <v>469</v>
      </c>
      <c r="B469" s="13" t="s">
        <v>145</v>
      </c>
      <c r="C469" s="13" t="s">
        <v>5706</v>
      </c>
      <c r="D469" s="13">
        <v>2</v>
      </c>
      <c r="E469" s="13">
        <v>1340</v>
      </c>
      <c r="F469" s="71" t="s">
        <v>1618</v>
      </c>
      <c r="G469" s="71" t="s">
        <v>1619</v>
      </c>
      <c r="H469" s="13" t="s">
        <v>888</v>
      </c>
      <c r="I469" s="13" t="s">
        <v>55</v>
      </c>
      <c r="J469" s="28">
        <v>0</v>
      </c>
      <c r="K469" s="13" t="s">
        <v>148</v>
      </c>
      <c r="L469" s="13" t="s">
        <v>53</v>
      </c>
      <c r="M469" s="13">
        <v>65</v>
      </c>
      <c r="O469" s="13">
        <v>1</v>
      </c>
      <c r="P469" s="13">
        <v>2</v>
      </c>
      <c r="Q469" s="13">
        <v>2</v>
      </c>
      <c r="R469" s="13" t="s">
        <v>73</v>
      </c>
      <c r="S469" s="13" t="s">
        <v>73</v>
      </c>
      <c r="T469" s="13">
        <v>44901</v>
      </c>
      <c r="U469" s="13">
        <v>2958465</v>
      </c>
      <c r="V469" s="13" t="s">
        <v>5707</v>
      </c>
      <c r="W469" s="13" t="s">
        <v>144</v>
      </c>
      <c r="Y469" s="13" t="s">
        <v>143</v>
      </c>
      <c r="Z469" s="13">
        <v>7594328</v>
      </c>
      <c r="AA469" s="13">
        <v>842</v>
      </c>
      <c r="AB469" s="13">
        <v>421</v>
      </c>
      <c r="AE469" s="51">
        <f t="shared" si="140"/>
        <v>65</v>
      </c>
      <c r="AG469" s="6" t="str">
        <f t="shared" si="141"/>
        <v>90MB1BG0-C1BAY0</v>
      </c>
      <c r="AH469" s="6" t="str">
        <f t="shared" si="142"/>
        <v>59MB1BGB-MB0A01S</v>
      </c>
      <c r="AI469" s="6" t="str">
        <f t="shared" si="143"/>
        <v/>
      </c>
      <c r="AJ469" s="6" t="str">
        <f t="shared" si="144"/>
        <v/>
      </c>
      <c r="AK469" s="6" t="str">
        <f t="shared" si="145"/>
        <v/>
      </c>
      <c r="AL469" s="6" t="str">
        <f t="shared" si="146"/>
        <v/>
      </c>
      <c r="AM469" s="6" t="str">
        <f t="shared" si="147"/>
        <v/>
      </c>
      <c r="AN469" s="6" t="str">
        <f t="shared" si="148"/>
        <v/>
      </c>
      <c r="AO469" s="6" t="str">
        <f t="shared" si="149"/>
        <v xml:space="preserve">90MB1BG0-C1BAY0 | 59MB1BGB-MB0A01S |  |  |  |  |  | </v>
      </c>
      <c r="AP469" s="6">
        <f t="shared" si="150"/>
        <v>0</v>
      </c>
      <c r="AQ469" s="4"/>
      <c r="AR469" s="6" t="b">
        <f t="shared" si="151"/>
        <v>1</v>
      </c>
      <c r="AS469" s="6" t="str">
        <f t="shared" si="152"/>
        <v>461E | 90MB1BG0-C1BAY0 | 59MB1BGB-MB0A01S |  |  |  |  |  |  | D3</v>
      </c>
      <c r="AT469" s="63">
        <f>IF(NOT(AR469),IF(TRIM($H469)="","Assembly","Phantom Alt"),VLOOKUP(F469,ZPCS04!B:G,6,0))</f>
        <v>758</v>
      </c>
      <c r="AU469" s="7"/>
      <c r="AV469" s="38">
        <f ca="1">IF(TRIM($W469)="F",OFFSET($A$5,MATCH($AS469,$AS$5:$AS469,0)-1,0),$A469)</f>
        <v>469</v>
      </c>
      <c r="AW469" s="38">
        <f ca="1">IFERROR(OFFSET(ZPCS04!$A$1,MATCH(F469,ZPCS04!B:B,0)-1,0),100)</f>
        <v>1.9999989999999999</v>
      </c>
      <c r="AX469" s="7"/>
      <c r="AY469" s="6" t="b">
        <f t="shared" si="153"/>
        <v>1</v>
      </c>
      <c r="AZ469" s="6" t="b">
        <f t="shared" si="154"/>
        <v>1</v>
      </c>
      <c r="BB469" s="38" t="str">
        <f ca="1">IF(AT469="Phantom Alt",MATCH($AS469,$AS$5:$AS469,0),IF(OR(OFFSET($AF469,0,8-COUNTBLANK($AG469:$AN469))=$F468,$BE469=$BE468),$BB468,""))</f>
        <v/>
      </c>
      <c r="BC469" s="41"/>
      <c r="BD469" s="55" t="str">
        <f t="shared" si="155"/>
        <v>90MB1BG0-C1BAY0 | 11G232222416070</v>
      </c>
      <c r="BE469" s="55" t="str">
        <f t="shared" ca="1" si="156"/>
        <v>90MB1BG0-C1BAY0 | 59MB1BGB-MB0A01S</v>
      </c>
      <c r="BF469" s="57">
        <f ca="1">IFERROR(VLOOKUP($BE469,$BD$5:$BF468,3,0)*$AE469,VLOOKUP($C469,Demanda!$A:$B,2,0)*$AE469)*IF(AT469="Phantom Alt",$BC469,TRUE)</f>
        <v>97500</v>
      </c>
      <c r="BG469" s="57">
        <f t="shared" ca="1" si="157"/>
        <v>0</v>
      </c>
      <c r="BH469" s="57">
        <f>SUMIF(Invoice!A:A,F469,Invoice!B:B)</f>
        <v>100000</v>
      </c>
      <c r="BI469" s="57">
        <f t="shared" ca="1" si="158"/>
        <v>97500</v>
      </c>
      <c r="BJ469" s="57">
        <f ca="1">MIN((BI469-SUMIF($AS$5:AS468,AS469,$BJ$5:BJ468)),MAX(0,BH469-SUMIF($F$5:F468,F469,$BJ$5:BJ468)))</f>
        <v>97500</v>
      </c>
      <c r="BK469" s="57">
        <f t="shared" ca="1" si="159"/>
        <v>0</v>
      </c>
      <c r="BL469" s="57">
        <f ca="1">MAX(0,SUMIF(Invoice!A:A,F469,Invoice!B:B)-SUMIF(F:F,F469,BJ:BJ))*(COUNTIF(F:F,F469)=COUNTIF($F$5:F469,F469))</f>
        <v>2500</v>
      </c>
    </row>
    <row r="470" spans="1:64" hidden="1">
      <c r="A470" s="43">
        <v>470</v>
      </c>
      <c r="B470" s="13" t="s">
        <v>145</v>
      </c>
      <c r="C470" s="13" t="s">
        <v>5706</v>
      </c>
      <c r="D470" s="13">
        <v>2</v>
      </c>
      <c r="E470" s="13">
        <v>1340</v>
      </c>
      <c r="F470" s="71" t="s">
        <v>1621</v>
      </c>
      <c r="G470" s="71" t="s">
        <v>1619</v>
      </c>
      <c r="H470" s="13" t="s">
        <v>888</v>
      </c>
      <c r="I470" s="13" t="s">
        <v>54</v>
      </c>
      <c r="J470" s="28">
        <v>100</v>
      </c>
      <c r="K470" s="13" t="s">
        <v>148</v>
      </c>
      <c r="L470" s="13" t="s">
        <v>53</v>
      </c>
      <c r="M470" s="13">
        <v>65</v>
      </c>
      <c r="N470" s="13">
        <v>65</v>
      </c>
      <c r="O470" s="13">
        <v>1</v>
      </c>
      <c r="P470" s="13">
        <v>2</v>
      </c>
      <c r="Q470" s="13">
        <v>1</v>
      </c>
      <c r="R470" s="13" t="s">
        <v>73</v>
      </c>
      <c r="S470" s="13" t="s">
        <v>73</v>
      </c>
      <c r="T470" s="13">
        <v>44901</v>
      </c>
      <c r="U470" s="13">
        <v>2958465</v>
      </c>
      <c r="V470" s="13" t="s">
        <v>5707</v>
      </c>
      <c r="W470" s="13" t="s">
        <v>144</v>
      </c>
      <c r="Y470" s="13" t="s">
        <v>143</v>
      </c>
      <c r="Z470" s="13">
        <v>7594328</v>
      </c>
      <c r="AA470" s="13">
        <v>840</v>
      </c>
      <c r="AB470" s="13">
        <v>420</v>
      </c>
      <c r="AE470" s="51">
        <f t="shared" si="140"/>
        <v>65</v>
      </c>
      <c r="AG470" s="6" t="str">
        <f t="shared" si="141"/>
        <v>90MB1BG0-C1BAY0</v>
      </c>
      <c r="AH470" s="6" t="str">
        <f t="shared" si="142"/>
        <v>59MB1BGB-MB0A01S</v>
      </c>
      <c r="AI470" s="6" t="str">
        <f t="shared" si="143"/>
        <v/>
      </c>
      <c r="AJ470" s="6" t="str">
        <f t="shared" si="144"/>
        <v/>
      </c>
      <c r="AK470" s="6" t="str">
        <f t="shared" si="145"/>
        <v/>
      </c>
      <c r="AL470" s="6" t="str">
        <f t="shared" si="146"/>
        <v/>
      </c>
      <c r="AM470" s="6" t="str">
        <f t="shared" si="147"/>
        <v/>
      </c>
      <c r="AN470" s="6" t="str">
        <f t="shared" si="148"/>
        <v/>
      </c>
      <c r="AO470" s="6" t="str">
        <f t="shared" si="149"/>
        <v xml:space="preserve">90MB1BG0-C1BAY0 | 59MB1BGB-MB0A01S |  |  |  |  |  | </v>
      </c>
      <c r="AP470" s="6">
        <f t="shared" si="150"/>
        <v>100</v>
      </c>
      <c r="AQ470" s="4"/>
      <c r="AR470" s="6" t="b">
        <f t="shared" si="151"/>
        <v>1</v>
      </c>
      <c r="AS470" s="6" t="str">
        <f t="shared" si="152"/>
        <v>461E | 90MB1BG0-C1BAY0 | 59MB1BGB-MB0A01S |  |  |  |  |  |  | D3</v>
      </c>
      <c r="AT470" s="63">
        <f>IF(NOT(AR470),IF(TRIM($H470)="","Assembly","Phantom Alt"),VLOOKUP(F470,ZPCS04!B:G,6,0))</f>
        <v>758</v>
      </c>
      <c r="AU470" s="7"/>
      <c r="AV470" s="38">
        <f ca="1">IF(TRIM($W470)="F",OFFSET($A$5,MATCH($AS470,$AS$5:$AS470,0)-1,0),$A470)</f>
        <v>469</v>
      </c>
      <c r="AW470" s="38">
        <f ca="1">IFERROR(OFFSET(ZPCS04!$A$1,MATCH(F470,ZPCS04!B:B,0)-1,0),100)</f>
        <v>2</v>
      </c>
      <c r="AX470" s="7"/>
      <c r="AY470" s="6" t="b">
        <f t="shared" si="153"/>
        <v>1</v>
      </c>
      <c r="AZ470" s="6" t="b">
        <f t="shared" si="154"/>
        <v>1</v>
      </c>
      <c r="BB470" s="38" t="str">
        <f ca="1">IF(AT470="Phantom Alt",MATCH($AS470,$AS$5:$AS470,0),IF(OR(OFFSET($AF470,0,8-COUNTBLANK($AG470:$AN470))=$F469,$BE470=$BE469),$BB469,""))</f>
        <v/>
      </c>
      <c r="BC470" s="41"/>
      <c r="BD470" s="55" t="str">
        <f t="shared" si="155"/>
        <v>90MB1BG0-C1BAY0 | 11G232222416150</v>
      </c>
      <c r="BE470" s="55" t="str">
        <f t="shared" ca="1" si="156"/>
        <v>90MB1BG0-C1BAY0 | 59MB1BGB-MB0A01S</v>
      </c>
      <c r="BF470" s="57">
        <f ca="1">IFERROR(VLOOKUP($BE470,$BD$5:$BF469,3,0)*$AE470,VLOOKUP($C470,Demanda!$A:$B,2,0)*$AE470)*IF(AT470="Phantom Alt",$BC470,TRUE)</f>
        <v>97500</v>
      </c>
      <c r="BG470" s="57">
        <f t="shared" ca="1" si="157"/>
        <v>97500</v>
      </c>
      <c r="BH470" s="57">
        <f>SUMIF(Invoice!A:A,F470,Invoice!B:B)</f>
        <v>0</v>
      </c>
      <c r="BI470" s="57">
        <f t="shared" ca="1" si="158"/>
        <v>97500</v>
      </c>
      <c r="BJ470" s="57">
        <f ca="1">MIN((BI470-SUMIF($AS$5:AS469,AS470,$BJ$5:BJ469)),MAX(0,BH470-SUMIF($F$5:F469,F470,$BJ$5:BJ469)))</f>
        <v>0</v>
      </c>
      <c r="BK470" s="57">
        <f t="shared" ca="1" si="159"/>
        <v>0</v>
      </c>
      <c r="BL470" s="57">
        <f ca="1">MAX(0,SUMIF(Invoice!A:A,F470,Invoice!B:B)-SUMIF(F:F,F470,BJ:BJ))*(COUNTIF(F:F,F470)=COUNTIF($F$5:F470,F470))</f>
        <v>0</v>
      </c>
    </row>
    <row r="471" spans="1:64" hidden="1">
      <c r="A471" s="43">
        <v>471</v>
      </c>
      <c r="B471" s="13" t="s">
        <v>145</v>
      </c>
      <c r="C471" s="13" t="s">
        <v>5706</v>
      </c>
      <c r="D471" s="13">
        <v>2</v>
      </c>
      <c r="E471" s="13">
        <v>1340</v>
      </c>
      <c r="F471" s="71" t="s">
        <v>1622</v>
      </c>
      <c r="G471" s="71" t="s">
        <v>1619</v>
      </c>
      <c r="H471" s="13" t="s">
        <v>888</v>
      </c>
      <c r="I471" s="13" t="s">
        <v>55</v>
      </c>
      <c r="J471" s="28">
        <v>0</v>
      </c>
      <c r="K471" s="13" t="s">
        <v>148</v>
      </c>
      <c r="L471" s="13" t="s">
        <v>53</v>
      </c>
      <c r="M471" s="13">
        <v>65</v>
      </c>
      <c r="O471" s="13">
        <v>1</v>
      </c>
      <c r="P471" s="13">
        <v>2</v>
      </c>
      <c r="Q471" s="13">
        <v>3</v>
      </c>
      <c r="R471" s="13" t="s">
        <v>73</v>
      </c>
      <c r="S471" s="13" t="s">
        <v>73</v>
      </c>
      <c r="T471" s="13">
        <v>44901</v>
      </c>
      <c r="U471" s="13">
        <v>2958465</v>
      </c>
      <c r="V471" s="13" t="s">
        <v>5707</v>
      </c>
      <c r="W471" s="13" t="s">
        <v>144</v>
      </c>
      <c r="Y471" s="13" t="s">
        <v>143</v>
      </c>
      <c r="Z471" s="13">
        <v>7594328</v>
      </c>
      <c r="AA471" s="13">
        <v>844</v>
      </c>
      <c r="AB471" s="13">
        <v>422</v>
      </c>
      <c r="AE471" s="51">
        <f t="shared" si="140"/>
        <v>65</v>
      </c>
      <c r="AG471" s="6" t="str">
        <f t="shared" si="141"/>
        <v>90MB1BG0-C1BAY0</v>
      </c>
      <c r="AH471" s="6" t="str">
        <f t="shared" si="142"/>
        <v>59MB1BGB-MB0A01S</v>
      </c>
      <c r="AI471" s="6" t="str">
        <f t="shared" si="143"/>
        <v/>
      </c>
      <c r="AJ471" s="6" t="str">
        <f t="shared" si="144"/>
        <v/>
      </c>
      <c r="AK471" s="6" t="str">
        <f t="shared" si="145"/>
        <v/>
      </c>
      <c r="AL471" s="6" t="str">
        <f t="shared" si="146"/>
        <v/>
      </c>
      <c r="AM471" s="6" t="str">
        <f t="shared" si="147"/>
        <v/>
      </c>
      <c r="AN471" s="6" t="str">
        <f t="shared" si="148"/>
        <v/>
      </c>
      <c r="AO471" s="6" t="str">
        <f t="shared" si="149"/>
        <v xml:space="preserve">90MB1BG0-C1BAY0 | 59MB1BGB-MB0A01S |  |  |  |  |  | </v>
      </c>
      <c r="AP471" s="6">
        <f t="shared" si="150"/>
        <v>0</v>
      </c>
      <c r="AQ471" s="4"/>
      <c r="AR471" s="6" t="b">
        <f t="shared" si="151"/>
        <v>1</v>
      </c>
      <c r="AS471" s="6" t="str">
        <f t="shared" si="152"/>
        <v>461E | 90MB1BG0-C1BAY0 | 59MB1BGB-MB0A01S |  |  |  |  |  |  | D3</v>
      </c>
      <c r="AT471" s="63">
        <f>IF(NOT(AR471),IF(TRIM($H471)="","Assembly","Phantom Alt"),VLOOKUP(F471,ZPCS04!B:G,6,0))</f>
        <v>758</v>
      </c>
      <c r="AU471" s="7"/>
      <c r="AV471" s="38">
        <f ca="1">IF(TRIM($W471)="F",OFFSET($A$5,MATCH($AS471,$AS$5:$AS471,0)-1,0),$A471)</f>
        <v>469</v>
      </c>
      <c r="AW471" s="38">
        <f ca="1">IFERROR(OFFSET(ZPCS04!$A$1,MATCH(F471,ZPCS04!B:B,0)-1,0),100)</f>
        <v>2</v>
      </c>
      <c r="AX471" s="7"/>
      <c r="AY471" s="6" t="b">
        <f t="shared" si="153"/>
        <v>1</v>
      </c>
      <c r="AZ471" s="6" t="b">
        <f t="shared" si="154"/>
        <v>1</v>
      </c>
      <c r="BB471" s="38" t="str">
        <f ca="1">IF(AT471="Phantom Alt",MATCH($AS471,$AS$5:$AS471,0),IF(OR(OFFSET($AF471,0,8-COUNTBLANK($AG471:$AN471))=$F470,$BE471=$BE470),$BB470,""))</f>
        <v/>
      </c>
      <c r="BC471" s="41"/>
      <c r="BD471" s="55" t="str">
        <f t="shared" si="155"/>
        <v>90MB1BG0-C1BAY0 | 11G232222416320</v>
      </c>
      <c r="BE471" s="55" t="str">
        <f t="shared" ca="1" si="156"/>
        <v>90MB1BG0-C1BAY0 | 59MB1BGB-MB0A01S</v>
      </c>
      <c r="BF471" s="57">
        <f ca="1">IFERROR(VLOOKUP($BE471,$BD$5:$BF470,3,0)*$AE471,VLOOKUP($C471,Demanda!$A:$B,2,0)*$AE471)*IF(AT471="Phantom Alt",$BC471,TRUE)</f>
        <v>97500</v>
      </c>
      <c r="BG471" s="57">
        <f t="shared" ca="1" si="157"/>
        <v>0</v>
      </c>
      <c r="BH471" s="57">
        <f>SUMIF(Invoice!A:A,F471,Invoice!B:B)</f>
        <v>0</v>
      </c>
      <c r="BI471" s="57">
        <f t="shared" ca="1" si="158"/>
        <v>97500</v>
      </c>
      <c r="BJ471" s="57">
        <f ca="1">MIN((BI471-SUMIF($AS$5:AS470,AS471,$BJ$5:BJ470)),MAX(0,BH471-SUMIF($F$5:F470,F471,$BJ$5:BJ470)))</f>
        <v>0</v>
      </c>
      <c r="BK471" s="57">
        <f t="shared" ca="1" si="159"/>
        <v>0</v>
      </c>
      <c r="BL471" s="57">
        <f ca="1">MAX(0,SUMIF(Invoice!A:A,F471,Invoice!B:B)-SUMIF(F:F,F471,BJ:BJ))*(COUNTIF(F:F,F471)=COUNTIF($F$5:F471,F471))</f>
        <v>0</v>
      </c>
    </row>
    <row r="472" spans="1:64" hidden="1">
      <c r="A472" s="43">
        <v>472</v>
      </c>
      <c r="B472" s="13" t="s">
        <v>145</v>
      </c>
      <c r="C472" s="13" t="s">
        <v>5706</v>
      </c>
      <c r="D472" s="13">
        <v>2</v>
      </c>
      <c r="E472" s="13">
        <v>1340</v>
      </c>
      <c r="F472" s="71" t="s">
        <v>1623</v>
      </c>
      <c r="G472" s="71" t="s">
        <v>1624</v>
      </c>
      <c r="H472" s="13" t="s">
        <v>888</v>
      </c>
      <c r="I472" s="13" t="s">
        <v>55</v>
      </c>
      <c r="J472" s="28">
        <v>0</v>
      </c>
      <c r="K472" s="13" t="s">
        <v>148</v>
      </c>
      <c r="L472" s="13" t="s">
        <v>53</v>
      </c>
      <c r="M472" s="13">
        <v>65</v>
      </c>
      <c r="O472" s="13">
        <v>1</v>
      </c>
      <c r="P472" s="13">
        <v>2</v>
      </c>
      <c r="Q472" s="13">
        <v>4</v>
      </c>
      <c r="R472" s="13" t="s">
        <v>73</v>
      </c>
      <c r="S472" s="13" t="s">
        <v>73</v>
      </c>
      <c r="T472" s="13">
        <v>44901</v>
      </c>
      <c r="U472" s="13">
        <v>2958465</v>
      </c>
      <c r="V472" s="13" t="s">
        <v>5707</v>
      </c>
      <c r="W472" s="13" t="s">
        <v>144</v>
      </c>
      <c r="Y472" s="13" t="s">
        <v>143</v>
      </c>
      <c r="Z472" s="13">
        <v>7594328</v>
      </c>
      <c r="AA472" s="13">
        <v>846</v>
      </c>
      <c r="AB472" s="13">
        <v>423</v>
      </c>
      <c r="AE472" s="51">
        <f t="shared" si="140"/>
        <v>65</v>
      </c>
      <c r="AG472" s="6" t="str">
        <f t="shared" si="141"/>
        <v>90MB1BG0-C1BAY0</v>
      </c>
      <c r="AH472" s="6" t="str">
        <f t="shared" si="142"/>
        <v>59MB1BGB-MB0A01S</v>
      </c>
      <c r="AI472" s="6" t="str">
        <f t="shared" si="143"/>
        <v/>
      </c>
      <c r="AJ472" s="6" t="str">
        <f t="shared" si="144"/>
        <v/>
      </c>
      <c r="AK472" s="6" t="str">
        <f t="shared" si="145"/>
        <v/>
      </c>
      <c r="AL472" s="6" t="str">
        <f t="shared" si="146"/>
        <v/>
      </c>
      <c r="AM472" s="6" t="str">
        <f t="shared" si="147"/>
        <v/>
      </c>
      <c r="AN472" s="6" t="str">
        <f t="shared" si="148"/>
        <v/>
      </c>
      <c r="AO472" s="6" t="str">
        <f t="shared" si="149"/>
        <v xml:space="preserve">90MB1BG0-C1BAY0 | 59MB1BGB-MB0A01S |  |  |  |  |  | </v>
      </c>
      <c r="AP472" s="6">
        <f t="shared" si="150"/>
        <v>0</v>
      </c>
      <c r="AQ472" s="4"/>
      <c r="AR472" s="6" t="b">
        <f t="shared" si="151"/>
        <v>1</v>
      </c>
      <c r="AS472" s="6" t="str">
        <f t="shared" si="152"/>
        <v>461E | 90MB1BG0-C1BAY0 | 59MB1BGB-MB0A01S |  |  |  |  |  |  | D3</v>
      </c>
      <c r="AT472" s="63">
        <f>IF(NOT(AR472),IF(TRIM($H472)="","Assembly","Phantom Alt"),VLOOKUP(F472,ZPCS04!B:G,6,0))</f>
        <v>758</v>
      </c>
      <c r="AU472" s="7"/>
      <c r="AV472" s="38">
        <f ca="1">IF(TRIM($W472)="F",OFFSET($A$5,MATCH($AS472,$AS$5:$AS472,0)-1,0),$A472)</f>
        <v>469</v>
      </c>
      <c r="AW472" s="38">
        <f ca="1">IFERROR(OFFSET(ZPCS04!$A$1,MATCH(F472,ZPCS04!B:B,0)-1,0),100)</f>
        <v>2</v>
      </c>
      <c r="AX472" s="7"/>
      <c r="AY472" s="6" t="b">
        <f t="shared" si="153"/>
        <v>1</v>
      </c>
      <c r="AZ472" s="6" t="b">
        <f t="shared" si="154"/>
        <v>1</v>
      </c>
      <c r="BB472" s="38" t="str">
        <f ca="1">IF(AT472="Phantom Alt",MATCH($AS472,$AS$5:$AS472,0),IF(OR(OFFSET($AF472,0,8-COUNTBLANK($AG472:$AN472))=$F471,$BE472=$BE471),$BB471,""))</f>
        <v/>
      </c>
      <c r="BC472" s="41"/>
      <c r="BD472" s="55" t="str">
        <f t="shared" si="155"/>
        <v>90MB1BG0-C1BAY0 | 11G232222416360</v>
      </c>
      <c r="BE472" s="55" t="str">
        <f t="shared" ca="1" si="156"/>
        <v>90MB1BG0-C1BAY0 | 59MB1BGB-MB0A01S</v>
      </c>
      <c r="BF472" s="57">
        <f ca="1">IFERROR(VLOOKUP($BE472,$BD$5:$BF471,3,0)*$AE472,VLOOKUP($C472,Demanda!$A:$B,2,0)*$AE472)*IF(AT472="Phantom Alt",$BC472,TRUE)</f>
        <v>97500</v>
      </c>
      <c r="BG472" s="57">
        <f t="shared" ca="1" si="157"/>
        <v>0</v>
      </c>
      <c r="BH472" s="57">
        <f>SUMIF(Invoice!A:A,F472,Invoice!B:B)</f>
        <v>0</v>
      </c>
      <c r="BI472" s="57">
        <f t="shared" ca="1" si="158"/>
        <v>97500</v>
      </c>
      <c r="BJ472" s="57">
        <f ca="1">MIN((BI472-SUMIF($AS$5:AS471,AS472,$BJ$5:BJ471)),MAX(0,BH472-SUMIF($F$5:F471,F472,$BJ$5:BJ471)))</f>
        <v>0</v>
      </c>
      <c r="BK472" s="57">
        <f t="shared" ca="1" si="159"/>
        <v>0</v>
      </c>
      <c r="BL472" s="57">
        <f ca="1">MAX(0,SUMIF(Invoice!A:A,F472,Invoice!B:B)-SUMIF(F:F,F472,BJ:BJ))*(COUNTIF(F:F,F472)=COUNTIF($F$5:F472,F472))</f>
        <v>0</v>
      </c>
    </row>
    <row r="473" spans="1:64" hidden="1">
      <c r="A473" s="43">
        <v>473</v>
      </c>
      <c r="B473" s="13" t="s">
        <v>145</v>
      </c>
      <c r="C473" s="13" t="s">
        <v>5706</v>
      </c>
      <c r="D473" s="13">
        <v>2</v>
      </c>
      <c r="E473" s="13">
        <v>1340</v>
      </c>
      <c r="F473" s="71" t="s">
        <v>1625</v>
      </c>
      <c r="G473" s="71" t="s">
        <v>1626</v>
      </c>
      <c r="H473" s="13" t="s">
        <v>888</v>
      </c>
      <c r="I473" s="13" t="s">
        <v>55</v>
      </c>
      <c r="J473" s="28">
        <v>0</v>
      </c>
      <c r="K473" s="13" t="s">
        <v>148</v>
      </c>
      <c r="L473" s="13" t="s">
        <v>53</v>
      </c>
      <c r="M473" s="13">
        <v>65</v>
      </c>
      <c r="O473" s="13">
        <v>1</v>
      </c>
      <c r="P473" s="13">
        <v>2</v>
      </c>
      <c r="Q473" s="13">
        <v>5</v>
      </c>
      <c r="R473" s="13" t="s">
        <v>73</v>
      </c>
      <c r="S473" s="13" t="s">
        <v>73</v>
      </c>
      <c r="T473" s="13">
        <v>44901</v>
      </c>
      <c r="U473" s="13">
        <v>2958465</v>
      </c>
      <c r="V473" s="13" t="s">
        <v>5707</v>
      </c>
      <c r="W473" s="13" t="s">
        <v>144</v>
      </c>
      <c r="Y473" s="13" t="s">
        <v>143</v>
      </c>
      <c r="Z473" s="13">
        <v>7594328</v>
      </c>
      <c r="AA473" s="13">
        <v>848</v>
      </c>
      <c r="AB473" s="13">
        <v>424</v>
      </c>
      <c r="AE473" s="51">
        <f t="shared" si="140"/>
        <v>65</v>
      </c>
      <c r="AG473" s="6" t="str">
        <f t="shared" si="141"/>
        <v>90MB1BG0-C1BAY0</v>
      </c>
      <c r="AH473" s="6" t="str">
        <f t="shared" si="142"/>
        <v>59MB1BGB-MB0A01S</v>
      </c>
      <c r="AI473" s="6" t="str">
        <f t="shared" si="143"/>
        <v/>
      </c>
      <c r="AJ473" s="6" t="str">
        <f t="shared" si="144"/>
        <v/>
      </c>
      <c r="AK473" s="6" t="str">
        <f t="shared" si="145"/>
        <v/>
      </c>
      <c r="AL473" s="6" t="str">
        <f t="shared" si="146"/>
        <v/>
      </c>
      <c r="AM473" s="6" t="str">
        <f t="shared" si="147"/>
        <v/>
      </c>
      <c r="AN473" s="6" t="str">
        <f t="shared" si="148"/>
        <v/>
      </c>
      <c r="AO473" s="6" t="str">
        <f t="shared" si="149"/>
        <v xml:space="preserve">90MB1BG0-C1BAY0 | 59MB1BGB-MB0A01S |  |  |  |  |  | </v>
      </c>
      <c r="AP473" s="6">
        <f t="shared" si="150"/>
        <v>0</v>
      </c>
      <c r="AQ473" s="4"/>
      <c r="AR473" s="6" t="b">
        <f t="shared" si="151"/>
        <v>1</v>
      </c>
      <c r="AS473" s="6" t="str">
        <f t="shared" si="152"/>
        <v>461E | 90MB1BG0-C1BAY0 | 59MB1BGB-MB0A01S |  |  |  |  |  |  | D3</v>
      </c>
      <c r="AT473" s="63">
        <f>IF(NOT(AR473),IF(TRIM($H473)="","Assembly","Phantom Alt"),VLOOKUP(F473,ZPCS04!B:G,6,0))</f>
        <v>758</v>
      </c>
      <c r="AU473" s="7"/>
      <c r="AV473" s="38">
        <f ca="1">IF(TRIM($W473)="F",OFFSET($A$5,MATCH($AS473,$AS$5:$AS473,0)-1,0),$A473)</f>
        <v>469</v>
      </c>
      <c r="AW473" s="38">
        <f ca="1">IFERROR(OFFSET(ZPCS04!$A$1,MATCH(F473,ZPCS04!B:B,0)-1,0),100)</f>
        <v>2</v>
      </c>
      <c r="AX473" s="7"/>
      <c r="AY473" s="6" t="b">
        <f t="shared" si="153"/>
        <v>1</v>
      </c>
      <c r="AZ473" s="6" t="b">
        <f t="shared" si="154"/>
        <v>1</v>
      </c>
      <c r="BB473" s="38" t="str">
        <f ca="1">IF(AT473="Phantom Alt",MATCH($AS473,$AS$5:$AS473,0),IF(OR(OFFSET($AF473,0,8-COUNTBLANK($AG473:$AN473))=$F472,$BE473=$BE472),$BB472,""))</f>
        <v/>
      </c>
      <c r="BC473" s="41"/>
      <c r="BD473" s="55" t="str">
        <f t="shared" si="155"/>
        <v>90MB1BG0-C1BAY0 | 11G232222416390</v>
      </c>
      <c r="BE473" s="55" t="str">
        <f t="shared" ca="1" si="156"/>
        <v>90MB1BG0-C1BAY0 | 59MB1BGB-MB0A01S</v>
      </c>
      <c r="BF473" s="57">
        <f ca="1">IFERROR(VLOOKUP($BE473,$BD$5:$BF472,3,0)*$AE473,VLOOKUP($C473,Demanda!$A:$B,2,0)*$AE473)*IF(AT473="Phantom Alt",$BC473,TRUE)</f>
        <v>97500</v>
      </c>
      <c r="BG473" s="57">
        <f t="shared" ca="1" si="157"/>
        <v>0</v>
      </c>
      <c r="BH473" s="57">
        <f>SUMIF(Invoice!A:A,F473,Invoice!B:B)</f>
        <v>0</v>
      </c>
      <c r="BI473" s="57">
        <f t="shared" ca="1" si="158"/>
        <v>97500</v>
      </c>
      <c r="BJ473" s="57">
        <f ca="1">MIN((BI473-SUMIF($AS$5:AS472,AS473,$BJ$5:BJ472)),MAX(0,BH473-SUMIF($F$5:F472,F473,$BJ$5:BJ472)))</f>
        <v>0</v>
      </c>
      <c r="BK473" s="57">
        <f t="shared" ca="1" si="159"/>
        <v>0</v>
      </c>
      <c r="BL473" s="57">
        <f ca="1">MAX(0,SUMIF(Invoice!A:A,F473,Invoice!B:B)-SUMIF(F:F,F473,BJ:BJ))*(COUNTIF(F:F,F473)=COUNTIF($F$5:F473,F473))</f>
        <v>0</v>
      </c>
    </row>
    <row r="474" spans="1:64" hidden="1">
      <c r="A474" s="43">
        <v>474</v>
      </c>
      <c r="B474" s="13" t="s">
        <v>145</v>
      </c>
      <c r="C474" s="13" t="s">
        <v>5706</v>
      </c>
      <c r="D474" s="13">
        <v>2</v>
      </c>
      <c r="E474" s="13">
        <v>1350</v>
      </c>
      <c r="F474" s="71" t="s">
        <v>341</v>
      </c>
      <c r="G474" s="71" t="s">
        <v>342</v>
      </c>
      <c r="H474" s="13" t="s">
        <v>895</v>
      </c>
      <c r="I474" s="13" t="s">
        <v>54</v>
      </c>
      <c r="J474" s="28">
        <v>100</v>
      </c>
      <c r="K474" s="13" t="s">
        <v>148</v>
      </c>
      <c r="L474" s="13" t="s">
        <v>53</v>
      </c>
      <c r="M474" s="13">
        <v>1</v>
      </c>
      <c r="N474" s="13">
        <v>1</v>
      </c>
      <c r="O474" s="13">
        <v>1</v>
      </c>
      <c r="P474" s="13">
        <v>2</v>
      </c>
      <c r="Q474" s="13">
        <v>1</v>
      </c>
      <c r="R474" s="13" t="s">
        <v>73</v>
      </c>
      <c r="S474" s="13" t="s">
        <v>73</v>
      </c>
      <c r="T474" s="13">
        <v>44901</v>
      </c>
      <c r="U474" s="13">
        <v>2958465</v>
      </c>
      <c r="V474" s="13" t="s">
        <v>5707</v>
      </c>
      <c r="W474" s="13" t="s">
        <v>144</v>
      </c>
      <c r="Y474" s="13" t="s">
        <v>143</v>
      </c>
      <c r="Z474" s="13">
        <v>7594328</v>
      </c>
      <c r="AA474" s="13">
        <v>850</v>
      </c>
      <c r="AB474" s="13">
        <v>425</v>
      </c>
      <c r="AE474" s="51">
        <f t="shared" si="140"/>
        <v>1</v>
      </c>
      <c r="AG474" s="6" t="str">
        <f t="shared" si="141"/>
        <v>90MB1BG0-C1BAY0</v>
      </c>
      <c r="AH474" s="6" t="str">
        <f t="shared" si="142"/>
        <v>59MB1BGB-MB0A01S</v>
      </c>
      <c r="AI474" s="6" t="str">
        <f t="shared" si="143"/>
        <v/>
      </c>
      <c r="AJ474" s="6" t="str">
        <f t="shared" si="144"/>
        <v/>
      </c>
      <c r="AK474" s="6" t="str">
        <f t="shared" si="145"/>
        <v/>
      </c>
      <c r="AL474" s="6" t="str">
        <f t="shared" si="146"/>
        <v/>
      </c>
      <c r="AM474" s="6" t="str">
        <f t="shared" si="147"/>
        <v/>
      </c>
      <c r="AN474" s="6" t="str">
        <f t="shared" si="148"/>
        <v/>
      </c>
      <c r="AO474" s="6" t="str">
        <f t="shared" si="149"/>
        <v xml:space="preserve">90MB1BG0-C1BAY0 | 59MB1BGB-MB0A01S |  |  |  |  |  | </v>
      </c>
      <c r="AP474" s="6">
        <f t="shared" si="150"/>
        <v>100</v>
      </c>
      <c r="AQ474" s="4"/>
      <c r="AR474" s="6" t="b">
        <f t="shared" si="151"/>
        <v>1</v>
      </c>
      <c r="AS474" s="6" t="str">
        <f t="shared" si="152"/>
        <v>461E | 90MB1BG0-C1BAY0 | 59MB1BGB-MB0A01S |  |  |  |  |  |  | D4</v>
      </c>
      <c r="AT474" s="63">
        <f>IF(NOT(AR474),IF(TRIM($H474)="","Assembly","Phantom Alt"),VLOOKUP(F474,ZPCS04!B:G,6,0))</f>
        <v>927</v>
      </c>
      <c r="AU474" s="7"/>
      <c r="AV474" s="38">
        <f ca="1">IF(TRIM($W474)="F",OFFSET($A$5,MATCH($AS474,$AS$5:$AS474,0)-1,0),$A474)</f>
        <v>474</v>
      </c>
      <c r="AW474" s="38">
        <f ca="1">IFERROR(OFFSET(ZPCS04!$A$1,MATCH(F474,ZPCS04!B:B,0)-1,0),100)</f>
        <v>2</v>
      </c>
      <c r="AX474" s="7"/>
      <c r="AY474" s="6" t="b">
        <f t="shared" si="153"/>
        <v>1</v>
      </c>
      <c r="AZ474" s="6" t="b">
        <f t="shared" si="154"/>
        <v>1</v>
      </c>
      <c r="BB474" s="38" t="str">
        <f ca="1">IF(AT474="Phantom Alt",MATCH($AS474,$AS$5:$AS474,0),IF(OR(OFFSET($AF474,0,8-COUNTBLANK($AG474:$AN474))=$F473,$BE474=$BE473),$BB473,""))</f>
        <v/>
      </c>
      <c r="BC474" s="41"/>
      <c r="BD474" s="55" t="str">
        <f t="shared" si="155"/>
        <v>90MB1BG0-C1BAY0 | 06106-00400000</v>
      </c>
      <c r="BE474" s="55" t="str">
        <f t="shared" ca="1" si="156"/>
        <v>90MB1BG0-C1BAY0 | 59MB1BGB-MB0A01S</v>
      </c>
      <c r="BF474" s="57">
        <f ca="1">IFERROR(VLOOKUP($BE474,$BD$5:$BF473,3,0)*$AE474,VLOOKUP($C474,Demanda!$A:$B,2,0)*$AE474)*IF(AT474="Phantom Alt",$BC474,TRUE)</f>
        <v>1500</v>
      </c>
      <c r="BG474" s="57">
        <f t="shared" ca="1" si="157"/>
        <v>1500</v>
      </c>
      <c r="BH474" s="57">
        <f>SUMIF(Invoice!A:A,F474,Invoice!B:B)</f>
        <v>0</v>
      </c>
      <c r="BI474" s="57">
        <f t="shared" ca="1" si="158"/>
        <v>1500</v>
      </c>
      <c r="BJ474" s="57">
        <f ca="1">MIN((BI474-SUMIF($AS$5:AS473,AS474,$BJ$5:BJ473)),MAX(0,BH474-SUMIF($F$5:F473,F474,$BJ$5:BJ473)))</f>
        <v>0</v>
      </c>
      <c r="BK474" s="57">
        <f t="shared" ca="1" si="159"/>
        <v>0</v>
      </c>
      <c r="BL474" s="57">
        <f ca="1">MAX(0,SUMIF(Invoice!A:A,F474,Invoice!B:B)-SUMIF(F:F,F474,BJ:BJ))*(COUNTIF(F:F,F474)=COUNTIF($F$5:F474,F474))</f>
        <v>0</v>
      </c>
    </row>
    <row r="475" spans="1:64" hidden="1">
      <c r="A475" s="43">
        <v>475</v>
      </c>
      <c r="B475" s="13" t="s">
        <v>145</v>
      </c>
      <c r="C475" s="13" t="s">
        <v>5706</v>
      </c>
      <c r="D475" s="13">
        <v>2</v>
      </c>
      <c r="E475" s="13">
        <v>1350</v>
      </c>
      <c r="F475" s="71" t="s">
        <v>343</v>
      </c>
      <c r="G475" s="71" t="s">
        <v>344</v>
      </c>
      <c r="H475" s="13" t="s">
        <v>895</v>
      </c>
      <c r="I475" s="13" t="s">
        <v>55</v>
      </c>
      <c r="J475" s="28">
        <v>0</v>
      </c>
      <c r="K475" s="13" t="s">
        <v>148</v>
      </c>
      <c r="L475" s="13" t="s">
        <v>53</v>
      </c>
      <c r="M475" s="13">
        <v>1</v>
      </c>
      <c r="O475" s="13">
        <v>1</v>
      </c>
      <c r="P475" s="13">
        <v>2</v>
      </c>
      <c r="Q475" s="13">
        <v>2</v>
      </c>
      <c r="R475" s="13" t="s">
        <v>73</v>
      </c>
      <c r="S475" s="13" t="s">
        <v>73</v>
      </c>
      <c r="T475" s="13">
        <v>44901</v>
      </c>
      <c r="U475" s="13">
        <v>2958465</v>
      </c>
      <c r="V475" s="13" t="s">
        <v>5707</v>
      </c>
      <c r="W475" s="13" t="s">
        <v>144</v>
      </c>
      <c r="Y475" s="13" t="s">
        <v>143</v>
      </c>
      <c r="Z475" s="13">
        <v>7594328</v>
      </c>
      <c r="AA475" s="13">
        <v>852</v>
      </c>
      <c r="AB475" s="13">
        <v>426</v>
      </c>
      <c r="AE475" s="51">
        <f t="shared" si="140"/>
        <v>1</v>
      </c>
      <c r="AG475" s="6" t="str">
        <f t="shared" si="141"/>
        <v>90MB1BG0-C1BAY0</v>
      </c>
      <c r="AH475" s="6" t="str">
        <f t="shared" si="142"/>
        <v>59MB1BGB-MB0A01S</v>
      </c>
      <c r="AI475" s="6" t="str">
        <f t="shared" si="143"/>
        <v/>
      </c>
      <c r="AJ475" s="6" t="str">
        <f t="shared" si="144"/>
        <v/>
      </c>
      <c r="AK475" s="6" t="str">
        <f t="shared" si="145"/>
        <v/>
      </c>
      <c r="AL475" s="6" t="str">
        <f t="shared" si="146"/>
        <v/>
      </c>
      <c r="AM475" s="6" t="str">
        <f t="shared" si="147"/>
        <v/>
      </c>
      <c r="AN475" s="6" t="str">
        <f t="shared" si="148"/>
        <v/>
      </c>
      <c r="AO475" s="6" t="str">
        <f t="shared" si="149"/>
        <v xml:space="preserve">90MB1BG0-C1BAY0 | 59MB1BGB-MB0A01S |  |  |  |  |  | </v>
      </c>
      <c r="AP475" s="6">
        <f t="shared" si="150"/>
        <v>0</v>
      </c>
      <c r="AQ475" s="4"/>
      <c r="AR475" s="6" t="b">
        <f t="shared" si="151"/>
        <v>1</v>
      </c>
      <c r="AS475" s="6" t="str">
        <f t="shared" si="152"/>
        <v>461E | 90MB1BG0-C1BAY0 | 59MB1BGB-MB0A01S |  |  |  |  |  |  | D4</v>
      </c>
      <c r="AT475" s="63">
        <f>IF(NOT(AR475),IF(TRIM($H475)="","Assembly","Phantom Alt"),VLOOKUP(F475,ZPCS04!B:G,6,0))</f>
        <v>927</v>
      </c>
      <c r="AU475" s="7"/>
      <c r="AV475" s="38">
        <f ca="1">IF(TRIM($W475)="F",OFFSET($A$5,MATCH($AS475,$AS$5:$AS475,0)-1,0),$A475)</f>
        <v>474</v>
      </c>
      <c r="AW475" s="38">
        <f ca="1">IFERROR(OFFSET(ZPCS04!$A$1,MATCH(F475,ZPCS04!B:B,0)-1,0),100)</f>
        <v>1.9999999850000001</v>
      </c>
      <c r="AX475" s="7"/>
      <c r="AY475" s="6" t="b">
        <f t="shared" si="153"/>
        <v>1</v>
      </c>
      <c r="AZ475" s="6" t="b">
        <f t="shared" si="154"/>
        <v>1</v>
      </c>
      <c r="BB475" s="38" t="str">
        <f ca="1">IF(AT475="Phantom Alt",MATCH($AS475,$AS$5:$AS475,0),IF(OR(OFFSET($AF475,0,8-COUNTBLANK($AG475:$AN475))=$F474,$BE475=$BE474),$BB474,""))</f>
        <v/>
      </c>
      <c r="BC475" s="41"/>
      <c r="BD475" s="55" t="str">
        <f t="shared" si="155"/>
        <v>90MB1BG0-C1BAY0 | 06106-00400100</v>
      </c>
      <c r="BE475" s="55" t="str">
        <f t="shared" ca="1" si="156"/>
        <v>90MB1BG0-C1BAY0 | 59MB1BGB-MB0A01S</v>
      </c>
      <c r="BF475" s="57">
        <f ca="1">IFERROR(VLOOKUP($BE475,$BD$5:$BF474,3,0)*$AE475,VLOOKUP($C475,Demanda!$A:$B,2,0)*$AE475)*IF(AT475="Phantom Alt",$BC475,TRUE)</f>
        <v>1500</v>
      </c>
      <c r="BG475" s="57">
        <f t="shared" ca="1" si="157"/>
        <v>0</v>
      </c>
      <c r="BH475" s="57">
        <f>SUMIF(Invoice!A:A,F475,Invoice!B:B)</f>
        <v>1500</v>
      </c>
      <c r="BI475" s="57">
        <f t="shared" ca="1" si="158"/>
        <v>1500</v>
      </c>
      <c r="BJ475" s="57">
        <f ca="1">MIN((BI475-SUMIF($AS$5:AS474,AS475,$BJ$5:BJ474)),MAX(0,BH475-SUMIF($F$5:F474,F475,$BJ$5:BJ474)))</f>
        <v>1500</v>
      </c>
      <c r="BK475" s="57">
        <f t="shared" ca="1" si="159"/>
        <v>0</v>
      </c>
      <c r="BL475" s="57">
        <f ca="1">MAX(0,SUMIF(Invoice!A:A,F475,Invoice!B:B)-SUMIF(F:F,F475,BJ:BJ))*(COUNTIF(F:F,F475)=COUNTIF($F$5:F475,F475))</f>
        <v>0</v>
      </c>
    </row>
    <row r="476" spans="1:64" hidden="1">
      <c r="A476" s="43">
        <v>476</v>
      </c>
      <c r="B476" s="13" t="s">
        <v>145</v>
      </c>
      <c r="C476" s="13" t="s">
        <v>5706</v>
      </c>
      <c r="D476" s="13">
        <v>2</v>
      </c>
      <c r="E476" s="13">
        <v>1360</v>
      </c>
      <c r="F476" s="71" t="s">
        <v>1627</v>
      </c>
      <c r="G476" s="71" t="s">
        <v>1628</v>
      </c>
      <c r="H476" s="13" t="s">
        <v>902</v>
      </c>
      <c r="I476" s="13" t="s">
        <v>55</v>
      </c>
      <c r="J476" s="28">
        <v>0</v>
      </c>
      <c r="K476" s="13" t="s">
        <v>1383</v>
      </c>
      <c r="L476" s="13" t="s">
        <v>53</v>
      </c>
      <c r="M476" s="13">
        <v>21</v>
      </c>
      <c r="O476" s="13">
        <v>1</v>
      </c>
      <c r="P476" s="13">
        <v>2</v>
      </c>
      <c r="Q476" s="13">
        <v>2</v>
      </c>
      <c r="R476" s="13" t="s">
        <v>122</v>
      </c>
      <c r="S476" s="13" t="s">
        <v>122</v>
      </c>
      <c r="T476" s="13">
        <v>44901</v>
      </c>
      <c r="U476" s="13">
        <v>2958465</v>
      </c>
      <c r="V476" s="13" t="s">
        <v>5707</v>
      </c>
      <c r="W476" s="13" t="s">
        <v>144</v>
      </c>
      <c r="Y476" s="13" t="s">
        <v>143</v>
      </c>
      <c r="Z476" s="13">
        <v>7594328</v>
      </c>
      <c r="AA476" s="13">
        <v>856</v>
      </c>
      <c r="AB476" s="13">
        <v>428</v>
      </c>
      <c r="AE476" s="51">
        <f t="shared" si="140"/>
        <v>21</v>
      </c>
      <c r="AG476" s="6" t="str">
        <f t="shared" si="141"/>
        <v>90MB1BG0-C1BAY0</v>
      </c>
      <c r="AH476" s="6" t="str">
        <f t="shared" si="142"/>
        <v>59MB1BGB-MB0A01S</v>
      </c>
      <c r="AI476" s="6" t="str">
        <f t="shared" si="143"/>
        <v/>
      </c>
      <c r="AJ476" s="6" t="str">
        <f t="shared" si="144"/>
        <v/>
      </c>
      <c r="AK476" s="6" t="str">
        <f t="shared" si="145"/>
        <v/>
      </c>
      <c r="AL476" s="6" t="str">
        <f t="shared" si="146"/>
        <v/>
      </c>
      <c r="AM476" s="6" t="str">
        <f t="shared" si="147"/>
        <v/>
      </c>
      <c r="AN476" s="6" t="str">
        <f t="shared" si="148"/>
        <v/>
      </c>
      <c r="AO476" s="6" t="str">
        <f t="shared" si="149"/>
        <v xml:space="preserve">90MB1BG0-C1BAY0 | 59MB1BGB-MB0A01S |  |  |  |  |  | </v>
      </c>
      <c r="AP476" s="6">
        <f t="shared" si="150"/>
        <v>0</v>
      </c>
      <c r="AQ476" s="4"/>
      <c r="AR476" s="6" t="b">
        <f t="shared" si="151"/>
        <v>1</v>
      </c>
      <c r="AS476" s="6" t="str">
        <f t="shared" si="152"/>
        <v>461E | 90MB1BG0-C1BAY0 | 59MB1BGB-MB0A01S |  |  |  |  |  |  | D5</v>
      </c>
      <c r="AT476" s="63">
        <f>IF(NOT(AR476),IF(TRIM($H476)="","Assembly","Phantom Alt"),VLOOKUP(F476,ZPCS04!B:G,6,0))</f>
        <v>892</v>
      </c>
      <c r="AU476" s="7"/>
      <c r="AV476" s="38">
        <f ca="1">IF(TRIM($W476)="F",OFFSET($A$5,MATCH($AS476,$AS$5:$AS476,0)-1,0),$A476)</f>
        <v>476</v>
      </c>
      <c r="AW476" s="38">
        <f ca="1">IFERROR(OFFSET(ZPCS04!$A$1,MATCH(F476,ZPCS04!B:B,0)-1,0),100)</f>
        <v>2</v>
      </c>
      <c r="AX476" s="7"/>
      <c r="AY476" s="6" t="b">
        <f t="shared" si="153"/>
        <v>1</v>
      </c>
      <c r="AZ476" s="6" t="b">
        <f t="shared" si="154"/>
        <v>1</v>
      </c>
      <c r="BB476" s="38" t="str">
        <f ca="1">IF(AT476="Phantom Alt",MATCH($AS476,$AS$5:$AS476,0),IF(OR(OFFSET($AF476,0,8-COUNTBLANK($AG476:$AN476))=$F475,$BE476=$BE475),$BB475,""))</f>
        <v/>
      </c>
      <c r="BC476" s="41"/>
      <c r="BD476" s="55" t="str">
        <f t="shared" si="155"/>
        <v>90MB1BG0-C1BAY0 | 11G232222525070</v>
      </c>
      <c r="BE476" s="55" t="str">
        <f t="shared" ca="1" si="156"/>
        <v>90MB1BG0-C1BAY0 | 59MB1BGB-MB0A01S</v>
      </c>
      <c r="BF476" s="57">
        <f ca="1">IFERROR(VLOOKUP($BE476,$BD$5:$BF475,3,0)*$AE476,VLOOKUP($C476,Demanda!$A:$B,2,0)*$AE476)*IF(AT476="Phantom Alt",$BC476,TRUE)</f>
        <v>31500</v>
      </c>
      <c r="BG476" s="57">
        <f t="shared" ca="1" si="157"/>
        <v>0</v>
      </c>
      <c r="BH476" s="57">
        <f>SUMIF(Invoice!A:A,F476,Invoice!B:B)</f>
        <v>0</v>
      </c>
      <c r="BI476" s="57">
        <f t="shared" ca="1" si="158"/>
        <v>31500</v>
      </c>
      <c r="BJ476" s="57">
        <f ca="1">MIN((BI476-SUMIF($AS$5:AS475,AS476,$BJ$5:BJ475)),MAX(0,BH476-SUMIF($F$5:F475,F476,$BJ$5:BJ475)))</f>
        <v>0</v>
      </c>
      <c r="BK476" s="57">
        <f t="shared" ca="1" si="159"/>
        <v>0</v>
      </c>
      <c r="BL476" s="57">
        <f ca="1">MAX(0,SUMIF(Invoice!A:A,F476,Invoice!B:B)-SUMIF(F:F,F476,BJ:BJ))*(COUNTIF(F:F,F476)=COUNTIF($F$5:F476,F476))</f>
        <v>0</v>
      </c>
    </row>
    <row r="477" spans="1:64" hidden="1">
      <c r="A477" s="43">
        <v>479</v>
      </c>
      <c r="B477" s="13" t="s">
        <v>145</v>
      </c>
      <c r="C477" s="13" t="s">
        <v>5706</v>
      </c>
      <c r="D477" s="13">
        <v>2</v>
      </c>
      <c r="E477" s="13">
        <v>1360</v>
      </c>
      <c r="F477" s="71" t="s">
        <v>1630</v>
      </c>
      <c r="G477" s="71" t="s">
        <v>1628</v>
      </c>
      <c r="H477" s="13" t="s">
        <v>902</v>
      </c>
      <c r="I477" s="13" t="s">
        <v>54</v>
      </c>
      <c r="J477" s="28">
        <v>100</v>
      </c>
      <c r="K477" s="13" t="s">
        <v>1383</v>
      </c>
      <c r="L477" s="13" t="s">
        <v>53</v>
      </c>
      <c r="M477" s="13">
        <v>21</v>
      </c>
      <c r="N477" s="13">
        <v>21</v>
      </c>
      <c r="O477" s="13">
        <v>1</v>
      </c>
      <c r="P477" s="13">
        <v>2</v>
      </c>
      <c r="Q477" s="13">
        <v>1</v>
      </c>
      <c r="R477" s="13" t="s">
        <v>122</v>
      </c>
      <c r="S477" s="13" t="s">
        <v>122</v>
      </c>
      <c r="T477" s="13">
        <v>44901</v>
      </c>
      <c r="U477" s="13">
        <v>2958465</v>
      </c>
      <c r="V477" s="13" t="s">
        <v>5707</v>
      </c>
      <c r="W477" s="13" t="s">
        <v>144</v>
      </c>
      <c r="Y477" s="13" t="s">
        <v>143</v>
      </c>
      <c r="Z477" s="13">
        <v>7594328</v>
      </c>
      <c r="AA477" s="13">
        <v>854</v>
      </c>
      <c r="AB477" s="13">
        <v>427</v>
      </c>
      <c r="AE477" s="51">
        <f t="shared" si="140"/>
        <v>21</v>
      </c>
      <c r="AG477" s="6" t="str">
        <f t="shared" si="141"/>
        <v>90MB1BG0-C1BAY0</v>
      </c>
      <c r="AH477" s="6" t="str">
        <f t="shared" si="142"/>
        <v>59MB1BGB-MB0A01S</v>
      </c>
      <c r="AI477" s="6" t="str">
        <f t="shared" si="143"/>
        <v/>
      </c>
      <c r="AJ477" s="6" t="str">
        <f t="shared" si="144"/>
        <v/>
      </c>
      <c r="AK477" s="6" t="str">
        <f t="shared" si="145"/>
        <v/>
      </c>
      <c r="AL477" s="6" t="str">
        <f t="shared" si="146"/>
        <v/>
      </c>
      <c r="AM477" s="6" t="str">
        <f t="shared" si="147"/>
        <v/>
      </c>
      <c r="AN477" s="6" t="str">
        <f t="shared" si="148"/>
        <v/>
      </c>
      <c r="AO477" s="6" t="str">
        <f t="shared" si="149"/>
        <v xml:space="preserve">90MB1BG0-C1BAY0 | 59MB1BGB-MB0A01S |  |  |  |  |  | </v>
      </c>
      <c r="AP477" s="6">
        <f t="shared" si="150"/>
        <v>100</v>
      </c>
      <c r="AQ477" s="4"/>
      <c r="AR477" s="6" t="b">
        <f t="shared" si="151"/>
        <v>1</v>
      </c>
      <c r="AS477" s="6" t="str">
        <f t="shared" si="152"/>
        <v>461E | 90MB1BG0-C1BAY0 | 59MB1BGB-MB0A01S |  |  |  |  |  |  | D5</v>
      </c>
      <c r="AT477" s="63">
        <f>IF(NOT(AR477),IF(TRIM($H477)="","Assembly","Phantom Alt"),VLOOKUP(F477,ZPCS04!B:G,6,0))</f>
        <v>892</v>
      </c>
      <c r="AU477" s="7"/>
      <c r="AV477" s="38">
        <f ca="1">IF(TRIM($W477)="F",OFFSET($A$5,MATCH($AS477,$AS$5:$AS477,0)-1,0),$A477)</f>
        <v>476</v>
      </c>
      <c r="AW477" s="38">
        <f ca="1">IFERROR(OFFSET(ZPCS04!$A$1,MATCH(F477,ZPCS04!B:B,0)-1,0),100)</f>
        <v>2</v>
      </c>
      <c r="AX477" s="7"/>
      <c r="AY477" s="6" t="b">
        <f t="shared" si="153"/>
        <v>1</v>
      </c>
      <c r="AZ477" s="6" t="b">
        <f t="shared" si="154"/>
        <v>1</v>
      </c>
      <c r="BB477" s="38" t="str">
        <f ca="1">IF(AT477="Phantom Alt",MATCH($AS477,$AS$5:$AS477,0),IF(OR(OFFSET($AF477,0,8-COUNTBLANK($AG477:$AN477))=$F476,$BE477=$BE476),$BB476,""))</f>
        <v/>
      </c>
      <c r="BC477" s="41"/>
      <c r="BD477" s="55" t="str">
        <f t="shared" si="155"/>
        <v>90MB1BG0-C1BAY0 | 11G232222525150</v>
      </c>
      <c r="BE477" s="55" t="str">
        <f t="shared" ca="1" si="156"/>
        <v>90MB1BG0-C1BAY0 | 59MB1BGB-MB0A01S</v>
      </c>
      <c r="BF477" s="57">
        <f ca="1">IFERROR(VLOOKUP($BE477,$BD$5:$BF476,3,0)*$AE477,VLOOKUP($C477,Demanda!$A:$B,2,0)*$AE477)*IF(AT477="Phantom Alt",$BC477,TRUE)</f>
        <v>31500</v>
      </c>
      <c r="BG477" s="57">
        <f t="shared" ca="1" si="157"/>
        <v>31500</v>
      </c>
      <c r="BH477" s="57">
        <f>SUMIF(Invoice!A:A,F477,Invoice!B:B)</f>
        <v>0</v>
      </c>
      <c r="BI477" s="57">
        <f t="shared" ca="1" si="158"/>
        <v>31500</v>
      </c>
      <c r="BJ477" s="57">
        <f ca="1">MIN((BI477-SUMIF($AS$5:AS476,AS477,$BJ$5:BJ476)),MAX(0,BH477-SUMIF($F$5:F476,F477,$BJ$5:BJ476)))</f>
        <v>0</v>
      </c>
      <c r="BK477" s="57">
        <f t="shared" ca="1" si="159"/>
        <v>0</v>
      </c>
      <c r="BL477" s="57">
        <f ca="1">MAX(0,SUMIF(Invoice!A:A,F477,Invoice!B:B)-SUMIF(F:F,F477,BJ:BJ))*(COUNTIF(F:F,F477)=COUNTIF($F$5:F477,F477))</f>
        <v>0</v>
      </c>
    </row>
    <row r="478" spans="1:64" hidden="1">
      <c r="A478" s="43">
        <v>477</v>
      </c>
      <c r="B478" s="13" t="s">
        <v>145</v>
      </c>
      <c r="C478" s="13" t="s">
        <v>5706</v>
      </c>
      <c r="D478" s="13">
        <v>2</v>
      </c>
      <c r="E478" s="13">
        <v>1360</v>
      </c>
      <c r="F478" s="71" t="s">
        <v>1631</v>
      </c>
      <c r="G478" s="71" t="s">
        <v>1628</v>
      </c>
      <c r="H478" s="13" t="s">
        <v>902</v>
      </c>
      <c r="I478" s="13" t="s">
        <v>55</v>
      </c>
      <c r="J478" s="28">
        <v>0</v>
      </c>
      <c r="K478" s="13" t="s">
        <v>1383</v>
      </c>
      <c r="L478" s="13" t="s">
        <v>53</v>
      </c>
      <c r="M478" s="13">
        <v>21</v>
      </c>
      <c r="O478" s="13">
        <v>1</v>
      </c>
      <c r="P478" s="13">
        <v>2</v>
      </c>
      <c r="Q478" s="13">
        <v>3</v>
      </c>
      <c r="R478" s="13" t="s">
        <v>122</v>
      </c>
      <c r="S478" s="13" t="s">
        <v>122</v>
      </c>
      <c r="T478" s="13">
        <v>44901</v>
      </c>
      <c r="U478" s="13">
        <v>2958465</v>
      </c>
      <c r="V478" s="13" t="s">
        <v>5707</v>
      </c>
      <c r="W478" s="13" t="s">
        <v>144</v>
      </c>
      <c r="Y478" s="13" t="s">
        <v>143</v>
      </c>
      <c r="Z478" s="13">
        <v>7594328</v>
      </c>
      <c r="AA478" s="13">
        <v>858</v>
      </c>
      <c r="AB478" s="13">
        <v>429</v>
      </c>
      <c r="AE478" s="51">
        <f t="shared" si="140"/>
        <v>21</v>
      </c>
      <c r="AG478" s="6" t="str">
        <f t="shared" si="141"/>
        <v>90MB1BG0-C1BAY0</v>
      </c>
      <c r="AH478" s="6" t="str">
        <f t="shared" si="142"/>
        <v>59MB1BGB-MB0A01S</v>
      </c>
      <c r="AI478" s="6" t="str">
        <f t="shared" si="143"/>
        <v/>
      </c>
      <c r="AJ478" s="6" t="str">
        <f t="shared" si="144"/>
        <v/>
      </c>
      <c r="AK478" s="6" t="str">
        <f t="shared" si="145"/>
        <v/>
      </c>
      <c r="AL478" s="6" t="str">
        <f t="shared" si="146"/>
        <v/>
      </c>
      <c r="AM478" s="6" t="str">
        <f t="shared" si="147"/>
        <v/>
      </c>
      <c r="AN478" s="6" t="str">
        <f t="shared" si="148"/>
        <v/>
      </c>
      <c r="AO478" s="6" t="str">
        <f t="shared" si="149"/>
        <v xml:space="preserve">90MB1BG0-C1BAY0 | 59MB1BGB-MB0A01S |  |  |  |  |  | </v>
      </c>
      <c r="AP478" s="6">
        <f t="shared" si="150"/>
        <v>0</v>
      </c>
      <c r="AQ478" s="4"/>
      <c r="AR478" s="6" t="b">
        <f t="shared" si="151"/>
        <v>1</v>
      </c>
      <c r="AS478" s="6" t="str">
        <f t="shared" si="152"/>
        <v>461E | 90MB1BG0-C1BAY0 | 59MB1BGB-MB0A01S |  |  |  |  |  |  | D5</v>
      </c>
      <c r="AT478" s="63">
        <f>IF(NOT(AR478),IF(TRIM($H478)="","Assembly","Phantom Alt"),VLOOKUP(F478,ZPCS04!B:G,6,0))</f>
        <v>892</v>
      </c>
      <c r="AU478" s="7"/>
      <c r="AV478" s="38">
        <f ca="1">IF(TRIM($W478)="F",OFFSET($A$5,MATCH($AS478,$AS$5:$AS478,0)-1,0),$A478)</f>
        <v>476</v>
      </c>
      <c r="AW478" s="38">
        <f ca="1">IFERROR(OFFSET(ZPCS04!$A$1,MATCH(F478,ZPCS04!B:B,0)-1,0),100)</f>
        <v>1.9999996</v>
      </c>
      <c r="AX478" s="7"/>
      <c r="AY478" s="6" t="b">
        <f t="shared" si="153"/>
        <v>1</v>
      </c>
      <c r="AZ478" s="6" t="b">
        <f t="shared" si="154"/>
        <v>1</v>
      </c>
      <c r="BB478" s="38" t="str">
        <f ca="1">IF(AT478="Phantom Alt",MATCH($AS478,$AS$5:$AS478,0),IF(OR(OFFSET($AF478,0,8-COUNTBLANK($AG478:$AN478))=$F477,$BE478=$BE477),$BB477,""))</f>
        <v/>
      </c>
      <c r="BC478" s="41"/>
      <c r="BD478" s="55" t="str">
        <f t="shared" si="155"/>
        <v>90MB1BG0-C1BAY0 | 11G232222525320</v>
      </c>
      <c r="BE478" s="55" t="str">
        <f t="shared" ca="1" si="156"/>
        <v>90MB1BG0-C1BAY0 | 59MB1BGB-MB0A01S</v>
      </c>
      <c r="BF478" s="57">
        <f ca="1">IFERROR(VLOOKUP($BE478,$BD$5:$BF477,3,0)*$AE478,VLOOKUP($C478,Demanda!$A:$B,2,0)*$AE478)*IF(AT478="Phantom Alt",$BC478,TRUE)</f>
        <v>31500</v>
      </c>
      <c r="BG478" s="57">
        <f t="shared" ca="1" si="157"/>
        <v>0</v>
      </c>
      <c r="BH478" s="57">
        <f>SUMIF(Invoice!A:A,F478,Invoice!B:B)</f>
        <v>40000</v>
      </c>
      <c r="BI478" s="57">
        <f t="shared" ca="1" si="158"/>
        <v>31500</v>
      </c>
      <c r="BJ478" s="57">
        <f ca="1">MIN((BI478-SUMIF($AS$5:AS477,AS478,$BJ$5:BJ477)),MAX(0,BH478-SUMIF($F$5:F477,F478,$BJ$5:BJ477)))</f>
        <v>31500</v>
      </c>
      <c r="BK478" s="57">
        <f t="shared" ca="1" si="159"/>
        <v>0</v>
      </c>
      <c r="BL478" s="57">
        <f ca="1">MAX(0,SUMIF(Invoice!A:A,F478,Invoice!B:B)-SUMIF(F:F,F478,BJ:BJ))*(COUNTIF(F:F,F478)=COUNTIF($F$5:F478,F478))</f>
        <v>8500</v>
      </c>
    </row>
    <row r="479" spans="1:64" hidden="1">
      <c r="A479" s="43">
        <v>478</v>
      </c>
      <c r="B479" s="13" t="s">
        <v>145</v>
      </c>
      <c r="C479" s="13" t="s">
        <v>5706</v>
      </c>
      <c r="D479" s="13">
        <v>2</v>
      </c>
      <c r="E479" s="13">
        <v>1360</v>
      </c>
      <c r="F479" s="71" t="s">
        <v>1632</v>
      </c>
      <c r="G479" s="71" t="s">
        <v>1628</v>
      </c>
      <c r="H479" s="13" t="s">
        <v>902</v>
      </c>
      <c r="I479" s="13" t="s">
        <v>55</v>
      </c>
      <c r="J479" s="28">
        <v>0</v>
      </c>
      <c r="K479" s="13" t="s">
        <v>1383</v>
      </c>
      <c r="L479" s="13" t="s">
        <v>53</v>
      </c>
      <c r="M479" s="13">
        <v>21</v>
      </c>
      <c r="O479" s="13">
        <v>1</v>
      </c>
      <c r="P479" s="13">
        <v>2</v>
      </c>
      <c r="Q479" s="13">
        <v>4</v>
      </c>
      <c r="R479" s="13" t="s">
        <v>122</v>
      </c>
      <c r="S479" s="13" t="s">
        <v>122</v>
      </c>
      <c r="T479" s="13">
        <v>44901</v>
      </c>
      <c r="U479" s="13">
        <v>2958465</v>
      </c>
      <c r="V479" s="13" t="s">
        <v>5707</v>
      </c>
      <c r="W479" s="13" t="s">
        <v>144</v>
      </c>
      <c r="Y479" s="13" t="s">
        <v>143</v>
      </c>
      <c r="Z479" s="13">
        <v>7594328</v>
      </c>
      <c r="AA479" s="13">
        <v>860</v>
      </c>
      <c r="AB479" s="13">
        <v>430</v>
      </c>
      <c r="AE479" s="51">
        <f t="shared" si="140"/>
        <v>21</v>
      </c>
      <c r="AG479" s="6" t="str">
        <f t="shared" si="141"/>
        <v>90MB1BG0-C1BAY0</v>
      </c>
      <c r="AH479" s="6" t="str">
        <f t="shared" si="142"/>
        <v>59MB1BGB-MB0A01S</v>
      </c>
      <c r="AI479" s="6" t="str">
        <f t="shared" si="143"/>
        <v/>
      </c>
      <c r="AJ479" s="6" t="str">
        <f t="shared" si="144"/>
        <v/>
      </c>
      <c r="AK479" s="6" t="str">
        <f t="shared" si="145"/>
        <v/>
      </c>
      <c r="AL479" s="6" t="str">
        <f t="shared" si="146"/>
        <v/>
      </c>
      <c r="AM479" s="6" t="str">
        <f t="shared" si="147"/>
        <v/>
      </c>
      <c r="AN479" s="6" t="str">
        <f t="shared" si="148"/>
        <v/>
      </c>
      <c r="AO479" s="6" t="str">
        <f t="shared" si="149"/>
        <v xml:space="preserve">90MB1BG0-C1BAY0 | 59MB1BGB-MB0A01S |  |  |  |  |  | </v>
      </c>
      <c r="AP479" s="6">
        <f t="shared" si="150"/>
        <v>0</v>
      </c>
      <c r="AQ479" s="4"/>
      <c r="AR479" s="6" t="b">
        <f t="shared" si="151"/>
        <v>1</v>
      </c>
      <c r="AS479" s="6" t="str">
        <f t="shared" si="152"/>
        <v>461E | 90MB1BG0-C1BAY0 | 59MB1BGB-MB0A01S |  |  |  |  |  |  | D5</v>
      </c>
      <c r="AT479" s="63">
        <f>IF(NOT(AR479),IF(TRIM($H479)="","Assembly","Phantom Alt"),VLOOKUP(F479,ZPCS04!B:G,6,0))</f>
        <v>892</v>
      </c>
      <c r="AU479" s="7"/>
      <c r="AV479" s="38">
        <f ca="1">IF(TRIM($W479)="F",OFFSET($A$5,MATCH($AS479,$AS$5:$AS479,0)-1,0),$A479)</f>
        <v>476</v>
      </c>
      <c r="AW479" s="38">
        <f ca="1">IFERROR(OFFSET(ZPCS04!$A$1,MATCH(F479,ZPCS04!B:B,0)-1,0),100)</f>
        <v>2</v>
      </c>
      <c r="AX479" s="7"/>
      <c r="AY479" s="6" t="b">
        <f t="shared" si="153"/>
        <v>1</v>
      </c>
      <c r="AZ479" s="6" t="b">
        <f t="shared" si="154"/>
        <v>1</v>
      </c>
      <c r="BB479" s="38" t="str">
        <f ca="1">IF(AT479="Phantom Alt",MATCH($AS479,$AS$5:$AS479,0),IF(OR(OFFSET($AF479,0,8-COUNTBLANK($AG479:$AN479))=$F478,$BE479=$BE478),$BB478,""))</f>
        <v/>
      </c>
      <c r="BC479" s="41"/>
      <c r="BD479" s="55" t="str">
        <f t="shared" si="155"/>
        <v>90MB1BG0-C1BAY0 | 11G232222525360</v>
      </c>
      <c r="BE479" s="55" t="str">
        <f t="shared" ca="1" si="156"/>
        <v>90MB1BG0-C1BAY0 | 59MB1BGB-MB0A01S</v>
      </c>
      <c r="BF479" s="57">
        <f ca="1">IFERROR(VLOOKUP($BE479,$BD$5:$BF478,3,0)*$AE479,VLOOKUP($C479,Demanda!$A:$B,2,0)*$AE479)*IF(AT479="Phantom Alt",$BC479,TRUE)</f>
        <v>31500</v>
      </c>
      <c r="BG479" s="57">
        <f t="shared" ca="1" si="157"/>
        <v>0</v>
      </c>
      <c r="BH479" s="57">
        <f>SUMIF(Invoice!A:A,F479,Invoice!B:B)</f>
        <v>0</v>
      </c>
      <c r="BI479" s="57">
        <f t="shared" ca="1" si="158"/>
        <v>31500</v>
      </c>
      <c r="BJ479" s="57">
        <f ca="1">MIN((BI479-SUMIF($AS$5:AS478,AS479,$BJ$5:BJ478)),MAX(0,BH479-SUMIF($F$5:F478,F479,$BJ$5:BJ478)))</f>
        <v>0</v>
      </c>
      <c r="BK479" s="57">
        <f t="shared" ca="1" si="159"/>
        <v>0</v>
      </c>
      <c r="BL479" s="57">
        <f ca="1">MAX(0,SUMIF(Invoice!A:A,F479,Invoice!B:B)-SUMIF(F:F,F479,BJ:BJ))*(COUNTIF(F:F,F479)=COUNTIF($F$5:F479,F479))</f>
        <v>0</v>
      </c>
    </row>
    <row r="480" spans="1:64" hidden="1">
      <c r="A480" s="43">
        <v>481</v>
      </c>
      <c r="B480" s="13" t="s">
        <v>145</v>
      </c>
      <c r="C480" s="13" t="s">
        <v>5706</v>
      </c>
      <c r="D480" s="13">
        <v>2</v>
      </c>
      <c r="E480" s="13">
        <v>1360</v>
      </c>
      <c r="F480" s="71" t="s">
        <v>1633</v>
      </c>
      <c r="G480" s="71" t="s">
        <v>1634</v>
      </c>
      <c r="H480" s="13" t="s">
        <v>902</v>
      </c>
      <c r="I480" s="13" t="s">
        <v>55</v>
      </c>
      <c r="J480" s="28">
        <v>0</v>
      </c>
      <c r="K480" s="13" t="s">
        <v>1383</v>
      </c>
      <c r="L480" s="13" t="s">
        <v>53</v>
      </c>
      <c r="M480" s="13">
        <v>21</v>
      </c>
      <c r="O480" s="13">
        <v>1</v>
      </c>
      <c r="P480" s="13">
        <v>2</v>
      </c>
      <c r="Q480" s="13">
        <v>5</v>
      </c>
      <c r="R480" s="13" t="s">
        <v>73</v>
      </c>
      <c r="S480" s="13" t="s">
        <v>73</v>
      </c>
      <c r="T480" s="13">
        <v>44901</v>
      </c>
      <c r="U480" s="13">
        <v>2958465</v>
      </c>
      <c r="V480" s="13" t="s">
        <v>5707</v>
      </c>
      <c r="W480" s="13" t="s">
        <v>144</v>
      </c>
      <c r="Y480" s="13" t="s">
        <v>143</v>
      </c>
      <c r="Z480" s="13">
        <v>7594328</v>
      </c>
      <c r="AA480" s="13">
        <v>862</v>
      </c>
      <c r="AB480" s="13">
        <v>431</v>
      </c>
      <c r="AE480" s="51">
        <f t="shared" si="140"/>
        <v>21</v>
      </c>
      <c r="AG480" s="6" t="str">
        <f t="shared" si="141"/>
        <v>90MB1BG0-C1BAY0</v>
      </c>
      <c r="AH480" s="6" t="str">
        <f t="shared" si="142"/>
        <v>59MB1BGB-MB0A01S</v>
      </c>
      <c r="AI480" s="6" t="str">
        <f t="shared" si="143"/>
        <v/>
      </c>
      <c r="AJ480" s="6" t="str">
        <f t="shared" si="144"/>
        <v/>
      </c>
      <c r="AK480" s="6" t="str">
        <f t="shared" si="145"/>
        <v/>
      </c>
      <c r="AL480" s="6" t="str">
        <f t="shared" si="146"/>
        <v/>
      </c>
      <c r="AM480" s="6" t="str">
        <f t="shared" si="147"/>
        <v/>
      </c>
      <c r="AN480" s="6" t="str">
        <f t="shared" si="148"/>
        <v/>
      </c>
      <c r="AO480" s="6" t="str">
        <f t="shared" si="149"/>
        <v xml:space="preserve">90MB1BG0-C1BAY0 | 59MB1BGB-MB0A01S |  |  |  |  |  | </v>
      </c>
      <c r="AP480" s="6">
        <f t="shared" si="150"/>
        <v>0</v>
      </c>
      <c r="AQ480" s="4"/>
      <c r="AR480" s="6" t="b">
        <f t="shared" si="151"/>
        <v>1</v>
      </c>
      <c r="AS480" s="6" t="str">
        <f t="shared" si="152"/>
        <v>461E | 90MB1BG0-C1BAY0 | 59MB1BGB-MB0A01S |  |  |  |  |  |  | D5</v>
      </c>
      <c r="AT480" s="63">
        <f>IF(NOT(AR480),IF(TRIM($H480)="","Assembly","Phantom Alt"),VLOOKUP(F480,ZPCS04!B:G,6,0))</f>
        <v>892</v>
      </c>
      <c r="AU480" s="7"/>
      <c r="AV480" s="38">
        <f ca="1">IF(TRIM($W480)="F",OFFSET($A$5,MATCH($AS480,$AS$5:$AS480,0)-1,0),$A480)</f>
        <v>476</v>
      </c>
      <c r="AW480" s="38">
        <f ca="1">IFERROR(OFFSET(ZPCS04!$A$1,MATCH(F480,ZPCS04!B:B,0)-1,0),100)</f>
        <v>2</v>
      </c>
      <c r="AX480" s="7"/>
      <c r="AY480" s="6" t="b">
        <f t="shared" si="153"/>
        <v>1</v>
      </c>
      <c r="AZ480" s="6" t="b">
        <f t="shared" si="154"/>
        <v>1</v>
      </c>
      <c r="BB480" s="38" t="str">
        <f ca="1">IF(AT480="Phantom Alt",MATCH($AS480,$AS$5:$AS480,0),IF(OR(OFFSET($AF480,0,8-COUNTBLANK($AG480:$AN480))=$F479,$BE480=$BE479),$BB479,""))</f>
        <v/>
      </c>
      <c r="BC480" s="41"/>
      <c r="BD480" s="55" t="str">
        <f t="shared" si="155"/>
        <v>90MB1BG0-C1BAY0 | 11G232222525510</v>
      </c>
      <c r="BE480" s="55" t="str">
        <f t="shared" ca="1" si="156"/>
        <v>90MB1BG0-C1BAY0 | 59MB1BGB-MB0A01S</v>
      </c>
      <c r="BF480" s="57">
        <f ca="1">IFERROR(VLOOKUP($BE480,$BD$5:$BF479,3,0)*$AE480,VLOOKUP($C480,Demanda!$A:$B,2,0)*$AE480)*IF(AT480="Phantom Alt",$BC480,TRUE)</f>
        <v>31500</v>
      </c>
      <c r="BG480" s="57">
        <f t="shared" ca="1" si="157"/>
        <v>0</v>
      </c>
      <c r="BH480" s="57">
        <f>SUMIF(Invoice!A:A,F480,Invoice!B:B)</f>
        <v>0</v>
      </c>
      <c r="BI480" s="57">
        <f t="shared" ca="1" si="158"/>
        <v>31500</v>
      </c>
      <c r="BJ480" s="57">
        <f ca="1">MIN((BI480-SUMIF($AS$5:AS479,AS480,$BJ$5:BJ479)),MAX(0,BH480-SUMIF($F$5:F479,F480,$BJ$5:BJ479)))</f>
        <v>0</v>
      </c>
      <c r="BK480" s="57">
        <f t="shared" ca="1" si="159"/>
        <v>0</v>
      </c>
      <c r="BL480" s="57">
        <f ca="1">MAX(0,SUMIF(Invoice!A:A,F480,Invoice!B:B)-SUMIF(F:F,F480,BJ:BJ))*(COUNTIF(F:F,F480)=COUNTIF($F$5:F480,F480))</f>
        <v>0</v>
      </c>
    </row>
    <row r="481" spans="1:64" hidden="1">
      <c r="A481" s="43">
        <v>480</v>
      </c>
      <c r="B481" s="13" t="s">
        <v>145</v>
      </c>
      <c r="C481" s="13" t="s">
        <v>5706</v>
      </c>
      <c r="D481" s="13">
        <v>2</v>
      </c>
      <c r="E481" s="13">
        <v>1370</v>
      </c>
      <c r="F481" s="71" t="s">
        <v>1635</v>
      </c>
      <c r="G481" s="71" t="s">
        <v>1636</v>
      </c>
      <c r="H481" s="13" t="s">
        <v>909</v>
      </c>
      <c r="I481" s="13" t="s">
        <v>55</v>
      </c>
      <c r="J481" s="28">
        <v>0</v>
      </c>
      <c r="K481" s="13" t="s">
        <v>1383</v>
      </c>
      <c r="L481" s="13" t="s">
        <v>53</v>
      </c>
      <c r="M481" s="13">
        <v>8</v>
      </c>
      <c r="O481" s="13">
        <v>1</v>
      </c>
      <c r="P481" s="13">
        <v>2</v>
      </c>
      <c r="Q481" s="13">
        <v>2</v>
      </c>
      <c r="R481" s="13" t="s">
        <v>122</v>
      </c>
      <c r="S481" s="13" t="s">
        <v>122</v>
      </c>
      <c r="T481" s="13">
        <v>44901</v>
      </c>
      <c r="U481" s="13">
        <v>2958465</v>
      </c>
      <c r="V481" s="13" t="s">
        <v>5707</v>
      </c>
      <c r="W481" s="13" t="s">
        <v>144</v>
      </c>
      <c r="Y481" s="13" t="s">
        <v>143</v>
      </c>
      <c r="Z481" s="13">
        <v>7594328</v>
      </c>
      <c r="AA481" s="13">
        <v>866</v>
      </c>
      <c r="AB481" s="13">
        <v>433</v>
      </c>
      <c r="AE481" s="51">
        <f t="shared" si="140"/>
        <v>8</v>
      </c>
      <c r="AG481" s="6" t="str">
        <f t="shared" si="141"/>
        <v>90MB1BG0-C1BAY0</v>
      </c>
      <c r="AH481" s="6" t="str">
        <f t="shared" si="142"/>
        <v>59MB1BGB-MB0A01S</v>
      </c>
      <c r="AI481" s="6" t="str">
        <f t="shared" si="143"/>
        <v/>
      </c>
      <c r="AJ481" s="6" t="str">
        <f t="shared" si="144"/>
        <v/>
      </c>
      <c r="AK481" s="6" t="str">
        <f t="shared" si="145"/>
        <v/>
      </c>
      <c r="AL481" s="6" t="str">
        <f t="shared" si="146"/>
        <v/>
      </c>
      <c r="AM481" s="6" t="str">
        <f t="shared" si="147"/>
        <v/>
      </c>
      <c r="AN481" s="6" t="str">
        <f t="shared" si="148"/>
        <v/>
      </c>
      <c r="AO481" s="6" t="str">
        <f t="shared" si="149"/>
        <v xml:space="preserve">90MB1BG0-C1BAY0 | 59MB1BGB-MB0A01S |  |  |  |  |  | </v>
      </c>
      <c r="AP481" s="6">
        <f t="shared" si="150"/>
        <v>0</v>
      </c>
      <c r="AQ481" s="4"/>
      <c r="AR481" s="6" t="b">
        <f t="shared" si="151"/>
        <v>1</v>
      </c>
      <c r="AS481" s="6" t="str">
        <f t="shared" si="152"/>
        <v>461E | 90MB1BG0-C1BAY0 | 59MB1BGB-MB0A01S |  |  |  |  |  |  | D6</v>
      </c>
      <c r="AT481" s="63">
        <f>IF(NOT(AR481),IF(TRIM($H481)="","Assembly","Phantom Alt"),VLOOKUP(F481,ZPCS04!B:G,6,0))</f>
        <v>997</v>
      </c>
      <c r="AU481" s="7"/>
      <c r="AV481" s="38">
        <f ca="1">IF(TRIM($W481)="F",OFFSET($A$5,MATCH($AS481,$AS$5:$AS481,0)-1,0),$A481)</f>
        <v>480</v>
      </c>
      <c r="AW481" s="38">
        <f ca="1">IFERROR(OFFSET(ZPCS04!$A$1,MATCH(F481,ZPCS04!B:B,0)-1,0),100)</f>
        <v>2</v>
      </c>
      <c r="AX481" s="7"/>
      <c r="AY481" s="6" t="b">
        <f t="shared" si="153"/>
        <v>1</v>
      </c>
      <c r="AZ481" s="6" t="b">
        <f t="shared" si="154"/>
        <v>1</v>
      </c>
      <c r="BB481" s="38" t="str">
        <f ca="1">IF(AT481="Phantom Alt",MATCH($AS481,$AS$5:$AS481,0),IF(OR(OFFSET($AF481,0,8-COUNTBLANK($AG481:$AN481))=$F480,$BE481=$BE480),$BB480,""))</f>
        <v/>
      </c>
      <c r="BC481" s="41"/>
      <c r="BD481" s="55" t="str">
        <f t="shared" si="155"/>
        <v>90MB1BG0-C1BAY0 | 11203-0002D000</v>
      </c>
      <c r="BE481" s="55" t="str">
        <f t="shared" ca="1" si="156"/>
        <v>90MB1BG0-C1BAY0 | 59MB1BGB-MB0A01S</v>
      </c>
      <c r="BF481" s="57">
        <f ca="1">IFERROR(VLOOKUP($BE481,$BD$5:$BF480,3,0)*$AE481,VLOOKUP($C481,Demanda!$A:$B,2,0)*$AE481)*IF(AT481="Phantom Alt",$BC481,TRUE)</f>
        <v>12000</v>
      </c>
      <c r="BG481" s="57">
        <f t="shared" ca="1" si="157"/>
        <v>0</v>
      </c>
      <c r="BH481" s="57">
        <f>SUMIF(Invoice!A:A,F481,Invoice!B:B)</f>
        <v>0</v>
      </c>
      <c r="BI481" s="57">
        <f t="shared" ca="1" si="158"/>
        <v>12000</v>
      </c>
      <c r="BJ481" s="57">
        <f ca="1">MIN((BI481-SUMIF($AS$5:AS480,AS481,$BJ$5:BJ480)),MAX(0,BH481-SUMIF($F$5:F480,F481,$BJ$5:BJ480)))</f>
        <v>0</v>
      </c>
      <c r="BK481" s="57">
        <f t="shared" ca="1" si="159"/>
        <v>0</v>
      </c>
      <c r="BL481" s="57">
        <f ca="1">MAX(0,SUMIF(Invoice!A:A,F481,Invoice!B:B)-SUMIF(F:F,F481,BJ:BJ))*(COUNTIF(F:F,F481)=COUNTIF($F$5:F481,F481))</f>
        <v>0</v>
      </c>
    </row>
    <row r="482" spans="1:64" hidden="1">
      <c r="A482" s="43">
        <v>482</v>
      </c>
      <c r="B482" s="13" t="s">
        <v>145</v>
      </c>
      <c r="C482" s="13" t="s">
        <v>5706</v>
      </c>
      <c r="D482" s="13">
        <v>2</v>
      </c>
      <c r="E482" s="13">
        <v>1370</v>
      </c>
      <c r="F482" s="71" t="s">
        <v>1638</v>
      </c>
      <c r="G482" s="71" t="s">
        <v>1639</v>
      </c>
      <c r="H482" s="13" t="s">
        <v>909</v>
      </c>
      <c r="I482" s="13" t="s">
        <v>55</v>
      </c>
      <c r="J482" s="28">
        <v>0</v>
      </c>
      <c r="K482" s="13" t="s">
        <v>148</v>
      </c>
      <c r="L482" s="13" t="s">
        <v>53</v>
      </c>
      <c r="M482" s="13">
        <v>8</v>
      </c>
      <c r="O482" s="13">
        <v>1</v>
      </c>
      <c r="P482" s="13">
        <v>2</v>
      </c>
      <c r="Q482" s="13">
        <v>3</v>
      </c>
      <c r="R482" s="13" t="s">
        <v>73</v>
      </c>
      <c r="S482" s="13" t="s">
        <v>73</v>
      </c>
      <c r="T482" s="13">
        <v>44901</v>
      </c>
      <c r="U482" s="13">
        <v>2958465</v>
      </c>
      <c r="V482" s="13" t="s">
        <v>5707</v>
      </c>
      <c r="W482" s="13" t="s">
        <v>144</v>
      </c>
      <c r="Y482" s="13" t="s">
        <v>143</v>
      </c>
      <c r="Z482" s="13">
        <v>7594328</v>
      </c>
      <c r="AA482" s="13">
        <v>868</v>
      </c>
      <c r="AB482" s="13">
        <v>434</v>
      </c>
      <c r="AE482" s="51">
        <f t="shared" si="140"/>
        <v>8</v>
      </c>
      <c r="AG482" s="6" t="str">
        <f t="shared" si="141"/>
        <v>90MB1BG0-C1BAY0</v>
      </c>
      <c r="AH482" s="6" t="str">
        <f t="shared" si="142"/>
        <v>59MB1BGB-MB0A01S</v>
      </c>
      <c r="AI482" s="6" t="str">
        <f t="shared" si="143"/>
        <v/>
      </c>
      <c r="AJ482" s="6" t="str">
        <f t="shared" si="144"/>
        <v/>
      </c>
      <c r="AK482" s="6" t="str">
        <f t="shared" si="145"/>
        <v/>
      </c>
      <c r="AL482" s="6" t="str">
        <f t="shared" si="146"/>
        <v/>
      </c>
      <c r="AM482" s="6" t="str">
        <f t="shared" si="147"/>
        <v/>
      </c>
      <c r="AN482" s="6" t="str">
        <f t="shared" si="148"/>
        <v/>
      </c>
      <c r="AO482" s="6" t="str">
        <f t="shared" si="149"/>
        <v xml:space="preserve">90MB1BG0-C1BAY0 | 59MB1BGB-MB0A01S |  |  |  |  |  | </v>
      </c>
      <c r="AP482" s="6">
        <f t="shared" si="150"/>
        <v>0</v>
      </c>
      <c r="AQ482" s="4"/>
      <c r="AR482" s="6" t="b">
        <f t="shared" si="151"/>
        <v>1</v>
      </c>
      <c r="AS482" s="6" t="str">
        <f t="shared" si="152"/>
        <v>461E | 90MB1BG0-C1BAY0 | 59MB1BGB-MB0A01S |  |  |  |  |  |  | D6</v>
      </c>
      <c r="AT482" s="63">
        <f>IF(NOT(AR482),IF(TRIM($H482)="","Assembly","Phantom Alt"),VLOOKUP(F482,ZPCS04!B:G,6,0))</f>
        <v>997</v>
      </c>
      <c r="AU482" s="7"/>
      <c r="AV482" s="38">
        <f ca="1">IF(TRIM($W482)="F",OFFSET($A$5,MATCH($AS482,$AS$5:$AS482,0)-1,0),$A482)</f>
        <v>480</v>
      </c>
      <c r="AW482" s="38">
        <f ca="1">IFERROR(OFFSET(ZPCS04!$A$1,MATCH(F482,ZPCS04!B:B,0)-1,0),100)</f>
        <v>1.9999997999999999</v>
      </c>
      <c r="AX482" s="7"/>
      <c r="AY482" s="6" t="b">
        <f t="shared" si="153"/>
        <v>1</v>
      </c>
      <c r="AZ482" s="6" t="b">
        <f t="shared" si="154"/>
        <v>1</v>
      </c>
      <c r="BB482" s="38" t="str">
        <f ca="1">IF(AT482="Phantom Alt",MATCH($AS482,$AS$5:$AS482,0),IF(OR(OFFSET($AF482,0,8-COUNTBLANK($AG482:$AN482))=$F481,$BE482=$BE481),$BB481,""))</f>
        <v/>
      </c>
      <c r="BC482" s="41"/>
      <c r="BD482" s="55" t="str">
        <f t="shared" si="155"/>
        <v>90MB1BG0-C1BAY0 | 11203-0002Q000</v>
      </c>
      <c r="BE482" s="55" t="str">
        <f t="shared" ca="1" si="156"/>
        <v>90MB1BG0-C1BAY0 | 59MB1BGB-MB0A01S</v>
      </c>
      <c r="BF482" s="57">
        <f ca="1">IFERROR(VLOOKUP($BE482,$BD$5:$BF481,3,0)*$AE482,VLOOKUP($C482,Demanda!$A:$B,2,0)*$AE482)*IF(AT482="Phantom Alt",$BC482,TRUE)</f>
        <v>12000</v>
      </c>
      <c r="BG482" s="57">
        <f t="shared" ca="1" si="157"/>
        <v>0</v>
      </c>
      <c r="BH482" s="57">
        <f>SUMIF(Invoice!A:A,F482,Invoice!B:B)</f>
        <v>20000</v>
      </c>
      <c r="BI482" s="57">
        <f t="shared" ca="1" si="158"/>
        <v>12000</v>
      </c>
      <c r="BJ482" s="57">
        <f ca="1">MIN((BI482-SUMIF($AS$5:AS481,AS482,$BJ$5:BJ481)),MAX(0,BH482-SUMIF($F$5:F481,F482,$BJ$5:BJ481)))</f>
        <v>12000</v>
      </c>
      <c r="BK482" s="57">
        <f t="shared" ca="1" si="159"/>
        <v>0</v>
      </c>
      <c r="BL482" s="57">
        <f ca="1">MAX(0,SUMIF(Invoice!A:A,F482,Invoice!B:B)-SUMIF(F:F,F482,BJ:BJ))*(COUNTIF(F:F,F482)=COUNTIF($F$5:F482,F482))</f>
        <v>8000</v>
      </c>
    </row>
    <row r="483" spans="1:64" hidden="1">
      <c r="A483" s="43">
        <v>485</v>
      </c>
      <c r="B483" s="13" t="s">
        <v>145</v>
      </c>
      <c r="C483" s="13" t="s">
        <v>5706</v>
      </c>
      <c r="D483" s="13">
        <v>2</v>
      </c>
      <c r="E483" s="13">
        <v>1370</v>
      </c>
      <c r="F483" s="71" t="s">
        <v>1640</v>
      </c>
      <c r="G483" s="71" t="s">
        <v>1641</v>
      </c>
      <c r="H483" s="13" t="s">
        <v>909</v>
      </c>
      <c r="I483" s="13" t="s">
        <v>54</v>
      </c>
      <c r="J483" s="28">
        <v>100</v>
      </c>
      <c r="K483" s="13" t="s">
        <v>1383</v>
      </c>
      <c r="L483" s="13" t="s">
        <v>53</v>
      </c>
      <c r="M483" s="13">
        <v>8</v>
      </c>
      <c r="N483" s="13">
        <v>8</v>
      </c>
      <c r="O483" s="13">
        <v>1</v>
      </c>
      <c r="P483" s="13">
        <v>2</v>
      </c>
      <c r="Q483" s="13">
        <v>1</v>
      </c>
      <c r="R483" s="13" t="s">
        <v>122</v>
      </c>
      <c r="S483" s="13" t="s">
        <v>122</v>
      </c>
      <c r="T483" s="13">
        <v>44901</v>
      </c>
      <c r="U483" s="13">
        <v>2958465</v>
      </c>
      <c r="V483" s="13" t="s">
        <v>5707</v>
      </c>
      <c r="W483" s="13" t="s">
        <v>144</v>
      </c>
      <c r="Y483" s="13" t="s">
        <v>143</v>
      </c>
      <c r="Z483" s="13">
        <v>7594328</v>
      </c>
      <c r="AA483" s="13">
        <v>864</v>
      </c>
      <c r="AB483" s="13">
        <v>432</v>
      </c>
      <c r="AE483" s="51">
        <f t="shared" si="140"/>
        <v>8</v>
      </c>
      <c r="AG483" s="6" t="str">
        <f t="shared" si="141"/>
        <v>90MB1BG0-C1BAY0</v>
      </c>
      <c r="AH483" s="6" t="str">
        <f t="shared" si="142"/>
        <v>59MB1BGB-MB0A01S</v>
      </c>
      <c r="AI483" s="6" t="str">
        <f t="shared" si="143"/>
        <v/>
      </c>
      <c r="AJ483" s="6" t="str">
        <f t="shared" si="144"/>
        <v/>
      </c>
      <c r="AK483" s="6" t="str">
        <f t="shared" si="145"/>
        <v/>
      </c>
      <c r="AL483" s="6" t="str">
        <f t="shared" si="146"/>
        <v/>
      </c>
      <c r="AM483" s="6" t="str">
        <f t="shared" si="147"/>
        <v/>
      </c>
      <c r="AN483" s="6" t="str">
        <f t="shared" si="148"/>
        <v/>
      </c>
      <c r="AO483" s="6" t="str">
        <f t="shared" si="149"/>
        <v xml:space="preserve">90MB1BG0-C1BAY0 | 59MB1BGB-MB0A01S |  |  |  |  |  | </v>
      </c>
      <c r="AP483" s="6">
        <f t="shared" si="150"/>
        <v>100</v>
      </c>
      <c r="AQ483" s="4"/>
      <c r="AR483" s="6" t="b">
        <f t="shared" si="151"/>
        <v>1</v>
      </c>
      <c r="AS483" s="6" t="str">
        <f t="shared" si="152"/>
        <v>461E | 90MB1BG0-C1BAY0 | 59MB1BGB-MB0A01S |  |  |  |  |  |  | D6</v>
      </c>
      <c r="AT483" s="63">
        <f>IF(NOT(AR483),IF(TRIM($H483)="","Assembly","Phantom Alt"),VLOOKUP(F483,ZPCS04!B:G,6,0))</f>
        <v>997</v>
      </c>
      <c r="AU483" s="7"/>
      <c r="AV483" s="38">
        <f ca="1">IF(TRIM($W483)="F",OFFSET($A$5,MATCH($AS483,$AS$5:$AS483,0)-1,0),$A483)</f>
        <v>480</v>
      </c>
      <c r="AW483" s="38">
        <f ca="1">IFERROR(OFFSET(ZPCS04!$A$1,MATCH(F483,ZPCS04!B:B,0)-1,0),100)</f>
        <v>2</v>
      </c>
      <c r="AX483" s="7"/>
      <c r="AY483" s="6" t="b">
        <f t="shared" si="153"/>
        <v>1</v>
      </c>
      <c r="AZ483" s="6" t="b">
        <f t="shared" si="154"/>
        <v>1</v>
      </c>
      <c r="BB483" s="38" t="str">
        <f ca="1">IF(AT483="Phantom Alt",MATCH($AS483,$AS$5:$AS483,0),IF(OR(OFFSET($AF483,0,8-COUNTBLANK($AG483:$AN483))=$F482,$BE483=$BE482),$BB482,""))</f>
        <v/>
      </c>
      <c r="BC483" s="41"/>
      <c r="BD483" s="55" t="str">
        <f t="shared" si="155"/>
        <v>90MB1BG0-C1BAY0 | 11G232222526320</v>
      </c>
      <c r="BE483" s="55" t="str">
        <f t="shared" ca="1" si="156"/>
        <v>90MB1BG0-C1BAY0 | 59MB1BGB-MB0A01S</v>
      </c>
      <c r="BF483" s="57">
        <f ca="1">IFERROR(VLOOKUP($BE483,$BD$5:$BF482,3,0)*$AE483,VLOOKUP($C483,Demanda!$A:$B,2,0)*$AE483)*IF(AT483="Phantom Alt",$BC483,TRUE)</f>
        <v>12000</v>
      </c>
      <c r="BG483" s="57">
        <f t="shared" ca="1" si="157"/>
        <v>12000</v>
      </c>
      <c r="BH483" s="57">
        <f>SUMIF(Invoice!A:A,F483,Invoice!B:B)</f>
        <v>0</v>
      </c>
      <c r="BI483" s="57">
        <f t="shared" ca="1" si="158"/>
        <v>12000</v>
      </c>
      <c r="BJ483" s="57">
        <f ca="1">MIN((BI483-SUMIF($AS$5:AS482,AS483,$BJ$5:BJ482)),MAX(0,BH483-SUMIF($F$5:F482,F483,$BJ$5:BJ482)))</f>
        <v>0</v>
      </c>
      <c r="BK483" s="57">
        <f t="shared" ca="1" si="159"/>
        <v>0</v>
      </c>
      <c r="BL483" s="57">
        <f ca="1">MAX(0,SUMIF(Invoice!A:A,F483,Invoice!B:B)-SUMIF(F:F,F483,BJ:BJ))*(COUNTIF(F:F,F483)=COUNTIF($F$5:F483,F483))</f>
        <v>0</v>
      </c>
    </row>
    <row r="484" spans="1:64" hidden="1">
      <c r="A484" s="43">
        <v>483</v>
      </c>
      <c r="B484" s="13" t="s">
        <v>145</v>
      </c>
      <c r="C484" s="13" t="s">
        <v>5706</v>
      </c>
      <c r="D484" s="13">
        <v>2</v>
      </c>
      <c r="E484" s="13">
        <v>1370</v>
      </c>
      <c r="F484" s="71" t="s">
        <v>1642</v>
      </c>
      <c r="G484" s="71" t="s">
        <v>1643</v>
      </c>
      <c r="H484" s="13" t="s">
        <v>909</v>
      </c>
      <c r="I484" s="13" t="s">
        <v>55</v>
      </c>
      <c r="J484" s="28">
        <v>0</v>
      </c>
      <c r="K484" s="13" t="s">
        <v>1383</v>
      </c>
      <c r="L484" s="13" t="s">
        <v>53</v>
      </c>
      <c r="M484" s="13">
        <v>8</v>
      </c>
      <c r="O484" s="13">
        <v>1</v>
      </c>
      <c r="P484" s="13">
        <v>2</v>
      </c>
      <c r="Q484" s="13">
        <v>4</v>
      </c>
      <c r="R484" s="13" t="s">
        <v>122</v>
      </c>
      <c r="S484" s="13" t="s">
        <v>122</v>
      </c>
      <c r="T484" s="13">
        <v>44901</v>
      </c>
      <c r="U484" s="13">
        <v>2958465</v>
      </c>
      <c r="V484" s="13" t="s">
        <v>5707</v>
      </c>
      <c r="W484" s="13" t="s">
        <v>144</v>
      </c>
      <c r="Y484" s="13" t="s">
        <v>143</v>
      </c>
      <c r="Z484" s="13">
        <v>7594328</v>
      </c>
      <c r="AA484" s="13">
        <v>870</v>
      </c>
      <c r="AB484" s="13">
        <v>435</v>
      </c>
      <c r="AE484" s="51">
        <f t="shared" si="140"/>
        <v>8</v>
      </c>
      <c r="AG484" s="6" t="str">
        <f t="shared" si="141"/>
        <v>90MB1BG0-C1BAY0</v>
      </c>
      <c r="AH484" s="6" t="str">
        <f t="shared" si="142"/>
        <v>59MB1BGB-MB0A01S</v>
      </c>
      <c r="AI484" s="6" t="str">
        <f t="shared" si="143"/>
        <v/>
      </c>
      <c r="AJ484" s="6" t="str">
        <f t="shared" si="144"/>
        <v/>
      </c>
      <c r="AK484" s="6" t="str">
        <f t="shared" si="145"/>
        <v/>
      </c>
      <c r="AL484" s="6" t="str">
        <f t="shared" si="146"/>
        <v/>
      </c>
      <c r="AM484" s="6" t="str">
        <f t="shared" si="147"/>
        <v/>
      </c>
      <c r="AN484" s="6" t="str">
        <f t="shared" si="148"/>
        <v/>
      </c>
      <c r="AO484" s="6" t="str">
        <f t="shared" si="149"/>
        <v xml:space="preserve">90MB1BG0-C1BAY0 | 59MB1BGB-MB0A01S |  |  |  |  |  | </v>
      </c>
      <c r="AP484" s="6">
        <f t="shared" si="150"/>
        <v>0</v>
      </c>
      <c r="AQ484" s="4"/>
      <c r="AR484" s="6" t="b">
        <f t="shared" si="151"/>
        <v>1</v>
      </c>
      <c r="AS484" s="6" t="str">
        <f t="shared" si="152"/>
        <v>461E | 90MB1BG0-C1BAY0 | 59MB1BGB-MB0A01S |  |  |  |  |  |  | D6</v>
      </c>
      <c r="AT484" s="63">
        <f>IF(NOT(AR484),IF(TRIM($H484)="","Assembly","Phantom Alt"),VLOOKUP(F484,ZPCS04!B:G,6,0))</f>
        <v>997</v>
      </c>
      <c r="AU484" s="7"/>
      <c r="AV484" s="38">
        <f ca="1">IF(TRIM($W484)="F",OFFSET($A$5,MATCH($AS484,$AS$5:$AS484,0)-1,0),$A484)</f>
        <v>480</v>
      </c>
      <c r="AW484" s="38">
        <f ca="1">IFERROR(OFFSET(ZPCS04!$A$1,MATCH(F484,ZPCS04!B:B,0)-1,0),100)</f>
        <v>2</v>
      </c>
      <c r="AX484" s="7"/>
      <c r="AY484" s="6" t="b">
        <f t="shared" si="153"/>
        <v>1</v>
      </c>
      <c r="AZ484" s="6" t="b">
        <f t="shared" si="154"/>
        <v>1</v>
      </c>
      <c r="BB484" s="38" t="str">
        <f ca="1">IF(AT484="Phantom Alt",MATCH($AS484,$AS$5:$AS484,0),IF(OR(OFFSET($AF484,0,8-COUNTBLANK($AG484:$AN484))=$F483,$BE484=$BE483),$BB483,""))</f>
        <v/>
      </c>
      <c r="BC484" s="41"/>
      <c r="BD484" s="55" t="str">
        <f t="shared" si="155"/>
        <v>90MB1BG0-C1BAY0 | 11G232222526360</v>
      </c>
      <c r="BE484" s="55" t="str">
        <f t="shared" ca="1" si="156"/>
        <v>90MB1BG0-C1BAY0 | 59MB1BGB-MB0A01S</v>
      </c>
      <c r="BF484" s="57">
        <f ca="1">IFERROR(VLOOKUP($BE484,$BD$5:$BF483,3,0)*$AE484,VLOOKUP($C484,Demanda!$A:$B,2,0)*$AE484)*IF(AT484="Phantom Alt",$BC484,TRUE)</f>
        <v>12000</v>
      </c>
      <c r="BG484" s="57">
        <f t="shared" ca="1" si="157"/>
        <v>0</v>
      </c>
      <c r="BH484" s="57">
        <f>SUMIF(Invoice!A:A,F484,Invoice!B:B)</f>
        <v>0</v>
      </c>
      <c r="BI484" s="57">
        <f t="shared" ca="1" si="158"/>
        <v>12000</v>
      </c>
      <c r="BJ484" s="57">
        <f ca="1">MIN((BI484-SUMIF($AS$5:AS483,AS484,$BJ$5:BJ483)),MAX(0,BH484-SUMIF($F$5:F483,F484,$BJ$5:BJ483)))</f>
        <v>0</v>
      </c>
      <c r="BK484" s="57">
        <f t="shared" ca="1" si="159"/>
        <v>0</v>
      </c>
      <c r="BL484" s="57">
        <f ca="1">MAX(0,SUMIF(Invoice!A:A,F484,Invoice!B:B)-SUMIF(F:F,F484,BJ:BJ))*(COUNTIF(F:F,F484)=COUNTIF($F$5:F484,F484))</f>
        <v>0</v>
      </c>
    </row>
    <row r="485" spans="1:64" hidden="1">
      <c r="A485" s="43">
        <v>484</v>
      </c>
      <c r="B485" s="13" t="s">
        <v>145</v>
      </c>
      <c r="C485" s="13" t="s">
        <v>5706</v>
      </c>
      <c r="D485" s="13">
        <v>2</v>
      </c>
      <c r="E485" s="13">
        <v>1380</v>
      </c>
      <c r="F485" s="71" t="s">
        <v>1644</v>
      </c>
      <c r="G485" s="71" t="s">
        <v>1645</v>
      </c>
      <c r="H485" s="13" t="s">
        <v>916</v>
      </c>
      <c r="I485" s="13" t="s">
        <v>55</v>
      </c>
      <c r="J485" s="28">
        <v>0</v>
      </c>
      <c r="K485" s="13" t="s">
        <v>148</v>
      </c>
      <c r="L485" s="13" t="s">
        <v>53</v>
      </c>
      <c r="M485" s="13">
        <v>23</v>
      </c>
      <c r="O485" s="13">
        <v>1</v>
      </c>
      <c r="P485" s="13">
        <v>2</v>
      </c>
      <c r="Q485" s="13">
        <v>2</v>
      </c>
      <c r="R485" s="13" t="s">
        <v>73</v>
      </c>
      <c r="S485" s="13" t="s">
        <v>73</v>
      </c>
      <c r="T485" s="13">
        <v>44901</v>
      </c>
      <c r="U485" s="13">
        <v>2958465</v>
      </c>
      <c r="V485" s="13" t="s">
        <v>5707</v>
      </c>
      <c r="W485" s="13" t="s">
        <v>144</v>
      </c>
      <c r="Y485" s="13" t="s">
        <v>143</v>
      </c>
      <c r="Z485" s="13">
        <v>7594328</v>
      </c>
      <c r="AA485" s="13">
        <v>874</v>
      </c>
      <c r="AB485" s="13">
        <v>437</v>
      </c>
      <c r="AE485" s="51">
        <f t="shared" si="140"/>
        <v>23</v>
      </c>
      <c r="AG485" s="6" t="str">
        <f t="shared" si="141"/>
        <v>90MB1BG0-C1BAY0</v>
      </c>
      <c r="AH485" s="6" t="str">
        <f t="shared" si="142"/>
        <v>59MB1BGB-MB0A01S</v>
      </c>
      <c r="AI485" s="6" t="str">
        <f t="shared" si="143"/>
        <v/>
      </c>
      <c r="AJ485" s="6" t="str">
        <f t="shared" si="144"/>
        <v/>
      </c>
      <c r="AK485" s="6" t="str">
        <f t="shared" si="145"/>
        <v/>
      </c>
      <c r="AL485" s="6" t="str">
        <f t="shared" si="146"/>
        <v/>
      </c>
      <c r="AM485" s="6" t="str">
        <f t="shared" si="147"/>
        <v/>
      </c>
      <c r="AN485" s="6" t="str">
        <f t="shared" si="148"/>
        <v/>
      </c>
      <c r="AO485" s="6" t="str">
        <f t="shared" si="149"/>
        <v xml:space="preserve">90MB1BG0-C1BAY0 | 59MB1BGB-MB0A01S |  |  |  |  |  | </v>
      </c>
      <c r="AP485" s="6">
        <f t="shared" si="150"/>
        <v>0</v>
      </c>
      <c r="AQ485" s="4"/>
      <c r="AR485" s="6" t="b">
        <f t="shared" si="151"/>
        <v>1</v>
      </c>
      <c r="AS485" s="6" t="str">
        <f t="shared" si="152"/>
        <v>461E | 90MB1BG0-C1BAY0 | 59MB1BGB-MB0A01S |  |  |  |  |  |  | D7</v>
      </c>
      <c r="AT485" s="63">
        <f>IF(NOT(AR485),IF(TRIM($H485)="","Assembly","Phantom Alt"),VLOOKUP(F485,ZPCS04!B:G,6,0))</f>
        <v>998</v>
      </c>
      <c r="AU485" s="7"/>
      <c r="AV485" s="38">
        <f ca="1">IF(TRIM($W485)="F",OFFSET($A$5,MATCH($AS485,$AS$5:$AS485,0)-1,0),$A485)</f>
        <v>484</v>
      </c>
      <c r="AW485" s="38">
        <f ca="1">IFERROR(OFFSET(ZPCS04!$A$1,MATCH(F485,ZPCS04!B:B,0)-1,0),100)</f>
        <v>2</v>
      </c>
      <c r="AX485" s="7"/>
      <c r="AY485" s="6" t="b">
        <f t="shared" si="153"/>
        <v>1</v>
      </c>
      <c r="AZ485" s="6" t="b">
        <f t="shared" si="154"/>
        <v>1</v>
      </c>
      <c r="BB485" s="38" t="str">
        <f ca="1">IF(AT485="Phantom Alt",MATCH($AS485,$AS$5:$AS485,0),IF(OR(OFFSET($AF485,0,8-COUNTBLANK($AG485:$AN485))=$F484,$BE485=$BE484),$BB484,""))</f>
        <v/>
      </c>
      <c r="BC485" s="41"/>
      <c r="BD485" s="55" t="str">
        <f t="shared" si="155"/>
        <v>90MB1BG0-C1BAY0 | 11203-01827000</v>
      </c>
      <c r="BE485" s="55" t="str">
        <f t="shared" ca="1" si="156"/>
        <v>90MB1BG0-C1BAY0 | 59MB1BGB-MB0A01S</v>
      </c>
      <c r="BF485" s="57">
        <f ca="1">IFERROR(VLOOKUP($BE485,$BD$5:$BF484,3,0)*$AE485,VLOOKUP($C485,Demanda!$A:$B,2,0)*$AE485)*IF(AT485="Phantom Alt",$BC485,TRUE)</f>
        <v>34500</v>
      </c>
      <c r="BG485" s="57">
        <f t="shared" ca="1" si="157"/>
        <v>0</v>
      </c>
      <c r="BH485" s="57">
        <f>SUMIF(Invoice!A:A,F485,Invoice!B:B)</f>
        <v>0</v>
      </c>
      <c r="BI485" s="57">
        <f t="shared" ca="1" si="158"/>
        <v>34500</v>
      </c>
      <c r="BJ485" s="57">
        <f ca="1">MIN((BI485-SUMIF($AS$5:AS484,AS485,$BJ$5:BJ484)),MAX(0,BH485-SUMIF($F$5:F484,F485,$BJ$5:BJ484)))</f>
        <v>0</v>
      </c>
      <c r="BK485" s="57">
        <f t="shared" ca="1" si="159"/>
        <v>0</v>
      </c>
      <c r="BL485" s="57">
        <f ca="1">MAX(0,SUMIF(Invoice!A:A,F485,Invoice!B:B)-SUMIF(F:F,F485,BJ:BJ))*(COUNTIF(F:F,F485)=COUNTIF($F$5:F485,F485))</f>
        <v>0</v>
      </c>
    </row>
    <row r="486" spans="1:64" hidden="1">
      <c r="A486" s="43">
        <v>487</v>
      </c>
      <c r="B486" s="13" t="s">
        <v>145</v>
      </c>
      <c r="C486" s="13" t="s">
        <v>5706</v>
      </c>
      <c r="D486" s="13">
        <v>2</v>
      </c>
      <c r="E486" s="13">
        <v>1380</v>
      </c>
      <c r="F486" s="71" t="s">
        <v>1647</v>
      </c>
      <c r="G486" s="71" t="s">
        <v>1648</v>
      </c>
      <c r="H486" s="13" t="s">
        <v>916</v>
      </c>
      <c r="I486" s="13" t="s">
        <v>55</v>
      </c>
      <c r="J486" s="28">
        <v>0</v>
      </c>
      <c r="K486" s="13" t="s">
        <v>148</v>
      </c>
      <c r="L486" s="13" t="s">
        <v>53</v>
      </c>
      <c r="M486" s="13">
        <v>23</v>
      </c>
      <c r="O486" s="13">
        <v>1</v>
      </c>
      <c r="P486" s="13">
        <v>2</v>
      </c>
      <c r="Q486" s="13">
        <v>3</v>
      </c>
      <c r="R486" s="13" t="s">
        <v>73</v>
      </c>
      <c r="S486" s="13" t="s">
        <v>73</v>
      </c>
      <c r="T486" s="13">
        <v>44901</v>
      </c>
      <c r="U486" s="13">
        <v>2958465</v>
      </c>
      <c r="V486" s="13" t="s">
        <v>5707</v>
      </c>
      <c r="W486" s="13" t="s">
        <v>144</v>
      </c>
      <c r="Y486" s="13" t="s">
        <v>143</v>
      </c>
      <c r="Z486" s="13">
        <v>7594328</v>
      </c>
      <c r="AA486" s="13">
        <v>876</v>
      </c>
      <c r="AB486" s="13">
        <v>438</v>
      </c>
      <c r="AE486" s="51">
        <f t="shared" si="140"/>
        <v>23</v>
      </c>
      <c r="AG486" s="6" t="str">
        <f t="shared" si="141"/>
        <v>90MB1BG0-C1BAY0</v>
      </c>
      <c r="AH486" s="6" t="str">
        <f t="shared" si="142"/>
        <v>59MB1BGB-MB0A01S</v>
      </c>
      <c r="AI486" s="6" t="str">
        <f t="shared" si="143"/>
        <v/>
      </c>
      <c r="AJ486" s="6" t="str">
        <f t="shared" si="144"/>
        <v/>
      </c>
      <c r="AK486" s="6" t="str">
        <f t="shared" si="145"/>
        <v/>
      </c>
      <c r="AL486" s="6" t="str">
        <f t="shared" si="146"/>
        <v/>
      </c>
      <c r="AM486" s="6" t="str">
        <f t="shared" si="147"/>
        <v/>
      </c>
      <c r="AN486" s="6" t="str">
        <f t="shared" si="148"/>
        <v/>
      </c>
      <c r="AO486" s="6" t="str">
        <f t="shared" si="149"/>
        <v xml:space="preserve">90MB1BG0-C1BAY0 | 59MB1BGB-MB0A01S |  |  |  |  |  | </v>
      </c>
      <c r="AP486" s="6">
        <f t="shared" si="150"/>
        <v>0</v>
      </c>
      <c r="AQ486" s="4"/>
      <c r="AR486" s="6" t="b">
        <f t="shared" si="151"/>
        <v>1</v>
      </c>
      <c r="AS486" s="6" t="str">
        <f t="shared" si="152"/>
        <v>461E | 90MB1BG0-C1BAY0 | 59MB1BGB-MB0A01S |  |  |  |  |  |  | D7</v>
      </c>
      <c r="AT486" s="63">
        <f>IF(NOT(AR486),IF(TRIM($H486)="","Assembly","Phantom Alt"),VLOOKUP(F486,ZPCS04!B:G,6,0))</f>
        <v>998</v>
      </c>
      <c r="AU486" s="7"/>
      <c r="AV486" s="38">
        <f ca="1">IF(TRIM($W486)="F",OFFSET($A$5,MATCH($AS486,$AS$5:$AS486,0)-1,0),$A486)</f>
        <v>484</v>
      </c>
      <c r="AW486" s="38">
        <f ca="1">IFERROR(OFFSET(ZPCS04!$A$1,MATCH(F486,ZPCS04!B:B,0)-1,0),100)</f>
        <v>2</v>
      </c>
      <c r="AX486" s="7"/>
      <c r="AY486" s="6" t="b">
        <f t="shared" si="153"/>
        <v>1</v>
      </c>
      <c r="AZ486" s="6" t="b">
        <f t="shared" si="154"/>
        <v>1</v>
      </c>
      <c r="BB486" s="38" t="str">
        <f ca="1">IF(AT486="Phantom Alt",MATCH($AS486,$AS$5:$AS486,0),IF(OR(OFFSET($AF486,0,8-COUNTBLANK($AG486:$AN486))=$F485,$BE486=$BE485),$BB485,""))</f>
        <v/>
      </c>
      <c r="BC486" s="41"/>
      <c r="BD486" s="55" t="str">
        <f t="shared" si="155"/>
        <v>90MB1BG0-C1BAY0 | 11G232233415320</v>
      </c>
      <c r="BE486" s="55" t="str">
        <f t="shared" ca="1" si="156"/>
        <v>90MB1BG0-C1BAY0 | 59MB1BGB-MB0A01S</v>
      </c>
      <c r="BF486" s="57">
        <f ca="1">IFERROR(VLOOKUP($BE486,$BD$5:$BF485,3,0)*$AE486,VLOOKUP($C486,Demanda!$A:$B,2,0)*$AE486)*IF(AT486="Phantom Alt",$BC486,TRUE)</f>
        <v>34500</v>
      </c>
      <c r="BG486" s="57">
        <f t="shared" ca="1" si="157"/>
        <v>0</v>
      </c>
      <c r="BH486" s="57">
        <f>SUMIF(Invoice!A:A,F486,Invoice!B:B)</f>
        <v>0</v>
      </c>
      <c r="BI486" s="57">
        <f t="shared" ca="1" si="158"/>
        <v>34500</v>
      </c>
      <c r="BJ486" s="57">
        <f ca="1">MIN((BI486-SUMIF($AS$5:AS485,AS486,$BJ$5:BJ485)),MAX(0,BH486-SUMIF($F$5:F485,F486,$BJ$5:BJ485)))</f>
        <v>0</v>
      </c>
      <c r="BK486" s="57">
        <f t="shared" ca="1" si="159"/>
        <v>0</v>
      </c>
      <c r="BL486" s="57">
        <f ca="1">MAX(0,SUMIF(Invoice!A:A,F486,Invoice!B:B)-SUMIF(F:F,F486,BJ:BJ))*(COUNTIF(F:F,F486)=COUNTIF($F$5:F486,F486))</f>
        <v>0</v>
      </c>
    </row>
    <row r="487" spans="1:64" hidden="1">
      <c r="A487" s="43">
        <v>486</v>
      </c>
      <c r="B487" s="13" t="s">
        <v>145</v>
      </c>
      <c r="C487" s="13" t="s">
        <v>5706</v>
      </c>
      <c r="D487" s="13">
        <v>2</v>
      </c>
      <c r="E487" s="13">
        <v>1380</v>
      </c>
      <c r="F487" s="71" t="s">
        <v>1649</v>
      </c>
      <c r="G487" s="71" t="s">
        <v>1650</v>
      </c>
      <c r="H487" s="13" t="s">
        <v>916</v>
      </c>
      <c r="I487" s="13" t="s">
        <v>54</v>
      </c>
      <c r="J487" s="28">
        <v>100</v>
      </c>
      <c r="K487" s="13" t="s">
        <v>148</v>
      </c>
      <c r="L487" s="13" t="s">
        <v>53</v>
      </c>
      <c r="M487" s="13">
        <v>23</v>
      </c>
      <c r="N487" s="13">
        <v>23</v>
      </c>
      <c r="O487" s="13">
        <v>1</v>
      </c>
      <c r="P487" s="13">
        <v>2</v>
      </c>
      <c r="Q487" s="13">
        <v>1</v>
      </c>
      <c r="R487" s="13" t="s">
        <v>73</v>
      </c>
      <c r="S487" s="13" t="s">
        <v>73</v>
      </c>
      <c r="T487" s="13">
        <v>44901</v>
      </c>
      <c r="U487" s="13">
        <v>2958465</v>
      </c>
      <c r="V487" s="13" t="s">
        <v>5707</v>
      </c>
      <c r="W487" s="13" t="s">
        <v>144</v>
      </c>
      <c r="Y487" s="13" t="s">
        <v>143</v>
      </c>
      <c r="Z487" s="13">
        <v>7594328</v>
      </c>
      <c r="AA487" s="13">
        <v>872</v>
      </c>
      <c r="AB487" s="13">
        <v>436</v>
      </c>
      <c r="AE487" s="51">
        <f t="shared" si="140"/>
        <v>23</v>
      </c>
      <c r="AG487" s="6" t="str">
        <f t="shared" si="141"/>
        <v>90MB1BG0-C1BAY0</v>
      </c>
      <c r="AH487" s="6" t="str">
        <f t="shared" si="142"/>
        <v>59MB1BGB-MB0A01S</v>
      </c>
      <c r="AI487" s="6" t="str">
        <f t="shared" si="143"/>
        <v/>
      </c>
      <c r="AJ487" s="6" t="str">
        <f t="shared" si="144"/>
        <v/>
      </c>
      <c r="AK487" s="6" t="str">
        <f t="shared" si="145"/>
        <v/>
      </c>
      <c r="AL487" s="6" t="str">
        <f t="shared" si="146"/>
        <v/>
      </c>
      <c r="AM487" s="6" t="str">
        <f t="shared" si="147"/>
        <v/>
      </c>
      <c r="AN487" s="6" t="str">
        <f t="shared" si="148"/>
        <v/>
      </c>
      <c r="AO487" s="6" t="str">
        <f t="shared" si="149"/>
        <v xml:space="preserve">90MB1BG0-C1BAY0 | 59MB1BGB-MB0A01S |  |  |  |  |  | </v>
      </c>
      <c r="AP487" s="6">
        <f t="shared" si="150"/>
        <v>100</v>
      </c>
      <c r="AQ487" s="4"/>
      <c r="AR487" s="6" t="b">
        <f t="shared" si="151"/>
        <v>1</v>
      </c>
      <c r="AS487" s="6" t="str">
        <f t="shared" si="152"/>
        <v>461E | 90MB1BG0-C1BAY0 | 59MB1BGB-MB0A01S |  |  |  |  |  |  | D7</v>
      </c>
      <c r="AT487" s="63">
        <f>IF(NOT(AR487),IF(TRIM($H487)="","Assembly","Phantom Alt"),VLOOKUP(F487,ZPCS04!B:G,6,0))</f>
        <v>998</v>
      </c>
      <c r="AU487" s="7"/>
      <c r="AV487" s="38">
        <f ca="1">IF(TRIM($W487)="F",OFFSET($A$5,MATCH($AS487,$AS$5:$AS487,0)-1,0),$A487)</f>
        <v>484</v>
      </c>
      <c r="AW487" s="38">
        <f ca="1">IFERROR(OFFSET(ZPCS04!$A$1,MATCH(F487,ZPCS04!B:B,0)-1,0),100)</f>
        <v>1.9999996</v>
      </c>
      <c r="AX487" s="7"/>
      <c r="AY487" s="6" t="b">
        <f t="shared" si="153"/>
        <v>1</v>
      </c>
      <c r="AZ487" s="6" t="b">
        <f t="shared" si="154"/>
        <v>1</v>
      </c>
      <c r="BB487" s="38" t="str">
        <f ca="1">IF(AT487="Phantom Alt",MATCH($AS487,$AS$5:$AS487,0),IF(OR(OFFSET($AF487,0,8-COUNTBLANK($AG487:$AN487))=$F486,$BE487=$BE486),$BB486,""))</f>
        <v/>
      </c>
      <c r="BC487" s="41"/>
      <c r="BD487" s="55" t="str">
        <f t="shared" si="155"/>
        <v>90MB1BG0-C1BAY0 | 11G232233415390</v>
      </c>
      <c r="BE487" s="55" t="str">
        <f t="shared" ca="1" si="156"/>
        <v>90MB1BG0-C1BAY0 | 59MB1BGB-MB0A01S</v>
      </c>
      <c r="BF487" s="57">
        <f ca="1">IFERROR(VLOOKUP($BE487,$BD$5:$BF486,3,0)*$AE487,VLOOKUP($C487,Demanda!$A:$B,2,0)*$AE487)*IF(AT487="Phantom Alt",$BC487,TRUE)</f>
        <v>34500</v>
      </c>
      <c r="BG487" s="57">
        <f t="shared" ca="1" si="157"/>
        <v>34500</v>
      </c>
      <c r="BH487" s="57">
        <f>SUMIF(Invoice!A:A,F487,Invoice!B:B)</f>
        <v>40000</v>
      </c>
      <c r="BI487" s="57">
        <f t="shared" ca="1" si="158"/>
        <v>34500</v>
      </c>
      <c r="BJ487" s="57">
        <f ca="1">MIN((BI487-SUMIF($AS$5:AS486,AS487,$BJ$5:BJ486)),MAX(0,BH487-SUMIF($F$5:F486,F487,$BJ$5:BJ486)))</f>
        <v>34500</v>
      </c>
      <c r="BK487" s="57">
        <f t="shared" ca="1" si="159"/>
        <v>0</v>
      </c>
      <c r="BL487" s="57">
        <f ca="1">MAX(0,SUMIF(Invoice!A:A,F487,Invoice!B:B)-SUMIF(F:F,F487,BJ:BJ))*(COUNTIF(F:F,F487)=COUNTIF($F$5:F487,F487))</f>
        <v>5500</v>
      </c>
    </row>
    <row r="488" spans="1:64" hidden="1">
      <c r="A488" s="43">
        <v>488</v>
      </c>
      <c r="B488" s="13" t="s">
        <v>145</v>
      </c>
      <c r="C488" s="13" t="s">
        <v>5706</v>
      </c>
      <c r="D488" s="13">
        <v>2</v>
      </c>
      <c r="E488" s="13">
        <v>1390</v>
      </c>
      <c r="F488" s="71" t="s">
        <v>1651</v>
      </c>
      <c r="G488" s="71" t="s">
        <v>1652</v>
      </c>
      <c r="H488" s="13" t="s">
        <v>925</v>
      </c>
      <c r="I488" s="13" t="s">
        <v>55</v>
      </c>
      <c r="J488" s="28">
        <v>0</v>
      </c>
      <c r="K488" s="13" t="s">
        <v>148</v>
      </c>
      <c r="L488" s="13" t="s">
        <v>53</v>
      </c>
      <c r="M488" s="13">
        <v>1</v>
      </c>
      <c r="O488" s="13">
        <v>1</v>
      </c>
      <c r="P488" s="13">
        <v>2</v>
      </c>
      <c r="Q488" s="13">
        <v>2</v>
      </c>
      <c r="R488" s="13" t="s">
        <v>73</v>
      </c>
      <c r="S488" s="13" t="s">
        <v>73</v>
      </c>
      <c r="T488" s="13">
        <v>44901</v>
      </c>
      <c r="U488" s="13">
        <v>2958465</v>
      </c>
      <c r="V488" s="13" t="s">
        <v>5707</v>
      </c>
      <c r="W488" s="13" t="s">
        <v>144</v>
      </c>
      <c r="Y488" s="13" t="s">
        <v>143</v>
      </c>
      <c r="Z488" s="13">
        <v>7594328</v>
      </c>
      <c r="AA488" s="13">
        <v>880</v>
      </c>
      <c r="AB488" s="13">
        <v>440</v>
      </c>
      <c r="AE488" s="51">
        <f t="shared" si="140"/>
        <v>1</v>
      </c>
      <c r="AG488" s="6" t="str">
        <f t="shared" si="141"/>
        <v>90MB1BG0-C1BAY0</v>
      </c>
      <c r="AH488" s="6" t="str">
        <f t="shared" si="142"/>
        <v>59MB1BGB-MB0A01S</v>
      </c>
      <c r="AI488" s="6" t="str">
        <f t="shared" si="143"/>
        <v/>
      </c>
      <c r="AJ488" s="6" t="str">
        <f t="shared" si="144"/>
        <v/>
      </c>
      <c r="AK488" s="6" t="str">
        <f t="shared" si="145"/>
        <v/>
      </c>
      <c r="AL488" s="6" t="str">
        <f t="shared" si="146"/>
        <v/>
      </c>
      <c r="AM488" s="6" t="str">
        <f t="shared" si="147"/>
        <v/>
      </c>
      <c r="AN488" s="6" t="str">
        <f t="shared" si="148"/>
        <v/>
      </c>
      <c r="AO488" s="6" t="str">
        <f t="shared" si="149"/>
        <v xml:space="preserve">90MB1BG0-C1BAY0 | 59MB1BGB-MB0A01S |  |  |  |  |  | </v>
      </c>
      <c r="AP488" s="6">
        <f t="shared" si="150"/>
        <v>0</v>
      </c>
      <c r="AQ488" s="4"/>
      <c r="AR488" s="6" t="b">
        <f t="shared" si="151"/>
        <v>1</v>
      </c>
      <c r="AS488" s="6" t="str">
        <f t="shared" si="152"/>
        <v>461E | 90MB1BG0-C1BAY0 | 59MB1BGB-MB0A01S |  |  |  |  |  |  | D8</v>
      </c>
      <c r="AT488" s="63">
        <f>IF(NOT(AR488),IF(TRIM($H488)="","Assembly","Phantom Alt"),VLOOKUP(F488,ZPCS04!B:G,6,0))</f>
        <v>759</v>
      </c>
      <c r="AU488" s="7"/>
      <c r="AV488" s="38">
        <f ca="1">IF(TRIM($W488)="F",OFFSET($A$5,MATCH($AS488,$AS$5:$AS488,0)-1,0),$A488)</f>
        <v>488</v>
      </c>
      <c r="AW488" s="38">
        <f ca="1">IFERROR(OFFSET(ZPCS04!$A$1,MATCH(F488,ZPCS04!B:B,0)-1,0),100)</f>
        <v>2</v>
      </c>
      <c r="AX488" s="7"/>
      <c r="AY488" s="6" t="b">
        <f t="shared" si="153"/>
        <v>1</v>
      </c>
      <c r="AZ488" s="6" t="b">
        <f t="shared" si="154"/>
        <v>1</v>
      </c>
      <c r="BB488" s="38" t="str">
        <f ca="1">IF(AT488="Phantom Alt",MATCH($AS488,$AS$5:$AS488,0),IF(OR(OFFSET($AF488,0,8-COUNTBLANK($AG488:$AN488))=$F487,$BE488=$BE487),$BB487,""))</f>
        <v/>
      </c>
      <c r="BC488" s="41"/>
      <c r="BD488" s="55" t="str">
        <f t="shared" si="155"/>
        <v>90MB1BG0-C1BAY0 | 11G232247415070</v>
      </c>
      <c r="BE488" s="55" t="str">
        <f t="shared" ca="1" si="156"/>
        <v>90MB1BG0-C1BAY0 | 59MB1BGB-MB0A01S</v>
      </c>
      <c r="BF488" s="57">
        <f ca="1">IFERROR(VLOOKUP($BE488,$BD$5:$BF487,3,0)*$AE488,VLOOKUP($C488,Demanda!$A:$B,2,0)*$AE488)*IF(AT488="Phantom Alt",$BC488,TRUE)</f>
        <v>1500</v>
      </c>
      <c r="BG488" s="57">
        <f t="shared" ca="1" si="157"/>
        <v>0</v>
      </c>
      <c r="BH488" s="57">
        <f>SUMIF(Invoice!A:A,F488,Invoice!B:B)</f>
        <v>0</v>
      </c>
      <c r="BI488" s="57">
        <f t="shared" ca="1" si="158"/>
        <v>1500</v>
      </c>
      <c r="BJ488" s="57">
        <f ca="1">MIN((BI488-SUMIF($AS$5:AS487,AS488,$BJ$5:BJ487)),MAX(0,BH488-SUMIF($F$5:F487,F488,$BJ$5:BJ487)))</f>
        <v>0</v>
      </c>
      <c r="BK488" s="57">
        <f t="shared" ca="1" si="159"/>
        <v>0</v>
      </c>
      <c r="BL488" s="57">
        <f ca="1">MAX(0,SUMIF(Invoice!A:A,F488,Invoice!B:B)-SUMIF(F:F,F488,BJ:BJ))*(COUNTIF(F:F,F488)=COUNTIF($F$5:F488,F488))</f>
        <v>0</v>
      </c>
    </row>
    <row r="489" spans="1:64" hidden="1">
      <c r="A489" s="43">
        <v>489</v>
      </c>
      <c r="B489" s="13" t="s">
        <v>145</v>
      </c>
      <c r="C489" s="13" t="s">
        <v>5706</v>
      </c>
      <c r="D489" s="13">
        <v>2</v>
      </c>
      <c r="E489" s="13">
        <v>1390</v>
      </c>
      <c r="F489" s="71" t="s">
        <v>1654</v>
      </c>
      <c r="G489" s="71" t="s">
        <v>1655</v>
      </c>
      <c r="H489" s="13" t="s">
        <v>925</v>
      </c>
      <c r="I489" s="13" t="s">
        <v>54</v>
      </c>
      <c r="J489" s="28">
        <v>100</v>
      </c>
      <c r="K489" s="13" t="s">
        <v>1383</v>
      </c>
      <c r="L489" s="13" t="s">
        <v>53</v>
      </c>
      <c r="M489" s="13">
        <v>1</v>
      </c>
      <c r="N489" s="13">
        <v>1</v>
      </c>
      <c r="O489" s="13">
        <v>1</v>
      </c>
      <c r="P489" s="13">
        <v>2</v>
      </c>
      <c r="Q489" s="13">
        <v>1</v>
      </c>
      <c r="R489" s="13" t="s">
        <v>122</v>
      </c>
      <c r="S489" s="13" t="s">
        <v>122</v>
      </c>
      <c r="T489" s="13">
        <v>44901</v>
      </c>
      <c r="U489" s="13">
        <v>2958465</v>
      </c>
      <c r="V489" s="13" t="s">
        <v>5707</v>
      </c>
      <c r="W489" s="13" t="s">
        <v>144</v>
      </c>
      <c r="Y489" s="13" t="s">
        <v>143</v>
      </c>
      <c r="Z489" s="13">
        <v>7594328</v>
      </c>
      <c r="AA489" s="13">
        <v>878</v>
      </c>
      <c r="AB489" s="13">
        <v>439</v>
      </c>
      <c r="AE489" s="51">
        <f t="shared" si="140"/>
        <v>1</v>
      </c>
      <c r="AG489" s="6" t="str">
        <f t="shared" si="141"/>
        <v>90MB1BG0-C1BAY0</v>
      </c>
      <c r="AH489" s="6" t="str">
        <f t="shared" si="142"/>
        <v>59MB1BGB-MB0A01S</v>
      </c>
      <c r="AI489" s="6" t="str">
        <f t="shared" si="143"/>
        <v/>
      </c>
      <c r="AJ489" s="6" t="str">
        <f t="shared" si="144"/>
        <v/>
      </c>
      <c r="AK489" s="6" t="str">
        <f t="shared" si="145"/>
        <v/>
      </c>
      <c r="AL489" s="6" t="str">
        <f t="shared" si="146"/>
        <v/>
      </c>
      <c r="AM489" s="6" t="str">
        <f t="shared" si="147"/>
        <v/>
      </c>
      <c r="AN489" s="6" t="str">
        <f t="shared" si="148"/>
        <v/>
      </c>
      <c r="AO489" s="6" t="str">
        <f t="shared" si="149"/>
        <v xml:space="preserve">90MB1BG0-C1BAY0 | 59MB1BGB-MB0A01S |  |  |  |  |  | </v>
      </c>
      <c r="AP489" s="6">
        <f t="shared" si="150"/>
        <v>100</v>
      </c>
      <c r="AQ489" s="4"/>
      <c r="AR489" s="6" t="b">
        <f t="shared" si="151"/>
        <v>1</v>
      </c>
      <c r="AS489" s="6" t="str">
        <f t="shared" si="152"/>
        <v>461E | 90MB1BG0-C1BAY0 | 59MB1BGB-MB0A01S |  |  |  |  |  |  | D8</v>
      </c>
      <c r="AT489" s="63">
        <f>IF(NOT(AR489),IF(TRIM($H489)="","Assembly","Phantom Alt"),VLOOKUP(F489,ZPCS04!B:G,6,0))</f>
        <v>759</v>
      </c>
      <c r="AU489" s="7"/>
      <c r="AV489" s="38">
        <f ca="1">IF(TRIM($W489)="F",OFFSET($A$5,MATCH($AS489,$AS$5:$AS489,0)-1,0),$A489)</f>
        <v>488</v>
      </c>
      <c r="AW489" s="38">
        <f ca="1">IFERROR(OFFSET(ZPCS04!$A$1,MATCH(F489,ZPCS04!B:B,0)-1,0),100)</f>
        <v>2</v>
      </c>
      <c r="AX489" s="7"/>
      <c r="AY489" s="6" t="b">
        <f t="shared" si="153"/>
        <v>1</v>
      </c>
      <c r="AZ489" s="6" t="b">
        <f t="shared" si="154"/>
        <v>1</v>
      </c>
      <c r="BB489" s="38" t="str">
        <f ca="1">IF(AT489="Phantom Alt",MATCH($AS489,$AS$5:$AS489,0),IF(OR(OFFSET($AF489,0,8-COUNTBLANK($AG489:$AN489))=$F488,$BE489=$BE488),$BB488,""))</f>
        <v/>
      </c>
      <c r="BC489" s="41"/>
      <c r="BD489" s="55" t="str">
        <f t="shared" si="155"/>
        <v>90MB1BG0-C1BAY0 | 11G232247415150</v>
      </c>
      <c r="BE489" s="55" t="str">
        <f t="shared" ca="1" si="156"/>
        <v>90MB1BG0-C1BAY0 | 59MB1BGB-MB0A01S</v>
      </c>
      <c r="BF489" s="57">
        <f ca="1">IFERROR(VLOOKUP($BE489,$BD$5:$BF488,3,0)*$AE489,VLOOKUP($C489,Demanda!$A:$B,2,0)*$AE489)*IF(AT489="Phantom Alt",$BC489,TRUE)</f>
        <v>1500</v>
      </c>
      <c r="BG489" s="57">
        <f t="shared" ca="1" si="157"/>
        <v>1500</v>
      </c>
      <c r="BH489" s="57">
        <f>SUMIF(Invoice!A:A,F489,Invoice!B:B)</f>
        <v>0</v>
      </c>
      <c r="BI489" s="57">
        <f t="shared" ca="1" si="158"/>
        <v>1500</v>
      </c>
      <c r="BJ489" s="57">
        <f ca="1">MIN((BI489-SUMIF($AS$5:AS488,AS489,$BJ$5:BJ488)),MAX(0,BH489-SUMIF($F$5:F488,F489,$BJ$5:BJ488)))</f>
        <v>0</v>
      </c>
      <c r="BK489" s="57">
        <f t="shared" ca="1" si="159"/>
        <v>0</v>
      </c>
      <c r="BL489" s="57">
        <f ca="1">MAX(0,SUMIF(Invoice!A:A,F489,Invoice!B:B)-SUMIF(F:F,F489,BJ:BJ))*(COUNTIF(F:F,F489)=COUNTIF($F$5:F489,F489))</f>
        <v>0</v>
      </c>
    </row>
    <row r="490" spans="1:64" hidden="1">
      <c r="A490" s="43">
        <v>490</v>
      </c>
      <c r="B490" s="13" t="s">
        <v>145</v>
      </c>
      <c r="C490" s="13" t="s">
        <v>5706</v>
      </c>
      <c r="D490" s="13">
        <v>2</v>
      </c>
      <c r="E490" s="13">
        <v>1390</v>
      </c>
      <c r="F490" s="71" t="s">
        <v>1656</v>
      </c>
      <c r="G490" s="71" t="s">
        <v>1657</v>
      </c>
      <c r="H490" s="13" t="s">
        <v>925</v>
      </c>
      <c r="I490" s="13" t="s">
        <v>55</v>
      </c>
      <c r="J490" s="28">
        <v>0</v>
      </c>
      <c r="K490" s="13" t="s">
        <v>1383</v>
      </c>
      <c r="L490" s="13" t="s">
        <v>53</v>
      </c>
      <c r="M490" s="13">
        <v>1</v>
      </c>
      <c r="O490" s="13">
        <v>1</v>
      </c>
      <c r="P490" s="13">
        <v>2</v>
      </c>
      <c r="Q490" s="13">
        <v>3</v>
      </c>
      <c r="R490" s="13" t="s">
        <v>122</v>
      </c>
      <c r="S490" s="13" t="s">
        <v>122</v>
      </c>
      <c r="T490" s="13">
        <v>44901</v>
      </c>
      <c r="U490" s="13">
        <v>2958465</v>
      </c>
      <c r="V490" s="13" t="s">
        <v>5707</v>
      </c>
      <c r="W490" s="13" t="s">
        <v>144</v>
      </c>
      <c r="Y490" s="13" t="s">
        <v>143</v>
      </c>
      <c r="Z490" s="13">
        <v>7594328</v>
      </c>
      <c r="AA490" s="13">
        <v>882</v>
      </c>
      <c r="AB490" s="13">
        <v>441</v>
      </c>
      <c r="AE490" s="51">
        <f t="shared" si="140"/>
        <v>1</v>
      </c>
      <c r="AG490" s="6" t="str">
        <f t="shared" si="141"/>
        <v>90MB1BG0-C1BAY0</v>
      </c>
      <c r="AH490" s="6" t="str">
        <f t="shared" si="142"/>
        <v>59MB1BGB-MB0A01S</v>
      </c>
      <c r="AI490" s="6" t="str">
        <f t="shared" si="143"/>
        <v/>
      </c>
      <c r="AJ490" s="6" t="str">
        <f t="shared" si="144"/>
        <v/>
      </c>
      <c r="AK490" s="6" t="str">
        <f t="shared" si="145"/>
        <v/>
      </c>
      <c r="AL490" s="6" t="str">
        <f t="shared" si="146"/>
        <v/>
      </c>
      <c r="AM490" s="6" t="str">
        <f t="shared" si="147"/>
        <v/>
      </c>
      <c r="AN490" s="6" t="str">
        <f t="shared" si="148"/>
        <v/>
      </c>
      <c r="AO490" s="6" t="str">
        <f t="shared" si="149"/>
        <v xml:space="preserve">90MB1BG0-C1BAY0 | 59MB1BGB-MB0A01S |  |  |  |  |  | </v>
      </c>
      <c r="AP490" s="6">
        <f t="shared" si="150"/>
        <v>0</v>
      </c>
      <c r="AQ490" s="4"/>
      <c r="AR490" s="6" t="b">
        <f t="shared" si="151"/>
        <v>1</v>
      </c>
      <c r="AS490" s="6" t="str">
        <f t="shared" si="152"/>
        <v>461E | 90MB1BG0-C1BAY0 | 59MB1BGB-MB0A01S |  |  |  |  |  |  | D8</v>
      </c>
      <c r="AT490" s="63">
        <f>IF(NOT(AR490),IF(TRIM($H490)="","Assembly","Phantom Alt"),VLOOKUP(F490,ZPCS04!B:G,6,0))</f>
        <v>759</v>
      </c>
      <c r="AU490" s="7"/>
      <c r="AV490" s="38">
        <f ca="1">IF(TRIM($W490)="F",OFFSET($A$5,MATCH($AS490,$AS$5:$AS490,0)-1,0),$A490)</f>
        <v>488</v>
      </c>
      <c r="AW490" s="38">
        <f ca="1">IFERROR(OFFSET(ZPCS04!$A$1,MATCH(F490,ZPCS04!B:B,0)-1,0),100)</f>
        <v>2</v>
      </c>
      <c r="AX490" s="7"/>
      <c r="AY490" s="6" t="b">
        <f t="shared" si="153"/>
        <v>1</v>
      </c>
      <c r="AZ490" s="6" t="b">
        <f t="shared" si="154"/>
        <v>1</v>
      </c>
      <c r="BB490" s="38" t="str">
        <f ca="1">IF(AT490="Phantom Alt",MATCH($AS490,$AS$5:$AS490,0),IF(OR(OFFSET($AF490,0,8-COUNTBLANK($AG490:$AN490))=$F489,$BE490=$BE489),$BB489,""))</f>
        <v/>
      </c>
      <c r="BC490" s="41"/>
      <c r="BD490" s="55" t="str">
        <f t="shared" si="155"/>
        <v>90MB1BG0-C1BAY0 | 11G232247415320</v>
      </c>
      <c r="BE490" s="55" t="str">
        <f t="shared" ca="1" si="156"/>
        <v>90MB1BG0-C1BAY0 | 59MB1BGB-MB0A01S</v>
      </c>
      <c r="BF490" s="57">
        <f ca="1">IFERROR(VLOOKUP($BE490,$BD$5:$BF489,3,0)*$AE490,VLOOKUP($C490,Demanda!$A:$B,2,0)*$AE490)*IF(AT490="Phantom Alt",$BC490,TRUE)</f>
        <v>1500</v>
      </c>
      <c r="BG490" s="57">
        <f t="shared" ca="1" si="157"/>
        <v>0</v>
      </c>
      <c r="BH490" s="57">
        <f>SUMIF(Invoice!A:A,F490,Invoice!B:B)</f>
        <v>0</v>
      </c>
      <c r="BI490" s="57">
        <f t="shared" ca="1" si="158"/>
        <v>1500</v>
      </c>
      <c r="BJ490" s="57">
        <f ca="1">MIN((BI490-SUMIF($AS$5:AS489,AS490,$BJ$5:BJ489)),MAX(0,BH490-SUMIF($F$5:F489,F490,$BJ$5:BJ489)))</f>
        <v>0</v>
      </c>
      <c r="BK490" s="57">
        <f t="shared" ca="1" si="159"/>
        <v>0</v>
      </c>
      <c r="BL490" s="57">
        <f ca="1">MAX(0,SUMIF(Invoice!A:A,F490,Invoice!B:B)-SUMIF(F:F,F490,BJ:BJ))*(COUNTIF(F:F,F490)=COUNTIF($F$5:F490,F490))</f>
        <v>0</v>
      </c>
    </row>
    <row r="491" spans="1:64" hidden="1">
      <c r="A491" s="43">
        <v>491</v>
      </c>
      <c r="B491" s="13" t="s">
        <v>145</v>
      </c>
      <c r="C491" s="13" t="s">
        <v>5706</v>
      </c>
      <c r="D491" s="13">
        <v>2</v>
      </c>
      <c r="E491" s="13">
        <v>1390</v>
      </c>
      <c r="F491" s="71" t="s">
        <v>1658</v>
      </c>
      <c r="G491" s="71" t="s">
        <v>1655</v>
      </c>
      <c r="H491" s="13" t="s">
        <v>925</v>
      </c>
      <c r="I491" s="13" t="s">
        <v>55</v>
      </c>
      <c r="J491" s="28">
        <v>0</v>
      </c>
      <c r="K491" s="13" t="s">
        <v>1383</v>
      </c>
      <c r="L491" s="13" t="s">
        <v>53</v>
      </c>
      <c r="M491" s="13">
        <v>1</v>
      </c>
      <c r="O491" s="13">
        <v>1</v>
      </c>
      <c r="P491" s="13">
        <v>2</v>
      </c>
      <c r="Q491" s="13">
        <v>4</v>
      </c>
      <c r="R491" s="13" t="s">
        <v>122</v>
      </c>
      <c r="S491" s="13" t="s">
        <v>122</v>
      </c>
      <c r="T491" s="13">
        <v>44901</v>
      </c>
      <c r="U491" s="13">
        <v>2958465</v>
      </c>
      <c r="V491" s="13" t="s">
        <v>5707</v>
      </c>
      <c r="W491" s="13" t="s">
        <v>144</v>
      </c>
      <c r="Y491" s="13" t="s">
        <v>143</v>
      </c>
      <c r="Z491" s="13">
        <v>7594328</v>
      </c>
      <c r="AA491" s="13">
        <v>884</v>
      </c>
      <c r="AB491" s="13">
        <v>442</v>
      </c>
      <c r="AE491" s="51">
        <f t="shared" si="140"/>
        <v>1</v>
      </c>
      <c r="AG491" s="6" t="str">
        <f t="shared" si="141"/>
        <v>90MB1BG0-C1BAY0</v>
      </c>
      <c r="AH491" s="6" t="str">
        <f t="shared" si="142"/>
        <v>59MB1BGB-MB0A01S</v>
      </c>
      <c r="AI491" s="6" t="str">
        <f t="shared" si="143"/>
        <v/>
      </c>
      <c r="AJ491" s="6" t="str">
        <f t="shared" si="144"/>
        <v/>
      </c>
      <c r="AK491" s="6" t="str">
        <f t="shared" si="145"/>
        <v/>
      </c>
      <c r="AL491" s="6" t="str">
        <f t="shared" si="146"/>
        <v/>
      </c>
      <c r="AM491" s="6" t="str">
        <f t="shared" si="147"/>
        <v/>
      </c>
      <c r="AN491" s="6" t="str">
        <f t="shared" si="148"/>
        <v/>
      </c>
      <c r="AO491" s="6" t="str">
        <f t="shared" si="149"/>
        <v xml:space="preserve">90MB1BG0-C1BAY0 | 59MB1BGB-MB0A01S |  |  |  |  |  | </v>
      </c>
      <c r="AP491" s="6">
        <f t="shared" si="150"/>
        <v>0</v>
      </c>
      <c r="AQ491" s="4"/>
      <c r="AR491" s="6" t="b">
        <f t="shared" si="151"/>
        <v>1</v>
      </c>
      <c r="AS491" s="6" t="str">
        <f t="shared" si="152"/>
        <v>461E | 90MB1BG0-C1BAY0 | 59MB1BGB-MB0A01S |  |  |  |  |  |  | D8</v>
      </c>
      <c r="AT491" s="63">
        <f>IF(NOT(AR491),IF(TRIM($H491)="","Assembly","Phantom Alt"),VLOOKUP(F491,ZPCS04!B:G,6,0))</f>
        <v>759</v>
      </c>
      <c r="AU491" s="7"/>
      <c r="AV491" s="38">
        <f ca="1">IF(TRIM($W491)="F",OFFSET($A$5,MATCH($AS491,$AS$5:$AS491,0)-1,0),$A491)</f>
        <v>488</v>
      </c>
      <c r="AW491" s="38">
        <f ca="1">IFERROR(OFFSET(ZPCS04!$A$1,MATCH(F491,ZPCS04!B:B,0)-1,0),100)</f>
        <v>2</v>
      </c>
      <c r="AX491" s="7"/>
      <c r="AY491" s="6" t="b">
        <f t="shared" si="153"/>
        <v>1</v>
      </c>
      <c r="AZ491" s="6" t="b">
        <f t="shared" si="154"/>
        <v>1</v>
      </c>
      <c r="BB491" s="38" t="str">
        <f ca="1">IF(AT491="Phantom Alt",MATCH($AS491,$AS$5:$AS491,0),IF(OR(OFFSET($AF491,0,8-COUNTBLANK($AG491:$AN491))=$F490,$BE491=$BE490),$BB490,""))</f>
        <v/>
      </c>
      <c r="BC491" s="41"/>
      <c r="BD491" s="55" t="str">
        <f t="shared" si="155"/>
        <v>90MB1BG0-C1BAY0 | 11G232247415360</v>
      </c>
      <c r="BE491" s="55" t="str">
        <f t="shared" ca="1" si="156"/>
        <v>90MB1BG0-C1BAY0 | 59MB1BGB-MB0A01S</v>
      </c>
      <c r="BF491" s="57">
        <f ca="1">IFERROR(VLOOKUP($BE491,$BD$5:$BF490,3,0)*$AE491,VLOOKUP($C491,Demanda!$A:$B,2,0)*$AE491)*IF(AT491="Phantom Alt",$BC491,TRUE)</f>
        <v>1500</v>
      </c>
      <c r="BG491" s="57">
        <f t="shared" ca="1" si="157"/>
        <v>0</v>
      </c>
      <c r="BH491" s="57">
        <f>SUMIF(Invoice!A:A,F491,Invoice!B:B)</f>
        <v>0</v>
      </c>
      <c r="BI491" s="57">
        <f t="shared" ca="1" si="158"/>
        <v>1500</v>
      </c>
      <c r="BJ491" s="57">
        <f ca="1">MIN((BI491-SUMIF($AS$5:AS490,AS491,$BJ$5:BJ490)),MAX(0,BH491-SUMIF($F$5:F490,F491,$BJ$5:BJ490)))</f>
        <v>0</v>
      </c>
      <c r="BK491" s="57">
        <f t="shared" ca="1" si="159"/>
        <v>0</v>
      </c>
      <c r="BL491" s="57">
        <f ca="1">MAX(0,SUMIF(Invoice!A:A,F491,Invoice!B:B)-SUMIF(F:F,F491,BJ:BJ))*(COUNTIF(F:F,F491)=COUNTIF($F$5:F491,F491))</f>
        <v>0</v>
      </c>
    </row>
    <row r="492" spans="1:64" hidden="1">
      <c r="A492" s="43">
        <v>492</v>
      </c>
      <c r="B492" s="13" t="s">
        <v>145</v>
      </c>
      <c r="C492" s="13" t="s">
        <v>5706</v>
      </c>
      <c r="D492" s="13">
        <v>2</v>
      </c>
      <c r="E492" s="13">
        <v>1390</v>
      </c>
      <c r="F492" s="71" t="s">
        <v>1659</v>
      </c>
      <c r="G492" s="71" t="s">
        <v>1657</v>
      </c>
      <c r="H492" s="13" t="s">
        <v>925</v>
      </c>
      <c r="I492" s="13" t="s">
        <v>55</v>
      </c>
      <c r="J492" s="28">
        <v>0</v>
      </c>
      <c r="K492" s="13" t="s">
        <v>1383</v>
      </c>
      <c r="L492" s="13" t="s">
        <v>53</v>
      </c>
      <c r="M492" s="13">
        <v>1</v>
      </c>
      <c r="O492" s="13">
        <v>1</v>
      </c>
      <c r="P492" s="13">
        <v>2</v>
      </c>
      <c r="Q492" s="13">
        <v>5</v>
      </c>
      <c r="R492" s="13" t="s">
        <v>122</v>
      </c>
      <c r="S492" s="13" t="s">
        <v>122</v>
      </c>
      <c r="T492" s="13">
        <v>44901</v>
      </c>
      <c r="U492" s="13">
        <v>2958465</v>
      </c>
      <c r="V492" s="13" t="s">
        <v>5707</v>
      </c>
      <c r="W492" s="13" t="s">
        <v>144</v>
      </c>
      <c r="Y492" s="13" t="s">
        <v>143</v>
      </c>
      <c r="Z492" s="13">
        <v>7594328</v>
      </c>
      <c r="AA492" s="13">
        <v>886</v>
      </c>
      <c r="AB492" s="13">
        <v>443</v>
      </c>
      <c r="AE492" s="51">
        <f t="shared" si="140"/>
        <v>1</v>
      </c>
      <c r="AG492" s="6" t="str">
        <f t="shared" si="141"/>
        <v>90MB1BG0-C1BAY0</v>
      </c>
      <c r="AH492" s="6" t="str">
        <f t="shared" si="142"/>
        <v>59MB1BGB-MB0A01S</v>
      </c>
      <c r="AI492" s="6" t="str">
        <f t="shared" si="143"/>
        <v/>
      </c>
      <c r="AJ492" s="6" t="str">
        <f t="shared" si="144"/>
        <v/>
      </c>
      <c r="AK492" s="6" t="str">
        <f t="shared" si="145"/>
        <v/>
      </c>
      <c r="AL492" s="6" t="str">
        <f t="shared" si="146"/>
        <v/>
      </c>
      <c r="AM492" s="6" t="str">
        <f t="shared" si="147"/>
        <v/>
      </c>
      <c r="AN492" s="6" t="str">
        <f t="shared" si="148"/>
        <v/>
      </c>
      <c r="AO492" s="6" t="str">
        <f t="shared" si="149"/>
        <v xml:space="preserve">90MB1BG0-C1BAY0 | 59MB1BGB-MB0A01S |  |  |  |  |  | </v>
      </c>
      <c r="AP492" s="6">
        <f t="shared" si="150"/>
        <v>0</v>
      </c>
      <c r="AQ492" s="4"/>
      <c r="AR492" s="6" t="b">
        <f t="shared" si="151"/>
        <v>1</v>
      </c>
      <c r="AS492" s="6" t="str">
        <f t="shared" si="152"/>
        <v>461E | 90MB1BG0-C1BAY0 | 59MB1BGB-MB0A01S |  |  |  |  |  |  | D8</v>
      </c>
      <c r="AT492" s="63">
        <f>IF(NOT(AR492),IF(TRIM($H492)="","Assembly","Phantom Alt"),VLOOKUP(F492,ZPCS04!B:G,6,0))</f>
        <v>759</v>
      </c>
      <c r="AU492" s="7"/>
      <c r="AV492" s="38">
        <f ca="1">IF(TRIM($W492)="F",OFFSET($A$5,MATCH($AS492,$AS$5:$AS492,0)-1,0),$A492)</f>
        <v>488</v>
      </c>
      <c r="AW492" s="38">
        <f ca="1">IFERROR(OFFSET(ZPCS04!$A$1,MATCH(F492,ZPCS04!B:B,0)-1,0),100)</f>
        <v>1.9999999000000002</v>
      </c>
      <c r="AX492" s="7"/>
      <c r="AY492" s="6" t="b">
        <f t="shared" si="153"/>
        <v>1</v>
      </c>
      <c r="AZ492" s="6" t="b">
        <f t="shared" si="154"/>
        <v>1</v>
      </c>
      <c r="BB492" s="38" t="str">
        <f ca="1">IF(AT492="Phantom Alt",MATCH($AS492,$AS$5:$AS492,0),IF(OR(OFFSET($AF492,0,8-COUNTBLANK($AG492:$AN492))=$F491,$BE492=$BE491),$BB491,""))</f>
        <v/>
      </c>
      <c r="BC492" s="41"/>
      <c r="BD492" s="55" t="str">
        <f t="shared" si="155"/>
        <v>90MB1BG0-C1BAY0 | 11G232247415390</v>
      </c>
      <c r="BE492" s="55" t="str">
        <f t="shared" ca="1" si="156"/>
        <v>90MB1BG0-C1BAY0 | 59MB1BGB-MB0A01S</v>
      </c>
      <c r="BF492" s="57">
        <f ca="1">IFERROR(VLOOKUP($BE492,$BD$5:$BF491,3,0)*$AE492,VLOOKUP($C492,Demanda!$A:$B,2,0)*$AE492)*IF(AT492="Phantom Alt",$BC492,TRUE)</f>
        <v>1500</v>
      </c>
      <c r="BG492" s="57">
        <f t="shared" ca="1" si="157"/>
        <v>0</v>
      </c>
      <c r="BH492" s="57">
        <f>SUMIF(Invoice!A:A,F492,Invoice!B:B)</f>
        <v>10000</v>
      </c>
      <c r="BI492" s="57">
        <f t="shared" ca="1" si="158"/>
        <v>1500</v>
      </c>
      <c r="BJ492" s="57">
        <f ca="1">MIN((BI492-SUMIF($AS$5:AS491,AS492,$BJ$5:BJ491)),MAX(0,BH492-SUMIF($F$5:F491,F492,$BJ$5:BJ491)))</f>
        <v>1500</v>
      </c>
      <c r="BK492" s="57">
        <f t="shared" ca="1" si="159"/>
        <v>0</v>
      </c>
      <c r="BL492" s="57">
        <f ca="1">MAX(0,SUMIF(Invoice!A:A,F492,Invoice!B:B)-SUMIF(F:F,F492,BJ:BJ))*(COUNTIF(F:F,F492)=COUNTIF($F$5:F492,F492))</f>
        <v>8500</v>
      </c>
    </row>
    <row r="493" spans="1:64" hidden="1">
      <c r="A493" s="43">
        <v>493</v>
      </c>
      <c r="B493" s="13" t="s">
        <v>145</v>
      </c>
      <c r="C493" s="13" t="s">
        <v>5706</v>
      </c>
      <c r="D493" s="13">
        <v>2</v>
      </c>
      <c r="E493" s="13">
        <v>1400</v>
      </c>
      <c r="F493" s="71" t="s">
        <v>1660</v>
      </c>
      <c r="G493" s="71" t="s">
        <v>1661</v>
      </c>
      <c r="H493" s="13" t="s">
        <v>931</v>
      </c>
      <c r="I493" s="13" t="s">
        <v>55</v>
      </c>
      <c r="J493" s="28">
        <v>0</v>
      </c>
      <c r="K493" s="13" t="s">
        <v>148</v>
      </c>
      <c r="L493" s="13" t="s">
        <v>53</v>
      </c>
      <c r="M493" s="13">
        <v>2</v>
      </c>
      <c r="O493" s="13">
        <v>1</v>
      </c>
      <c r="P493" s="13">
        <v>2</v>
      </c>
      <c r="Q493" s="13">
        <v>2</v>
      </c>
      <c r="R493" s="13" t="s">
        <v>73</v>
      </c>
      <c r="S493" s="13" t="s">
        <v>73</v>
      </c>
      <c r="T493" s="13">
        <v>44901</v>
      </c>
      <c r="U493" s="13">
        <v>2958465</v>
      </c>
      <c r="V493" s="13" t="s">
        <v>5707</v>
      </c>
      <c r="W493" s="13" t="s">
        <v>144</v>
      </c>
      <c r="Y493" s="13" t="s">
        <v>143</v>
      </c>
      <c r="Z493" s="13">
        <v>7594328</v>
      </c>
      <c r="AA493" s="13">
        <v>890</v>
      </c>
      <c r="AB493" s="13">
        <v>445</v>
      </c>
      <c r="AE493" s="51">
        <f t="shared" si="140"/>
        <v>2</v>
      </c>
      <c r="AG493" s="6" t="str">
        <f t="shared" si="141"/>
        <v>90MB1BG0-C1BAY0</v>
      </c>
      <c r="AH493" s="6" t="str">
        <f t="shared" si="142"/>
        <v>59MB1BGB-MB0A01S</v>
      </c>
      <c r="AI493" s="6" t="str">
        <f t="shared" si="143"/>
        <v/>
      </c>
      <c r="AJ493" s="6" t="str">
        <f t="shared" si="144"/>
        <v/>
      </c>
      <c r="AK493" s="6" t="str">
        <f t="shared" si="145"/>
        <v/>
      </c>
      <c r="AL493" s="6" t="str">
        <f t="shared" si="146"/>
        <v/>
      </c>
      <c r="AM493" s="6" t="str">
        <f t="shared" si="147"/>
        <v/>
      </c>
      <c r="AN493" s="6" t="str">
        <f t="shared" si="148"/>
        <v/>
      </c>
      <c r="AO493" s="6" t="str">
        <f t="shared" si="149"/>
        <v xml:space="preserve">90MB1BG0-C1BAY0 | 59MB1BGB-MB0A01S |  |  |  |  |  | </v>
      </c>
      <c r="AP493" s="6">
        <f t="shared" si="150"/>
        <v>0</v>
      </c>
      <c r="AQ493" s="4"/>
      <c r="AR493" s="6" t="b">
        <f t="shared" si="151"/>
        <v>1</v>
      </c>
      <c r="AS493" s="6" t="str">
        <f t="shared" si="152"/>
        <v>461E | 90MB1BG0-C1BAY0 | 59MB1BGB-MB0A01S |  |  |  |  |  |  | D9</v>
      </c>
      <c r="AT493" s="63">
        <f>IF(NOT(AR493),IF(TRIM($H493)="","Assembly","Phantom Alt"),VLOOKUP(F493,ZPCS04!B:G,6,0))</f>
        <v>893</v>
      </c>
      <c r="AU493" s="7"/>
      <c r="AV493" s="38">
        <f ca="1">IF(TRIM($W493)="F",OFFSET($A$5,MATCH($AS493,$AS$5:$AS493,0)-1,0),$A493)</f>
        <v>493</v>
      </c>
      <c r="AW493" s="38">
        <f ca="1">IFERROR(OFFSET(ZPCS04!$A$1,MATCH(F493,ZPCS04!B:B,0)-1,0),100)</f>
        <v>1.99999996</v>
      </c>
      <c r="AX493" s="7"/>
      <c r="AY493" s="6" t="b">
        <f t="shared" si="153"/>
        <v>1</v>
      </c>
      <c r="AZ493" s="6" t="b">
        <f t="shared" si="154"/>
        <v>1</v>
      </c>
      <c r="BB493" s="38" t="str">
        <f ca="1">IF(AT493="Phantom Alt",MATCH($AS493,$AS$5:$AS493,0),IF(OR(OFFSET($AF493,0,8-COUNTBLANK($AG493:$AN493))=$F492,$BE493=$BE492),$BB492,""))</f>
        <v/>
      </c>
      <c r="BC493" s="41"/>
      <c r="BD493" s="55" t="str">
        <f t="shared" si="155"/>
        <v>90MB1BG0-C1BAY0 | 11204-00807000</v>
      </c>
      <c r="BE493" s="55" t="str">
        <f t="shared" ca="1" si="156"/>
        <v>90MB1BG0-C1BAY0 | 59MB1BGB-MB0A01S</v>
      </c>
      <c r="BF493" s="57">
        <f ca="1">IFERROR(VLOOKUP($BE493,$BD$5:$BF492,3,0)*$AE493,VLOOKUP($C493,Demanda!$A:$B,2,0)*$AE493)*IF(AT493="Phantom Alt",$BC493,TRUE)</f>
        <v>3000</v>
      </c>
      <c r="BG493" s="57">
        <f t="shared" ca="1" si="157"/>
        <v>0</v>
      </c>
      <c r="BH493" s="57">
        <f>SUMIF(Invoice!A:A,F493,Invoice!B:B)</f>
        <v>4000</v>
      </c>
      <c r="BI493" s="57">
        <f t="shared" ca="1" si="158"/>
        <v>3000</v>
      </c>
      <c r="BJ493" s="57">
        <f ca="1">MIN((BI493-SUMIF($AS$5:AS492,AS493,$BJ$5:BJ492)),MAX(0,BH493-SUMIF($F$5:F492,F493,$BJ$5:BJ492)))</f>
        <v>3000</v>
      </c>
      <c r="BK493" s="57">
        <f t="shared" ca="1" si="159"/>
        <v>0</v>
      </c>
      <c r="BL493" s="57">
        <f ca="1">MAX(0,SUMIF(Invoice!A:A,F493,Invoice!B:B)-SUMIF(F:F,F493,BJ:BJ))*(COUNTIF(F:F,F493)=COUNTIF($F$5:F493,F493))</f>
        <v>1000</v>
      </c>
    </row>
    <row r="494" spans="1:64" hidden="1">
      <c r="A494" s="43">
        <v>494</v>
      </c>
      <c r="B494" s="13" t="s">
        <v>145</v>
      </c>
      <c r="C494" s="13" t="s">
        <v>5706</v>
      </c>
      <c r="D494" s="13">
        <v>2</v>
      </c>
      <c r="E494" s="13">
        <v>1400</v>
      </c>
      <c r="F494" s="71" t="s">
        <v>1663</v>
      </c>
      <c r="G494" s="71" t="s">
        <v>1664</v>
      </c>
      <c r="H494" s="13" t="s">
        <v>931</v>
      </c>
      <c r="I494" s="13" t="s">
        <v>54</v>
      </c>
      <c r="J494" s="28">
        <v>100</v>
      </c>
      <c r="K494" s="13" t="s">
        <v>148</v>
      </c>
      <c r="L494" s="13" t="s">
        <v>53</v>
      </c>
      <c r="M494" s="13">
        <v>2</v>
      </c>
      <c r="N494" s="13">
        <v>2</v>
      </c>
      <c r="O494" s="13">
        <v>1</v>
      </c>
      <c r="P494" s="13">
        <v>2</v>
      </c>
      <c r="Q494" s="13">
        <v>1</v>
      </c>
      <c r="R494" s="13" t="s">
        <v>73</v>
      </c>
      <c r="S494" s="13" t="s">
        <v>73</v>
      </c>
      <c r="T494" s="13">
        <v>44901</v>
      </c>
      <c r="U494" s="13">
        <v>2958465</v>
      </c>
      <c r="V494" s="13" t="s">
        <v>5707</v>
      </c>
      <c r="W494" s="13" t="s">
        <v>144</v>
      </c>
      <c r="Y494" s="13" t="s">
        <v>143</v>
      </c>
      <c r="Z494" s="13">
        <v>7594328</v>
      </c>
      <c r="AA494" s="13">
        <v>888</v>
      </c>
      <c r="AB494" s="13">
        <v>444</v>
      </c>
      <c r="AE494" s="51">
        <f t="shared" si="140"/>
        <v>2</v>
      </c>
      <c r="AG494" s="6" t="str">
        <f t="shared" si="141"/>
        <v>90MB1BG0-C1BAY0</v>
      </c>
      <c r="AH494" s="6" t="str">
        <f t="shared" si="142"/>
        <v>59MB1BGB-MB0A01S</v>
      </c>
      <c r="AI494" s="6" t="str">
        <f t="shared" si="143"/>
        <v/>
      </c>
      <c r="AJ494" s="6" t="str">
        <f t="shared" si="144"/>
        <v/>
      </c>
      <c r="AK494" s="6" t="str">
        <f t="shared" si="145"/>
        <v/>
      </c>
      <c r="AL494" s="6" t="str">
        <f t="shared" si="146"/>
        <v/>
      </c>
      <c r="AM494" s="6" t="str">
        <f t="shared" si="147"/>
        <v/>
      </c>
      <c r="AN494" s="6" t="str">
        <f t="shared" si="148"/>
        <v/>
      </c>
      <c r="AO494" s="6" t="str">
        <f t="shared" si="149"/>
        <v xml:space="preserve">90MB1BG0-C1BAY0 | 59MB1BGB-MB0A01S |  |  |  |  |  | </v>
      </c>
      <c r="AP494" s="6">
        <f t="shared" si="150"/>
        <v>100</v>
      </c>
      <c r="AQ494" s="4"/>
      <c r="AR494" s="6" t="b">
        <f t="shared" si="151"/>
        <v>1</v>
      </c>
      <c r="AS494" s="6" t="str">
        <f t="shared" si="152"/>
        <v>461E | 90MB1BG0-C1BAY0 | 59MB1BGB-MB0A01S |  |  |  |  |  |  | D9</v>
      </c>
      <c r="AT494" s="63">
        <f>IF(NOT(AR494),IF(TRIM($H494)="","Assembly","Phantom Alt"),VLOOKUP(F494,ZPCS04!B:G,6,0))</f>
        <v>893</v>
      </c>
      <c r="AU494" s="7"/>
      <c r="AV494" s="38">
        <f ca="1">IF(TRIM($W494)="F",OFFSET($A$5,MATCH($AS494,$AS$5:$AS494,0)-1,0),$A494)</f>
        <v>493</v>
      </c>
      <c r="AW494" s="38">
        <f ca="1">IFERROR(OFFSET(ZPCS04!$A$1,MATCH(F494,ZPCS04!B:B,0)-1,0),100)</f>
        <v>2</v>
      </c>
      <c r="AX494" s="7"/>
      <c r="AY494" s="6" t="b">
        <f t="shared" si="153"/>
        <v>1</v>
      </c>
      <c r="AZ494" s="6" t="b">
        <f t="shared" si="154"/>
        <v>1</v>
      </c>
      <c r="BB494" s="38" t="str">
        <f ca="1">IF(AT494="Phantom Alt",MATCH($AS494,$AS$5:$AS494,0),IF(OR(OFFSET($AF494,0,8-COUNTBLANK($AG494:$AN494))=$F493,$BE494=$BE493),$BB493,""))</f>
        <v/>
      </c>
      <c r="BC494" s="41"/>
      <c r="BD494" s="55" t="str">
        <f t="shared" si="155"/>
        <v>90MB1BG0-C1BAY0 | 11G233047101390</v>
      </c>
      <c r="BE494" s="55" t="str">
        <f t="shared" ca="1" si="156"/>
        <v>90MB1BG0-C1BAY0 | 59MB1BGB-MB0A01S</v>
      </c>
      <c r="BF494" s="57">
        <f ca="1">IFERROR(VLOOKUP($BE494,$BD$5:$BF493,3,0)*$AE494,VLOOKUP($C494,Demanda!$A:$B,2,0)*$AE494)*IF(AT494="Phantom Alt",$BC494,TRUE)</f>
        <v>3000</v>
      </c>
      <c r="BG494" s="57">
        <f t="shared" ca="1" si="157"/>
        <v>3000</v>
      </c>
      <c r="BH494" s="57">
        <f>SUMIF(Invoice!A:A,F494,Invoice!B:B)</f>
        <v>0</v>
      </c>
      <c r="BI494" s="57">
        <f t="shared" ca="1" si="158"/>
        <v>3000</v>
      </c>
      <c r="BJ494" s="57">
        <f ca="1">MIN((BI494-SUMIF($AS$5:AS493,AS494,$BJ$5:BJ493)),MAX(0,BH494-SUMIF($F$5:F493,F494,$BJ$5:BJ493)))</f>
        <v>0</v>
      </c>
      <c r="BK494" s="57">
        <f t="shared" ca="1" si="159"/>
        <v>0</v>
      </c>
      <c r="BL494" s="57">
        <f ca="1">MAX(0,SUMIF(Invoice!A:A,F494,Invoice!B:B)-SUMIF(F:F,F494,BJ:BJ))*(COUNTIF(F:F,F494)=COUNTIF($F$5:F494,F494))</f>
        <v>0</v>
      </c>
    </row>
    <row r="495" spans="1:64" hidden="1">
      <c r="A495" s="43">
        <v>496</v>
      </c>
      <c r="B495" s="13" t="s">
        <v>145</v>
      </c>
      <c r="C495" s="13" t="s">
        <v>5706</v>
      </c>
      <c r="D495" s="13">
        <v>2</v>
      </c>
      <c r="E495" s="13">
        <v>1410</v>
      </c>
      <c r="F495" s="71" t="s">
        <v>1665</v>
      </c>
      <c r="G495" s="71" t="s">
        <v>1666</v>
      </c>
      <c r="H495" s="13" t="s">
        <v>938</v>
      </c>
      <c r="I495" s="13" t="s">
        <v>55</v>
      </c>
      <c r="J495" s="28">
        <v>0</v>
      </c>
      <c r="K495" s="13" t="s">
        <v>148</v>
      </c>
      <c r="L495" s="13" t="s">
        <v>53</v>
      </c>
      <c r="M495" s="13">
        <v>3</v>
      </c>
      <c r="O495" s="13">
        <v>1</v>
      </c>
      <c r="P495" s="13">
        <v>2</v>
      </c>
      <c r="Q495" s="13">
        <v>2</v>
      </c>
      <c r="R495" s="13" t="s">
        <v>73</v>
      </c>
      <c r="S495" s="13" t="s">
        <v>73</v>
      </c>
      <c r="T495" s="13">
        <v>44901</v>
      </c>
      <c r="U495" s="13">
        <v>2958465</v>
      </c>
      <c r="V495" s="13" t="s">
        <v>5707</v>
      </c>
      <c r="W495" s="13" t="s">
        <v>144</v>
      </c>
      <c r="Y495" s="13" t="s">
        <v>143</v>
      </c>
      <c r="Z495" s="13">
        <v>7594328</v>
      </c>
      <c r="AA495" s="13">
        <v>894</v>
      </c>
      <c r="AB495" s="13">
        <v>447</v>
      </c>
      <c r="AE495" s="51">
        <f t="shared" si="140"/>
        <v>3</v>
      </c>
      <c r="AG495" s="6" t="str">
        <f t="shared" si="141"/>
        <v>90MB1BG0-C1BAY0</v>
      </c>
      <c r="AH495" s="6" t="str">
        <f t="shared" si="142"/>
        <v>59MB1BGB-MB0A01S</v>
      </c>
      <c r="AI495" s="6" t="str">
        <f t="shared" si="143"/>
        <v/>
      </c>
      <c r="AJ495" s="6" t="str">
        <f t="shared" si="144"/>
        <v/>
      </c>
      <c r="AK495" s="6" t="str">
        <f t="shared" si="145"/>
        <v/>
      </c>
      <c r="AL495" s="6" t="str">
        <f t="shared" si="146"/>
        <v/>
      </c>
      <c r="AM495" s="6" t="str">
        <f t="shared" si="147"/>
        <v/>
      </c>
      <c r="AN495" s="6" t="str">
        <f t="shared" si="148"/>
        <v/>
      </c>
      <c r="AO495" s="6" t="str">
        <f t="shared" si="149"/>
        <v xml:space="preserve">90MB1BG0-C1BAY0 | 59MB1BGB-MB0A01S |  |  |  |  |  | </v>
      </c>
      <c r="AP495" s="6">
        <f t="shared" si="150"/>
        <v>0</v>
      </c>
      <c r="AQ495" s="4"/>
      <c r="AR495" s="6" t="b">
        <f t="shared" si="151"/>
        <v>1</v>
      </c>
      <c r="AS495" s="6" t="str">
        <f t="shared" si="152"/>
        <v>461E | 90MB1BG0-C1BAY0 | 59MB1BGB-MB0A01S |  |  |  |  |  |  | E0</v>
      </c>
      <c r="AT495" s="63">
        <f>IF(NOT(AR495),IF(TRIM($H495)="","Assembly","Phantom Alt"),VLOOKUP(F495,ZPCS04!B:G,6,0))</f>
        <v>760</v>
      </c>
      <c r="AU495" s="7"/>
      <c r="AV495" s="38">
        <f ca="1">IF(TRIM($W495)="F",OFFSET($A$5,MATCH($AS495,$AS$5:$AS495,0)-1,0),$A495)</f>
        <v>496</v>
      </c>
      <c r="AW495" s="38">
        <f ca="1">IFERROR(OFFSET(ZPCS04!$A$1,MATCH(F495,ZPCS04!B:B,0)-1,0),100)</f>
        <v>2</v>
      </c>
      <c r="AX495" s="7"/>
      <c r="AY495" s="6" t="b">
        <f t="shared" si="153"/>
        <v>1</v>
      </c>
      <c r="AZ495" s="6" t="b">
        <f t="shared" si="154"/>
        <v>1</v>
      </c>
      <c r="BB495" s="38" t="str">
        <f ca="1">IF(AT495="Phantom Alt",MATCH($AS495,$AS$5:$AS495,0),IF(OR(OFFSET($AF495,0,8-COUNTBLANK($AG495:$AN495))=$F494,$BE495=$BE494),$BB494,""))</f>
        <v/>
      </c>
      <c r="BC495" s="41"/>
      <c r="BD495" s="55" t="str">
        <f t="shared" si="155"/>
        <v>90MB1BG0-C1BAY0 | 11G233110311070</v>
      </c>
      <c r="BE495" s="55" t="str">
        <f t="shared" ca="1" si="156"/>
        <v>90MB1BG0-C1BAY0 | 59MB1BGB-MB0A01S</v>
      </c>
      <c r="BF495" s="57">
        <f ca="1">IFERROR(VLOOKUP($BE495,$BD$5:$BF494,3,0)*$AE495,VLOOKUP($C495,Demanda!$A:$B,2,0)*$AE495)*IF(AT495="Phantom Alt",$BC495,TRUE)</f>
        <v>4500</v>
      </c>
      <c r="BG495" s="57">
        <f t="shared" ca="1" si="157"/>
        <v>0</v>
      </c>
      <c r="BH495" s="57">
        <f>SUMIF(Invoice!A:A,F495,Invoice!B:B)</f>
        <v>0</v>
      </c>
      <c r="BI495" s="57">
        <f t="shared" ca="1" si="158"/>
        <v>4500</v>
      </c>
      <c r="BJ495" s="57">
        <f ca="1">MIN((BI495-SUMIF($AS$5:AS494,AS495,$BJ$5:BJ494)),MAX(0,BH495-SUMIF($F$5:F494,F495,$BJ$5:BJ494)))</f>
        <v>0</v>
      </c>
      <c r="BK495" s="57">
        <f t="shared" ca="1" si="159"/>
        <v>0</v>
      </c>
      <c r="BL495" s="57">
        <f ca="1">MAX(0,SUMIF(Invoice!A:A,F495,Invoice!B:B)-SUMIF(F:F,F495,BJ:BJ))*(COUNTIF(F:F,F495)=COUNTIF($F$5:F495,F495))</f>
        <v>0</v>
      </c>
    </row>
    <row r="496" spans="1:64" hidden="1">
      <c r="A496" s="43">
        <v>495</v>
      </c>
      <c r="B496" s="13" t="s">
        <v>145</v>
      </c>
      <c r="C496" s="13" t="s">
        <v>5706</v>
      </c>
      <c r="D496" s="13">
        <v>2</v>
      </c>
      <c r="E496" s="13">
        <v>1410</v>
      </c>
      <c r="F496" s="71" t="s">
        <v>1668</v>
      </c>
      <c r="G496" s="71" t="s">
        <v>1669</v>
      </c>
      <c r="H496" s="13" t="s">
        <v>938</v>
      </c>
      <c r="I496" s="13" t="s">
        <v>54</v>
      </c>
      <c r="J496" s="28">
        <v>100</v>
      </c>
      <c r="K496" s="13" t="s">
        <v>148</v>
      </c>
      <c r="L496" s="13" t="s">
        <v>53</v>
      </c>
      <c r="M496" s="13">
        <v>3</v>
      </c>
      <c r="N496" s="13">
        <v>3</v>
      </c>
      <c r="O496" s="13">
        <v>1</v>
      </c>
      <c r="P496" s="13">
        <v>2</v>
      </c>
      <c r="Q496" s="13">
        <v>1</v>
      </c>
      <c r="R496" s="13" t="s">
        <v>73</v>
      </c>
      <c r="S496" s="13" t="s">
        <v>73</v>
      </c>
      <c r="T496" s="13">
        <v>44901</v>
      </c>
      <c r="U496" s="13">
        <v>2958465</v>
      </c>
      <c r="V496" s="13" t="s">
        <v>5707</v>
      </c>
      <c r="W496" s="13" t="s">
        <v>144</v>
      </c>
      <c r="Y496" s="13" t="s">
        <v>143</v>
      </c>
      <c r="Z496" s="13">
        <v>7594328</v>
      </c>
      <c r="AA496" s="13">
        <v>892</v>
      </c>
      <c r="AB496" s="13">
        <v>446</v>
      </c>
      <c r="AE496" s="51">
        <f t="shared" si="140"/>
        <v>3</v>
      </c>
      <c r="AG496" s="6" t="str">
        <f t="shared" si="141"/>
        <v>90MB1BG0-C1BAY0</v>
      </c>
      <c r="AH496" s="6" t="str">
        <f t="shared" si="142"/>
        <v>59MB1BGB-MB0A01S</v>
      </c>
      <c r="AI496" s="6" t="str">
        <f t="shared" si="143"/>
        <v/>
      </c>
      <c r="AJ496" s="6" t="str">
        <f t="shared" si="144"/>
        <v/>
      </c>
      <c r="AK496" s="6" t="str">
        <f t="shared" si="145"/>
        <v/>
      </c>
      <c r="AL496" s="6" t="str">
        <f t="shared" si="146"/>
        <v/>
      </c>
      <c r="AM496" s="6" t="str">
        <f t="shared" si="147"/>
        <v/>
      </c>
      <c r="AN496" s="6" t="str">
        <f t="shared" si="148"/>
        <v/>
      </c>
      <c r="AO496" s="6" t="str">
        <f t="shared" si="149"/>
        <v xml:space="preserve">90MB1BG0-C1BAY0 | 59MB1BGB-MB0A01S |  |  |  |  |  | </v>
      </c>
      <c r="AP496" s="6">
        <f t="shared" si="150"/>
        <v>100</v>
      </c>
      <c r="AQ496" s="4"/>
      <c r="AR496" s="6" t="b">
        <f t="shared" si="151"/>
        <v>1</v>
      </c>
      <c r="AS496" s="6" t="str">
        <f t="shared" si="152"/>
        <v>461E | 90MB1BG0-C1BAY0 | 59MB1BGB-MB0A01S |  |  |  |  |  |  | E0</v>
      </c>
      <c r="AT496" s="63">
        <f>IF(NOT(AR496),IF(TRIM($H496)="","Assembly","Phantom Alt"),VLOOKUP(F496,ZPCS04!B:G,6,0))</f>
        <v>760</v>
      </c>
      <c r="AU496" s="7"/>
      <c r="AV496" s="38">
        <f ca="1">IF(TRIM($W496)="F",OFFSET($A$5,MATCH($AS496,$AS$5:$AS496,0)-1,0),$A496)</f>
        <v>496</v>
      </c>
      <c r="AW496" s="38">
        <f ca="1">IFERROR(OFFSET(ZPCS04!$A$1,MATCH(F496,ZPCS04!B:B,0)-1,0),100)</f>
        <v>2</v>
      </c>
      <c r="AX496" s="7"/>
      <c r="AY496" s="6" t="b">
        <f t="shared" si="153"/>
        <v>1</v>
      </c>
      <c r="AZ496" s="6" t="b">
        <f t="shared" si="154"/>
        <v>1</v>
      </c>
      <c r="BB496" s="38" t="str">
        <f ca="1">IF(AT496="Phantom Alt",MATCH($AS496,$AS$5:$AS496,0),IF(OR(OFFSET($AF496,0,8-COUNTBLANK($AG496:$AN496))=$F495,$BE496=$BE495),$BB495,""))</f>
        <v/>
      </c>
      <c r="BC496" s="41"/>
      <c r="BD496" s="55" t="str">
        <f t="shared" si="155"/>
        <v>90MB1BG0-C1BAY0 | 11G233110311320</v>
      </c>
      <c r="BE496" s="55" t="str">
        <f t="shared" ca="1" si="156"/>
        <v>90MB1BG0-C1BAY0 | 59MB1BGB-MB0A01S</v>
      </c>
      <c r="BF496" s="57">
        <f ca="1">IFERROR(VLOOKUP($BE496,$BD$5:$BF495,3,0)*$AE496,VLOOKUP($C496,Demanda!$A:$B,2,0)*$AE496)*IF(AT496="Phantom Alt",$BC496,TRUE)</f>
        <v>4500</v>
      </c>
      <c r="BG496" s="57">
        <f t="shared" ca="1" si="157"/>
        <v>4500</v>
      </c>
      <c r="BH496" s="57">
        <f>SUMIF(Invoice!A:A,F496,Invoice!B:B)</f>
        <v>0</v>
      </c>
      <c r="BI496" s="57">
        <f t="shared" ca="1" si="158"/>
        <v>4500</v>
      </c>
      <c r="BJ496" s="57">
        <f ca="1">MIN((BI496-SUMIF($AS$5:AS495,AS496,$BJ$5:BJ495)),MAX(0,BH496-SUMIF($F$5:F495,F496,$BJ$5:BJ495)))</f>
        <v>0</v>
      </c>
      <c r="BK496" s="57">
        <f t="shared" ca="1" si="159"/>
        <v>0</v>
      </c>
      <c r="BL496" s="57">
        <f ca="1">MAX(0,SUMIF(Invoice!A:A,F496,Invoice!B:B)-SUMIF(F:F,F496,BJ:BJ))*(COUNTIF(F:F,F496)=COUNTIF($F$5:F496,F496))</f>
        <v>0</v>
      </c>
    </row>
    <row r="497" spans="1:64" hidden="1">
      <c r="A497" s="43">
        <v>497</v>
      </c>
      <c r="B497" s="13" t="s">
        <v>145</v>
      </c>
      <c r="C497" s="13" t="s">
        <v>5706</v>
      </c>
      <c r="D497" s="13">
        <v>2</v>
      </c>
      <c r="E497" s="13">
        <v>1410</v>
      </c>
      <c r="F497" s="71" t="s">
        <v>1670</v>
      </c>
      <c r="G497" s="71" t="s">
        <v>1671</v>
      </c>
      <c r="H497" s="13" t="s">
        <v>938</v>
      </c>
      <c r="I497" s="13" t="s">
        <v>55</v>
      </c>
      <c r="J497" s="28">
        <v>0</v>
      </c>
      <c r="K497" s="13" t="s">
        <v>148</v>
      </c>
      <c r="L497" s="13" t="s">
        <v>53</v>
      </c>
      <c r="M497" s="13">
        <v>3</v>
      </c>
      <c r="O497" s="13">
        <v>1</v>
      </c>
      <c r="P497" s="13">
        <v>2</v>
      </c>
      <c r="Q497" s="13">
        <v>3</v>
      </c>
      <c r="R497" s="13" t="s">
        <v>73</v>
      </c>
      <c r="S497" s="13" t="s">
        <v>73</v>
      </c>
      <c r="T497" s="13">
        <v>44901</v>
      </c>
      <c r="U497" s="13">
        <v>2958465</v>
      </c>
      <c r="V497" s="13" t="s">
        <v>5707</v>
      </c>
      <c r="W497" s="13" t="s">
        <v>144</v>
      </c>
      <c r="Y497" s="13" t="s">
        <v>143</v>
      </c>
      <c r="Z497" s="13">
        <v>7594328</v>
      </c>
      <c r="AA497" s="13">
        <v>896</v>
      </c>
      <c r="AB497" s="13">
        <v>448</v>
      </c>
      <c r="AE497" s="51">
        <f t="shared" si="140"/>
        <v>3</v>
      </c>
      <c r="AG497" s="6" t="str">
        <f t="shared" si="141"/>
        <v>90MB1BG0-C1BAY0</v>
      </c>
      <c r="AH497" s="6" t="str">
        <f t="shared" si="142"/>
        <v>59MB1BGB-MB0A01S</v>
      </c>
      <c r="AI497" s="6" t="str">
        <f t="shared" si="143"/>
        <v/>
      </c>
      <c r="AJ497" s="6" t="str">
        <f t="shared" si="144"/>
        <v/>
      </c>
      <c r="AK497" s="6" t="str">
        <f t="shared" si="145"/>
        <v/>
      </c>
      <c r="AL497" s="6" t="str">
        <f t="shared" si="146"/>
        <v/>
      </c>
      <c r="AM497" s="6" t="str">
        <f t="shared" si="147"/>
        <v/>
      </c>
      <c r="AN497" s="6" t="str">
        <f t="shared" si="148"/>
        <v/>
      </c>
      <c r="AO497" s="6" t="str">
        <f t="shared" si="149"/>
        <v xml:space="preserve">90MB1BG0-C1BAY0 | 59MB1BGB-MB0A01S |  |  |  |  |  | </v>
      </c>
      <c r="AP497" s="6">
        <f t="shared" si="150"/>
        <v>0</v>
      </c>
      <c r="AQ497" s="4"/>
      <c r="AR497" s="6" t="b">
        <f t="shared" si="151"/>
        <v>1</v>
      </c>
      <c r="AS497" s="6" t="str">
        <f t="shared" si="152"/>
        <v>461E | 90MB1BG0-C1BAY0 | 59MB1BGB-MB0A01S |  |  |  |  |  |  | E0</v>
      </c>
      <c r="AT497" s="63">
        <f>IF(NOT(AR497),IF(TRIM($H497)="","Assembly","Phantom Alt"),VLOOKUP(F497,ZPCS04!B:G,6,0))</f>
        <v>760</v>
      </c>
      <c r="AU497" s="7"/>
      <c r="AV497" s="38">
        <f ca="1">IF(TRIM($W497)="F",OFFSET($A$5,MATCH($AS497,$AS$5:$AS497,0)-1,0),$A497)</f>
        <v>496</v>
      </c>
      <c r="AW497" s="38">
        <f ca="1">IFERROR(OFFSET(ZPCS04!$A$1,MATCH(F497,ZPCS04!B:B,0)-1,0),100)</f>
        <v>1.99999992</v>
      </c>
      <c r="AX497" s="7"/>
      <c r="AY497" s="6" t="b">
        <f t="shared" si="153"/>
        <v>1</v>
      </c>
      <c r="AZ497" s="6" t="b">
        <f t="shared" si="154"/>
        <v>1</v>
      </c>
      <c r="BB497" s="38" t="str">
        <f ca="1">IF(AT497="Phantom Alt",MATCH($AS497,$AS$5:$AS497,0),IF(OR(OFFSET($AF497,0,8-COUNTBLANK($AG497:$AN497))=$F496,$BE497=$BE496),$BB496,""))</f>
        <v/>
      </c>
      <c r="BC497" s="41"/>
      <c r="BD497" s="55" t="str">
        <f t="shared" si="155"/>
        <v>90MB1BG0-C1BAY0 | 11G233110311390</v>
      </c>
      <c r="BE497" s="55" t="str">
        <f t="shared" ca="1" si="156"/>
        <v>90MB1BG0-C1BAY0 | 59MB1BGB-MB0A01S</v>
      </c>
      <c r="BF497" s="57">
        <f ca="1">IFERROR(VLOOKUP($BE497,$BD$5:$BF496,3,0)*$AE497,VLOOKUP($C497,Demanda!$A:$B,2,0)*$AE497)*IF(AT497="Phantom Alt",$BC497,TRUE)</f>
        <v>4500</v>
      </c>
      <c r="BG497" s="57">
        <f t="shared" ca="1" si="157"/>
        <v>0</v>
      </c>
      <c r="BH497" s="57">
        <f>SUMIF(Invoice!A:A,F497,Invoice!B:B)</f>
        <v>8000</v>
      </c>
      <c r="BI497" s="57">
        <f t="shared" ca="1" si="158"/>
        <v>4500</v>
      </c>
      <c r="BJ497" s="57">
        <f ca="1">MIN((BI497-SUMIF($AS$5:AS496,AS497,$BJ$5:BJ496)),MAX(0,BH497-SUMIF($F$5:F496,F497,$BJ$5:BJ496)))</f>
        <v>4500</v>
      </c>
      <c r="BK497" s="57">
        <f t="shared" ca="1" si="159"/>
        <v>0</v>
      </c>
      <c r="BL497" s="57">
        <f ca="1">MAX(0,SUMIF(Invoice!A:A,F497,Invoice!B:B)-SUMIF(F:F,F497,BJ:BJ))*(COUNTIF(F:F,F497)=COUNTIF($F$5:F497,F497))</f>
        <v>3500</v>
      </c>
    </row>
    <row r="498" spans="1:64" hidden="1">
      <c r="A498" s="43">
        <v>498</v>
      </c>
      <c r="B498" s="13" t="s">
        <v>145</v>
      </c>
      <c r="C498" s="13" t="s">
        <v>5706</v>
      </c>
      <c r="D498" s="13">
        <v>2</v>
      </c>
      <c r="E498" s="13">
        <v>1420</v>
      </c>
      <c r="F498" s="71" t="s">
        <v>1672</v>
      </c>
      <c r="G498" s="71" t="s">
        <v>1673</v>
      </c>
      <c r="H498" s="13" t="s">
        <v>945</v>
      </c>
      <c r="I498" s="13" t="s">
        <v>55</v>
      </c>
      <c r="J498" s="28">
        <v>0</v>
      </c>
      <c r="K498" s="13" t="s">
        <v>1383</v>
      </c>
      <c r="L498" s="13" t="s">
        <v>53</v>
      </c>
      <c r="M498" s="13">
        <v>25</v>
      </c>
      <c r="O498" s="13">
        <v>1</v>
      </c>
      <c r="P498" s="13">
        <v>2</v>
      </c>
      <c r="Q498" s="13">
        <v>2</v>
      </c>
      <c r="R498" s="13" t="s">
        <v>122</v>
      </c>
      <c r="S498" s="13" t="s">
        <v>122</v>
      </c>
      <c r="T498" s="13">
        <v>44901</v>
      </c>
      <c r="U498" s="13">
        <v>2958465</v>
      </c>
      <c r="V498" s="13" t="s">
        <v>5707</v>
      </c>
      <c r="W498" s="13" t="s">
        <v>144</v>
      </c>
      <c r="Y498" s="13" t="s">
        <v>143</v>
      </c>
      <c r="Z498" s="13">
        <v>7594328</v>
      </c>
      <c r="AA498" s="13">
        <v>900</v>
      </c>
      <c r="AB498" s="13">
        <v>450</v>
      </c>
      <c r="AE498" s="51">
        <f t="shared" si="140"/>
        <v>25</v>
      </c>
      <c r="AG498" s="6" t="str">
        <f t="shared" si="141"/>
        <v>90MB1BG0-C1BAY0</v>
      </c>
      <c r="AH498" s="6" t="str">
        <f t="shared" si="142"/>
        <v>59MB1BGB-MB0A01S</v>
      </c>
      <c r="AI498" s="6" t="str">
        <f t="shared" si="143"/>
        <v/>
      </c>
      <c r="AJ498" s="6" t="str">
        <f t="shared" si="144"/>
        <v/>
      </c>
      <c r="AK498" s="6" t="str">
        <f t="shared" si="145"/>
        <v/>
      </c>
      <c r="AL498" s="6" t="str">
        <f t="shared" si="146"/>
        <v/>
      </c>
      <c r="AM498" s="6" t="str">
        <f t="shared" si="147"/>
        <v/>
      </c>
      <c r="AN498" s="6" t="str">
        <f t="shared" si="148"/>
        <v/>
      </c>
      <c r="AO498" s="6" t="str">
        <f t="shared" si="149"/>
        <v xml:space="preserve">90MB1BG0-C1BAY0 | 59MB1BGB-MB0A01S |  |  |  |  |  | </v>
      </c>
      <c r="AP498" s="6">
        <f t="shared" si="150"/>
        <v>0</v>
      </c>
      <c r="AQ498" s="4"/>
      <c r="AR498" s="6" t="b">
        <f t="shared" si="151"/>
        <v>1</v>
      </c>
      <c r="AS498" s="6" t="str">
        <f t="shared" si="152"/>
        <v>461E | 90MB1BG0-C1BAY0 | 59MB1BGB-MB0A01S |  |  |  |  |  |  | E1</v>
      </c>
      <c r="AT498" s="63">
        <f>IF(NOT(AR498),IF(TRIM($H498)="","Assembly","Phantom Alt"),VLOOKUP(F498,ZPCS04!B:G,6,0))</f>
        <v>761</v>
      </c>
      <c r="AU498" s="7"/>
      <c r="AV498" s="38">
        <f ca="1">IF(TRIM($W498)="F",OFFSET($A$5,MATCH($AS498,$AS$5:$AS498,0)-1,0),$A498)</f>
        <v>498</v>
      </c>
      <c r="AW498" s="38">
        <f ca="1">IFERROR(OFFSET(ZPCS04!$A$1,MATCH(F498,ZPCS04!B:B,0)-1,0),100)</f>
        <v>1.9999996</v>
      </c>
      <c r="AX498" s="7"/>
      <c r="AY498" s="6" t="b">
        <f t="shared" si="153"/>
        <v>1</v>
      </c>
      <c r="AZ498" s="6" t="b">
        <f t="shared" si="154"/>
        <v>1</v>
      </c>
      <c r="BB498" s="38" t="str">
        <f ca="1">IF(AT498="Phantom Alt",MATCH($AS498,$AS$5:$AS498,0),IF(OR(OFFSET($AF498,0,8-COUNTBLANK($AG498:$AN498))=$F497,$BE498=$BE497),$BB497,""))</f>
        <v/>
      </c>
      <c r="BC498" s="41"/>
      <c r="BD498" s="55" t="str">
        <f t="shared" si="155"/>
        <v>90MB1BG0-C1BAY0 | 11G233110411070</v>
      </c>
      <c r="BE498" s="55" t="str">
        <f t="shared" ca="1" si="156"/>
        <v>90MB1BG0-C1BAY0 | 59MB1BGB-MB0A01S</v>
      </c>
      <c r="BF498" s="57">
        <f ca="1">IFERROR(VLOOKUP($BE498,$BD$5:$BF497,3,0)*$AE498,VLOOKUP($C498,Demanda!$A:$B,2,0)*$AE498)*IF(AT498="Phantom Alt",$BC498,TRUE)</f>
        <v>37500</v>
      </c>
      <c r="BG498" s="57">
        <f t="shared" ca="1" si="157"/>
        <v>0</v>
      </c>
      <c r="BH498" s="57">
        <f>SUMIF(Invoice!A:A,F498,Invoice!B:B)</f>
        <v>40000</v>
      </c>
      <c r="BI498" s="57">
        <f t="shared" ca="1" si="158"/>
        <v>37500</v>
      </c>
      <c r="BJ498" s="57">
        <f ca="1">MIN((BI498-SUMIF($AS$5:AS497,AS498,$BJ$5:BJ497)),MAX(0,BH498-SUMIF($F$5:F497,F498,$BJ$5:BJ497)))</f>
        <v>37500</v>
      </c>
      <c r="BK498" s="57">
        <f t="shared" ca="1" si="159"/>
        <v>0</v>
      </c>
      <c r="BL498" s="57">
        <f ca="1">MAX(0,SUMIF(Invoice!A:A,F498,Invoice!B:B)-SUMIF(F:F,F498,BJ:BJ))*(COUNTIF(F:F,F498)=COUNTIF($F$5:F498,F498))</f>
        <v>2500</v>
      </c>
    </row>
    <row r="499" spans="1:64" hidden="1">
      <c r="A499" s="43">
        <v>499</v>
      </c>
      <c r="B499" s="13" t="s">
        <v>145</v>
      </c>
      <c r="C499" s="13" t="s">
        <v>5706</v>
      </c>
      <c r="D499" s="13">
        <v>2</v>
      </c>
      <c r="E499" s="13">
        <v>1420</v>
      </c>
      <c r="F499" s="71" t="s">
        <v>1675</v>
      </c>
      <c r="G499" s="71" t="s">
        <v>1673</v>
      </c>
      <c r="H499" s="13" t="s">
        <v>945</v>
      </c>
      <c r="I499" s="13" t="s">
        <v>55</v>
      </c>
      <c r="J499" s="28">
        <v>0</v>
      </c>
      <c r="K499" s="13" t="s">
        <v>1383</v>
      </c>
      <c r="L499" s="13" t="s">
        <v>53</v>
      </c>
      <c r="M499" s="13">
        <v>25</v>
      </c>
      <c r="O499" s="13">
        <v>1</v>
      </c>
      <c r="P499" s="13">
        <v>2</v>
      </c>
      <c r="Q499" s="13">
        <v>3</v>
      </c>
      <c r="R499" s="13" t="s">
        <v>122</v>
      </c>
      <c r="S499" s="13" t="s">
        <v>122</v>
      </c>
      <c r="T499" s="13">
        <v>44901</v>
      </c>
      <c r="U499" s="13">
        <v>2958465</v>
      </c>
      <c r="V499" s="13" t="s">
        <v>5707</v>
      </c>
      <c r="W499" s="13" t="s">
        <v>144</v>
      </c>
      <c r="Y499" s="13" t="s">
        <v>143</v>
      </c>
      <c r="Z499" s="13">
        <v>7594328</v>
      </c>
      <c r="AA499" s="13">
        <v>902</v>
      </c>
      <c r="AB499" s="13">
        <v>451</v>
      </c>
      <c r="AE499" s="51">
        <f t="shared" si="140"/>
        <v>25</v>
      </c>
      <c r="AG499" s="6" t="str">
        <f t="shared" si="141"/>
        <v>90MB1BG0-C1BAY0</v>
      </c>
      <c r="AH499" s="6" t="str">
        <f t="shared" si="142"/>
        <v>59MB1BGB-MB0A01S</v>
      </c>
      <c r="AI499" s="6" t="str">
        <f t="shared" si="143"/>
        <v/>
      </c>
      <c r="AJ499" s="6" t="str">
        <f t="shared" si="144"/>
        <v/>
      </c>
      <c r="AK499" s="6" t="str">
        <f t="shared" si="145"/>
        <v/>
      </c>
      <c r="AL499" s="6" t="str">
        <f t="shared" si="146"/>
        <v/>
      </c>
      <c r="AM499" s="6" t="str">
        <f t="shared" si="147"/>
        <v/>
      </c>
      <c r="AN499" s="6" t="str">
        <f t="shared" si="148"/>
        <v/>
      </c>
      <c r="AO499" s="6" t="str">
        <f t="shared" si="149"/>
        <v xml:space="preserve">90MB1BG0-C1BAY0 | 59MB1BGB-MB0A01S |  |  |  |  |  | </v>
      </c>
      <c r="AP499" s="6">
        <f t="shared" si="150"/>
        <v>0</v>
      </c>
      <c r="AQ499" s="4"/>
      <c r="AR499" s="6" t="b">
        <f t="shared" si="151"/>
        <v>1</v>
      </c>
      <c r="AS499" s="6" t="str">
        <f t="shared" si="152"/>
        <v>461E | 90MB1BG0-C1BAY0 | 59MB1BGB-MB0A01S |  |  |  |  |  |  | E1</v>
      </c>
      <c r="AT499" s="63">
        <f>IF(NOT(AR499),IF(TRIM($H499)="","Assembly","Phantom Alt"),VLOOKUP(F499,ZPCS04!B:G,6,0))</f>
        <v>761</v>
      </c>
      <c r="AU499" s="7"/>
      <c r="AV499" s="38">
        <f ca="1">IF(TRIM($W499)="F",OFFSET($A$5,MATCH($AS499,$AS$5:$AS499,0)-1,0),$A499)</f>
        <v>498</v>
      </c>
      <c r="AW499" s="38">
        <f ca="1">IFERROR(OFFSET(ZPCS04!$A$1,MATCH(F499,ZPCS04!B:B,0)-1,0),100)</f>
        <v>2</v>
      </c>
      <c r="AX499" s="7"/>
      <c r="AY499" s="6" t="b">
        <f t="shared" si="153"/>
        <v>1</v>
      </c>
      <c r="AZ499" s="6" t="b">
        <f t="shared" si="154"/>
        <v>1</v>
      </c>
      <c r="BB499" s="38" t="str">
        <f ca="1">IF(AT499="Phantom Alt",MATCH($AS499,$AS$5:$AS499,0),IF(OR(OFFSET($AF499,0,8-COUNTBLANK($AG499:$AN499))=$F498,$BE499=$BE498),$BB498,""))</f>
        <v/>
      </c>
      <c r="BC499" s="41"/>
      <c r="BD499" s="55" t="str">
        <f t="shared" si="155"/>
        <v>90MB1BG0-C1BAY0 | 11G233110411150</v>
      </c>
      <c r="BE499" s="55" t="str">
        <f t="shared" ca="1" si="156"/>
        <v>90MB1BG0-C1BAY0 | 59MB1BGB-MB0A01S</v>
      </c>
      <c r="BF499" s="57">
        <f ca="1">IFERROR(VLOOKUP($BE499,$BD$5:$BF498,3,0)*$AE499,VLOOKUP($C499,Demanda!$A:$B,2,0)*$AE499)*IF(AT499="Phantom Alt",$BC499,TRUE)</f>
        <v>37500</v>
      </c>
      <c r="BG499" s="57">
        <f t="shared" ca="1" si="157"/>
        <v>0</v>
      </c>
      <c r="BH499" s="57">
        <f>SUMIF(Invoice!A:A,F499,Invoice!B:B)</f>
        <v>0</v>
      </c>
      <c r="BI499" s="57">
        <f t="shared" ca="1" si="158"/>
        <v>37500</v>
      </c>
      <c r="BJ499" s="57">
        <f ca="1">MIN((BI499-SUMIF($AS$5:AS498,AS499,$BJ$5:BJ498)),MAX(0,BH499-SUMIF($F$5:F498,F499,$BJ$5:BJ498)))</f>
        <v>0</v>
      </c>
      <c r="BK499" s="57">
        <f t="shared" ca="1" si="159"/>
        <v>0</v>
      </c>
      <c r="BL499" s="57">
        <f ca="1">MAX(0,SUMIF(Invoice!A:A,F499,Invoice!B:B)-SUMIF(F:F,F499,BJ:BJ))*(COUNTIF(F:F,F499)=COUNTIF($F$5:F499,F499))</f>
        <v>0</v>
      </c>
    </row>
    <row r="500" spans="1:64" hidden="1">
      <c r="A500" s="43">
        <v>500</v>
      </c>
      <c r="B500" s="13" t="s">
        <v>145</v>
      </c>
      <c r="C500" s="13" t="s">
        <v>5706</v>
      </c>
      <c r="D500" s="13">
        <v>2</v>
      </c>
      <c r="E500" s="13">
        <v>1420</v>
      </c>
      <c r="F500" s="71" t="s">
        <v>1676</v>
      </c>
      <c r="G500" s="71" t="s">
        <v>1677</v>
      </c>
      <c r="H500" s="13" t="s">
        <v>945</v>
      </c>
      <c r="I500" s="13" t="s">
        <v>54</v>
      </c>
      <c r="J500" s="28">
        <v>100</v>
      </c>
      <c r="K500" s="13" t="s">
        <v>1383</v>
      </c>
      <c r="L500" s="13" t="s">
        <v>53</v>
      </c>
      <c r="M500" s="13">
        <v>25</v>
      </c>
      <c r="N500" s="13">
        <v>25</v>
      </c>
      <c r="O500" s="13">
        <v>1</v>
      </c>
      <c r="P500" s="13">
        <v>2</v>
      </c>
      <c r="Q500" s="13">
        <v>1</v>
      </c>
      <c r="R500" s="13" t="s">
        <v>122</v>
      </c>
      <c r="S500" s="13" t="s">
        <v>122</v>
      </c>
      <c r="T500" s="13">
        <v>44901</v>
      </c>
      <c r="U500" s="13">
        <v>2958465</v>
      </c>
      <c r="V500" s="13" t="s">
        <v>5707</v>
      </c>
      <c r="W500" s="13" t="s">
        <v>144</v>
      </c>
      <c r="Y500" s="13" t="s">
        <v>143</v>
      </c>
      <c r="Z500" s="13">
        <v>7594328</v>
      </c>
      <c r="AA500" s="13">
        <v>898</v>
      </c>
      <c r="AB500" s="13">
        <v>449</v>
      </c>
      <c r="AE500" s="51">
        <f t="shared" si="140"/>
        <v>25</v>
      </c>
      <c r="AG500" s="6" t="str">
        <f t="shared" si="141"/>
        <v>90MB1BG0-C1BAY0</v>
      </c>
      <c r="AH500" s="6" t="str">
        <f t="shared" si="142"/>
        <v>59MB1BGB-MB0A01S</v>
      </c>
      <c r="AI500" s="6" t="str">
        <f t="shared" si="143"/>
        <v/>
      </c>
      <c r="AJ500" s="6" t="str">
        <f t="shared" si="144"/>
        <v/>
      </c>
      <c r="AK500" s="6" t="str">
        <f t="shared" si="145"/>
        <v/>
      </c>
      <c r="AL500" s="6" t="str">
        <f t="shared" si="146"/>
        <v/>
      </c>
      <c r="AM500" s="6" t="str">
        <f t="shared" si="147"/>
        <v/>
      </c>
      <c r="AN500" s="6" t="str">
        <f t="shared" si="148"/>
        <v/>
      </c>
      <c r="AO500" s="6" t="str">
        <f t="shared" si="149"/>
        <v xml:space="preserve">90MB1BG0-C1BAY0 | 59MB1BGB-MB0A01S |  |  |  |  |  | </v>
      </c>
      <c r="AP500" s="6">
        <f t="shared" si="150"/>
        <v>100</v>
      </c>
      <c r="AQ500" s="4"/>
      <c r="AR500" s="6" t="b">
        <f t="shared" si="151"/>
        <v>1</v>
      </c>
      <c r="AS500" s="6" t="str">
        <f t="shared" si="152"/>
        <v>461E | 90MB1BG0-C1BAY0 | 59MB1BGB-MB0A01S |  |  |  |  |  |  | E1</v>
      </c>
      <c r="AT500" s="63">
        <f>IF(NOT(AR500),IF(TRIM($H500)="","Assembly","Phantom Alt"),VLOOKUP(F500,ZPCS04!B:G,6,0))</f>
        <v>761</v>
      </c>
      <c r="AU500" s="7"/>
      <c r="AV500" s="38">
        <f ca="1">IF(TRIM($W500)="F",OFFSET($A$5,MATCH($AS500,$AS$5:$AS500,0)-1,0),$A500)</f>
        <v>498</v>
      </c>
      <c r="AW500" s="38">
        <f ca="1">IFERROR(OFFSET(ZPCS04!$A$1,MATCH(F500,ZPCS04!B:B,0)-1,0),100)</f>
        <v>2</v>
      </c>
      <c r="AX500" s="7"/>
      <c r="AY500" s="6" t="b">
        <f t="shared" si="153"/>
        <v>1</v>
      </c>
      <c r="AZ500" s="6" t="b">
        <f t="shared" si="154"/>
        <v>1</v>
      </c>
      <c r="BB500" s="38" t="str">
        <f ca="1">IF(AT500="Phantom Alt",MATCH($AS500,$AS$5:$AS500,0),IF(OR(OFFSET($AF500,0,8-COUNTBLANK($AG500:$AN500))=$F499,$BE500=$BE499),$BB499,""))</f>
        <v/>
      </c>
      <c r="BC500" s="41"/>
      <c r="BD500" s="55" t="str">
        <f t="shared" si="155"/>
        <v>90MB1BG0-C1BAY0 | 11G233110411320</v>
      </c>
      <c r="BE500" s="55" t="str">
        <f t="shared" ca="1" si="156"/>
        <v>90MB1BG0-C1BAY0 | 59MB1BGB-MB0A01S</v>
      </c>
      <c r="BF500" s="57">
        <f ca="1">IFERROR(VLOOKUP($BE500,$BD$5:$BF499,3,0)*$AE500,VLOOKUP($C500,Demanda!$A:$B,2,0)*$AE500)*IF(AT500="Phantom Alt",$BC500,TRUE)</f>
        <v>37500</v>
      </c>
      <c r="BG500" s="57">
        <f t="shared" ca="1" si="157"/>
        <v>37500</v>
      </c>
      <c r="BH500" s="57">
        <f>SUMIF(Invoice!A:A,F500,Invoice!B:B)</f>
        <v>0</v>
      </c>
      <c r="BI500" s="57">
        <f t="shared" ca="1" si="158"/>
        <v>37500</v>
      </c>
      <c r="BJ500" s="57">
        <f ca="1">MIN((BI500-SUMIF($AS$5:AS499,AS500,$BJ$5:BJ499)),MAX(0,BH500-SUMIF($F$5:F499,F500,$BJ$5:BJ499)))</f>
        <v>0</v>
      </c>
      <c r="BK500" s="57">
        <f t="shared" ca="1" si="159"/>
        <v>0</v>
      </c>
      <c r="BL500" s="57">
        <f ca="1">MAX(0,SUMIF(Invoice!A:A,F500,Invoice!B:B)-SUMIF(F:F,F500,BJ:BJ))*(COUNTIF(F:F,F500)=COUNTIF($F$5:F500,F500))</f>
        <v>0</v>
      </c>
    </row>
    <row r="501" spans="1:64" hidden="1">
      <c r="A501" s="43">
        <v>503</v>
      </c>
      <c r="B501" s="13" t="s">
        <v>145</v>
      </c>
      <c r="C501" s="13" t="s">
        <v>5706</v>
      </c>
      <c r="D501" s="13">
        <v>2</v>
      </c>
      <c r="E501" s="13">
        <v>1420</v>
      </c>
      <c r="F501" s="71" t="s">
        <v>1678</v>
      </c>
      <c r="G501" s="71" t="s">
        <v>1679</v>
      </c>
      <c r="H501" s="13" t="s">
        <v>945</v>
      </c>
      <c r="I501" s="13" t="s">
        <v>55</v>
      </c>
      <c r="J501" s="28">
        <v>0</v>
      </c>
      <c r="K501" s="13" t="s">
        <v>148</v>
      </c>
      <c r="L501" s="13" t="s">
        <v>53</v>
      </c>
      <c r="M501" s="13">
        <v>25</v>
      </c>
      <c r="O501" s="13">
        <v>1</v>
      </c>
      <c r="P501" s="13">
        <v>2</v>
      </c>
      <c r="Q501" s="13">
        <v>4</v>
      </c>
      <c r="R501" s="13" t="s">
        <v>73</v>
      </c>
      <c r="S501" s="13" t="s">
        <v>73</v>
      </c>
      <c r="T501" s="13">
        <v>44901</v>
      </c>
      <c r="U501" s="13">
        <v>2958465</v>
      </c>
      <c r="V501" s="13" t="s">
        <v>5707</v>
      </c>
      <c r="W501" s="13" t="s">
        <v>144</v>
      </c>
      <c r="Y501" s="13" t="s">
        <v>143</v>
      </c>
      <c r="Z501" s="13">
        <v>7594328</v>
      </c>
      <c r="AA501" s="13">
        <v>904</v>
      </c>
      <c r="AB501" s="13">
        <v>452</v>
      </c>
      <c r="AE501" s="51">
        <f t="shared" si="140"/>
        <v>25</v>
      </c>
      <c r="AG501" s="6" t="str">
        <f t="shared" si="141"/>
        <v>90MB1BG0-C1BAY0</v>
      </c>
      <c r="AH501" s="6" t="str">
        <f t="shared" si="142"/>
        <v>59MB1BGB-MB0A01S</v>
      </c>
      <c r="AI501" s="6" t="str">
        <f t="shared" si="143"/>
        <v/>
      </c>
      <c r="AJ501" s="6" t="str">
        <f t="shared" si="144"/>
        <v/>
      </c>
      <c r="AK501" s="6" t="str">
        <f t="shared" si="145"/>
        <v/>
      </c>
      <c r="AL501" s="6" t="str">
        <f t="shared" si="146"/>
        <v/>
      </c>
      <c r="AM501" s="6" t="str">
        <f t="shared" si="147"/>
        <v/>
      </c>
      <c r="AN501" s="6" t="str">
        <f t="shared" si="148"/>
        <v/>
      </c>
      <c r="AO501" s="6" t="str">
        <f t="shared" si="149"/>
        <v xml:space="preserve">90MB1BG0-C1BAY0 | 59MB1BGB-MB0A01S |  |  |  |  |  | </v>
      </c>
      <c r="AP501" s="6">
        <f t="shared" si="150"/>
        <v>0</v>
      </c>
      <c r="AQ501" s="4"/>
      <c r="AR501" s="6" t="b">
        <f t="shared" si="151"/>
        <v>1</v>
      </c>
      <c r="AS501" s="6" t="str">
        <f t="shared" si="152"/>
        <v>461E | 90MB1BG0-C1BAY0 | 59MB1BGB-MB0A01S |  |  |  |  |  |  | E1</v>
      </c>
      <c r="AT501" s="63">
        <f>IF(NOT(AR501),IF(TRIM($H501)="","Assembly","Phantom Alt"),VLOOKUP(F501,ZPCS04!B:G,6,0))</f>
        <v>761</v>
      </c>
      <c r="AU501" s="7"/>
      <c r="AV501" s="38">
        <f ca="1">IF(TRIM($W501)="F",OFFSET($A$5,MATCH($AS501,$AS$5:$AS501,0)-1,0),$A501)</f>
        <v>498</v>
      </c>
      <c r="AW501" s="38">
        <f ca="1">IFERROR(OFFSET(ZPCS04!$A$1,MATCH(F501,ZPCS04!B:B,0)-1,0),100)</f>
        <v>2</v>
      </c>
      <c r="AX501" s="7"/>
      <c r="AY501" s="6" t="b">
        <f t="shared" si="153"/>
        <v>1</v>
      </c>
      <c r="AZ501" s="6" t="b">
        <f t="shared" si="154"/>
        <v>1</v>
      </c>
      <c r="BB501" s="38" t="str">
        <f ca="1">IF(AT501="Phantom Alt",MATCH($AS501,$AS$5:$AS501,0),IF(OR(OFFSET($AF501,0,8-COUNTBLANK($AG501:$AN501))=$F500,$BE501=$BE500),$BB500,""))</f>
        <v/>
      </c>
      <c r="BC501" s="41"/>
      <c r="BD501" s="55" t="str">
        <f t="shared" si="155"/>
        <v>90MB1BG0-C1BAY0 | 11G233110411360</v>
      </c>
      <c r="BE501" s="55" t="str">
        <f t="shared" ca="1" si="156"/>
        <v>90MB1BG0-C1BAY0 | 59MB1BGB-MB0A01S</v>
      </c>
      <c r="BF501" s="57">
        <f ca="1">IFERROR(VLOOKUP($BE501,$BD$5:$BF500,3,0)*$AE501,VLOOKUP($C501,Demanda!$A:$B,2,0)*$AE501)*IF(AT501="Phantom Alt",$BC501,TRUE)</f>
        <v>37500</v>
      </c>
      <c r="BG501" s="57">
        <f t="shared" ca="1" si="157"/>
        <v>0</v>
      </c>
      <c r="BH501" s="57">
        <f>SUMIF(Invoice!A:A,F501,Invoice!B:B)</f>
        <v>0</v>
      </c>
      <c r="BI501" s="57">
        <f t="shared" ca="1" si="158"/>
        <v>37500</v>
      </c>
      <c r="BJ501" s="57">
        <f ca="1">MIN((BI501-SUMIF($AS$5:AS500,AS501,$BJ$5:BJ500)),MAX(0,BH501-SUMIF($F$5:F500,F501,$BJ$5:BJ500)))</f>
        <v>0</v>
      </c>
      <c r="BK501" s="57">
        <f t="shared" ca="1" si="159"/>
        <v>0</v>
      </c>
      <c r="BL501" s="57">
        <f ca="1">MAX(0,SUMIF(Invoice!A:A,F501,Invoice!B:B)-SUMIF(F:F,F501,BJ:BJ))*(COUNTIF(F:F,F501)=COUNTIF($F$5:F501,F501))</f>
        <v>0</v>
      </c>
    </row>
    <row r="502" spans="1:64" hidden="1">
      <c r="A502" s="43">
        <v>501</v>
      </c>
      <c r="B502" s="13" t="s">
        <v>145</v>
      </c>
      <c r="C502" s="13" t="s">
        <v>5706</v>
      </c>
      <c r="D502" s="13">
        <v>2</v>
      </c>
      <c r="E502" s="13">
        <v>1420</v>
      </c>
      <c r="F502" s="71" t="s">
        <v>1680</v>
      </c>
      <c r="G502" s="71" t="s">
        <v>1677</v>
      </c>
      <c r="H502" s="13" t="s">
        <v>945</v>
      </c>
      <c r="I502" s="13" t="s">
        <v>55</v>
      </c>
      <c r="J502" s="28">
        <v>0</v>
      </c>
      <c r="K502" s="13" t="s">
        <v>1383</v>
      </c>
      <c r="L502" s="13" t="s">
        <v>53</v>
      </c>
      <c r="M502" s="13">
        <v>25</v>
      </c>
      <c r="O502" s="13">
        <v>1</v>
      </c>
      <c r="P502" s="13">
        <v>2</v>
      </c>
      <c r="Q502" s="13">
        <v>5</v>
      </c>
      <c r="R502" s="13" t="s">
        <v>122</v>
      </c>
      <c r="S502" s="13" t="s">
        <v>122</v>
      </c>
      <c r="T502" s="13">
        <v>44901</v>
      </c>
      <c r="U502" s="13">
        <v>2958465</v>
      </c>
      <c r="V502" s="13" t="s">
        <v>5707</v>
      </c>
      <c r="W502" s="13" t="s">
        <v>144</v>
      </c>
      <c r="Y502" s="13" t="s">
        <v>143</v>
      </c>
      <c r="Z502" s="13">
        <v>7594328</v>
      </c>
      <c r="AA502" s="13">
        <v>906</v>
      </c>
      <c r="AB502" s="13">
        <v>453</v>
      </c>
      <c r="AE502" s="51">
        <f t="shared" si="140"/>
        <v>25</v>
      </c>
      <c r="AG502" s="6" t="str">
        <f t="shared" si="141"/>
        <v>90MB1BG0-C1BAY0</v>
      </c>
      <c r="AH502" s="6" t="str">
        <f t="shared" si="142"/>
        <v>59MB1BGB-MB0A01S</v>
      </c>
      <c r="AI502" s="6" t="str">
        <f t="shared" si="143"/>
        <v/>
      </c>
      <c r="AJ502" s="6" t="str">
        <f t="shared" si="144"/>
        <v/>
      </c>
      <c r="AK502" s="6" t="str">
        <f t="shared" si="145"/>
        <v/>
      </c>
      <c r="AL502" s="6" t="str">
        <f t="shared" si="146"/>
        <v/>
      </c>
      <c r="AM502" s="6" t="str">
        <f t="shared" si="147"/>
        <v/>
      </c>
      <c r="AN502" s="6" t="str">
        <f t="shared" si="148"/>
        <v/>
      </c>
      <c r="AO502" s="6" t="str">
        <f t="shared" si="149"/>
        <v xml:space="preserve">90MB1BG0-C1BAY0 | 59MB1BGB-MB0A01S |  |  |  |  |  | </v>
      </c>
      <c r="AP502" s="6">
        <f t="shared" si="150"/>
        <v>0</v>
      </c>
      <c r="AQ502" s="4"/>
      <c r="AR502" s="6" t="b">
        <f t="shared" si="151"/>
        <v>1</v>
      </c>
      <c r="AS502" s="6" t="str">
        <f t="shared" si="152"/>
        <v>461E | 90MB1BG0-C1BAY0 | 59MB1BGB-MB0A01S |  |  |  |  |  |  | E1</v>
      </c>
      <c r="AT502" s="63">
        <f>IF(NOT(AR502),IF(TRIM($H502)="","Assembly","Phantom Alt"),VLOOKUP(F502,ZPCS04!B:G,6,0))</f>
        <v>761</v>
      </c>
      <c r="AU502" s="7"/>
      <c r="AV502" s="38">
        <f ca="1">IF(TRIM($W502)="F",OFFSET($A$5,MATCH($AS502,$AS$5:$AS502,0)-1,0),$A502)</f>
        <v>498</v>
      </c>
      <c r="AW502" s="38">
        <f ca="1">IFERROR(OFFSET(ZPCS04!$A$1,MATCH(F502,ZPCS04!B:B,0)-1,0),100)</f>
        <v>2</v>
      </c>
      <c r="AX502" s="7"/>
      <c r="AY502" s="6" t="b">
        <f t="shared" si="153"/>
        <v>1</v>
      </c>
      <c r="AZ502" s="6" t="b">
        <f t="shared" si="154"/>
        <v>1</v>
      </c>
      <c r="BB502" s="38" t="str">
        <f ca="1">IF(AT502="Phantom Alt",MATCH($AS502,$AS$5:$AS502,0),IF(OR(OFFSET($AF502,0,8-COUNTBLANK($AG502:$AN502))=$F501,$BE502=$BE501),$BB501,""))</f>
        <v/>
      </c>
      <c r="BC502" s="41"/>
      <c r="BD502" s="55" t="str">
        <f t="shared" si="155"/>
        <v>90MB1BG0-C1BAY0 | 11G233110411390</v>
      </c>
      <c r="BE502" s="55" t="str">
        <f t="shared" ca="1" si="156"/>
        <v>90MB1BG0-C1BAY0 | 59MB1BGB-MB0A01S</v>
      </c>
      <c r="BF502" s="57">
        <f ca="1">IFERROR(VLOOKUP($BE502,$BD$5:$BF501,3,0)*$AE502,VLOOKUP($C502,Demanda!$A:$B,2,0)*$AE502)*IF(AT502="Phantom Alt",$BC502,TRUE)</f>
        <v>37500</v>
      </c>
      <c r="BG502" s="57">
        <f t="shared" ca="1" si="157"/>
        <v>0</v>
      </c>
      <c r="BH502" s="57">
        <f>SUMIF(Invoice!A:A,F502,Invoice!B:B)</f>
        <v>0</v>
      </c>
      <c r="BI502" s="57">
        <f t="shared" ca="1" si="158"/>
        <v>37500</v>
      </c>
      <c r="BJ502" s="57">
        <f ca="1">MIN((BI502-SUMIF($AS$5:AS501,AS502,$BJ$5:BJ501)),MAX(0,BH502-SUMIF($F$5:F501,F502,$BJ$5:BJ501)))</f>
        <v>0</v>
      </c>
      <c r="BK502" s="57">
        <f t="shared" ca="1" si="159"/>
        <v>0</v>
      </c>
      <c r="BL502" s="57">
        <f ca="1">MAX(0,SUMIF(Invoice!A:A,F502,Invoice!B:B)-SUMIF(F:F,F502,BJ:BJ))*(COUNTIF(F:F,F502)=COUNTIF($F$5:F502,F502))</f>
        <v>0</v>
      </c>
    </row>
    <row r="503" spans="1:64" hidden="1">
      <c r="A503" s="43">
        <v>502</v>
      </c>
      <c r="B503" s="13" t="s">
        <v>145</v>
      </c>
      <c r="C503" s="13" t="s">
        <v>5706</v>
      </c>
      <c r="D503" s="13">
        <v>2</v>
      </c>
      <c r="E503" s="13">
        <v>1430</v>
      </c>
      <c r="F503" s="71" t="s">
        <v>1681</v>
      </c>
      <c r="G503" s="71" t="s">
        <v>1682</v>
      </c>
      <c r="H503" s="13" t="s">
        <v>952</v>
      </c>
      <c r="I503" s="13" t="s">
        <v>55</v>
      </c>
      <c r="J503" s="28">
        <v>0</v>
      </c>
      <c r="K503" s="13" t="s">
        <v>1383</v>
      </c>
      <c r="L503" s="13" t="s">
        <v>53</v>
      </c>
      <c r="M503" s="13">
        <v>59</v>
      </c>
      <c r="O503" s="13">
        <v>1</v>
      </c>
      <c r="P503" s="13">
        <v>2</v>
      </c>
      <c r="Q503" s="13">
        <v>2</v>
      </c>
      <c r="R503" s="13" t="s">
        <v>122</v>
      </c>
      <c r="S503" s="13" t="s">
        <v>122</v>
      </c>
      <c r="T503" s="13">
        <v>44901</v>
      </c>
      <c r="U503" s="13">
        <v>2958465</v>
      </c>
      <c r="V503" s="13" t="s">
        <v>5707</v>
      </c>
      <c r="W503" s="13" t="s">
        <v>144</v>
      </c>
      <c r="Y503" s="13" t="s">
        <v>143</v>
      </c>
      <c r="Z503" s="13">
        <v>7594328</v>
      </c>
      <c r="AA503" s="13">
        <v>910</v>
      </c>
      <c r="AB503" s="13">
        <v>455</v>
      </c>
      <c r="AE503" s="51">
        <f t="shared" si="140"/>
        <v>59</v>
      </c>
      <c r="AG503" s="6" t="str">
        <f t="shared" si="141"/>
        <v>90MB1BG0-C1BAY0</v>
      </c>
      <c r="AH503" s="6" t="str">
        <f t="shared" si="142"/>
        <v>59MB1BGB-MB0A01S</v>
      </c>
      <c r="AI503" s="6" t="str">
        <f t="shared" si="143"/>
        <v/>
      </c>
      <c r="AJ503" s="6" t="str">
        <f t="shared" si="144"/>
        <v/>
      </c>
      <c r="AK503" s="6" t="str">
        <f t="shared" si="145"/>
        <v/>
      </c>
      <c r="AL503" s="6" t="str">
        <f t="shared" si="146"/>
        <v/>
      </c>
      <c r="AM503" s="6" t="str">
        <f t="shared" si="147"/>
        <v/>
      </c>
      <c r="AN503" s="6" t="str">
        <f t="shared" si="148"/>
        <v/>
      </c>
      <c r="AO503" s="6" t="str">
        <f t="shared" si="149"/>
        <v xml:space="preserve">90MB1BG0-C1BAY0 | 59MB1BGB-MB0A01S |  |  |  |  |  | </v>
      </c>
      <c r="AP503" s="6">
        <f t="shared" si="150"/>
        <v>0</v>
      </c>
      <c r="AQ503" s="4"/>
      <c r="AR503" s="6" t="b">
        <f t="shared" si="151"/>
        <v>1</v>
      </c>
      <c r="AS503" s="6" t="str">
        <f t="shared" si="152"/>
        <v>461E | 90MB1BG0-C1BAY0 | 59MB1BGB-MB0A01S |  |  |  |  |  |  | E2</v>
      </c>
      <c r="AT503" s="63">
        <f>IF(NOT(AR503),IF(TRIM($H503)="","Assembly","Phantom Alt"),VLOOKUP(F503,ZPCS04!B:G,6,0))</f>
        <v>763</v>
      </c>
      <c r="AU503" s="7"/>
      <c r="AV503" s="38">
        <f ca="1">IF(TRIM($W503)="F",OFFSET($A$5,MATCH($AS503,$AS$5:$AS503,0)-1,0),$A503)</f>
        <v>502</v>
      </c>
      <c r="AW503" s="38">
        <f ca="1">IFERROR(OFFSET(ZPCS04!$A$1,MATCH(F503,ZPCS04!B:B,0)-1,0),100)</f>
        <v>2</v>
      </c>
      <c r="AX503" s="7"/>
      <c r="AY503" s="6" t="b">
        <f t="shared" si="153"/>
        <v>1</v>
      </c>
      <c r="AZ503" s="6" t="b">
        <f t="shared" si="154"/>
        <v>1</v>
      </c>
      <c r="BB503" s="38" t="str">
        <f ca="1">IF(AT503="Phantom Alt",MATCH($AS503,$AS$5:$AS503,0),IF(OR(OFFSET($AF503,0,8-COUNTBLANK($AG503:$AN503))=$F502,$BE503=$BE502),$BB502,""))</f>
        <v/>
      </c>
      <c r="BC503" s="41"/>
      <c r="BD503" s="55" t="str">
        <f t="shared" si="155"/>
        <v>90MB1BG0-C1BAY0 | 11G233110511070</v>
      </c>
      <c r="BE503" s="55" t="str">
        <f t="shared" ca="1" si="156"/>
        <v>90MB1BG0-C1BAY0 | 59MB1BGB-MB0A01S</v>
      </c>
      <c r="BF503" s="57">
        <f ca="1">IFERROR(VLOOKUP($BE503,$BD$5:$BF502,3,0)*$AE503,VLOOKUP($C503,Demanda!$A:$B,2,0)*$AE503)*IF(AT503="Phantom Alt",$BC503,TRUE)</f>
        <v>88500</v>
      </c>
      <c r="BG503" s="57">
        <f t="shared" ca="1" si="157"/>
        <v>0</v>
      </c>
      <c r="BH503" s="57">
        <f>SUMIF(Invoice!A:A,F503,Invoice!B:B)</f>
        <v>0</v>
      </c>
      <c r="BI503" s="57">
        <f t="shared" ca="1" si="158"/>
        <v>88500</v>
      </c>
      <c r="BJ503" s="57">
        <f ca="1">MIN((BI503-SUMIF($AS$5:AS502,AS503,$BJ$5:BJ502)),MAX(0,BH503-SUMIF($F$5:F502,F503,$BJ$5:BJ502)))</f>
        <v>0</v>
      </c>
      <c r="BK503" s="57">
        <f t="shared" ca="1" si="159"/>
        <v>0</v>
      </c>
      <c r="BL503" s="57">
        <f ca="1">MAX(0,SUMIF(Invoice!A:A,F503,Invoice!B:B)-SUMIF(F:F,F503,BJ:BJ))*(COUNTIF(F:F,F503)=COUNTIF($F$5:F503,F503))</f>
        <v>0</v>
      </c>
    </row>
    <row r="504" spans="1:64" hidden="1">
      <c r="A504" s="43">
        <v>504</v>
      </c>
      <c r="B504" s="13" t="s">
        <v>145</v>
      </c>
      <c r="C504" s="13" t="s">
        <v>5706</v>
      </c>
      <c r="D504" s="13">
        <v>2</v>
      </c>
      <c r="E504" s="13">
        <v>1430</v>
      </c>
      <c r="F504" s="71" t="s">
        <v>1684</v>
      </c>
      <c r="G504" s="71" t="s">
        <v>1682</v>
      </c>
      <c r="H504" s="13" t="s">
        <v>952</v>
      </c>
      <c r="I504" s="13" t="s">
        <v>55</v>
      </c>
      <c r="J504" s="28">
        <v>0</v>
      </c>
      <c r="K504" s="13" t="s">
        <v>148</v>
      </c>
      <c r="L504" s="13" t="s">
        <v>53</v>
      </c>
      <c r="M504" s="13">
        <v>59</v>
      </c>
      <c r="O504" s="13">
        <v>1</v>
      </c>
      <c r="P504" s="13">
        <v>2</v>
      </c>
      <c r="Q504" s="13">
        <v>3</v>
      </c>
      <c r="R504" s="13" t="s">
        <v>73</v>
      </c>
      <c r="S504" s="13" t="s">
        <v>73</v>
      </c>
      <c r="T504" s="13">
        <v>44901</v>
      </c>
      <c r="U504" s="13">
        <v>2958465</v>
      </c>
      <c r="V504" s="13" t="s">
        <v>5707</v>
      </c>
      <c r="W504" s="13" t="s">
        <v>144</v>
      </c>
      <c r="Y504" s="13" t="s">
        <v>143</v>
      </c>
      <c r="Z504" s="13">
        <v>7594328</v>
      </c>
      <c r="AA504" s="13">
        <v>912</v>
      </c>
      <c r="AB504" s="13">
        <v>456</v>
      </c>
      <c r="AE504" s="51">
        <f t="shared" si="140"/>
        <v>59</v>
      </c>
      <c r="AG504" s="6" t="str">
        <f t="shared" si="141"/>
        <v>90MB1BG0-C1BAY0</v>
      </c>
      <c r="AH504" s="6" t="str">
        <f t="shared" si="142"/>
        <v>59MB1BGB-MB0A01S</v>
      </c>
      <c r="AI504" s="6" t="str">
        <f t="shared" si="143"/>
        <v/>
      </c>
      <c r="AJ504" s="6" t="str">
        <f t="shared" si="144"/>
        <v/>
      </c>
      <c r="AK504" s="6" t="str">
        <f t="shared" si="145"/>
        <v/>
      </c>
      <c r="AL504" s="6" t="str">
        <f t="shared" si="146"/>
        <v/>
      </c>
      <c r="AM504" s="6" t="str">
        <f t="shared" si="147"/>
        <v/>
      </c>
      <c r="AN504" s="6" t="str">
        <f t="shared" si="148"/>
        <v/>
      </c>
      <c r="AO504" s="6" t="str">
        <f t="shared" si="149"/>
        <v xml:space="preserve">90MB1BG0-C1BAY0 | 59MB1BGB-MB0A01S |  |  |  |  |  | </v>
      </c>
      <c r="AP504" s="6">
        <f t="shared" si="150"/>
        <v>0</v>
      </c>
      <c r="AQ504" s="4"/>
      <c r="AR504" s="6" t="b">
        <f t="shared" si="151"/>
        <v>1</v>
      </c>
      <c r="AS504" s="6" t="str">
        <f t="shared" si="152"/>
        <v>461E | 90MB1BG0-C1BAY0 | 59MB1BGB-MB0A01S |  |  |  |  |  |  | E2</v>
      </c>
      <c r="AT504" s="63">
        <f>IF(NOT(AR504),IF(TRIM($H504)="","Assembly","Phantom Alt"),VLOOKUP(F504,ZPCS04!B:G,6,0))</f>
        <v>763</v>
      </c>
      <c r="AU504" s="7"/>
      <c r="AV504" s="38">
        <f ca="1">IF(TRIM($W504)="F",OFFSET($A$5,MATCH($AS504,$AS$5:$AS504,0)-1,0),$A504)</f>
        <v>502</v>
      </c>
      <c r="AW504" s="38">
        <f ca="1">IFERROR(OFFSET(ZPCS04!$A$1,MATCH(F504,ZPCS04!B:B,0)-1,0),100)</f>
        <v>2</v>
      </c>
      <c r="AX504" s="7"/>
      <c r="AY504" s="6" t="b">
        <f t="shared" si="153"/>
        <v>1</v>
      </c>
      <c r="AZ504" s="6" t="b">
        <f t="shared" si="154"/>
        <v>1</v>
      </c>
      <c r="BB504" s="38" t="str">
        <f ca="1">IF(AT504="Phantom Alt",MATCH($AS504,$AS$5:$AS504,0),IF(OR(OFFSET($AF504,0,8-COUNTBLANK($AG504:$AN504))=$F503,$BE504=$BE503),$BB503,""))</f>
        <v/>
      </c>
      <c r="BC504" s="41"/>
      <c r="BD504" s="55" t="str">
        <f t="shared" si="155"/>
        <v>90MB1BG0-C1BAY0 | 11G233110511150</v>
      </c>
      <c r="BE504" s="55" t="str">
        <f t="shared" ca="1" si="156"/>
        <v>90MB1BG0-C1BAY0 | 59MB1BGB-MB0A01S</v>
      </c>
      <c r="BF504" s="57">
        <f ca="1">IFERROR(VLOOKUP($BE504,$BD$5:$BF503,3,0)*$AE504,VLOOKUP($C504,Demanda!$A:$B,2,0)*$AE504)*IF(AT504="Phantom Alt",$BC504,TRUE)</f>
        <v>88500</v>
      </c>
      <c r="BG504" s="57">
        <f t="shared" ca="1" si="157"/>
        <v>0</v>
      </c>
      <c r="BH504" s="57">
        <f>SUMIF(Invoice!A:A,F504,Invoice!B:B)</f>
        <v>0</v>
      </c>
      <c r="BI504" s="57">
        <f t="shared" ca="1" si="158"/>
        <v>88500</v>
      </c>
      <c r="BJ504" s="57">
        <f ca="1">MIN((BI504-SUMIF($AS$5:AS503,AS504,$BJ$5:BJ503)),MAX(0,BH504-SUMIF($F$5:F503,F504,$BJ$5:BJ503)))</f>
        <v>0</v>
      </c>
      <c r="BK504" s="57">
        <f t="shared" ca="1" si="159"/>
        <v>0</v>
      </c>
      <c r="BL504" s="57">
        <f ca="1">MAX(0,SUMIF(Invoice!A:A,F504,Invoice!B:B)-SUMIF(F:F,F504,BJ:BJ))*(COUNTIF(F:F,F504)=COUNTIF($F$5:F504,F504))</f>
        <v>0</v>
      </c>
    </row>
    <row r="505" spans="1:64" hidden="1">
      <c r="A505" s="43">
        <v>505</v>
      </c>
      <c r="B505" s="13" t="s">
        <v>145</v>
      </c>
      <c r="C505" s="13" t="s">
        <v>5706</v>
      </c>
      <c r="D505" s="13">
        <v>2</v>
      </c>
      <c r="E505" s="13">
        <v>1430</v>
      </c>
      <c r="F505" s="71" t="s">
        <v>1685</v>
      </c>
      <c r="G505" s="71" t="s">
        <v>1686</v>
      </c>
      <c r="H505" s="13" t="s">
        <v>952</v>
      </c>
      <c r="I505" s="13" t="s">
        <v>55</v>
      </c>
      <c r="J505" s="28">
        <v>0</v>
      </c>
      <c r="K505" s="13" t="s">
        <v>1383</v>
      </c>
      <c r="L505" s="13" t="s">
        <v>53</v>
      </c>
      <c r="M505" s="13">
        <v>59</v>
      </c>
      <c r="O505" s="13">
        <v>1</v>
      </c>
      <c r="P505" s="13">
        <v>2</v>
      </c>
      <c r="Q505" s="13">
        <v>4</v>
      </c>
      <c r="R505" s="13" t="s">
        <v>122</v>
      </c>
      <c r="S505" s="13" t="s">
        <v>122</v>
      </c>
      <c r="T505" s="13">
        <v>44901</v>
      </c>
      <c r="U505" s="13">
        <v>2958465</v>
      </c>
      <c r="V505" s="13" t="s">
        <v>5707</v>
      </c>
      <c r="W505" s="13" t="s">
        <v>144</v>
      </c>
      <c r="Y505" s="13" t="s">
        <v>143</v>
      </c>
      <c r="Z505" s="13">
        <v>7594328</v>
      </c>
      <c r="AA505" s="13">
        <v>914</v>
      </c>
      <c r="AB505" s="13">
        <v>457</v>
      </c>
      <c r="AE505" s="51">
        <f t="shared" si="140"/>
        <v>59</v>
      </c>
      <c r="AG505" s="6" t="str">
        <f t="shared" si="141"/>
        <v>90MB1BG0-C1BAY0</v>
      </c>
      <c r="AH505" s="6" t="str">
        <f t="shared" si="142"/>
        <v>59MB1BGB-MB0A01S</v>
      </c>
      <c r="AI505" s="6" t="str">
        <f t="shared" si="143"/>
        <v/>
      </c>
      <c r="AJ505" s="6" t="str">
        <f t="shared" si="144"/>
        <v/>
      </c>
      <c r="AK505" s="6" t="str">
        <f t="shared" si="145"/>
        <v/>
      </c>
      <c r="AL505" s="6" t="str">
        <f t="shared" si="146"/>
        <v/>
      </c>
      <c r="AM505" s="6" t="str">
        <f t="shared" si="147"/>
        <v/>
      </c>
      <c r="AN505" s="6" t="str">
        <f t="shared" si="148"/>
        <v/>
      </c>
      <c r="AO505" s="6" t="str">
        <f t="shared" si="149"/>
        <v xml:space="preserve">90MB1BG0-C1BAY0 | 59MB1BGB-MB0A01S |  |  |  |  |  | </v>
      </c>
      <c r="AP505" s="6">
        <f t="shared" si="150"/>
        <v>0</v>
      </c>
      <c r="AQ505" s="4"/>
      <c r="AR505" s="6" t="b">
        <f t="shared" si="151"/>
        <v>1</v>
      </c>
      <c r="AS505" s="6" t="str">
        <f t="shared" si="152"/>
        <v>461E | 90MB1BG0-C1BAY0 | 59MB1BGB-MB0A01S |  |  |  |  |  |  | E2</v>
      </c>
      <c r="AT505" s="63">
        <f>IF(NOT(AR505),IF(TRIM($H505)="","Assembly","Phantom Alt"),VLOOKUP(F505,ZPCS04!B:G,6,0))</f>
        <v>763</v>
      </c>
      <c r="AU505" s="7"/>
      <c r="AV505" s="38">
        <f ca="1">IF(TRIM($W505)="F",OFFSET($A$5,MATCH($AS505,$AS$5:$AS505,0)-1,0),$A505)</f>
        <v>502</v>
      </c>
      <c r="AW505" s="38">
        <f ca="1">IFERROR(OFFSET(ZPCS04!$A$1,MATCH(F505,ZPCS04!B:B,0)-1,0),100)</f>
        <v>2</v>
      </c>
      <c r="AX505" s="7"/>
      <c r="AY505" s="6" t="b">
        <f t="shared" si="153"/>
        <v>1</v>
      </c>
      <c r="AZ505" s="6" t="b">
        <f t="shared" si="154"/>
        <v>1</v>
      </c>
      <c r="BB505" s="38" t="str">
        <f ca="1">IF(AT505="Phantom Alt",MATCH($AS505,$AS$5:$AS505,0),IF(OR(OFFSET($AF505,0,8-COUNTBLANK($AG505:$AN505))=$F504,$BE505=$BE504),$BB504,""))</f>
        <v/>
      </c>
      <c r="BC505" s="41"/>
      <c r="BD505" s="55" t="str">
        <f t="shared" si="155"/>
        <v>90MB1BG0-C1BAY0 | 11G233110511320</v>
      </c>
      <c r="BE505" s="55" t="str">
        <f t="shared" ca="1" si="156"/>
        <v>90MB1BG0-C1BAY0 | 59MB1BGB-MB0A01S</v>
      </c>
      <c r="BF505" s="57">
        <f ca="1">IFERROR(VLOOKUP($BE505,$BD$5:$BF504,3,0)*$AE505,VLOOKUP($C505,Demanda!$A:$B,2,0)*$AE505)*IF(AT505="Phantom Alt",$BC505,TRUE)</f>
        <v>88500</v>
      </c>
      <c r="BG505" s="57">
        <f t="shared" ca="1" si="157"/>
        <v>0</v>
      </c>
      <c r="BH505" s="57">
        <f>SUMIF(Invoice!A:A,F505,Invoice!B:B)</f>
        <v>0</v>
      </c>
      <c r="BI505" s="57">
        <f t="shared" ca="1" si="158"/>
        <v>88500</v>
      </c>
      <c r="BJ505" s="57">
        <f ca="1">MIN((BI505-SUMIF($AS$5:AS504,AS505,$BJ$5:BJ504)),MAX(0,BH505-SUMIF($F$5:F504,F505,$BJ$5:BJ504)))</f>
        <v>0</v>
      </c>
      <c r="BK505" s="57">
        <f t="shared" ca="1" si="159"/>
        <v>0</v>
      </c>
      <c r="BL505" s="57">
        <f ca="1">MAX(0,SUMIF(Invoice!A:A,F505,Invoice!B:B)-SUMIF(F:F,F505,BJ:BJ))*(COUNTIF(F:F,F505)=COUNTIF($F$5:F505,F505))</f>
        <v>0</v>
      </c>
    </row>
    <row r="506" spans="1:64" hidden="1">
      <c r="A506" s="43">
        <v>506</v>
      </c>
      <c r="B506" s="13" t="s">
        <v>145</v>
      </c>
      <c r="C506" s="13" t="s">
        <v>5706</v>
      </c>
      <c r="D506" s="13">
        <v>2</v>
      </c>
      <c r="E506" s="13">
        <v>1430</v>
      </c>
      <c r="F506" s="71" t="s">
        <v>1687</v>
      </c>
      <c r="G506" s="71" t="s">
        <v>1688</v>
      </c>
      <c r="H506" s="13" t="s">
        <v>952</v>
      </c>
      <c r="I506" s="13" t="s">
        <v>55</v>
      </c>
      <c r="J506" s="28">
        <v>0</v>
      </c>
      <c r="K506" s="13" t="s">
        <v>148</v>
      </c>
      <c r="L506" s="13" t="s">
        <v>53</v>
      </c>
      <c r="M506" s="13">
        <v>59</v>
      </c>
      <c r="O506" s="13">
        <v>1</v>
      </c>
      <c r="P506" s="13">
        <v>2</v>
      </c>
      <c r="Q506" s="13">
        <v>5</v>
      </c>
      <c r="R506" s="13" t="s">
        <v>73</v>
      </c>
      <c r="S506" s="13" t="s">
        <v>73</v>
      </c>
      <c r="T506" s="13">
        <v>44901</v>
      </c>
      <c r="U506" s="13">
        <v>2958465</v>
      </c>
      <c r="V506" s="13" t="s">
        <v>5707</v>
      </c>
      <c r="W506" s="13" t="s">
        <v>144</v>
      </c>
      <c r="Y506" s="13" t="s">
        <v>143</v>
      </c>
      <c r="Z506" s="13">
        <v>7594328</v>
      </c>
      <c r="AA506" s="13">
        <v>916</v>
      </c>
      <c r="AB506" s="13">
        <v>458</v>
      </c>
      <c r="AE506" s="51">
        <f t="shared" si="140"/>
        <v>59</v>
      </c>
      <c r="AG506" s="6" t="str">
        <f t="shared" si="141"/>
        <v>90MB1BG0-C1BAY0</v>
      </c>
      <c r="AH506" s="6" t="str">
        <f t="shared" si="142"/>
        <v>59MB1BGB-MB0A01S</v>
      </c>
      <c r="AI506" s="6" t="str">
        <f t="shared" si="143"/>
        <v/>
      </c>
      <c r="AJ506" s="6" t="str">
        <f t="shared" si="144"/>
        <v/>
      </c>
      <c r="AK506" s="6" t="str">
        <f t="shared" si="145"/>
        <v/>
      </c>
      <c r="AL506" s="6" t="str">
        <f t="shared" si="146"/>
        <v/>
      </c>
      <c r="AM506" s="6" t="str">
        <f t="shared" si="147"/>
        <v/>
      </c>
      <c r="AN506" s="6" t="str">
        <f t="shared" si="148"/>
        <v/>
      </c>
      <c r="AO506" s="6" t="str">
        <f t="shared" si="149"/>
        <v xml:space="preserve">90MB1BG0-C1BAY0 | 59MB1BGB-MB0A01S |  |  |  |  |  | </v>
      </c>
      <c r="AP506" s="6">
        <f t="shared" si="150"/>
        <v>0</v>
      </c>
      <c r="AQ506" s="4"/>
      <c r="AR506" s="6" t="b">
        <f t="shared" si="151"/>
        <v>1</v>
      </c>
      <c r="AS506" s="6" t="str">
        <f t="shared" si="152"/>
        <v>461E | 90MB1BG0-C1BAY0 | 59MB1BGB-MB0A01S |  |  |  |  |  |  | E2</v>
      </c>
      <c r="AT506" s="63">
        <f>IF(NOT(AR506),IF(TRIM($H506)="","Assembly","Phantom Alt"),VLOOKUP(F506,ZPCS04!B:G,6,0))</f>
        <v>763</v>
      </c>
      <c r="AU506" s="7"/>
      <c r="AV506" s="38">
        <f ca="1">IF(TRIM($W506)="F",OFFSET($A$5,MATCH($AS506,$AS$5:$AS506,0)-1,0),$A506)</f>
        <v>502</v>
      </c>
      <c r="AW506" s="38">
        <f ca="1">IFERROR(OFFSET(ZPCS04!$A$1,MATCH(F506,ZPCS04!B:B,0)-1,0),100)</f>
        <v>2</v>
      </c>
      <c r="AX506" s="7"/>
      <c r="AY506" s="6" t="b">
        <f t="shared" si="153"/>
        <v>1</v>
      </c>
      <c r="AZ506" s="6" t="b">
        <f t="shared" si="154"/>
        <v>1</v>
      </c>
      <c r="BB506" s="38" t="str">
        <f ca="1">IF(AT506="Phantom Alt",MATCH($AS506,$AS$5:$AS506,0),IF(OR(OFFSET($AF506,0,8-COUNTBLANK($AG506:$AN506))=$F505,$BE506=$BE505),$BB505,""))</f>
        <v/>
      </c>
      <c r="BC506" s="41"/>
      <c r="BD506" s="55" t="str">
        <f t="shared" si="155"/>
        <v>90MB1BG0-C1BAY0 | 11G233110511370</v>
      </c>
      <c r="BE506" s="55" t="str">
        <f t="shared" ca="1" si="156"/>
        <v>90MB1BG0-C1BAY0 | 59MB1BGB-MB0A01S</v>
      </c>
      <c r="BF506" s="57">
        <f ca="1">IFERROR(VLOOKUP($BE506,$BD$5:$BF505,3,0)*$AE506,VLOOKUP($C506,Demanda!$A:$B,2,0)*$AE506)*IF(AT506="Phantom Alt",$BC506,TRUE)</f>
        <v>88500</v>
      </c>
      <c r="BG506" s="57">
        <f t="shared" ca="1" si="157"/>
        <v>0</v>
      </c>
      <c r="BH506" s="57">
        <f>SUMIF(Invoice!A:A,F506,Invoice!B:B)</f>
        <v>0</v>
      </c>
      <c r="BI506" s="57">
        <f t="shared" ca="1" si="158"/>
        <v>88500</v>
      </c>
      <c r="BJ506" s="57">
        <f ca="1">MIN((BI506-SUMIF($AS$5:AS505,AS506,$BJ$5:BJ505)),MAX(0,BH506-SUMIF($F$5:F505,F506,$BJ$5:BJ505)))</f>
        <v>0</v>
      </c>
      <c r="BK506" s="57">
        <f t="shared" ca="1" si="159"/>
        <v>0</v>
      </c>
      <c r="BL506" s="57">
        <f ca="1">MAX(0,SUMIF(Invoice!A:A,F506,Invoice!B:B)-SUMIF(F:F,F506,BJ:BJ))*(COUNTIF(F:F,F506)=COUNTIF($F$5:F506,F506))</f>
        <v>0</v>
      </c>
    </row>
    <row r="507" spans="1:64" hidden="1">
      <c r="A507" s="43">
        <v>507</v>
      </c>
      <c r="B507" s="13" t="s">
        <v>145</v>
      </c>
      <c r="C507" s="13" t="s">
        <v>5706</v>
      </c>
      <c r="D507" s="13">
        <v>2</v>
      </c>
      <c r="E507" s="13">
        <v>1430</v>
      </c>
      <c r="F507" s="71" t="s">
        <v>1689</v>
      </c>
      <c r="G507" s="71" t="s">
        <v>1690</v>
      </c>
      <c r="H507" s="13" t="s">
        <v>952</v>
      </c>
      <c r="I507" s="13" t="s">
        <v>54</v>
      </c>
      <c r="J507" s="28">
        <v>100</v>
      </c>
      <c r="K507" s="13" t="s">
        <v>1383</v>
      </c>
      <c r="L507" s="13" t="s">
        <v>53</v>
      </c>
      <c r="M507" s="13">
        <v>59</v>
      </c>
      <c r="N507" s="13">
        <v>59</v>
      </c>
      <c r="O507" s="13">
        <v>1</v>
      </c>
      <c r="P507" s="13">
        <v>2</v>
      </c>
      <c r="Q507" s="13">
        <v>1</v>
      </c>
      <c r="R507" s="13" t="s">
        <v>122</v>
      </c>
      <c r="S507" s="13" t="s">
        <v>122</v>
      </c>
      <c r="T507" s="13">
        <v>44901</v>
      </c>
      <c r="U507" s="13">
        <v>2958465</v>
      </c>
      <c r="V507" s="13" t="s">
        <v>5707</v>
      </c>
      <c r="W507" s="13" t="s">
        <v>144</v>
      </c>
      <c r="Y507" s="13" t="s">
        <v>143</v>
      </c>
      <c r="Z507" s="13">
        <v>7594328</v>
      </c>
      <c r="AA507" s="13">
        <v>908</v>
      </c>
      <c r="AB507" s="13">
        <v>454</v>
      </c>
      <c r="AE507" s="51">
        <f t="shared" si="140"/>
        <v>59</v>
      </c>
      <c r="AG507" s="6" t="str">
        <f t="shared" si="141"/>
        <v>90MB1BG0-C1BAY0</v>
      </c>
      <c r="AH507" s="6" t="str">
        <f t="shared" si="142"/>
        <v>59MB1BGB-MB0A01S</v>
      </c>
      <c r="AI507" s="6" t="str">
        <f t="shared" si="143"/>
        <v/>
      </c>
      <c r="AJ507" s="6" t="str">
        <f t="shared" si="144"/>
        <v/>
      </c>
      <c r="AK507" s="6" t="str">
        <f t="shared" si="145"/>
        <v/>
      </c>
      <c r="AL507" s="6" t="str">
        <f t="shared" si="146"/>
        <v/>
      </c>
      <c r="AM507" s="6" t="str">
        <f t="shared" si="147"/>
        <v/>
      </c>
      <c r="AN507" s="6" t="str">
        <f t="shared" si="148"/>
        <v/>
      </c>
      <c r="AO507" s="6" t="str">
        <f t="shared" si="149"/>
        <v xml:space="preserve">90MB1BG0-C1BAY0 | 59MB1BGB-MB0A01S |  |  |  |  |  | </v>
      </c>
      <c r="AP507" s="6">
        <f t="shared" si="150"/>
        <v>100</v>
      </c>
      <c r="AQ507" s="4"/>
      <c r="AR507" s="6" t="b">
        <f t="shared" si="151"/>
        <v>1</v>
      </c>
      <c r="AS507" s="6" t="str">
        <f t="shared" si="152"/>
        <v>461E | 90MB1BG0-C1BAY0 | 59MB1BGB-MB0A01S |  |  |  |  |  |  | E2</v>
      </c>
      <c r="AT507" s="63">
        <f>IF(NOT(AR507),IF(TRIM($H507)="","Assembly","Phantom Alt"),VLOOKUP(F507,ZPCS04!B:G,6,0))</f>
        <v>763</v>
      </c>
      <c r="AU507" s="7"/>
      <c r="AV507" s="38">
        <f ca="1">IF(TRIM($W507)="F",OFFSET($A$5,MATCH($AS507,$AS$5:$AS507,0)-1,0),$A507)</f>
        <v>502</v>
      </c>
      <c r="AW507" s="38">
        <f ca="1">IFERROR(OFFSET(ZPCS04!$A$1,MATCH(F507,ZPCS04!B:B,0)-1,0),100)</f>
        <v>1.99999908</v>
      </c>
      <c r="AX507" s="7"/>
      <c r="AY507" s="6" t="b">
        <f t="shared" si="153"/>
        <v>1</v>
      </c>
      <c r="AZ507" s="6" t="b">
        <f t="shared" si="154"/>
        <v>1</v>
      </c>
      <c r="BB507" s="38" t="str">
        <f ca="1">IF(AT507="Phantom Alt",MATCH($AS507,$AS$5:$AS507,0),IF(OR(OFFSET($AF507,0,8-COUNTBLANK($AG507:$AN507))=$F506,$BE507=$BE506),$BB506,""))</f>
        <v/>
      </c>
      <c r="BC507" s="41"/>
      <c r="BD507" s="55" t="str">
        <f t="shared" si="155"/>
        <v>90MB1BG0-C1BAY0 | 11G233110511390</v>
      </c>
      <c r="BE507" s="55" t="str">
        <f t="shared" ca="1" si="156"/>
        <v>90MB1BG0-C1BAY0 | 59MB1BGB-MB0A01S</v>
      </c>
      <c r="BF507" s="57">
        <f ca="1">IFERROR(VLOOKUP($BE507,$BD$5:$BF506,3,0)*$AE507,VLOOKUP($C507,Demanda!$A:$B,2,0)*$AE507)*IF(AT507="Phantom Alt",$BC507,TRUE)</f>
        <v>88500</v>
      </c>
      <c r="BG507" s="57">
        <f t="shared" ca="1" si="157"/>
        <v>88500</v>
      </c>
      <c r="BH507" s="57">
        <f>SUMIF(Invoice!A:A,F507,Invoice!B:B)</f>
        <v>92000</v>
      </c>
      <c r="BI507" s="57">
        <f t="shared" ca="1" si="158"/>
        <v>88500</v>
      </c>
      <c r="BJ507" s="57">
        <f ca="1">MIN((BI507-SUMIF($AS$5:AS506,AS507,$BJ$5:BJ506)),MAX(0,BH507-SUMIF($F$5:F506,F507,$BJ$5:BJ506)))</f>
        <v>88500</v>
      </c>
      <c r="BK507" s="57">
        <f t="shared" ca="1" si="159"/>
        <v>0</v>
      </c>
      <c r="BL507" s="57">
        <f ca="1">MAX(0,SUMIF(Invoice!A:A,F507,Invoice!B:B)-SUMIF(F:F,F507,BJ:BJ))*(COUNTIF(F:F,F507)=COUNTIF($F$5:F507,F507))</f>
        <v>3500</v>
      </c>
    </row>
    <row r="508" spans="1:64" hidden="1">
      <c r="A508" s="43">
        <v>508</v>
      </c>
      <c r="B508" s="13" t="s">
        <v>145</v>
      </c>
      <c r="C508" s="13" t="s">
        <v>5706</v>
      </c>
      <c r="D508" s="13">
        <v>2</v>
      </c>
      <c r="E508" s="13">
        <v>1440</v>
      </c>
      <c r="F508" s="71" t="s">
        <v>1691</v>
      </c>
      <c r="G508" s="71" t="s">
        <v>1692</v>
      </c>
      <c r="H508" s="13" t="s">
        <v>959</v>
      </c>
      <c r="I508" s="13" t="s">
        <v>55</v>
      </c>
      <c r="J508" s="28">
        <v>0</v>
      </c>
      <c r="K508" s="13" t="s">
        <v>148</v>
      </c>
      <c r="L508" s="13" t="s">
        <v>53</v>
      </c>
      <c r="M508" s="13">
        <v>1</v>
      </c>
      <c r="O508" s="13">
        <v>1</v>
      </c>
      <c r="P508" s="13">
        <v>2</v>
      </c>
      <c r="Q508" s="13">
        <v>2</v>
      </c>
      <c r="R508" s="13" t="s">
        <v>73</v>
      </c>
      <c r="S508" s="13" t="s">
        <v>73</v>
      </c>
      <c r="T508" s="13">
        <v>44901</v>
      </c>
      <c r="U508" s="13">
        <v>2958465</v>
      </c>
      <c r="V508" s="13" t="s">
        <v>5707</v>
      </c>
      <c r="W508" s="13" t="s">
        <v>144</v>
      </c>
      <c r="Y508" s="13" t="s">
        <v>143</v>
      </c>
      <c r="Z508" s="13">
        <v>7594328</v>
      </c>
      <c r="AA508" s="13">
        <v>920</v>
      </c>
      <c r="AB508" s="13">
        <v>460</v>
      </c>
      <c r="AE508" s="51">
        <f t="shared" si="140"/>
        <v>1</v>
      </c>
      <c r="AG508" s="6" t="str">
        <f t="shared" si="141"/>
        <v>90MB1BG0-C1BAY0</v>
      </c>
      <c r="AH508" s="6" t="str">
        <f t="shared" si="142"/>
        <v>59MB1BGB-MB0A01S</v>
      </c>
      <c r="AI508" s="6" t="str">
        <f t="shared" si="143"/>
        <v/>
      </c>
      <c r="AJ508" s="6" t="str">
        <f t="shared" si="144"/>
        <v/>
      </c>
      <c r="AK508" s="6" t="str">
        <f t="shared" si="145"/>
        <v/>
      </c>
      <c r="AL508" s="6" t="str">
        <f t="shared" si="146"/>
        <v/>
      </c>
      <c r="AM508" s="6" t="str">
        <f t="shared" si="147"/>
        <v/>
      </c>
      <c r="AN508" s="6" t="str">
        <f t="shared" si="148"/>
        <v/>
      </c>
      <c r="AO508" s="6" t="str">
        <f t="shared" si="149"/>
        <v xml:space="preserve">90MB1BG0-C1BAY0 | 59MB1BGB-MB0A01S |  |  |  |  |  | </v>
      </c>
      <c r="AP508" s="6">
        <f t="shared" si="150"/>
        <v>0</v>
      </c>
      <c r="AQ508" s="4"/>
      <c r="AR508" s="6" t="b">
        <f t="shared" si="151"/>
        <v>1</v>
      </c>
      <c r="AS508" s="6" t="str">
        <f t="shared" si="152"/>
        <v>461E | 90MB1BG0-C1BAY0 | 59MB1BGB-MB0A01S |  |  |  |  |  |  | E3</v>
      </c>
      <c r="AT508" s="63">
        <f>IF(NOT(AR508),IF(TRIM($H508)="","Assembly","Phantom Alt"),VLOOKUP(F508,ZPCS04!B:G,6,0))</f>
        <v>1283</v>
      </c>
      <c r="AU508" s="7"/>
      <c r="AV508" s="38">
        <f ca="1">IF(TRIM($W508)="F",OFFSET($A$5,MATCH($AS508,$AS$5:$AS508,0)-1,0),$A508)</f>
        <v>508</v>
      </c>
      <c r="AW508" s="38">
        <f ca="1">IFERROR(OFFSET(ZPCS04!$A$1,MATCH(F508,ZPCS04!B:B,0)-1,0),100)</f>
        <v>2</v>
      </c>
      <c r="AX508" s="7"/>
      <c r="AY508" s="6" t="b">
        <f t="shared" si="153"/>
        <v>1</v>
      </c>
      <c r="AZ508" s="6" t="b">
        <f t="shared" si="154"/>
        <v>1</v>
      </c>
      <c r="BB508" s="38" t="str">
        <f ca="1">IF(AT508="Phantom Alt",MATCH($AS508,$AS$5:$AS508,0),IF(OR(OFFSET($AF508,0,8-COUNTBLANK($AG508:$AN508))=$F507,$BE508=$BE507),$BB507,""))</f>
        <v/>
      </c>
      <c r="BC508" s="41"/>
      <c r="BD508" s="55" t="str">
        <f t="shared" si="155"/>
        <v>90MB1BG0-C1BAY0 | 11G233122411070</v>
      </c>
      <c r="BE508" s="55" t="str">
        <f t="shared" ca="1" si="156"/>
        <v>90MB1BG0-C1BAY0 | 59MB1BGB-MB0A01S</v>
      </c>
      <c r="BF508" s="57">
        <f ca="1">IFERROR(VLOOKUP($BE508,$BD$5:$BF507,3,0)*$AE508,VLOOKUP($C508,Demanda!$A:$B,2,0)*$AE508)*IF(AT508="Phantom Alt",$BC508,TRUE)</f>
        <v>1500</v>
      </c>
      <c r="BG508" s="57">
        <f t="shared" ca="1" si="157"/>
        <v>0</v>
      </c>
      <c r="BH508" s="57">
        <f>SUMIF(Invoice!A:A,F508,Invoice!B:B)</f>
        <v>0</v>
      </c>
      <c r="BI508" s="57">
        <f t="shared" ca="1" si="158"/>
        <v>1500</v>
      </c>
      <c r="BJ508" s="57">
        <f ca="1">MIN((BI508-SUMIF($AS$5:AS507,AS508,$BJ$5:BJ507)),MAX(0,BH508-SUMIF($F$5:F507,F508,$BJ$5:BJ507)))</f>
        <v>0</v>
      </c>
      <c r="BK508" s="57">
        <f t="shared" ca="1" si="159"/>
        <v>0</v>
      </c>
      <c r="BL508" s="57">
        <f ca="1">MAX(0,SUMIF(Invoice!A:A,F508,Invoice!B:B)-SUMIF(F:F,F508,BJ:BJ))*(COUNTIF(F:F,F508)=COUNTIF($F$5:F508,F508))</f>
        <v>0</v>
      </c>
    </row>
    <row r="509" spans="1:64" hidden="1">
      <c r="A509" s="43">
        <v>509</v>
      </c>
      <c r="B509" s="13" t="s">
        <v>145</v>
      </c>
      <c r="C509" s="13" t="s">
        <v>5706</v>
      </c>
      <c r="D509" s="13">
        <v>2</v>
      </c>
      <c r="E509" s="13">
        <v>1440</v>
      </c>
      <c r="F509" s="71" t="s">
        <v>1694</v>
      </c>
      <c r="G509" s="71" t="s">
        <v>1692</v>
      </c>
      <c r="H509" s="13" t="s">
        <v>959</v>
      </c>
      <c r="I509" s="13" t="s">
        <v>54</v>
      </c>
      <c r="J509" s="28">
        <v>100</v>
      </c>
      <c r="K509" s="13" t="s">
        <v>1383</v>
      </c>
      <c r="L509" s="13" t="s">
        <v>53</v>
      </c>
      <c r="M509" s="13">
        <v>1</v>
      </c>
      <c r="N509" s="13">
        <v>1</v>
      </c>
      <c r="O509" s="13">
        <v>1</v>
      </c>
      <c r="P509" s="13">
        <v>2</v>
      </c>
      <c r="Q509" s="13">
        <v>1</v>
      </c>
      <c r="R509" s="13" t="s">
        <v>122</v>
      </c>
      <c r="S509" s="13" t="s">
        <v>122</v>
      </c>
      <c r="T509" s="13">
        <v>44901</v>
      </c>
      <c r="U509" s="13">
        <v>2958465</v>
      </c>
      <c r="V509" s="13" t="s">
        <v>5707</v>
      </c>
      <c r="W509" s="13" t="s">
        <v>144</v>
      </c>
      <c r="Y509" s="13" t="s">
        <v>143</v>
      </c>
      <c r="Z509" s="13">
        <v>7594328</v>
      </c>
      <c r="AA509" s="13">
        <v>918</v>
      </c>
      <c r="AB509" s="13">
        <v>459</v>
      </c>
      <c r="AE509" s="51">
        <f t="shared" si="140"/>
        <v>1</v>
      </c>
      <c r="AG509" s="6" t="str">
        <f t="shared" si="141"/>
        <v>90MB1BG0-C1BAY0</v>
      </c>
      <c r="AH509" s="6" t="str">
        <f t="shared" si="142"/>
        <v>59MB1BGB-MB0A01S</v>
      </c>
      <c r="AI509" s="6" t="str">
        <f t="shared" si="143"/>
        <v/>
      </c>
      <c r="AJ509" s="6" t="str">
        <f t="shared" si="144"/>
        <v/>
      </c>
      <c r="AK509" s="6" t="str">
        <f t="shared" si="145"/>
        <v/>
      </c>
      <c r="AL509" s="6" t="str">
        <f t="shared" si="146"/>
        <v/>
      </c>
      <c r="AM509" s="6" t="str">
        <f t="shared" si="147"/>
        <v/>
      </c>
      <c r="AN509" s="6" t="str">
        <f t="shared" si="148"/>
        <v/>
      </c>
      <c r="AO509" s="6" t="str">
        <f t="shared" si="149"/>
        <v xml:space="preserve">90MB1BG0-C1BAY0 | 59MB1BGB-MB0A01S |  |  |  |  |  | </v>
      </c>
      <c r="AP509" s="6">
        <f t="shared" si="150"/>
        <v>100</v>
      </c>
      <c r="AQ509" s="4"/>
      <c r="AR509" s="6" t="b">
        <f t="shared" si="151"/>
        <v>1</v>
      </c>
      <c r="AS509" s="6" t="str">
        <f t="shared" si="152"/>
        <v>461E | 90MB1BG0-C1BAY0 | 59MB1BGB-MB0A01S |  |  |  |  |  |  | E3</v>
      </c>
      <c r="AT509" s="63">
        <f>IF(NOT(AR509),IF(TRIM($H509)="","Assembly","Phantom Alt"),VLOOKUP(F509,ZPCS04!B:G,6,0))</f>
        <v>1283</v>
      </c>
      <c r="AU509" s="7"/>
      <c r="AV509" s="38">
        <f ca="1">IF(TRIM($W509)="F",OFFSET($A$5,MATCH($AS509,$AS$5:$AS509,0)-1,0),$A509)</f>
        <v>508</v>
      </c>
      <c r="AW509" s="38">
        <f ca="1">IFERROR(OFFSET(ZPCS04!$A$1,MATCH(F509,ZPCS04!B:B,0)-1,0),100)</f>
        <v>2</v>
      </c>
      <c r="AX509" s="7"/>
      <c r="AY509" s="6" t="b">
        <f t="shared" si="153"/>
        <v>1</v>
      </c>
      <c r="AZ509" s="6" t="b">
        <f t="shared" si="154"/>
        <v>1</v>
      </c>
      <c r="BB509" s="38" t="str">
        <f ca="1">IF(AT509="Phantom Alt",MATCH($AS509,$AS$5:$AS509,0),IF(OR(OFFSET($AF509,0,8-COUNTBLANK($AG509:$AN509))=$F508,$BE509=$BE508),$BB508,""))</f>
        <v/>
      </c>
      <c r="BC509" s="41"/>
      <c r="BD509" s="55" t="str">
        <f t="shared" si="155"/>
        <v>90MB1BG0-C1BAY0 | 11G233122411150</v>
      </c>
      <c r="BE509" s="55" t="str">
        <f t="shared" ca="1" si="156"/>
        <v>90MB1BG0-C1BAY0 | 59MB1BGB-MB0A01S</v>
      </c>
      <c r="BF509" s="57">
        <f ca="1">IFERROR(VLOOKUP($BE509,$BD$5:$BF508,3,0)*$AE509,VLOOKUP($C509,Demanda!$A:$B,2,0)*$AE509)*IF(AT509="Phantom Alt",$BC509,TRUE)</f>
        <v>1500</v>
      </c>
      <c r="BG509" s="57">
        <f t="shared" ca="1" si="157"/>
        <v>1500</v>
      </c>
      <c r="BH509" s="57">
        <f>SUMIF(Invoice!A:A,F509,Invoice!B:B)</f>
        <v>0</v>
      </c>
      <c r="BI509" s="57">
        <f t="shared" ca="1" si="158"/>
        <v>1500</v>
      </c>
      <c r="BJ509" s="57">
        <f ca="1">MIN((BI509-SUMIF($AS$5:AS508,AS509,$BJ$5:BJ508)),MAX(0,BH509-SUMIF($F$5:F508,F509,$BJ$5:BJ508)))</f>
        <v>0</v>
      </c>
      <c r="BK509" s="57">
        <f t="shared" ca="1" si="159"/>
        <v>0</v>
      </c>
      <c r="BL509" s="57">
        <f ca="1">MAX(0,SUMIF(Invoice!A:A,F509,Invoice!B:B)-SUMIF(F:F,F509,BJ:BJ))*(COUNTIF(F:F,F509)=COUNTIF($F$5:F509,F509))</f>
        <v>0</v>
      </c>
    </row>
    <row r="510" spans="1:64" hidden="1">
      <c r="A510" s="43">
        <v>510</v>
      </c>
      <c r="B510" s="13" t="s">
        <v>145</v>
      </c>
      <c r="C510" s="13" t="s">
        <v>5706</v>
      </c>
      <c r="D510" s="13">
        <v>2</v>
      </c>
      <c r="E510" s="13">
        <v>1440</v>
      </c>
      <c r="F510" s="71" t="s">
        <v>1695</v>
      </c>
      <c r="G510" s="71" t="s">
        <v>1692</v>
      </c>
      <c r="H510" s="13" t="s">
        <v>959</v>
      </c>
      <c r="I510" s="13" t="s">
        <v>55</v>
      </c>
      <c r="J510" s="28">
        <v>0</v>
      </c>
      <c r="K510" s="13" t="s">
        <v>1383</v>
      </c>
      <c r="L510" s="13" t="s">
        <v>53</v>
      </c>
      <c r="M510" s="13">
        <v>1</v>
      </c>
      <c r="O510" s="13">
        <v>1</v>
      </c>
      <c r="P510" s="13">
        <v>2</v>
      </c>
      <c r="Q510" s="13">
        <v>3</v>
      </c>
      <c r="R510" s="13" t="s">
        <v>122</v>
      </c>
      <c r="S510" s="13" t="s">
        <v>122</v>
      </c>
      <c r="T510" s="13">
        <v>44901</v>
      </c>
      <c r="U510" s="13">
        <v>2958465</v>
      </c>
      <c r="V510" s="13" t="s">
        <v>5707</v>
      </c>
      <c r="W510" s="13" t="s">
        <v>144</v>
      </c>
      <c r="Y510" s="13" t="s">
        <v>143</v>
      </c>
      <c r="Z510" s="13">
        <v>7594328</v>
      </c>
      <c r="AA510" s="13">
        <v>922</v>
      </c>
      <c r="AB510" s="13">
        <v>461</v>
      </c>
      <c r="AE510" s="51">
        <f t="shared" si="140"/>
        <v>1</v>
      </c>
      <c r="AG510" s="6" t="str">
        <f t="shared" si="141"/>
        <v>90MB1BG0-C1BAY0</v>
      </c>
      <c r="AH510" s="6" t="str">
        <f t="shared" si="142"/>
        <v>59MB1BGB-MB0A01S</v>
      </c>
      <c r="AI510" s="6" t="str">
        <f t="shared" si="143"/>
        <v/>
      </c>
      <c r="AJ510" s="6" t="str">
        <f t="shared" si="144"/>
        <v/>
      </c>
      <c r="AK510" s="6" t="str">
        <f t="shared" si="145"/>
        <v/>
      </c>
      <c r="AL510" s="6" t="str">
        <f t="shared" si="146"/>
        <v/>
      </c>
      <c r="AM510" s="6" t="str">
        <f t="shared" si="147"/>
        <v/>
      </c>
      <c r="AN510" s="6" t="str">
        <f t="shared" si="148"/>
        <v/>
      </c>
      <c r="AO510" s="6" t="str">
        <f t="shared" si="149"/>
        <v xml:space="preserve">90MB1BG0-C1BAY0 | 59MB1BGB-MB0A01S |  |  |  |  |  | </v>
      </c>
      <c r="AP510" s="6">
        <f t="shared" si="150"/>
        <v>0</v>
      </c>
      <c r="AQ510" s="4"/>
      <c r="AR510" s="6" t="b">
        <f t="shared" si="151"/>
        <v>1</v>
      </c>
      <c r="AS510" s="6" t="str">
        <f t="shared" si="152"/>
        <v>461E | 90MB1BG0-C1BAY0 | 59MB1BGB-MB0A01S |  |  |  |  |  |  | E3</v>
      </c>
      <c r="AT510" s="63">
        <f>IF(NOT(AR510),IF(TRIM($H510)="","Assembly","Phantom Alt"),VLOOKUP(F510,ZPCS04!B:G,6,0))</f>
        <v>1283</v>
      </c>
      <c r="AU510" s="7"/>
      <c r="AV510" s="38">
        <f ca="1">IF(TRIM($W510)="F",OFFSET($A$5,MATCH($AS510,$AS$5:$AS510,0)-1,0),$A510)</f>
        <v>508</v>
      </c>
      <c r="AW510" s="38">
        <f ca="1">IFERROR(OFFSET(ZPCS04!$A$1,MATCH(F510,ZPCS04!B:B,0)-1,0),100)</f>
        <v>2</v>
      </c>
      <c r="AX510" s="7"/>
      <c r="AY510" s="6" t="b">
        <f t="shared" si="153"/>
        <v>1</v>
      </c>
      <c r="AZ510" s="6" t="b">
        <f t="shared" si="154"/>
        <v>1</v>
      </c>
      <c r="BB510" s="38" t="str">
        <f ca="1">IF(AT510="Phantom Alt",MATCH($AS510,$AS$5:$AS510,0),IF(OR(OFFSET($AF510,0,8-COUNTBLANK($AG510:$AN510))=$F509,$BE510=$BE509),$BB509,""))</f>
        <v/>
      </c>
      <c r="BC510" s="41"/>
      <c r="BD510" s="55" t="str">
        <f t="shared" si="155"/>
        <v>90MB1BG0-C1BAY0 | 11G233122411320</v>
      </c>
      <c r="BE510" s="55" t="str">
        <f t="shared" ca="1" si="156"/>
        <v>90MB1BG0-C1BAY0 | 59MB1BGB-MB0A01S</v>
      </c>
      <c r="BF510" s="57">
        <f ca="1">IFERROR(VLOOKUP($BE510,$BD$5:$BF509,3,0)*$AE510,VLOOKUP($C510,Demanda!$A:$B,2,0)*$AE510)*IF(AT510="Phantom Alt",$BC510,TRUE)</f>
        <v>1500</v>
      </c>
      <c r="BG510" s="57">
        <f t="shared" ca="1" si="157"/>
        <v>0</v>
      </c>
      <c r="BH510" s="57">
        <f>SUMIF(Invoice!A:A,F510,Invoice!B:B)</f>
        <v>0</v>
      </c>
      <c r="BI510" s="57">
        <f t="shared" ca="1" si="158"/>
        <v>1500</v>
      </c>
      <c r="BJ510" s="57">
        <f ca="1">MIN((BI510-SUMIF($AS$5:AS509,AS510,$BJ$5:BJ509)),MAX(0,BH510-SUMIF($F$5:F509,F510,$BJ$5:BJ509)))</f>
        <v>0</v>
      </c>
      <c r="BK510" s="57">
        <f t="shared" ca="1" si="159"/>
        <v>0</v>
      </c>
      <c r="BL510" s="57">
        <f ca="1">MAX(0,SUMIF(Invoice!A:A,F510,Invoice!B:B)-SUMIF(F:F,F510,BJ:BJ))*(COUNTIF(F:F,F510)=COUNTIF($F$5:F510,F510))</f>
        <v>0</v>
      </c>
    </row>
    <row r="511" spans="1:64" hidden="1">
      <c r="A511" s="43">
        <v>511</v>
      </c>
      <c r="B511" s="13" t="s">
        <v>145</v>
      </c>
      <c r="C511" s="13" t="s">
        <v>5706</v>
      </c>
      <c r="D511" s="13">
        <v>2</v>
      </c>
      <c r="E511" s="13">
        <v>1440</v>
      </c>
      <c r="F511" s="71" t="s">
        <v>1696</v>
      </c>
      <c r="G511" s="71" t="s">
        <v>1697</v>
      </c>
      <c r="H511" s="13" t="s">
        <v>959</v>
      </c>
      <c r="I511" s="13" t="s">
        <v>55</v>
      </c>
      <c r="J511" s="28">
        <v>0</v>
      </c>
      <c r="K511" s="13" t="s">
        <v>148</v>
      </c>
      <c r="L511" s="13" t="s">
        <v>53</v>
      </c>
      <c r="M511" s="13">
        <v>1</v>
      </c>
      <c r="O511" s="13">
        <v>1</v>
      </c>
      <c r="P511" s="13">
        <v>2</v>
      </c>
      <c r="Q511" s="13">
        <v>4</v>
      </c>
      <c r="R511" s="13" t="s">
        <v>73</v>
      </c>
      <c r="S511" s="13" t="s">
        <v>73</v>
      </c>
      <c r="T511" s="13">
        <v>44901</v>
      </c>
      <c r="U511" s="13">
        <v>2958465</v>
      </c>
      <c r="V511" s="13" t="s">
        <v>5707</v>
      </c>
      <c r="W511" s="13" t="s">
        <v>144</v>
      </c>
      <c r="Y511" s="13" t="s">
        <v>143</v>
      </c>
      <c r="Z511" s="13">
        <v>7594328</v>
      </c>
      <c r="AA511" s="13">
        <v>924</v>
      </c>
      <c r="AB511" s="13">
        <v>462</v>
      </c>
      <c r="AE511" s="51">
        <f t="shared" si="140"/>
        <v>1</v>
      </c>
      <c r="AG511" s="6" t="str">
        <f t="shared" si="141"/>
        <v>90MB1BG0-C1BAY0</v>
      </c>
      <c r="AH511" s="6" t="str">
        <f t="shared" si="142"/>
        <v>59MB1BGB-MB0A01S</v>
      </c>
      <c r="AI511" s="6" t="str">
        <f t="shared" si="143"/>
        <v/>
      </c>
      <c r="AJ511" s="6" t="str">
        <f t="shared" si="144"/>
        <v/>
      </c>
      <c r="AK511" s="6" t="str">
        <f t="shared" si="145"/>
        <v/>
      </c>
      <c r="AL511" s="6" t="str">
        <f t="shared" si="146"/>
        <v/>
      </c>
      <c r="AM511" s="6" t="str">
        <f t="shared" si="147"/>
        <v/>
      </c>
      <c r="AN511" s="6" t="str">
        <f t="shared" si="148"/>
        <v/>
      </c>
      <c r="AO511" s="6" t="str">
        <f t="shared" si="149"/>
        <v xml:space="preserve">90MB1BG0-C1BAY0 | 59MB1BGB-MB0A01S |  |  |  |  |  | </v>
      </c>
      <c r="AP511" s="6">
        <f t="shared" si="150"/>
        <v>0</v>
      </c>
      <c r="AQ511" s="4"/>
      <c r="AR511" s="6" t="b">
        <f t="shared" si="151"/>
        <v>1</v>
      </c>
      <c r="AS511" s="6" t="str">
        <f t="shared" si="152"/>
        <v>461E | 90MB1BG0-C1BAY0 | 59MB1BGB-MB0A01S |  |  |  |  |  |  | E3</v>
      </c>
      <c r="AT511" s="63">
        <f>IF(NOT(AR511),IF(TRIM($H511)="","Assembly","Phantom Alt"),VLOOKUP(F511,ZPCS04!B:G,6,0))</f>
        <v>1283</v>
      </c>
      <c r="AU511" s="7"/>
      <c r="AV511" s="38">
        <f ca="1">IF(TRIM($W511)="F",OFFSET($A$5,MATCH($AS511,$AS$5:$AS511,0)-1,0),$A511)</f>
        <v>508</v>
      </c>
      <c r="AW511" s="38">
        <f ca="1">IFERROR(OFFSET(ZPCS04!$A$1,MATCH(F511,ZPCS04!B:B,0)-1,0),100)</f>
        <v>1.99999996</v>
      </c>
      <c r="AX511" s="7"/>
      <c r="AY511" s="6" t="b">
        <f t="shared" si="153"/>
        <v>1</v>
      </c>
      <c r="AZ511" s="6" t="b">
        <f t="shared" si="154"/>
        <v>1</v>
      </c>
      <c r="BB511" s="38" t="str">
        <f ca="1">IF(AT511="Phantom Alt",MATCH($AS511,$AS$5:$AS511,0),IF(OR(OFFSET($AF511,0,8-COUNTBLANK($AG511:$AN511))=$F510,$BE511=$BE510),$BB510,""))</f>
        <v/>
      </c>
      <c r="BC511" s="41"/>
      <c r="BD511" s="55" t="str">
        <f t="shared" si="155"/>
        <v>90MB1BG0-C1BAY0 | 11G233122411390</v>
      </c>
      <c r="BE511" s="55" t="str">
        <f t="shared" ca="1" si="156"/>
        <v>90MB1BG0-C1BAY0 | 59MB1BGB-MB0A01S</v>
      </c>
      <c r="BF511" s="57">
        <f ca="1">IFERROR(VLOOKUP($BE511,$BD$5:$BF510,3,0)*$AE511,VLOOKUP($C511,Demanda!$A:$B,2,0)*$AE511)*IF(AT511="Phantom Alt",$BC511,TRUE)</f>
        <v>1500</v>
      </c>
      <c r="BG511" s="57">
        <f t="shared" ca="1" si="157"/>
        <v>0</v>
      </c>
      <c r="BH511" s="57">
        <f>SUMIF(Invoice!A:A,F511,Invoice!B:B)</f>
        <v>4000</v>
      </c>
      <c r="BI511" s="57">
        <f t="shared" ca="1" si="158"/>
        <v>1500</v>
      </c>
      <c r="BJ511" s="57">
        <f ca="1">MIN((BI511-SUMIF($AS$5:AS510,AS511,$BJ$5:BJ510)),MAX(0,BH511-SUMIF($F$5:F510,F511,$BJ$5:BJ510)))</f>
        <v>1500</v>
      </c>
      <c r="BK511" s="57">
        <f t="shared" ca="1" si="159"/>
        <v>0</v>
      </c>
      <c r="BL511" s="57">
        <f ca="1">MAX(0,SUMIF(Invoice!A:A,F511,Invoice!B:B)-SUMIF(F:F,F511,BJ:BJ))*(COUNTIF(F:F,F511)=COUNTIF($F$5:F511,F511))</f>
        <v>2500</v>
      </c>
    </row>
    <row r="512" spans="1:64" hidden="1">
      <c r="A512" s="43">
        <v>512</v>
      </c>
      <c r="B512" s="13" t="s">
        <v>145</v>
      </c>
      <c r="C512" s="13" t="s">
        <v>5706</v>
      </c>
      <c r="D512" s="13">
        <v>2</v>
      </c>
      <c r="E512" s="13">
        <v>1450</v>
      </c>
      <c r="F512" s="71" t="s">
        <v>1698</v>
      </c>
      <c r="G512" s="71" t="s">
        <v>1699</v>
      </c>
      <c r="H512" s="13" t="s">
        <v>966</v>
      </c>
      <c r="I512" s="13" t="s">
        <v>55</v>
      </c>
      <c r="J512" s="28">
        <v>0</v>
      </c>
      <c r="K512" s="13" t="s">
        <v>148</v>
      </c>
      <c r="L512" s="13" t="s">
        <v>53</v>
      </c>
      <c r="M512" s="13">
        <v>2</v>
      </c>
      <c r="O512" s="13">
        <v>1</v>
      </c>
      <c r="P512" s="13">
        <v>2</v>
      </c>
      <c r="Q512" s="13">
        <v>2</v>
      </c>
      <c r="R512" s="13" t="s">
        <v>73</v>
      </c>
      <c r="S512" s="13" t="s">
        <v>73</v>
      </c>
      <c r="T512" s="13">
        <v>44901</v>
      </c>
      <c r="U512" s="13">
        <v>2958465</v>
      </c>
      <c r="V512" s="13" t="s">
        <v>5707</v>
      </c>
      <c r="W512" s="13" t="s">
        <v>144</v>
      </c>
      <c r="Y512" s="13" t="s">
        <v>143</v>
      </c>
      <c r="Z512" s="13">
        <v>7594328</v>
      </c>
      <c r="AA512" s="13">
        <v>928</v>
      </c>
      <c r="AB512" s="13">
        <v>464</v>
      </c>
      <c r="AE512" s="51">
        <f t="shared" si="140"/>
        <v>2</v>
      </c>
      <c r="AG512" s="6" t="str">
        <f t="shared" si="141"/>
        <v>90MB1BG0-C1BAY0</v>
      </c>
      <c r="AH512" s="6" t="str">
        <f t="shared" si="142"/>
        <v>59MB1BGB-MB0A01S</v>
      </c>
      <c r="AI512" s="6" t="str">
        <f t="shared" si="143"/>
        <v/>
      </c>
      <c r="AJ512" s="6" t="str">
        <f t="shared" si="144"/>
        <v/>
      </c>
      <c r="AK512" s="6" t="str">
        <f t="shared" si="145"/>
        <v/>
      </c>
      <c r="AL512" s="6" t="str">
        <f t="shared" si="146"/>
        <v/>
      </c>
      <c r="AM512" s="6" t="str">
        <f t="shared" si="147"/>
        <v/>
      </c>
      <c r="AN512" s="6" t="str">
        <f t="shared" si="148"/>
        <v/>
      </c>
      <c r="AO512" s="6" t="str">
        <f t="shared" si="149"/>
        <v xml:space="preserve">90MB1BG0-C1BAY0 | 59MB1BGB-MB0A01S |  |  |  |  |  | </v>
      </c>
      <c r="AP512" s="6">
        <f t="shared" si="150"/>
        <v>0</v>
      </c>
      <c r="AQ512" s="4"/>
      <c r="AR512" s="6" t="b">
        <f t="shared" si="151"/>
        <v>1</v>
      </c>
      <c r="AS512" s="6" t="str">
        <f t="shared" si="152"/>
        <v>461E | 90MB1BG0-C1BAY0 | 59MB1BGB-MB0A01S |  |  |  |  |  |  | E4</v>
      </c>
      <c r="AT512" s="63">
        <f>IF(NOT(AR512),IF(TRIM($H512)="","Assembly","Phantom Alt"),VLOOKUP(F512,ZPCS04!B:G,6,0))</f>
        <v>764</v>
      </c>
      <c r="AU512" s="7"/>
      <c r="AV512" s="38">
        <f ca="1">IF(TRIM($W512)="F",OFFSET($A$5,MATCH($AS512,$AS$5:$AS512,0)-1,0),$A512)</f>
        <v>512</v>
      </c>
      <c r="AW512" s="38">
        <f ca="1">IFERROR(OFFSET(ZPCS04!$A$1,MATCH(F512,ZPCS04!B:B,0)-1,0),100)</f>
        <v>1.99999996</v>
      </c>
      <c r="AX512" s="7"/>
      <c r="AY512" s="6" t="b">
        <f t="shared" si="153"/>
        <v>1</v>
      </c>
      <c r="AZ512" s="6" t="b">
        <f t="shared" si="154"/>
        <v>1</v>
      </c>
      <c r="BB512" s="38" t="str">
        <f ca="1">IF(AT512="Phantom Alt",MATCH($AS512,$AS$5:$AS512,0),IF(OR(OFFSET($AF512,0,8-COUNTBLANK($AG512:$AN512))=$F511,$BE512=$BE511),$BB511,""))</f>
        <v/>
      </c>
      <c r="BC512" s="41"/>
      <c r="BD512" s="55" t="str">
        <f t="shared" si="155"/>
        <v>90MB1BG0-C1BAY0 | 11G233147214070</v>
      </c>
      <c r="BE512" s="55" t="str">
        <f t="shared" ca="1" si="156"/>
        <v>90MB1BG0-C1BAY0 | 59MB1BGB-MB0A01S</v>
      </c>
      <c r="BF512" s="57">
        <f ca="1">IFERROR(VLOOKUP($BE512,$BD$5:$BF511,3,0)*$AE512,VLOOKUP($C512,Demanda!$A:$B,2,0)*$AE512)*IF(AT512="Phantom Alt",$BC512,TRUE)</f>
        <v>3000</v>
      </c>
      <c r="BG512" s="57">
        <f t="shared" ca="1" si="157"/>
        <v>0</v>
      </c>
      <c r="BH512" s="57">
        <f>SUMIF(Invoice!A:A,F512,Invoice!B:B)</f>
        <v>4000</v>
      </c>
      <c r="BI512" s="57">
        <f t="shared" ca="1" si="158"/>
        <v>3000</v>
      </c>
      <c r="BJ512" s="57">
        <f ca="1">MIN((BI512-SUMIF($AS$5:AS511,AS512,$BJ$5:BJ511)),MAX(0,BH512-SUMIF($F$5:F511,F512,$BJ$5:BJ511)))</f>
        <v>3000</v>
      </c>
      <c r="BK512" s="57">
        <f t="shared" ca="1" si="159"/>
        <v>0</v>
      </c>
      <c r="BL512" s="57">
        <f ca="1">MAX(0,SUMIF(Invoice!A:A,F512,Invoice!B:B)-SUMIF(F:F,F512,BJ:BJ))*(COUNTIF(F:F,F512)=COUNTIF($F$5:F512,F512))</f>
        <v>1000</v>
      </c>
    </row>
    <row r="513" spans="1:64" hidden="1">
      <c r="A513" s="43">
        <v>513</v>
      </c>
      <c r="B513" s="13" t="s">
        <v>145</v>
      </c>
      <c r="C513" s="13" t="s">
        <v>5706</v>
      </c>
      <c r="D513" s="13">
        <v>2</v>
      </c>
      <c r="E513" s="13">
        <v>1450</v>
      </c>
      <c r="F513" s="71" t="s">
        <v>1701</v>
      </c>
      <c r="G513" s="71" t="s">
        <v>1702</v>
      </c>
      <c r="H513" s="13" t="s">
        <v>966</v>
      </c>
      <c r="I513" s="13" t="s">
        <v>55</v>
      </c>
      <c r="J513" s="28">
        <v>0</v>
      </c>
      <c r="K513" s="13" t="s">
        <v>1383</v>
      </c>
      <c r="L513" s="13" t="s">
        <v>53</v>
      </c>
      <c r="M513" s="13">
        <v>2</v>
      </c>
      <c r="O513" s="13">
        <v>1</v>
      </c>
      <c r="P513" s="13">
        <v>2</v>
      </c>
      <c r="Q513" s="13">
        <v>3</v>
      </c>
      <c r="R513" s="13" t="s">
        <v>122</v>
      </c>
      <c r="S513" s="13" t="s">
        <v>122</v>
      </c>
      <c r="T513" s="13">
        <v>44901</v>
      </c>
      <c r="U513" s="13">
        <v>2958465</v>
      </c>
      <c r="V513" s="13" t="s">
        <v>5707</v>
      </c>
      <c r="W513" s="13" t="s">
        <v>144</v>
      </c>
      <c r="Y513" s="13" t="s">
        <v>143</v>
      </c>
      <c r="Z513" s="13">
        <v>7594328</v>
      </c>
      <c r="AA513" s="13">
        <v>930</v>
      </c>
      <c r="AB513" s="13">
        <v>465</v>
      </c>
      <c r="AE513" s="51">
        <f t="shared" si="140"/>
        <v>2</v>
      </c>
      <c r="AG513" s="6" t="str">
        <f t="shared" si="141"/>
        <v>90MB1BG0-C1BAY0</v>
      </c>
      <c r="AH513" s="6" t="str">
        <f t="shared" si="142"/>
        <v>59MB1BGB-MB0A01S</v>
      </c>
      <c r="AI513" s="6" t="str">
        <f t="shared" si="143"/>
        <v/>
      </c>
      <c r="AJ513" s="6" t="str">
        <f t="shared" si="144"/>
        <v/>
      </c>
      <c r="AK513" s="6" t="str">
        <f t="shared" si="145"/>
        <v/>
      </c>
      <c r="AL513" s="6" t="str">
        <f t="shared" si="146"/>
        <v/>
      </c>
      <c r="AM513" s="6" t="str">
        <f t="shared" si="147"/>
        <v/>
      </c>
      <c r="AN513" s="6" t="str">
        <f t="shared" si="148"/>
        <v/>
      </c>
      <c r="AO513" s="6" t="str">
        <f t="shared" si="149"/>
        <v xml:space="preserve">90MB1BG0-C1BAY0 | 59MB1BGB-MB0A01S |  |  |  |  |  | </v>
      </c>
      <c r="AP513" s="6">
        <f t="shared" si="150"/>
        <v>0</v>
      </c>
      <c r="AQ513" s="4"/>
      <c r="AR513" s="6" t="b">
        <f t="shared" si="151"/>
        <v>1</v>
      </c>
      <c r="AS513" s="6" t="str">
        <f t="shared" si="152"/>
        <v>461E | 90MB1BG0-C1BAY0 | 59MB1BGB-MB0A01S |  |  |  |  |  |  | E4</v>
      </c>
      <c r="AT513" s="63">
        <f>IF(NOT(AR513),IF(TRIM($H513)="","Assembly","Phantom Alt"),VLOOKUP(F513,ZPCS04!B:G,6,0))</f>
        <v>764</v>
      </c>
      <c r="AU513" s="7"/>
      <c r="AV513" s="38">
        <f ca="1">IF(TRIM($W513)="F",OFFSET($A$5,MATCH($AS513,$AS$5:$AS513,0)-1,0),$A513)</f>
        <v>512</v>
      </c>
      <c r="AW513" s="38">
        <f ca="1">IFERROR(OFFSET(ZPCS04!$A$1,MATCH(F513,ZPCS04!B:B,0)-1,0),100)</f>
        <v>2</v>
      </c>
      <c r="AX513" s="7"/>
      <c r="AY513" s="6" t="b">
        <f t="shared" si="153"/>
        <v>1</v>
      </c>
      <c r="AZ513" s="6" t="b">
        <f t="shared" si="154"/>
        <v>1</v>
      </c>
      <c r="BB513" s="38" t="str">
        <f ca="1">IF(AT513="Phantom Alt",MATCH($AS513,$AS$5:$AS513,0),IF(OR(OFFSET($AF513,0,8-COUNTBLANK($AG513:$AN513))=$F512,$BE513=$BE512),$BB512,""))</f>
        <v/>
      </c>
      <c r="BC513" s="41"/>
      <c r="BD513" s="55" t="str">
        <f t="shared" si="155"/>
        <v>90MB1BG0-C1BAY0 | 11G233147214150</v>
      </c>
      <c r="BE513" s="55" t="str">
        <f t="shared" ca="1" si="156"/>
        <v>90MB1BG0-C1BAY0 | 59MB1BGB-MB0A01S</v>
      </c>
      <c r="BF513" s="57">
        <f ca="1">IFERROR(VLOOKUP($BE513,$BD$5:$BF512,3,0)*$AE513,VLOOKUP($C513,Demanda!$A:$B,2,0)*$AE513)*IF(AT513="Phantom Alt",$BC513,TRUE)</f>
        <v>3000</v>
      </c>
      <c r="BG513" s="57">
        <f t="shared" ca="1" si="157"/>
        <v>0</v>
      </c>
      <c r="BH513" s="57">
        <f>SUMIF(Invoice!A:A,F513,Invoice!B:B)</f>
        <v>0</v>
      </c>
      <c r="BI513" s="57">
        <f t="shared" ca="1" si="158"/>
        <v>3000</v>
      </c>
      <c r="BJ513" s="57">
        <f ca="1">MIN((BI513-SUMIF($AS$5:AS512,AS513,$BJ$5:BJ512)),MAX(0,BH513-SUMIF($F$5:F512,F513,$BJ$5:BJ512)))</f>
        <v>0</v>
      </c>
      <c r="BK513" s="57">
        <f t="shared" ca="1" si="159"/>
        <v>0</v>
      </c>
      <c r="BL513" s="57">
        <f ca="1">MAX(0,SUMIF(Invoice!A:A,F513,Invoice!B:B)-SUMIF(F:F,F513,BJ:BJ))*(COUNTIF(F:F,F513)=COUNTIF($F$5:F513,F513))</f>
        <v>0</v>
      </c>
    </row>
    <row r="514" spans="1:64" hidden="1">
      <c r="A514" s="43">
        <v>514</v>
      </c>
      <c r="B514" s="13" t="s">
        <v>145</v>
      </c>
      <c r="C514" s="13" t="s">
        <v>5706</v>
      </c>
      <c r="D514" s="13">
        <v>2</v>
      </c>
      <c r="E514" s="13">
        <v>1450</v>
      </c>
      <c r="F514" s="71" t="s">
        <v>1703</v>
      </c>
      <c r="G514" s="71" t="s">
        <v>1702</v>
      </c>
      <c r="H514" s="13" t="s">
        <v>966</v>
      </c>
      <c r="I514" s="13" t="s">
        <v>55</v>
      </c>
      <c r="J514" s="28">
        <v>0</v>
      </c>
      <c r="K514" s="13" t="s">
        <v>1383</v>
      </c>
      <c r="L514" s="13" t="s">
        <v>53</v>
      </c>
      <c r="M514" s="13">
        <v>2</v>
      </c>
      <c r="O514" s="13">
        <v>1</v>
      </c>
      <c r="P514" s="13">
        <v>2</v>
      </c>
      <c r="Q514" s="13">
        <v>4</v>
      </c>
      <c r="R514" s="13" t="s">
        <v>122</v>
      </c>
      <c r="S514" s="13" t="s">
        <v>122</v>
      </c>
      <c r="T514" s="13">
        <v>44901</v>
      </c>
      <c r="U514" s="13">
        <v>2958465</v>
      </c>
      <c r="V514" s="13" t="s">
        <v>5707</v>
      </c>
      <c r="W514" s="13" t="s">
        <v>144</v>
      </c>
      <c r="Y514" s="13" t="s">
        <v>143</v>
      </c>
      <c r="Z514" s="13">
        <v>7594328</v>
      </c>
      <c r="AA514" s="13">
        <v>932</v>
      </c>
      <c r="AB514" s="13">
        <v>466</v>
      </c>
      <c r="AE514" s="51">
        <f t="shared" si="140"/>
        <v>2</v>
      </c>
      <c r="AG514" s="6" t="str">
        <f t="shared" si="141"/>
        <v>90MB1BG0-C1BAY0</v>
      </c>
      <c r="AH514" s="6" t="str">
        <f t="shared" si="142"/>
        <v>59MB1BGB-MB0A01S</v>
      </c>
      <c r="AI514" s="6" t="str">
        <f t="shared" si="143"/>
        <v/>
      </c>
      <c r="AJ514" s="6" t="str">
        <f t="shared" si="144"/>
        <v/>
      </c>
      <c r="AK514" s="6" t="str">
        <f t="shared" si="145"/>
        <v/>
      </c>
      <c r="AL514" s="6" t="str">
        <f t="shared" si="146"/>
        <v/>
      </c>
      <c r="AM514" s="6" t="str">
        <f t="shared" si="147"/>
        <v/>
      </c>
      <c r="AN514" s="6" t="str">
        <f t="shared" si="148"/>
        <v/>
      </c>
      <c r="AO514" s="6" t="str">
        <f t="shared" si="149"/>
        <v xml:space="preserve">90MB1BG0-C1BAY0 | 59MB1BGB-MB0A01S |  |  |  |  |  | </v>
      </c>
      <c r="AP514" s="6">
        <f t="shared" si="150"/>
        <v>0</v>
      </c>
      <c r="AQ514" s="4"/>
      <c r="AR514" s="6" t="b">
        <f t="shared" si="151"/>
        <v>1</v>
      </c>
      <c r="AS514" s="6" t="str">
        <f t="shared" si="152"/>
        <v>461E | 90MB1BG0-C1BAY0 | 59MB1BGB-MB0A01S |  |  |  |  |  |  | E4</v>
      </c>
      <c r="AT514" s="63">
        <f>IF(NOT(AR514),IF(TRIM($H514)="","Assembly","Phantom Alt"),VLOOKUP(F514,ZPCS04!B:G,6,0))</f>
        <v>764</v>
      </c>
      <c r="AU514" s="7"/>
      <c r="AV514" s="38">
        <f ca="1">IF(TRIM($W514)="F",OFFSET($A$5,MATCH($AS514,$AS$5:$AS514,0)-1,0),$A514)</f>
        <v>512</v>
      </c>
      <c r="AW514" s="38">
        <f ca="1">IFERROR(OFFSET(ZPCS04!$A$1,MATCH(F514,ZPCS04!B:B,0)-1,0),100)</f>
        <v>2</v>
      </c>
      <c r="AX514" s="7"/>
      <c r="AY514" s="6" t="b">
        <f t="shared" si="153"/>
        <v>1</v>
      </c>
      <c r="AZ514" s="6" t="b">
        <f t="shared" si="154"/>
        <v>1</v>
      </c>
      <c r="BB514" s="38" t="str">
        <f ca="1">IF(AT514="Phantom Alt",MATCH($AS514,$AS$5:$AS514,0),IF(OR(OFFSET($AF514,0,8-COUNTBLANK($AG514:$AN514))=$F513,$BE514=$BE513),$BB513,""))</f>
        <v/>
      </c>
      <c r="BC514" s="41"/>
      <c r="BD514" s="55" t="str">
        <f t="shared" si="155"/>
        <v>90MB1BG0-C1BAY0 | 11G233147214321</v>
      </c>
      <c r="BE514" s="55" t="str">
        <f t="shared" ca="1" si="156"/>
        <v>90MB1BG0-C1BAY0 | 59MB1BGB-MB0A01S</v>
      </c>
      <c r="BF514" s="57">
        <f ca="1">IFERROR(VLOOKUP($BE514,$BD$5:$BF513,3,0)*$AE514,VLOOKUP($C514,Demanda!$A:$B,2,0)*$AE514)*IF(AT514="Phantom Alt",$BC514,TRUE)</f>
        <v>3000</v>
      </c>
      <c r="BG514" s="57">
        <f t="shared" ca="1" si="157"/>
        <v>0</v>
      </c>
      <c r="BH514" s="57">
        <f>SUMIF(Invoice!A:A,F514,Invoice!B:B)</f>
        <v>0</v>
      </c>
      <c r="BI514" s="57">
        <f t="shared" ca="1" si="158"/>
        <v>3000</v>
      </c>
      <c r="BJ514" s="57">
        <f ca="1">MIN((BI514-SUMIF($AS$5:AS513,AS514,$BJ$5:BJ513)),MAX(0,BH514-SUMIF($F$5:F513,F514,$BJ$5:BJ513)))</f>
        <v>0</v>
      </c>
      <c r="BK514" s="57">
        <f t="shared" ca="1" si="159"/>
        <v>0</v>
      </c>
      <c r="BL514" s="57">
        <f ca="1">MAX(0,SUMIF(Invoice!A:A,F514,Invoice!B:B)-SUMIF(F:F,F514,BJ:BJ))*(COUNTIF(F:F,F514)=COUNTIF($F$5:F514,F514))</f>
        <v>0</v>
      </c>
    </row>
    <row r="515" spans="1:64" hidden="1">
      <c r="A515" s="43">
        <v>515</v>
      </c>
      <c r="B515" s="13" t="s">
        <v>145</v>
      </c>
      <c r="C515" s="13" t="s">
        <v>5706</v>
      </c>
      <c r="D515" s="13">
        <v>2</v>
      </c>
      <c r="E515" s="13">
        <v>1450</v>
      </c>
      <c r="F515" s="71" t="s">
        <v>1704</v>
      </c>
      <c r="G515" s="71" t="s">
        <v>1702</v>
      </c>
      <c r="H515" s="13" t="s">
        <v>966</v>
      </c>
      <c r="I515" s="13" t="s">
        <v>54</v>
      </c>
      <c r="J515" s="28">
        <v>100</v>
      </c>
      <c r="K515" s="13" t="s">
        <v>1383</v>
      </c>
      <c r="L515" s="13" t="s">
        <v>53</v>
      </c>
      <c r="M515" s="13">
        <v>2</v>
      </c>
      <c r="N515" s="13">
        <v>2</v>
      </c>
      <c r="O515" s="13">
        <v>1</v>
      </c>
      <c r="P515" s="13">
        <v>2</v>
      </c>
      <c r="Q515" s="13">
        <v>1</v>
      </c>
      <c r="R515" s="13" t="s">
        <v>122</v>
      </c>
      <c r="S515" s="13" t="s">
        <v>122</v>
      </c>
      <c r="T515" s="13">
        <v>44901</v>
      </c>
      <c r="U515" s="13">
        <v>2958465</v>
      </c>
      <c r="V515" s="13" t="s">
        <v>5707</v>
      </c>
      <c r="W515" s="13" t="s">
        <v>144</v>
      </c>
      <c r="Y515" s="13" t="s">
        <v>143</v>
      </c>
      <c r="Z515" s="13">
        <v>7594328</v>
      </c>
      <c r="AA515" s="13">
        <v>926</v>
      </c>
      <c r="AB515" s="13">
        <v>463</v>
      </c>
      <c r="AE515" s="51">
        <f t="shared" si="140"/>
        <v>2</v>
      </c>
      <c r="AG515" s="6" t="str">
        <f t="shared" si="141"/>
        <v>90MB1BG0-C1BAY0</v>
      </c>
      <c r="AH515" s="6" t="str">
        <f t="shared" si="142"/>
        <v>59MB1BGB-MB0A01S</v>
      </c>
      <c r="AI515" s="6" t="str">
        <f t="shared" si="143"/>
        <v/>
      </c>
      <c r="AJ515" s="6" t="str">
        <f t="shared" si="144"/>
        <v/>
      </c>
      <c r="AK515" s="6" t="str">
        <f t="shared" si="145"/>
        <v/>
      </c>
      <c r="AL515" s="6" t="str">
        <f t="shared" si="146"/>
        <v/>
      </c>
      <c r="AM515" s="6" t="str">
        <f t="shared" si="147"/>
        <v/>
      </c>
      <c r="AN515" s="6" t="str">
        <f t="shared" si="148"/>
        <v/>
      </c>
      <c r="AO515" s="6" t="str">
        <f t="shared" si="149"/>
        <v xml:space="preserve">90MB1BG0-C1BAY0 | 59MB1BGB-MB0A01S |  |  |  |  |  | </v>
      </c>
      <c r="AP515" s="6">
        <f t="shared" si="150"/>
        <v>100</v>
      </c>
      <c r="AQ515" s="4"/>
      <c r="AR515" s="6" t="b">
        <f t="shared" si="151"/>
        <v>1</v>
      </c>
      <c r="AS515" s="6" t="str">
        <f t="shared" si="152"/>
        <v>461E | 90MB1BG0-C1BAY0 | 59MB1BGB-MB0A01S |  |  |  |  |  |  | E4</v>
      </c>
      <c r="AT515" s="63">
        <f>IF(NOT(AR515),IF(TRIM($H515)="","Assembly","Phantom Alt"),VLOOKUP(F515,ZPCS04!B:G,6,0))</f>
        <v>764</v>
      </c>
      <c r="AU515" s="7"/>
      <c r="AV515" s="38">
        <f ca="1">IF(TRIM($W515)="F",OFFSET($A$5,MATCH($AS515,$AS$5:$AS515,0)-1,0),$A515)</f>
        <v>512</v>
      </c>
      <c r="AW515" s="38">
        <f ca="1">IFERROR(OFFSET(ZPCS04!$A$1,MATCH(F515,ZPCS04!B:B,0)-1,0),100)</f>
        <v>2</v>
      </c>
      <c r="AX515" s="7"/>
      <c r="AY515" s="6" t="b">
        <f t="shared" si="153"/>
        <v>1</v>
      </c>
      <c r="AZ515" s="6" t="b">
        <f t="shared" si="154"/>
        <v>1</v>
      </c>
      <c r="BB515" s="38" t="str">
        <f ca="1">IF(AT515="Phantom Alt",MATCH($AS515,$AS$5:$AS515,0),IF(OR(OFFSET($AF515,0,8-COUNTBLANK($AG515:$AN515))=$F514,$BE515=$BE514),$BB514,""))</f>
        <v/>
      </c>
      <c r="BC515" s="41"/>
      <c r="BD515" s="55" t="str">
        <f t="shared" si="155"/>
        <v>90MB1BG0-C1BAY0 | 11G233147214390</v>
      </c>
      <c r="BE515" s="55" t="str">
        <f t="shared" ca="1" si="156"/>
        <v>90MB1BG0-C1BAY0 | 59MB1BGB-MB0A01S</v>
      </c>
      <c r="BF515" s="57">
        <f ca="1">IFERROR(VLOOKUP($BE515,$BD$5:$BF514,3,0)*$AE515,VLOOKUP($C515,Demanda!$A:$B,2,0)*$AE515)*IF(AT515="Phantom Alt",$BC515,TRUE)</f>
        <v>3000</v>
      </c>
      <c r="BG515" s="57">
        <f t="shared" ca="1" si="157"/>
        <v>3000</v>
      </c>
      <c r="BH515" s="57">
        <f>SUMIF(Invoice!A:A,F515,Invoice!B:B)</f>
        <v>0</v>
      </c>
      <c r="BI515" s="57">
        <f t="shared" ca="1" si="158"/>
        <v>3000</v>
      </c>
      <c r="BJ515" s="57">
        <f ca="1">MIN((BI515-SUMIF($AS$5:AS514,AS515,$BJ$5:BJ514)),MAX(0,BH515-SUMIF($F$5:F514,F515,$BJ$5:BJ514)))</f>
        <v>0</v>
      </c>
      <c r="BK515" s="57">
        <f t="shared" ca="1" si="159"/>
        <v>0</v>
      </c>
      <c r="BL515" s="57">
        <f ca="1">MAX(0,SUMIF(Invoice!A:A,F515,Invoice!B:B)-SUMIF(F:F,F515,BJ:BJ))*(COUNTIF(F:F,F515)=COUNTIF($F$5:F515,F515))</f>
        <v>0</v>
      </c>
    </row>
    <row r="516" spans="1:64" hidden="1">
      <c r="A516" s="43">
        <v>519</v>
      </c>
      <c r="B516" s="13" t="s">
        <v>145</v>
      </c>
      <c r="C516" s="13" t="s">
        <v>5706</v>
      </c>
      <c r="D516" s="13">
        <v>2</v>
      </c>
      <c r="E516" s="13">
        <v>1460</v>
      </c>
      <c r="F516" s="71" t="s">
        <v>347</v>
      </c>
      <c r="G516" s="71" t="s">
        <v>348</v>
      </c>
      <c r="I516" s="13" t="s">
        <v>54</v>
      </c>
      <c r="J516" s="28">
        <v>0</v>
      </c>
      <c r="K516" s="13" t="s">
        <v>148</v>
      </c>
      <c r="L516" s="13" t="s">
        <v>53</v>
      </c>
      <c r="M516" s="13">
        <v>1</v>
      </c>
      <c r="N516" s="13">
        <v>1</v>
      </c>
      <c r="O516" s="13">
        <v>1</v>
      </c>
      <c r="R516" s="13" t="s">
        <v>73</v>
      </c>
      <c r="S516" s="13" t="s">
        <v>73</v>
      </c>
      <c r="T516" s="13">
        <v>44901</v>
      </c>
      <c r="U516" s="13">
        <v>2958465</v>
      </c>
      <c r="V516" s="13" t="s">
        <v>5707</v>
      </c>
      <c r="W516" s="13" t="s">
        <v>144</v>
      </c>
      <c r="Y516" s="13" t="s">
        <v>143</v>
      </c>
      <c r="Z516" s="13">
        <v>7594328</v>
      </c>
      <c r="AA516" s="13">
        <v>934</v>
      </c>
      <c r="AB516" s="13">
        <v>467</v>
      </c>
      <c r="AE516" s="51">
        <f t="shared" si="140"/>
        <v>1</v>
      </c>
      <c r="AG516" s="6" t="str">
        <f t="shared" si="141"/>
        <v>90MB1BG0-C1BAY0</v>
      </c>
      <c r="AH516" s="6" t="str">
        <f t="shared" si="142"/>
        <v>59MB1BGB-MB0A01S</v>
      </c>
      <c r="AI516" s="6" t="str">
        <f t="shared" si="143"/>
        <v/>
      </c>
      <c r="AJ516" s="6" t="str">
        <f t="shared" si="144"/>
        <v/>
      </c>
      <c r="AK516" s="6" t="str">
        <f t="shared" si="145"/>
        <v/>
      </c>
      <c r="AL516" s="6" t="str">
        <f t="shared" si="146"/>
        <v/>
      </c>
      <c r="AM516" s="6" t="str">
        <f t="shared" si="147"/>
        <v/>
      </c>
      <c r="AN516" s="6" t="str">
        <f t="shared" si="148"/>
        <v/>
      </c>
      <c r="AO516" s="6" t="str">
        <f t="shared" si="149"/>
        <v xml:space="preserve">90MB1BG0-C1BAY0 | 59MB1BGB-MB0A01S |  |  |  |  |  | </v>
      </c>
      <c r="AP516" s="6">
        <f t="shared" si="150"/>
        <v>100</v>
      </c>
      <c r="AQ516" s="4"/>
      <c r="AR516" s="6" t="b">
        <f t="shared" si="151"/>
        <v>1</v>
      </c>
      <c r="AS516" s="6" t="str">
        <f t="shared" si="152"/>
        <v>461E | 90MB1BG0-C1BAY0 | 59MB1BGB-MB0A01S |  |  |  |  |  |  | uniq516</v>
      </c>
      <c r="AT516" s="63">
        <f>IF(NOT(AR516),IF(TRIM($H516)="","Assembly","Phantom Alt"),VLOOKUP(F516,ZPCS04!B:G,6,0))</f>
        <v>332</v>
      </c>
      <c r="AU516" s="7"/>
      <c r="AV516" s="38">
        <f ca="1">IF(TRIM($W516)="F",OFFSET($A$5,MATCH($AS516,$AS$5:$AS516,0)-1,0),$A516)</f>
        <v>519</v>
      </c>
      <c r="AW516" s="38">
        <f ca="1">IFERROR(OFFSET(ZPCS04!$A$1,MATCH(F516,ZPCS04!B:B,0)-1,0),100)</f>
        <v>1.9999999850000001</v>
      </c>
      <c r="AX516" s="7"/>
      <c r="AY516" s="6" t="b">
        <f t="shared" si="153"/>
        <v>1</v>
      </c>
      <c r="AZ516" s="6" t="b">
        <f t="shared" si="154"/>
        <v>1</v>
      </c>
      <c r="BB516" s="38" t="str">
        <f ca="1">IF(AT516="Phantom Alt",MATCH($AS516,$AS$5:$AS516,0),IF(OR(OFFSET($AF516,0,8-COUNTBLANK($AG516:$AN516))=$F515,$BE516=$BE515),$BB515,""))</f>
        <v/>
      </c>
      <c r="BC516" s="41"/>
      <c r="BD516" s="55" t="str">
        <f t="shared" si="155"/>
        <v>90MB1BG0-C1BAY0 | 06112-00390400</v>
      </c>
      <c r="BE516" s="55" t="str">
        <f t="shared" ca="1" si="156"/>
        <v>90MB1BG0-C1BAY0 | 59MB1BGB-MB0A01S</v>
      </c>
      <c r="BF516" s="57">
        <f ca="1">IFERROR(VLOOKUP($BE516,$BD$5:$BF515,3,0)*$AE516,VLOOKUP($C516,Demanda!$A:$B,2,0)*$AE516)*IF(AT516="Phantom Alt",$BC516,TRUE)</f>
        <v>1500</v>
      </c>
      <c r="BG516" s="57">
        <f t="shared" ca="1" si="157"/>
        <v>1500</v>
      </c>
      <c r="BH516" s="57">
        <f>SUMIF(Invoice!A:A,F516,Invoice!B:B)</f>
        <v>1500</v>
      </c>
      <c r="BI516" s="57">
        <f t="shared" ca="1" si="158"/>
        <v>1500</v>
      </c>
      <c r="BJ516" s="57">
        <f ca="1">MIN((BI516-SUMIF($AS$5:AS515,AS516,$BJ$5:BJ515)),MAX(0,BH516-SUMIF($F$5:F515,F516,$BJ$5:BJ515)))</f>
        <v>1500</v>
      </c>
      <c r="BK516" s="57">
        <f t="shared" ca="1" si="159"/>
        <v>0</v>
      </c>
      <c r="BL516" s="57">
        <f ca="1">MAX(0,SUMIF(Invoice!A:A,F516,Invoice!B:B)-SUMIF(F:F,F516,BJ:BJ))*(COUNTIF(F:F,F516)=COUNTIF($F$5:F516,F516))</f>
        <v>0</v>
      </c>
    </row>
    <row r="517" spans="1:64" hidden="1">
      <c r="A517" s="43">
        <v>516</v>
      </c>
      <c r="B517" s="13" t="s">
        <v>145</v>
      </c>
      <c r="C517" s="13" t="s">
        <v>5706</v>
      </c>
      <c r="D517" s="13">
        <v>2</v>
      </c>
      <c r="E517" s="13">
        <v>1470</v>
      </c>
      <c r="F517" s="71" t="s">
        <v>1705</v>
      </c>
      <c r="G517" s="71" t="s">
        <v>1706</v>
      </c>
      <c r="H517" s="13" t="s">
        <v>979</v>
      </c>
      <c r="I517" s="13" t="s">
        <v>54</v>
      </c>
      <c r="J517" s="28">
        <v>100</v>
      </c>
      <c r="K517" s="13" t="s">
        <v>148</v>
      </c>
      <c r="L517" s="13" t="s">
        <v>53</v>
      </c>
      <c r="M517" s="13">
        <v>1</v>
      </c>
      <c r="N517" s="13">
        <v>1</v>
      </c>
      <c r="O517" s="13">
        <v>1</v>
      </c>
      <c r="P517" s="13">
        <v>2</v>
      </c>
      <c r="Q517" s="13">
        <v>1</v>
      </c>
      <c r="R517" s="13" t="s">
        <v>73</v>
      </c>
      <c r="S517" s="13" t="s">
        <v>73</v>
      </c>
      <c r="T517" s="13">
        <v>44901</v>
      </c>
      <c r="U517" s="13">
        <v>2958465</v>
      </c>
      <c r="V517" s="13" t="s">
        <v>5707</v>
      </c>
      <c r="W517" s="13" t="s">
        <v>144</v>
      </c>
      <c r="Y517" s="13" t="s">
        <v>143</v>
      </c>
      <c r="Z517" s="13">
        <v>7594328</v>
      </c>
      <c r="AA517" s="13">
        <v>936</v>
      </c>
      <c r="AB517" s="13">
        <v>468</v>
      </c>
      <c r="AE517" s="51">
        <f t="shared" si="140"/>
        <v>1</v>
      </c>
      <c r="AG517" s="6" t="str">
        <f t="shared" si="141"/>
        <v>90MB1BG0-C1BAY0</v>
      </c>
      <c r="AH517" s="6" t="str">
        <f t="shared" si="142"/>
        <v>59MB1BGB-MB0A01S</v>
      </c>
      <c r="AI517" s="6" t="str">
        <f t="shared" si="143"/>
        <v/>
      </c>
      <c r="AJ517" s="6" t="str">
        <f t="shared" si="144"/>
        <v/>
      </c>
      <c r="AK517" s="6" t="str">
        <f t="shared" si="145"/>
        <v/>
      </c>
      <c r="AL517" s="6" t="str">
        <f t="shared" si="146"/>
        <v/>
      </c>
      <c r="AM517" s="6" t="str">
        <f t="shared" si="147"/>
        <v/>
      </c>
      <c r="AN517" s="6" t="str">
        <f t="shared" si="148"/>
        <v/>
      </c>
      <c r="AO517" s="6" t="str">
        <f t="shared" si="149"/>
        <v xml:space="preserve">90MB1BG0-C1BAY0 | 59MB1BGB-MB0A01S |  |  |  |  |  | </v>
      </c>
      <c r="AP517" s="6">
        <f t="shared" si="150"/>
        <v>100</v>
      </c>
      <c r="AQ517" s="4"/>
      <c r="AR517" s="6" t="b">
        <f t="shared" si="151"/>
        <v>1</v>
      </c>
      <c r="AS517" s="6" t="str">
        <f t="shared" si="152"/>
        <v>461E | 90MB1BG0-C1BAY0 | 59MB1BGB-MB0A01S |  |  |  |  |  |  | E6</v>
      </c>
      <c r="AT517" s="63">
        <f>IF(NOT(AR517),IF(TRIM($H517)="","Assembly","Phantom Alt"),VLOOKUP(F517,ZPCS04!B:G,6,0))</f>
        <v>999</v>
      </c>
      <c r="AU517" s="7"/>
      <c r="AV517" s="38">
        <f ca="1">IF(TRIM($W517)="F",OFFSET($A$5,MATCH($AS517,$AS$5:$AS517,0)-1,0),$A517)</f>
        <v>516</v>
      </c>
      <c r="AW517" s="38">
        <f ca="1">IFERROR(OFFSET(ZPCS04!$A$1,MATCH(F517,ZPCS04!B:B,0)-1,0),100)</f>
        <v>2</v>
      </c>
      <c r="AX517" s="7"/>
      <c r="AY517" s="6" t="b">
        <f t="shared" si="153"/>
        <v>1</v>
      </c>
      <c r="AZ517" s="6" t="b">
        <f t="shared" si="154"/>
        <v>1</v>
      </c>
      <c r="BB517" s="38" t="str">
        <f ca="1">IF(AT517="Phantom Alt",MATCH($AS517,$AS$5:$AS517,0),IF(OR(OFFSET($AF517,0,8-COUNTBLANK($AG517:$AN517))=$F516,$BE517=$BE516),$BB516,""))</f>
        <v/>
      </c>
      <c r="BC517" s="41"/>
      <c r="BD517" s="55" t="str">
        <f t="shared" si="155"/>
        <v>90MB1BG0-C1BAY0 | 11G233156214070</v>
      </c>
      <c r="BE517" s="55" t="str">
        <f t="shared" ca="1" si="156"/>
        <v>90MB1BG0-C1BAY0 | 59MB1BGB-MB0A01S</v>
      </c>
      <c r="BF517" s="57">
        <f ca="1">IFERROR(VLOOKUP($BE517,$BD$5:$BF516,3,0)*$AE517,VLOOKUP($C517,Demanda!$A:$B,2,0)*$AE517)*IF(AT517="Phantom Alt",$BC517,TRUE)</f>
        <v>1500</v>
      </c>
      <c r="BG517" s="57">
        <f t="shared" ca="1" si="157"/>
        <v>1500</v>
      </c>
      <c r="BH517" s="57">
        <f>SUMIF(Invoice!A:A,F517,Invoice!B:B)</f>
        <v>0</v>
      </c>
      <c r="BI517" s="57">
        <f t="shared" ca="1" si="158"/>
        <v>1500</v>
      </c>
      <c r="BJ517" s="57">
        <f ca="1">MIN((BI517-SUMIF($AS$5:AS516,AS517,$BJ$5:BJ516)),MAX(0,BH517-SUMIF($F$5:F516,F517,$BJ$5:BJ516)))</f>
        <v>0</v>
      </c>
      <c r="BK517" s="57">
        <f t="shared" ca="1" si="159"/>
        <v>0</v>
      </c>
      <c r="BL517" s="57">
        <f ca="1">MAX(0,SUMIF(Invoice!A:A,F517,Invoice!B:B)-SUMIF(F:F,F517,BJ:BJ))*(COUNTIF(F:F,F517)=COUNTIF($F$5:F517,F517))</f>
        <v>0</v>
      </c>
    </row>
    <row r="518" spans="1:64" hidden="1">
      <c r="A518" s="43">
        <v>517</v>
      </c>
      <c r="B518" s="13" t="s">
        <v>145</v>
      </c>
      <c r="C518" s="13" t="s">
        <v>5706</v>
      </c>
      <c r="D518" s="13">
        <v>2</v>
      </c>
      <c r="E518" s="13">
        <v>1470</v>
      </c>
      <c r="F518" s="71" t="s">
        <v>1708</v>
      </c>
      <c r="G518" s="71" t="s">
        <v>1709</v>
      </c>
      <c r="H518" s="13" t="s">
        <v>979</v>
      </c>
      <c r="I518" s="13" t="s">
        <v>55</v>
      </c>
      <c r="J518" s="28">
        <v>0</v>
      </c>
      <c r="K518" s="13" t="s">
        <v>148</v>
      </c>
      <c r="L518" s="13" t="s">
        <v>53</v>
      </c>
      <c r="M518" s="13">
        <v>1</v>
      </c>
      <c r="O518" s="13">
        <v>1</v>
      </c>
      <c r="P518" s="13">
        <v>2</v>
      </c>
      <c r="Q518" s="13">
        <v>2</v>
      </c>
      <c r="R518" s="13" t="s">
        <v>73</v>
      </c>
      <c r="S518" s="13" t="s">
        <v>73</v>
      </c>
      <c r="T518" s="13">
        <v>44901</v>
      </c>
      <c r="U518" s="13">
        <v>2958465</v>
      </c>
      <c r="V518" s="13" t="s">
        <v>5707</v>
      </c>
      <c r="W518" s="13" t="s">
        <v>144</v>
      </c>
      <c r="Y518" s="13" t="s">
        <v>143</v>
      </c>
      <c r="Z518" s="13">
        <v>7594328</v>
      </c>
      <c r="AA518" s="13">
        <v>938</v>
      </c>
      <c r="AB518" s="13">
        <v>469</v>
      </c>
      <c r="AE518" s="51">
        <f t="shared" ref="AE518:AE581" si="160">M518/O518</f>
        <v>1</v>
      </c>
      <c r="AG518" s="6" t="str">
        <f t="shared" ref="AG518:AG581" si="161">C518</f>
        <v>90MB1BG0-C1BAY0</v>
      </c>
      <c r="AH518" s="6" t="str">
        <f t="shared" ref="AH518:AH581" si="162">IF($D518&lt;=AH$4,"",IF(AND($D517=AH$4,$D518&gt;AH$4),$F517,AH517))</f>
        <v>59MB1BGB-MB0A01S</v>
      </c>
      <c r="AI518" s="6" t="str">
        <f t="shared" ref="AI518:AI581" si="163">IF($D518&lt;=AI$4,"",IF(AND($D517=AI$4,$D518&gt;AI$4),$F517,AI517))</f>
        <v/>
      </c>
      <c r="AJ518" s="6" t="str">
        <f t="shared" ref="AJ518:AJ581" si="164">IF($D518&lt;=AJ$4,"",IF(AND($D517=AJ$4,$D518&gt;AJ$4),$F517,AJ517))</f>
        <v/>
      </c>
      <c r="AK518" s="6" t="str">
        <f t="shared" ref="AK518:AK581" si="165">IF($D518&lt;=AK$4,"",IF(AND($D517=AK$4,$D518&gt;AK$4),$F517,AK517))</f>
        <v/>
      </c>
      <c r="AL518" s="6" t="str">
        <f t="shared" ref="AL518:AL581" si="166">IF($D518&lt;=AL$4,"",IF(AND($D517=AL$4,$D518&gt;AL$4),$F517,AL517))</f>
        <v/>
      </c>
      <c r="AM518" s="6" t="str">
        <f t="shared" ref="AM518:AM581" si="167">IF($D518&lt;=AM$4,"",IF(AND($D517=AM$4,$D518&gt;AM$4),$F517,AM517))</f>
        <v/>
      </c>
      <c r="AN518" s="6" t="str">
        <f t="shared" ref="AN518:AN581" si="168">IF($D518&lt;=AN$4,"",IF(AND($D517=AN$4,$D518&gt;AN$4),$F517,AN517))</f>
        <v/>
      </c>
      <c r="AO518" s="6" t="str">
        <f t="shared" ref="AO518:AO581" si="169">CONCATENATE(AG518," | ",AH518," | ",AI518," | ",AJ518," | ",AK518," | ",AL518," | ",AM518," | ",AN518)</f>
        <v xml:space="preserve">90MB1BG0-C1BAY0 | 59MB1BGB-MB0A01S |  |  |  |  |  | </v>
      </c>
      <c r="AP518" s="6">
        <f t="shared" ref="AP518:AP581" si="170">IF(TRIM(H518)="",100,J518)</f>
        <v>0</v>
      </c>
      <c r="AQ518" s="4"/>
      <c r="AR518" s="6" t="b">
        <f t="shared" ref="AR518:AR581" si="171">NOT(TRIM(W518)&lt;&gt;"F")</f>
        <v>1</v>
      </c>
      <c r="AS518" s="6" t="str">
        <f t="shared" ref="AS518:AS581" si="172">$B518&amp;" | "&amp;$AO518&amp;" | "&amp;IF(TRIM(H518)="","uniq"&amp;ROW(),TRIM(H518))</f>
        <v>461E | 90MB1BG0-C1BAY0 | 59MB1BGB-MB0A01S |  |  |  |  |  |  | E6</v>
      </c>
      <c r="AT518" s="63">
        <f>IF(NOT(AR518),IF(TRIM($H518)="","Assembly","Phantom Alt"),VLOOKUP(F518,ZPCS04!B:G,6,0))</f>
        <v>999</v>
      </c>
      <c r="AU518" s="7"/>
      <c r="AV518" s="38">
        <f ca="1">IF(TRIM($W518)="F",OFFSET($A$5,MATCH($AS518,$AS$5:$AS518,0)-1,0),$A518)</f>
        <v>516</v>
      </c>
      <c r="AW518" s="38">
        <f ca="1">IFERROR(OFFSET(ZPCS04!$A$1,MATCH(F518,ZPCS04!B:B,0)-1,0),100)</f>
        <v>2</v>
      </c>
      <c r="AX518" s="7"/>
      <c r="AY518" s="6" t="b">
        <f t="shared" ref="AY518:AY581" si="173">SUMIF(AS:AS,AS518,AP:AP)=100</f>
        <v>1</v>
      </c>
      <c r="AZ518" s="6" t="b">
        <f t="shared" ref="AZ518:AZ581" si="174">SUMIF(AS:AS,AS518,AE:AE)/COUNTIF(AS:AS,AS518)=AE518</f>
        <v>1</v>
      </c>
      <c r="BB518" s="38" t="str">
        <f ca="1">IF(AT518="Phantom Alt",MATCH($AS518,$AS$5:$AS518,0),IF(OR(OFFSET($AF518,0,8-COUNTBLANK($AG518:$AN518))=$F517,$BE518=$BE517),$BB517,""))</f>
        <v/>
      </c>
      <c r="BC518" s="41"/>
      <c r="BD518" s="55" t="str">
        <f t="shared" ref="BD518:BD581" si="175">C518&amp;" | "&amp;F518</f>
        <v>90MB1BG0-C1BAY0 | 11G233156214150</v>
      </c>
      <c r="BE518" s="55" t="str">
        <f t="shared" ref="BE518:BE581" ca="1" si="176">C518&amp;" | "&amp;OFFSET($AF518,0,8-COUNTBLANK($AG518:$AN518))</f>
        <v>90MB1BG0-C1BAY0 | 59MB1BGB-MB0A01S</v>
      </c>
      <c r="BF518" s="57">
        <f ca="1">IFERROR(VLOOKUP($BE518,$BD$5:$BF517,3,0)*$AE518,VLOOKUP($C518,Demanda!$A:$B,2,0)*$AE518)*IF(AT518="Phantom Alt",$BC518,TRUE)</f>
        <v>1500</v>
      </c>
      <c r="BG518" s="57">
        <f t="shared" ref="BG518:BG581" ca="1" si="177">BF518*(AP518/100)</f>
        <v>0</v>
      </c>
      <c r="BH518" s="57">
        <f>SUMIF(Invoice!A:A,F518,Invoice!B:B)</f>
        <v>0</v>
      </c>
      <c r="BI518" s="57">
        <f t="shared" ref="BI518:BI581" ca="1" si="178">SUMIF(AS:AS,AS518,BG:BG)</f>
        <v>1500</v>
      </c>
      <c r="BJ518" s="57">
        <f ca="1">MIN((BI518-SUMIF($AS$5:AS517,AS518,$BJ$5:BJ517)),MAX(0,BH518-SUMIF($F$5:F517,F518,$BJ$5:BJ517)))</f>
        <v>0</v>
      </c>
      <c r="BK518" s="57">
        <f t="shared" ref="BK518:BK581" ca="1" si="179">(-SUMIF(AS:AS,AS518,BG:BG)+SUMIF(AS:AS,AS518,BJ:BJ))*(AP518=100)*AR518</f>
        <v>0</v>
      </c>
      <c r="BL518" s="57">
        <f ca="1">MAX(0,SUMIF(Invoice!A:A,F518,Invoice!B:B)-SUMIF(F:F,F518,BJ:BJ))*(COUNTIF(F:F,F518)=COUNTIF($F$5:F518,F518))</f>
        <v>0</v>
      </c>
    </row>
    <row r="519" spans="1:64" hidden="1">
      <c r="A519" s="43">
        <v>518</v>
      </c>
      <c r="B519" s="13" t="s">
        <v>145</v>
      </c>
      <c r="C519" s="13" t="s">
        <v>5706</v>
      </c>
      <c r="D519" s="13">
        <v>2</v>
      </c>
      <c r="E519" s="13">
        <v>1470</v>
      </c>
      <c r="F519" s="71" t="s">
        <v>1710</v>
      </c>
      <c r="G519" s="71" t="s">
        <v>1711</v>
      </c>
      <c r="H519" s="13" t="s">
        <v>979</v>
      </c>
      <c r="I519" s="13" t="s">
        <v>55</v>
      </c>
      <c r="J519" s="28">
        <v>0</v>
      </c>
      <c r="K519" s="13" t="s">
        <v>148</v>
      </c>
      <c r="L519" s="13" t="s">
        <v>53</v>
      </c>
      <c r="M519" s="13">
        <v>1</v>
      </c>
      <c r="O519" s="13">
        <v>1</v>
      </c>
      <c r="P519" s="13">
        <v>2</v>
      </c>
      <c r="Q519" s="13">
        <v>3</v>
      </c>
      <c r="R519" s="13" t="s">
        <v>73</v>
      </c>
      <c r="S519" s="13" t="s">
        <v>73</v>
      </c>
      <c r="T519" s="13">
        <v>44901</v>
      </c>
      <c r="U519" s="13">
        <v>2958465</v>
      </c>
      <c r="V519" s="13" t="s">
        <v>5707</v>
      </c>
      <c r="W519" s="13" t="s">
        <v>144</v>
      </c>
      <c r="Y519" s="13" t="s">
        <v>143</v>
      </c>
      <c r="Z519" s="13">
        <v>7594328</v>
      </c>
      <c r="AA519" s="13">
        <v>940</v>
      </c>
      <c r="AB519" s="13">
        <v>470</v>
      </c>
      <c r="AE519" s="51">
        <f t="shared" si="160"/>
        <v>1</v>
      </c>
      <c r="AG519" s="6" t="str">
        <f t="shared" si="161"/>
        <v>90MB1BG0-C1BAY0</v>
      </c>
      <c r="AH519" s="6" t="str">
        <f t="shared" si="162"/>
        <v>59MB1BGB-MB0A01S</v>
      </c>
      <c r="AI519" s="6" t="str">
        <f t="shared" si="163"/>
        <v/>
      </c>
      <c r="AJ519" s="6" t="str">
        <f t="shared" si="164"/>
        <v/>
      </c>
      <c r="AK519" s="6" t="str">
        <f t="shared" si="165"/>
        <v/>
      </c>
      <c r="AL519" s="6" t="str">
        <f t="shared" si="166"/>
        <v/>
      </c>
      <c r="AM519" s="6" t="str">
        <f t="shared" si="167"/>
        <v/>
      </c>
      <c r="AN519" s="6" t="str">
        <f t="shared" si="168"/>
        <v/>
      </c>
      <c r="AO519" s="6" t="str">
        <f t="shared" si="169"/>
        <v xml:space="preserve">90MB1BG0-C1BAY0 | 59MB1BGB-MB0A01S |  |  |  |  |  | </v>
      </c>
      <c r="AP519" s="6">
        <f t="shared" si="170"/>
        <v>0</v>
      </c>
      <c r="AQ519" s="4"/>
      <c r="AR519" s="6" t="b">
        <f t="shared" si="171"/>
        <v>1</v>
      </c>
      <c r="AS519" s="6" t="str">
        <f t="shared" si="172"/>
        <v>461E | 90MB1BG0-C1BAY0 | 59MB1BGB-MB0A01S |  |  |  |  |  |  | E6</v>
      </c>
      <c r="AT519" s="63">
        <f>IF(NOT(AR519),IF(TRIM($H519)="","Assembly","Phantom Alt"),VLOOKUP(F519,ZPCS04!B:G,6,0))</f>
        <v>999</v>
      </c>
      <c r="AU519" s="7"/>
      <c r="AV519" s="38">
        <f ca="1">IF(TRIM($W519)="F",OFFSET($A$5,MATCH($AS519,$AS$5:$AS519,0)-1,0),$A519)</f>
        <v>516</v>
      </c>
      <c r="AW519" s="38">
        <f ca="1">IFERROR(OFFSET(ZPCS04!$A$1,MATCH(F519,ZPCS04!B:B,0)-1,0),100)</f>
        <v>2</v>
      </c>
      <c r="AX519" s="7"/>
      <c r="AY519" s="6" t="b">
        <f t="shared" si="173"/>
        <v>1</v>
      </c>
      <c r="AZ519" s="6" t="b">
        <f t="shared" si="174"/>
        <v>1</v>
      </c>
      <c r="BB519" s="38" t="str">
        <f ca="1">IF(AT519="Phantom Alt",MATCH($AS519,$AS$5:$AS519,0),IF(OR(OFFSET($AF519,0,8-COUNTBLANK($AG519:$AN519))=$F518,$BE519=$BE518),$BB518,""))</f>
        <v/>
      </c>
      <c r="BC519" s="41"/>
      <c r="BD519" s="55" t="str">
        <f t="shared" si="175"/>
        <v>90MB1BG0-C1BAY0 | 11G233156214320</v>
      </c>
      <c r="BE519" s="55" t="str">
        <f t="shared" ca="1" si="176"/>
        <v>90MB1BG0-C1BAY0 | 59MB1BGB-MB0A01S</v>
      </c>
      <c r="BF519" s="57">
        <f ca="1">IFERROR(VLOOKUP($BE519,$BD$5:$BF518,3,0)*$AE519,VLOOKUP($C519,Demanda!$A:$B,2,0)*$AE519)*IF(AT519="Phantom Alt",$BC519,TRUE)</f>
        <v>1500</v>
      </c>
      <c r="BG519" s="57">
        <f t="shared" ca="1" si="177"/>
        <v>0</v>
      </c>
      <c r="BH519" s="57">
        <f>SUMIF(Invoice!A:A,F519,Invoice!B:B)</f>
        <v>0</v>
      </c>
      <c r="BI519" s="57">
        <f t="shared" ca="1" si="178"/>
        <v>1500</v>
      </c>
      <c r="BJ519" s="57">
        <f ca="1">MIN((BI519-SUMIF($AS$5:AS518,AS519,$BJ$5:BJ518)),MAX(0,BH519-SUMIF($F$5:F518,F519,$BJ$5:BJ518)))</f>
        <v>0</v>
      </c>
      <c r="BK519" s="57">
        <f t="shared" ca="1" si="179"/>
        <v>0</v>
      </c>
      <c r="BL519" s="57">
        <f ca="1">MAX(0,SUMIF(Invoice!A:A,F519,Invoice!B:B)-SUMIF(F:F,F519,BJ:BJ))*(COUNTIF(F:F,F519)=COUNTIF($F$5:F519,F519))</f>
        <v>0</v>
      </c>
    </row>
    <row r="520" spans="1:64" hidden="1">
      <c r="A520" s="43">
        <v>520</v>
      </c>
      <c r="B520" s="13" t="s">
        <v>145</v>
      </c>
      <c r="C520" s="13" t="s">
        <v>5706</v>
      </c>
      <c r="D520" s="13">
        <v>2</v>
      </c>
      <c r="E520" s="13">
        <v>1470</v>
      </c>
      <c r="F520" s="71" t="s">
        <v>1712</v>
      </c>
      <c r="G520" s="71" t="s">
        <v>1713</v>
      </c>
      <c r="H520" s="13" t="s">
        <v>979</v>
      </c>
      <c r="I520" s="13" t="s">
        <v>55</v>
      </c>
      <c r="J520" s="28">
        <v>0</v>
      </c>
      <c r="K520" s="13" t="s">
        <v>148</v>
      </c>
      <c r="L520" s="13" t="s">
        <v>53</v>
      </c>
      <c r="M520" s="13">
        <v>1</v>
      </c>
      <c r="O520" s="13">
        <v>1</v>
      </c>
      <c r="P520" s="13">
        <v>2</v>
      </c>
      <c r="Q520" s="13">
        <v>4</v>
      </c>
      <c r="R520" s="13" t="s">
        <v>73</v>
      </c>
      <c r="S520" s="13" t="s">
        <v>73</v>
      </c>
      <c r="T520" s="13">
        <v>44901</v>
      </c>
      <c r="U520" s="13">
        <v>2958465</v>
      </c>
      <c r="V520" s="13" t="s">
        <v>5707</v>
      </c>
      <c r="W520" s="13" t="s">
        <v>144</v>
      </c>
      <c r="Y520" s="13" t="s">
        <v>143</v>
      </c>
      <c r="Z520" s="13">
        <v>7594328</v>
      </c>
      <c r="AA520" s="13">
        <v>942</v>
      </c>
      <c r="AB520" s="13">
        <v>471</v>
      </c>
      <c r="AE520" s="51">
        <f t="shared" si="160"/>
        <v>1</v>
      </c>
      <c r="AG520" s="6" t="str">
        <f t="shared" si="161"/>
        <v>90MB1BG0-C1BAY0</v>
      </c>
      <c r="AH520" s="6" t="str">
        <f t="shared" si="162"/>
        <v>59MB1BGB-MB0A01S</v>
      </c>
      <c r="AI520" s="6" t="str">
        <f t="shared" si="163"/>
        <v/>
      </c>
      <c r="AJ520" s="6" t="str">
        <f t="shared" si="164"/>
        <v/>
      </c>
      <c r="AK520" s="6" t="str">
        <f t="shared" si="165"/>
        <v/>
      </c>
      <c r="AL520" s="6" t="str">
        <f t="shared" si="166"/>
        <v/>
      </c>
      <c r="AM520" s="6" t="str">
        <f t="shared" si="167"/>
        <v/>
      </c>
      <c r="AN520" s="6" t="str">
        <f t="shared" si="168"/>
        <v/>
      </c>
      <c r="AO520" s="6" t="str">
        <f t="shared" si="169"/>
        <v xml:space="preserve">90MB1BG0-C1BAY0 | 59MB1BGB-MB0A01S |  |  |  |  |  | </v>
      </c>
      <c r="AP520" s="6">
        <f t="shared" si="170"/>
        <v>0</v>
      </c>
      <c r="AQ520" s="4"/>
      <c r="AR520" s="6" t="b">
        <f t="shared" si="171"/>
        <v>1</v>
      </c>
      <c r="AS520" s="6" t="str">
        <f t="shared" si="172"/>
        <v>461E | 90MB1BG0-C1BAY0 | 59MB1BGB-MB0A01S |  |  |  |  |  |  | E6</v>
      </c>
      <c r="AT520" s="63">
        <f>IF(NOT(AR520),IF(TRIM($H520)="","Assembly","Phantom Alt"),VLOOKUP(F520,ZPCS04!B:G,6,0))</f>
        <v>999</v>
      </c>
      <c r="AU520" s="7"/>
      <c r="AV520" s="38">
        <f ca="1">IF(TRIM($W520)="F",OFFSET($A$5,MATCH($AS520,$AS$5:$AS520,0)-1,0),$A520)</f>
        <v>516</v>
      </c>
      <c r="AW520" s="38">
        <f ca="1">IFERROR(OFFSET(ZPCS04!$A$1,MATCH(F520,ZPCS04!B:B,0)-1,0),100)</f>
        <v>1.99999996</v>
      </c>
      <c r="AX520" s="7"/>
      <c r="AY520" s="6" t="b">
        <f t="shared" si="173"/>
        <v>1</v>
      </c>
      <c r="AZ520" s="6" t="b">
        <f t="shared" si="174"/>
        <v>1</v>
      </c>
      <c r="BB520" s="38" t="str">
        <f ca="1">IF(AT520="Phantom Alt",MATCH($AS520,$AS$5:$AS520,0),IF(OR(OFFSET($AF520,0,8-COUNTBLANK($AG520:$AN520))=$F519,$BE520=$BE519),$BB519,""))</f>
        <v/>
      </c>
      <c r="BC520" s="41"/>
      <c r="BD520" s="55" t="str">
        <f t="shared" si="175"/>
        <v>90MB1BG0-C1BAY0 | 11G233156214390</v>
      </c>
      <c r="BE520" s="55" t="str">
        <f t="shared" ca="1" si="176"/>
        <v>90MB1BG0-C1BAY0 | 59MB1BGB-MB0A01S</v>
      </c>
      <c r="BF520" s="57">
        <f ca="1">IFERROR(VLOOKUP($BE520,$BD$5:$BF519,3,0)*$AE520,VLOOKUP($C520,Demanda!$A:$B,2,0)*$AE520)*IF(AT520="Phantom Alt",$BC520,TRUE)</f>
        <v>1500</v>
      </c>
      <c r="BG520" s="57">
        <f t="shared" ca="1" si="177"/>
        <v>0</v>
      </c>
      <c r="BH520" s="57">
        <f>SUMIF(Invoice!A:A,F520,Invoice!B:B)</f>
        <v>4000</v>
      </c>
      <c r="BI520" s="57">
        <f t="shared" ca="1" si="178"/>
        <v>1500</v>
      </c>
      <c r="BJ520" s="57">
        <f ca="1">MIN((BI520-SUMIF($AS$5:AS519,AS520,$BJ$5:BJ519)),MAX(0,BH520-SUMIF($F$5:F519,F520,$BJ$5:BJ519)))</f>
        <v>1500</v>
      </c>
      <c r="BK520" s="57">
        <f t="shared" ca="1" si="179"/>
        <v>0</v>
      </c>
      <c r="BL520" s="57">
        <f ca="1">MAX(0,SUMIF(Invoice!A:A,F520,Invoice!B:B)-SUMIF(F:F,F520,BJ:BJ))*(COUNTIF(F:F,F520)=COUNTIF($F$5:F520,F520))</f>
        <v>2500</v>
      </c>
    </row>
    <row r="521" spans="1:64" hidden="1">
      <c r="A521" s="43">
        <v>521</v>
      </c>
      <c r="B521" s="13" t="s">
        <v>145</v>
      </c>
      <c r="C521" s="13" t="s">
        <v>5706</v>
      </c>
      <c r="D521" s="13">
        <v>2</v>
      </c>
      <c r="E521" s="13">
        <v>1480</v>
      </c>
      <c r="F521" s="71" t="s">
        <v>1714</v>
      </c>
      <c r="G521" s="71" t="s">
        <v>1715</v>
      </c>
      <c r="H521" s="13" t="s">
        <v>986</v>
      </c>
      <c r="I521" s="13" t="s">
        <v>55</v>
      </c>
      <c r="J521" s="28">
        <v>0</v>
      </c>
      <c r="K521" s="13" t="s">
        <v>1383</v>
      </c>
      <c r="L521" s="13" t="s">
        <v>53</v>
      </c>
      <c r="M521" s="13">
        <v>66</v>
      </c>
      <c r="O521" s="13">
        <v>1</v>
      </c>
      <c r="P521" s="13">
        <v>2</v>
      </c>
      <c r="Q521" s="13">
        <v>2</v>
      </c>
      <c r="R521" s="13" t="s">
        <v>122</v>
      </c>
      <c r="S521" s="13" t="s">
        <v>122</v>
      </c>
      <c r="T521" s="13">
        <v>44901</v>
      </c>
      <c r="U521" s="13">
        <v>2958465</v>
      </c>
      <c r="V521" s="13" t="s">
        <v>5707</v>
      </c>
      <c r="W521" s="13" t="s">
        <v>144</v>
      </c>
      <c r="Y521" s="13" t="s">
        <v>143</v>
      </c>
      <c r="Z521" s="13">
        <v>7594328</v>
      </c>
      <c r="AA521" s="13">
        <v>946</v>
      </c>
      <c r="AB521" s="13">
        <v>473</v>
      </c>
      <c r="AE521" s="51">
        <f t="shared" si="160"/>
        <v>66</v>
      </c>
      <c r="AG521" s="6" t="str">
        <f t="shared" si="161"/>
        <v>90MB1BG0-C1BAY0</v>
      </c>
      <c r="AH521" s="6" t="str">
        <f t="shared" si="162"/>
        <v>59MB1BGB-MB0A01S</v>
      </c>
      <c r="AI521" s="6" t="str">
        <f t="shared" si="163"/>
        <v/>
      </c>
      <c r="AJ521" s="6" t="str">
        <f t="shared" si="164"/>
        <v/>
      </c>
      <c r="AK521" s="6" t="str">
        <f t="shared" si="165"/>
        <v/>
      </c>
      <c r="AL521" s="6" t="str">
        <f t="shared" si="166"/>
        <v/>
      </c>
      <c r="AM521" s="6" t="str">
        <f t="shared" si="167"/>
        <v/>
      </c>
      <c r="AN521" s="6" t="str">
        <f t="shared" si="168"/>
        <v/>
      </c>
      <c r="AO521" s="6" t="str">
        <f t="shared" si="169"/>
        <v xml:space="preserve">90MB1BG0-C1BAY0 | 59MB1BGB-MB0A01S |  |  |  |  |  | </v>
      </c>
      <c r="AP521" s="6">
        <f t="shared" si="170"/>
        <v>0</v>
      </c>
      <c r="AQ521" s="4"/>
      <c r="AR521" s="6" t="b">
        <f t="shared" si="171"/>
        <v>1</v>
      </c>
      <c r="AS521" s="6" t="str">
        <f t="shared" si="172"/>
        <v>461E | 90MB1BG0-C1BAY0 | 59MB1BGB-MB0A01S |  |  |  |  |  |  | E7</v>
      </c>
      <c r="AT521" s="63">
        <f>IF(NOT(AR521),IF(TRIM($H521)="","Assembly","Phantom Alt"),VLOOKUP(F521,ZPCS04!B:G,6,0))</f>
        <v>765</v>
      </c>
      <c r="AU521" s="7"/>
      <c r="AV521" s="38">
        <f ca="1">IF(TRIM($W521)="F",OFFSET($A$5,MATCH($AS521,$AS$5:$AS521,0)-1,0),$A521)</f>
        <v>521</v>
      </c>
      <c r="AW521" s="38">
        <f ca="1">IFERROR(OFFSET(ZPCS04!$A$1,MATCH(F521,ZPCS04!B:B,0)-1,0),100)</f>
        <v>1.9999989999999999</v>
      </c>
      <c r="AX521" s="7"/>
      <c r="AY521" s="6" t="b">
        <f t="shared" si="173"/>
        <v>1</v>
      </c>
      <c r="AZ521" s="6" t="b">
        <f t="shared" si="174"/>
        <v>1</v>
      </c>
      <c r="BB521" s="38" t="str">
        <f ca="1">IF(AT521="Phantom Alt",MATCH($AS521,$AS$5:$AS521,0),IF(OR(OFFSET($AF521,0,8-COUNTBLANK($AG521:$AN521))=$F520,$BE521=$BE520),$BB520,""))</f>
        <v/>
      </c>
      <c r="BC521" s="41"/>
      <c r="BD521" s="55" t="str">
        <f t="shared" si="175"/>
        <v>90MB1BG0-C1BAY0 | 11G233210625150</v>
      </c>
      <c r="BE521" s="55" t="str">
        <f t="shared" ca="1" si="176"/>
        <v>90MB1BG0-C1BAY0 | 59MB1BGB-MB0A01S</v>
      </c>
      <c r="BF521" s="57">
        <f ca="1">IFERROR(VLOOKUP($BE521,$BD$5:$BF520,3,0)*$AE521,VLOOKUP($C521,Demanda!$A:$B,2,0)*$AE521)*IF(AT521="Phantom Alt",$BC521,TRUE)</f>
        <v>99000</v>
      </c>
      <c r="BG521" s="57">
        <f t="shared" ca="1" si="177"/>
        <v>0</v>
      </c>
      <c r="BH521" s="57">
        <f>SUMIF(Invoice!A:A,F521,Invoice!B:B)</f>
        <v>100000</v>
      </c>
      <c r="BI521" s="57">
        <f t="shared" ca="1" si="178"/>
        <v>99000</v>
      </c>
      <c r="BJ521" s="57">
        <f ca="1">MIN((BI521-SUMIF($AS$5:AS520,AS521,$BJ$5:BJ520)),MAX(0,BH521-SUMIF($F$5:F520,F521,$BJ$5:BJ520)))</f>
        <v>99000</v>
      </c>
      <c r="BK521" s="57">
        <f t="shared" ca="1" si="179"/>
        <v>0</v>
      </c>
      <c r="BL521" s="57">
        <f ca="1">MAX(0,SUMIF(Invoice!A:A,F521,Invoice!B:B)-SUMIF(F:F,F521,BJ:BJ))*(COUNTIF(F:F,F521)=COUNTIF($F$5:F521,F521))</f>
        <v>1000</v>
      </c>
    </row>
    <row r="522" spans="1:64" hidden="1">
      <c r="A522" s="43">
        <v>522</v>
      </c>
      <c r="B522" s="13" t="s">
        <v>145</v>
      </c>
      <c r="C522" s="13" t="s">
        <v>5706</v>
      </c>
      <c r="D522" s="13">
        <v>2</v>
      </c>
      <c r="E522" s="13">
        <v>1480</v>
      </c>
      <c r="F522" s="71" t="s">
        <v>1717</v>
      </c>
      <c r="G522" s="71" t="s">
        <v>1718</v>
      </c>
      <c r="H522" s="13" t="s">
        <v>986</v>
      </c>
      <c r="I522" s="13" t="s">
        <v>55</v>
      </c>
      <c r="J522" s="28">
        <v>0</v>
      </c>
      <c r="K522" s="13" t="s">
        <v>1383</v>
      </c>
      <c r="L522" s="13" t="s">
        <v>53</v>
      </c>
      <c r="M522" s="13">
        <v>66</v>
      </c>
      <c r="O522" s="13">
        <v>1</v>
      </c>
      <c r="P522" s="13">
        <v>2</v>
      </c>
      <c r="Q522" s="13">
        <v>3</v>
      </c>
      <c r="R522" s="13" t="s">
        <v>122</v>
      </c>
      <c r="S522" s="13" t="s">
        <v>122</v>
      </c>
      <c r="T522" s="13">
        <v>44901</v>
      </c>
      <c r="U522" s="13">
        <v>2958465</v>
      </c>
      <c r="V522" s="13" t="s">
        <v>5707</v>
      </c>
      <c r="W522" s="13" t="s">
        <v>144</v>
      </c>
      <c r="Y522" s="13" t="s">
        <v>143</v>
      </c>
      <c r="Z522" s="13">
        <v>7594328</v>
      </c>
      <c r="AA522" s="13">
        <v>948</v>
      </c>
      <c r="AB522" s="13">
        <v>474</v>
      </c>
      <c r="AE522" s="51">
        <f t="shared" si="160"/>
        <v>66</v>
      </c>
      <c r="AG522" s="6" t="str">
        <f t="shared" si="161"/>
        <v>90MB1BG0-C1BAY0</v>
      </c>
      <c r="AH522" s="6" t="str">
        <f t="shared" si="162"/>
        <v>59MB1BGB-MB0A01S</v>
      </c>
      <c r="AI522" s="6" t="str">
        <f t="shared" si="163"/>
        <v/>
      </c>
      <c r="AJ522" s="6" t="str">
        <f t="shared" si="164"/>
        <v/>
      </c>
      <c r="AK522" s="6" t="str">
        <f t="shared" si="165"/>
        <v/>
      </c>
      <c r="AL522" s="6" t="str">
        <f t="shared" si="166"/>
        <v/>
      </c>
      <c r="AM522" s="6" t="str">
        <f t="shared" si="167"/>
        <v/>
      </c>
      <c r="AN522" s="6" t="str">
        <f t="shared" si="168"/>
        <v/>
      </c>
      <c r="AO522" s="6" t="str">
        <f t="shared" si="169"/>
        <v xml:space="preserve">90MB1BG0-C1BAY0 | 59MB1BGB-MB0A01S |  |  |  |  |  | </v>
      </c>
      <c r="AP522" s="6">
        <f t="shared" si="170"/>
        <v>0</v>
      </c>
      <c r="AQ522" s="4"/>
      <c r="AR522" s="6" t="b">
        <f t="shared" si="171"/>
        <v>1</v>
      </c>
      <c r="AS522" s="6" t="str">
        <f t="shared" si="172"/>
        <v>461E | 90MB1BG0-C1BAY0 | 59MB1BGB-MB0A01S |  |  |  |  |  |  | E7</v>
      </c>
      <c r="AT522" s="63">
        <f>IF(NOT(AR522),IF(TRIM($H522)="","Assembly","Phantom Alt"),VLOOKUP(F522,ZPCS04!B:G,6,0))</f>
        <v>765</v>
      </c>
      <c r="AU522" s="7"/>
      <c r="AV522" s="38">
        <f ca="1">IF(TRIM($W522)="F",OFFSET($A$5,MATCH($AS522,$AS$5:$AS522,0)-1,0),$A522)</f>
        <v>521</v>
      </c>
      <c r="AW522" s="38">
        <f ca="1">IFERROR(OFFSET(ZPCS04!$A$1,MATCH(F522,ZPCS04!B:B,0)-1,0),100)</f>
        <v>2</v>
      </c>
      <c r="AX522" s="7"/>
      <c r="AY522" s="6" t="b">
        <f t="shared" si="173"/>
        <v>1</v>
      </c>
      <c r="AZ522" s="6" t="b">
        <f t="shared" si="174"/>
        <v>1</v>
      </c>
      <c r="BB522" s="38" t="str">
        <f ca="1">IF(AT522="Phantom Alt",MATCH($AS522,$AS$5:$AS522,0),IF(OR(OFFSET($AF522,0,8-COUNTBLANK($AG522:$AN522))=$F521,$BE522=$BE521),$BB521,""))</f>
        <v/>
      </c>
      <c r="BC522" s="41"/>
      <c r="BD522" s="55" t="str">
        <f t="shared" si="175"/>
        <v>90MB1BG0-C1BAY0 | 11G233210625320</v>
      </c>
      <c r="BE522" s="55" t="str">
        <f t="shared" ca="1" si="176"/>
        <v>90MB1BG0-C1BAY0 | 59MB1BGB-MB0A01S</v>
      </c>
      <c r="BF522" s="57">
        <f ca="1">IFERROR(VLOOKUP($BE522,$BD$5:$BF521,3,0)*$AE522,VLOOKUP($C522,Demanda!$A:$B,2,0)*$AE522)*IF(AT522="Phantom Alt",$BC522,TRUE)</f>
        <v>99000</v>
      </c>
      <c r="BG522" s="57">
        <f t="shared" ca="1" si="177"/>
        <v>0</v>
      </c>
      <c r="BH522" s="57">
        <f>SUMIF(Invoice!A:A,F522,Invoice!B:B)</f>
        <v>0</v>
      </c>
      <c r="BI522" s="57">
        <f t="shared" ca="1" si="178"/>
        <v>99000</v>
      </c>
      <c r="BJ522" s="57">
        <f ca="1">MIN((BI522-SUMIF($AS$5:AS521,AS522,$BJ$5:BJ521)),MAX(0,BH522-SUMIF($F$5:F521,F522,$BJ$5:BJ521)))</f>
        <v>0</v>
      </c>
      <c r="BK522" s="57">
        <f t="shared" ca="1" si="179"/>
        <v>0</v>
      </c>
      <c r="BL522" s="57">
        <f ca="1">MAX(0,SUMIF(Invoice!A:A,F522,Invoice!B:B)-SUMIF(F:F,F522,BJ:BJ))*(COUNTIF(F:F,F522)=COUNTIF($F$5:F522,F522))</f>
        <v>0</v>
      </c>
    </row>
    <row r="523" spans="1:64" hidden="1">
      <c r="A523" s="43">
        <v>523</v>
      </c>
      <c r="B523" s="13" t="s">
        <v>145</v>
      </c>
      <c r="C523" s="13" t="s">
        <v>5706</v>
      </c>
      <c r="D523" s="13">
        <v>2</v>
      </c>
      <c r="E523" s="13">
        <v>1480</v>
      </c>
      <c r="F523" s="71" t="s">
        <v>1719</v>
      </c>
      <c r="G523" s="71" t="s">
        <v>1720</v>
      </c>
      <c r="H523" s="13" t="s">
        <v>986</v>
      </c>
      <c r="I523" s="13" t="s">
        <v>54</v>
      </c>
      <c r="J523" s="28">
        <v>100</v>
      </c>
      <c r="K523" s="13" t="s">
        <v>1383</v>
      </c>
      <c r="L523" s="13" t="s">
        <v>53</v>
      </c>
      <c r="M523" s="13">
        <v>66</v>
      </c>
      <c r="N523" s="13">
        <v>66</v>
      </c>
      <c r="O523" s="13">
        <v>1</v>
      </c>
      <c r="P523" s="13">
        <v>2</v>
      </c>
      <c r="Q523" s="13">
        <v>1</v>
      </c>
      <c r="R523" s="13" t="s">
        <v>122</v>
      </c>
      <c r="S523" s="13" t="s">
        <v>122</v>
      </c>
      <c r="T523" s="13">
        <v>44901</v>
      </c>
      <c r="U523" s="13">
        <v>2958465</v>
      </c>
      <c r="V523" s="13" t="s">
        <v>5707</v>
      </c>
      <c r="W523" s="13" t="s">
        <v>144</v>
      </c>
      <c r="Y523" s="13" t="s">
        <v>143</v>
      </c>
      <c r="Z523" s="13">
        <v>7594328</v>
      </c>
      <c r="AA523" s="13">
        <v>944</v>
      </c>
      <c r="AB523" s="13">
        <v>472</v>
      </c>
      <c r="AE523" s="51">
        <f t="shared" si="160"/>
        <v>66</v>
      </c>
      <c r="AG523" s="6" t="str">
        <f t="shared" si="161"/>
        <v>90MB1BG0-C1BAY0</v>
      </c>
      <c r="AH523" s="6" t="str">
        <f t="shared" si="162"/>
        <v>59MB1BGB-MB0A01S</v>
      </c>
      <c r="AI523" s="6" t="str">
        <f t="shared" si="163"/>
        <v/>
      </c>
      <c r="AJ523" s="6" t="str">
        <f t="shared" si="164"/>
        <v/>
      </c>
      <c r="AK523" s="6" t="str">
        <f t="shared" si="165"/>
        <v/>
      </c>
      <c r="AL523" s="6" t="str">
        <f t="shared" si="166"/>
        <v/>
      </c>
      <c r="AM523" s="6" t="str">
        <f t="shared" si="167"/>
        <v/>
      </c>
      <c r="AN523" s="6" t="str">
        <f t="shared" si="168"/>
        <v/>
      </c>
      <c r="AO523" s="6" t="str">
        <f t="shared" si="169"/>
        <v xml:space="preserve">90MB1BG0-C1BAY0 | 59MB1BGB-MB0A01S |  |  |  |  |  | </v>
      </c>
      <c r="AP523" s="6">
        <f t="shared" si="170"/>
        <v>100</v>
      </c>
      <c r="AQ523" s="4"/>
      <c r="AR523" s="6" t="b">
        <f t="shared" si="171"/>
        <v>1</v>
      </c>
      <c r="AS523" s="6" t="str">
        <f t="shared" si="172"/>
        <v>461E | 90MB1BG0-C1BAY0 | 59MB1BGB-MB0A01S |  |  |  |  |  |  | E7</v>
      </c>
      <c r="AT523" s="63">
        <f>IF(NOT(AR523),IF(TRIM($H523)="","Assembly","Phantom Alt"),VLOOKUP(F523,ZPCS04!B:G,6,0))</f>
        <v>765</v>
      </c>
      <c r="AU523" s="7"/>
      <c r="AV523" s="38">
        <f ca="1">IF(TRIM($W523)="F",OFFSET($A$5,MATCH($AS523,$AS$5:$AS523,0)-1,0),$A523)</f>
        <v>521</v>
      </c>
      <c r="AW523" s="38">
        <f ca="1">IFERROR(OFFSET(ZPCS04!$A$1,MATCH(F523,ZPCS04!B:B,0)-1,0),100)</f>
        <v>2</v>
      </c>
      <c r="AX523" s="7"/>
      <c r="AY523" s="6" t="b">
        <f t="shared" si="173"/>
        <v>1</v>
      </c>
      <c r="AZ523" s="6" t="b">
        <f t="shared" si="174"/>
        <v>1</v>
      </c>
      <c r="BB523" s="38" t="str">
        <f ca="1">IF(AT523="Phantom Alt",MATCH($AS523,$AS$5:$AS523,0),IF(OR(OFFSET($AF523,0,8-COUNTBLANK($AG523:$AN523))=$F522,$BE523=$BE522),$BB522,""))</f>
        <v/>
      </c>
      <c r="BC523" s="41"/>
      <c r="BD523" s="55" t="str">
        <f t="shared" si="175"/>
        <v>90MB1BG0-C1BAY0 | 11G233210625361</v>
      </c>
      <c r="BE523" s="55" t="str">
        <f t="shared" ca="1" si="176"/>
        <v>90MB1BG0-C1BAY0 | 59MB1BGB-MB0A01S</v>
      </c>
      <c r="BF523" s="57">
        <f ca="1">IFERROR(VLOOKUP($BE523,$BD$5:$BF522,3,0)*$AE523,VLOOKUP($C523,Demanda!$A:$B,2,0)*$AE523)*IF(AT523="Phantom Alt",$BC523,TRUE)</f>
        <v>99000</v>
      </c>
      <c r="BG523" s="57">
        <f t="shared" ca="1" si="177"/>
        <v>99000</v>
      </c>
      <c r="BH523" s="57">
        <f>SUMIF(Invoice!A:A,F523,Invoice!B:B)</f>
        <v>0</v>
      </c>
      <c r="BI523" s="57">
        <f t="shared" ca="1" si="178"/>
        <v>99000</v>
      </c>
      <c r="BJ523" s="57">
        <f ca="1">MIN((BI523-SUMIF($AS$5:AS522,AS523,$BJ$5:BJ522)),MAX(0,BH523-SUMIF($F$5:F522,F523,$BJ$5:BJ522)))</f>
        <v>0</v>
      </c>
      <c r="BK523" s="57">
        <f t="shared" ca="1" si="179"/>
        <v>0</v>
      </c>
      <c r="BL523" s="57">
        <f ca="1">MAX(0,SUMIF(Invoice!A:A,F523,Invoice!B:B)-SUMIF(F:F,F523,BJ:BJ))*(COUNTIF(F:F,F523)=COUNTIF($F$5:F523,F523))</f>
        <v>0</v>
      </c>
    </row>
    <row r="524" spans="1:64" hidden="1">
      <c r="A524" s="43">
        <v>524</v>
      </c>
      <c r="B524" s="13" t="s">
        <v>145</v>
      </c>
      <c r="C524" s="13" t="s">
        <v>5706</v>
      </c>
      <c r="D524" s="13">
        <v>2</v>
      </c>
      <c r="E524" s="13">
        <v>1490</v>
      </c>
      <c r="F524" s="71" t="s">
        <v>1851</v>
      </c>
      <c r="G524" s="71" t="s">
        <v>1852</v>
      </c>
      <c r="H524" s="13" t="s">
        <v>993</v>
      </c>
      <c r="I524" s="13" t="s">
        <v>55</v>
      </c>
      <c r="J524" s="28">
        <v>0</v>
      </c>
      <c r="K524" s="13" t="s">
        <v>1383</v>
      </c>
      <c r="L524" s="13" t="s">
        <v>53</v>
      </c>
      <c r="M524" s="13">
        <v>2</v>
      </c>
      <c r="O524" s="13">
        <v>1</v>
      </c>
      <c r="P524" s="13">
        <v>2</v>
      </c>
      <c r="Q524" s="13">
        <v>2</v>
      </c>
      <c r="R524" s="13" t="s">
        <v>122</v>
      </c>
      <c r="S524" s="13" t="s">
        <v>122</v>
      </c>
      <c r="T524" s="13">
        <v>44901</v>
      </c>
      <c r="U524" s="13">
        <v>2958465</v>
      </c>
      <c r="V524" s="13" t="s">
        <v>5707</v>
      </c>
      <c r="W524" s="13" t="s">
        <v>144</v>
      </c>
      <c r="Y524" s="13" t="s">
        <v>143</v>
      </c>
      <c r="Z524" s="13">
        <v>7594328</v>
      </c>
      <c r="AA524" s="13">
        <v>952</v>
      </c>
      <c r="AB524" s="13">
        <v>476</v>
      </c>
      <c r="AE524" s="51">
        <f t="shared" si="160"/>
        <v>2</v>
      </c>
      <c r="AG524" s="6" t="str">
        <f t="shared" si="161"/>
        <v>90MB1BG0-C1BAY0</v>
      </c>
      <c r="AH524" s="6" t="str">
        <f t="shared" si="162"/>
        <v>59MB1BGB-MB0A01S</v>
      </c>
      <c r="AI524" s="6" t="str">
        <f t="shared" si="163"/>
        <v/>
      </c>
      <c r="AJ524" s="6" t="str">
        <f t="shared" si="164"/>
        <v/>
      </c>
      <c r="AK524" s="6" t="str">
        <f t="shared" si="165"/>
        <v/>
      </c>
      <c r="AL524" s="6" t="str">
        <f t="shared" si="166"/>
        <v/>
      </c>
      <c r="AM524" s="6" t="str">
        <f t="shared" si="167"/>
        <v/>
      </c>
      <c r="AN524" s="6" t="str">
        <f t="shared" si="168"/>
        <v/>
      </c>
      <c r="AO524" s="6" t="str">
        <f t="shared" si="169"/>
        <v xml:space="preserve">90MB1BG0-C1BAY0 | 59MB1BGB-MB0A01S |  |  |  |  |  | </v>
      </c>
      <c r="AP524" s="6">
        <f t="shared" si="170"/>
        <v>0</v>
      </c>
      <c r="AQ524" s="4"/>
      <c r="AR524" s="6" t="b">
        <f t="shared" si="171"/>
        <v>1</v>
      </c>
      <c r="AS524" s="6" t="str">
        <f t="shared" si="172"/>
        <v>461E | 90MB1BG0-C1BAY0 | 59MB1BGB-MB0A01S |  |  |  |  |  |  | E8</v>
      </c>
      <c r="AT524" s="63">
        <f>IF(NOT(AR524),IF(TRIM($H524)="","Assembly","Phantom Alt"),VLOOKUP(F524,ZPCS04!B:G,6,0))</f>
        <v>897</v>
      </c>
      <c r="AU524" s="7"/>
      <c r="AV524" s="38">
        <f ca="1">IF(TRIM($W524)="F",OFFSET($A$5,MATCH($AS524,$AS$5:$AS524,0)-1,0),$A524)</f>
        <v>524</v>
      </c>
      <c r="AW524" s="38">
        <f ca="1">IFERROR(OFFSET(ZPCS04!$A$1,MATCH(F524,ZPCS04!B:B,0)-1,0),100)</f>
        <v>2</v>
      </c>
      <c r="AX524" s="7"/>
      <c r="AY524" s="6" t="b">
        <f t="shared" si="173"/>
        <v>1</v>
      </c>
      <c r="AZ524" s="6" t="b">
        <f t="shared" si="174"/>
        <v>1</v>
      </c>
      <c r="BB524" s="38" t="str">
        <f ca="1">IF(AT524="Phantom Alt",MATCH($AS524,$AS$5:$AS524,0),IF(OR(OFFSET($AF524,0,8-COUNTBLANK($AG524:$AN524))=$F523,$BE524=$BE523),$BB523,""))</f>
        <v/>
      </c>
      <c r="BC524" s="41"/>
      <c r="BD524" s="55" t="str">
        <f t="shared" si="175"/>
        <v>90MB1BG0-C1BAY0 | 11G233222516150</v>
      </c>
      <c r="BE524" s="55" t="str">
        <f t="shared" ca="1" si="176"/>
        <v>90MB1BG0-C1BAY0 | 59MB1BGB-MB0A01S</v>
      </c>
      <c r="BF524" s="57">
        <f ca="1">IFERROR(VLOOKUP($BE524,$BD$5:$BF523,3,0)*$AE524,VLOOKUP($C524,Demanda!$A:$B,2,0)*$AE524)*IF(AT524="Phantom Alt",$BC524,TRUE)</f>
        <v>3000</v>
      </c>
      <c r="BG524" s="57">
        <f t="shared" ca="1" si="177"/>
        <v>0</v>
      </c>
      <c r="BH524" s="57">
        <f>SUMIF(Invoice!A:A,F524,Invoice!B:B)</f>
        <v>0</v>
      </c>
      <c r="BI524" s="57">
        <f t="shared" ca="1" si="178"/>
        <v>3000</v>
      </c>
      <c r="BJ524" s="57">
        <f ca="1">MIN((BI524-SUMIF($AS$5:AS523,AS524,$BJ$5:BJ523)),MAX(0,BH524-SUMIF($F$5:F523,F524,$BJ$5:BJ523)))</f>
        <v>0</v>
      </c>
      <c r="BK524" s="57">
        <f t="shared" ca="1" si="179"/>
        <v>0</v>
      </c>
      <c r="BL524" s="57">
        <f ca="1">MAX(0,SUMIF(Invoice!A:A,F524,Invoice!B:B)-SUMIF(F:F,F524,BJ:BJ))*(COUNTIF(F:F,F524)=COUNTIF($F$5:F524,F524))</f>
        <v>0</v>
      </c>
    </row>
    <row r="525" spans="1:64" hidden="1">
      <c r="A525" s="43">
        <v>525</v>
      </c>
      <c r="B525" s="13" t="s">
        <v>145</v>
      </c>
      <c r="C525" s="13" t="s">
        <v>5706</v>
      </c>
      <c r="D525" s="13">
        <v>2</v>
      </c>
      <c r="E525" s="13">
        <v>1490</v>
      </c>
      <c r="F525" s="71" t="s">
        <v>1854</v>
      </c>
      <c r="G525" s="71" t="s">
        <v>1855</v>
      </c>
      <c r="H525" s="13" t="s">
        <v>993</v>
      </c>
      <c r="I525" s="13" t="s">
        <v>55</v>
      </c>
      <c r="J525" s="28">
        <v>0</v>
      </c>
      <c r="K525" s="13" t="s">
        <v>1383</v>
      </c>
      <c r="L525" s="13" t="s">
        <v>53</v>
      </c>
      <c r="M525" s="13">
        <v>2</v>
      </c>
      <c r="O525" s="13">
        <v>1</v>
      </c>
      <c r="P525" s="13">
        <v>2</v>
      </c>
      <c r="Q525" s="13">
        <v>3</v>
      </c>
      <c r="R525" s="13" t="s">
        <v>122</v>
      </c>
      <c r="S525" s="13" t="s">
        <v>122</v>
      </c>
      <c r="T525" s="13">
        <v>44901</v>
      </c>
      <c r="U525" s="13">
        <v>2958465</v>
      </c>
      <c r="V525" s="13" t="s">
        <v>5707</v>
      </c>
      <c r="W525" s="13" t="s">
        <v>144</v>
      </c>
      <c r="Y525" s="13" t="s">
        <v>143</v>
      </c>
      <c r="Z525" s="13">
        <v>7594328</v>
      </c>
      <c r="AA525" s="13">
        <v>954</v>
      </c>
      <c r="AB525" s="13">
        <v>477</v>
      </c>
      <c r="AE525" s="51">
        <f t="shared" si="160"/>
        <v>2</v>
      </c>
      <c r="AG525" s="6" t="str">
        <f t="shared" si="161"/>
        <v>90MB1BG0-C1BAY0</v>
      </c>
      <c r="AH525" s="6" t="str">
        <f t="shared" si="162"/>
        <v>59MB1BGB-MB0A01S</v>
      </c>
      <c r="AI525" s="6" t="str">
        <f t="shared" si="163"/>
        <v/>
      </c>
      <c r="AJ525" s="6" t="str">
        <f t="shared" si="164"/>
        <v/>
      </c>
      <c r="AK525" s="6" t="str">
        <f t="shared" si="165"/>
        <v/>
      </c>
      <c r="AL525" s="6" t="str">
        <f t="shared" si="166"/>
        <v/>
      </c>
      <c r="AM525" s="6" t="str">
        <f t="shared" si="167"/>
        <v/>
      </c>
      <c r="AN525" s="6" t="str">
        <f t="shared" si="168"/>
        <v/>
      </c>
      <c r="AO525" s="6" t="str">
        <f t="shared" si="169"/>
        <v xml:space="preserve">90MB1BG0-C1BAY0 | 59MB1BGB-MB0A01S |  |  |  |  |  | </v>
      </c>
      <c r="AP525" s="6">
        <f t="shared" si="170"/>
        <v>0</v>
      </c>
      <c r="AQ525" s="4"/>
      <c r="AR525" s="6" t="b">
        <f t="shared" si="171"/>
        <v>1</v>
      </c>
      <c r="AS525" s="6" t="str">
        <f t="shared" si="172"/>
        <v>461E | 90MB1BG0-C1BAY0 | 59MB1BGB-MB0A01S |  |  |  |  |  |  | E8</v>
      </c>
      <c r="AT525" s="63">
        <f>IF(NOT(AR525),IF(TRIM($H525)="","Assembly","Phantom Alt"),VLOOKUP(F525,ZPCS04!B:G,6,0))</f>
        <v>897</v>
      </c>
      <c r="AU525" s="7"/>
      <c r="AV525" s="38">
        <f ca="1">IF(TRIM($W525)="F",OFFSET($A$5,MATCH($AS525,$AS$5:$AS525,0)-1,0),$A525)</f>
        <v>524</v>
      </c>
      <c r="AW525" s="38">
        <f ca="1">IFERROR(OFFSET(ZPCS04!$A$1,MATCH(F525,ZPCS04!B:B,0)-1,0),100)</f>
        <v>2</v>
      </c>
      <c r="AX525" s="7"/>
      <c r="AY525" s="6" t="b">
        <f t="shared" si="173"/>
        <v>1</v>
      </c>
      <c r="AZ525" s="6" t="b">
        <f t="shared" si="174"/>
        <v>1</v>
      </c>
      <c r="BB525" s="38" t="str">
        <f ca="1">IF(AT525="Phantom Alt",MATCH($AS525,$AS$5:$AS525,0),IF(OR(OFFSET($AF525,0,8-COUNTBLANK($AG525:$AN525))=$F524,$BE525=$BE524),$BB524,""))</f>
        <v/>
      </c>
      <c r="BC525" s="41"/>
      <c r="BD525" s="55" t="str">
        <f t="shared" si="175"/>
        <v>90MB1BG0-C1BAY0 | 11G233222516320</v>
      </c>
      <c r="BE525" s="55" t="str">
        <f t="shared" ca="1" si="176"/>
        <v>90MB1BG0-C1BAY0 | 59MB1BGB-MB0A01S</v>
      </c>
      <c r="BF525" s="57">
        <f ca="1">IFERROR(VLOOKUP($BE525,$BD$5:$BF524,3,0)*$AE525,VLOOKUP($C525,Demanda!$A:$B,2,0)*$AE525)*IF(AT525="Phantom Alt",$BC525,TRUE)</f>
        <v>3000</v>
      </c>
      <c r="BG525" s="57">
        <f t="shared" ca="1" si="177"/>
        <v>0</v>
      </c>
      <c r="BH525" s="57">
        <f>SUMIF(Invoice!A:A,F525,Invoice!B:B)</f>
        <v>0</v>
      </c>
      <c r="BI525" s="57">
        <f t="shared" ca="1" si="178"/>
        <v>3000</v>
      </c>
      <c r="BJ525" s="57">
        <f ca="1">MIN((BI525-SUMIF($AS$5:AS524,AS525,$BJ$5:BJ524)),MAX(0,BH525-SUMIF($F$5:F524,F525,$BJ$5:BJ524)))</f>
        <v>0</v>
      </c>
      <c r="BK525" s="57">
        <f t="shared" ca="1" si="179"/>
        <v>0</v>
      </c>
      <c r="BL525" s="57">
        <f ca="1">MAX(0,SUMIF(Invoice!A:A,F525,Invoice!B:B)-SUMIF(F:F,F525,BJ:BJ))*(COUNTIF(F:F,F525)=COUNTIF($F$5:F525,F525))</f>
        <v>0</v>
      </c>
    </row>
    <row r="526" spans="1:64" hidden="1">
      <c r="A526" s="43">
        <v>526</v>
      </c>
      <c r="B526" s="13" t="s">
        <v>145</v>
      </c>
      <c r="C526" s="13" t="s">
        <v>5706</v>
      </c>
      <c r="D526" s="13">
        <v>2</v>
      </c>
      <c r="E526" s="13">
        <v>1490</v>
      </c>
      <c r="F526" s="71" t="s">
        <v>1856</v>
      </c>
      <c r="G526" s="71" t="s">
        <v>1857</v>
      </c>
      <c r="H526" s="13" t="s">
        <v>993</v>
      </c>
      <c r="I526" s="13" t="s">
        <v>54</v>
      </c>
      <c r="J526" s="28">
        <v>100</v>
      </c>
      <c r="K526" s="13" t="s">
        <v>1383</v>
      </c>
      <c r="L526" s="13" t="s">
        <v>53</v>
      </c>
      <c r="M526" s="13">
        <v>2</v>
      </c>
      <c r="N526" s="13">
        <v>2</v>
      </c>
      <c r="O526" s="13">
        <v>1</v>
      </c>
      <c r="P526" s="13">
        <v>2</v>
      </c>
      <c r="Q526" s="13">
        <v>1</v>
      </c>
      <c r="R526" s="13" t="s">
        <v>122</v>
      </c>
      <c r="S526" s="13" t="s">
        <v>122</v>
      </c>
      <c r="T526" s="13">
        <v>44901</v>
      </c>
      <c r="U526" s="13">
        <v>2958465</v>
      </c>
      <c r="V526" s="13" t="s">
        <v>5707</v>
      </c>
      <c r="W526" s="13" t="s">
        <v>144</v>
      </c>
      <c r="Y526" s="13" t="s">
        <v>143</v>
      </c>
      <c r="Z526" s="13">
        <v>7594328</v>
      </c>
      <c r="AA526" s="13">
        <v>950</v>
      </c>
      <c r="AB526" s="13">
        <v>475</v>
      </c>
      <c r="AE526" s="51">
        <f t="shared" si="160"/>
        <v>2</v>
      </c>
      <c r="AG526" s="6" t="str">
        <f t="shared" si="161"/>
        <v>90MB1BG0-C1BAY0</v>
      </c>
      <c r="AH526" s="6" t="str">
        <f t="shared" si="162"/>
        <v>59MB1BGB-MB0A01S</v>
      </c>
      <c r="AI526" s="6" t="str">
        <f t="shared" si="163"/>
        <v/>
      </c>
      <c r="AJ526" s="6" t="str">
        <f t="shared" si="164"/>
        <v/>
      </c>
      <c r="AK526" s="6" t="str">
        <f t="shared" si="165"/>
        <v/>
      </c>
      <c r="AL526" s="6" t="str">
        <f t="shared" si="166"/>
        <v/>
      </c>
      <c r="AM526" s="6" t="str">
        <f t="shared" si="167"/>
        <v/>
      </c>
      <c r="AN526" s="6" t="str">
        <f t="shared" si="168"/>
        <v/>
      </c>
      <c r="AO526" s="6" t="str">
        <f t="shared" si="169"/>
        <v xml:space="preserve">90MB1BG0-C1BAY0 | 59MB1BGB-MB0A01S |  |  |  |  |  | </v>
      </c>
      <c r="AP526" s="6">
        <f t="shared" si="170"/>
        <v>100</v>
      </c>
      <c r="AQ526" s="4"/>
      <c r="AR526" s="6" t="b">
        <f t="shared" si="171"/>
        <v>1</v>
      </c>
      <c r="AS526" s="6" t="str">
        <f t="shared" si="172"/>
        <v>461E | 90MB1BG0-C1BAY0 | 59MB1BGB-MB0A01S |  |  |  |  |  |  | E8</v>
      </c>
      <c r="AT526" s="63">
        <f>IF(NOT(AR526),IF(TRIM($H526)="","Assembly","Phantom Alt"),VLOOKUP(F526,ZPCS04!B:G,6,0))</f>
        <v>897</v>
      </c>
      <c r="AU526" s="7"/>
      <c r="AV526" s="38">
        <f ca="1">IF(TRIM($W526)="F",OFFSET($A$5,MATCH($AS526,$AS$5:$AS526,0)-1,0),$A526)</f>
        <v>524</v>
      </c>
      <c r="AW526" s="38">
        <f ca="1">IFERROR(OFFSET(ZPCS04!$A$1,MATCH(F526,ZPCS04!B:B,0)-1,0),100)</f>
        <v>2</v>
      </c>
      <c r="AX526" s="7"/>
      <c r="AY526" s="6" t="b">
        <f t="shared" si="173"/>
        <v>1</v>
      </c>
      <c r="AZ526" s="6" t="b">
        <f t="shared" si="174"/>
        <v>1</v>
      </c>
      <c r="BB526" s="38" t="str">
        <f ca="1">IF(AT526="Phantom Alt",MATCH($AS526,$AS$5:$AS526,0),IF(OR(OFFSET($AF526,0,8-COUNTBLANK($AG526:$AN526))=$F525,$BE526=$BE525),$BB525,""))</f>
        <v/>
      </c>
      <c r="BC526" s="41"/>
      <c r="BD526" s="55" t="str">
        <f t="shared" si="175"/>
        <v>90MB1BG0-C1BAY0 | 11G233222516360</v>
      </c>
      <c r="BE526" s="55" t="str">
        <f t="shared" ca="1" si="176"/>
        <v>90MB1BG0-C1BAY0 | 59MB1BGB-MB0A01S</v>
      </c>
      <c r="BF526" s="57">
        <f ca="1">IFERROR(VLOOKUP($BE526,$BD$5:$BF525,3,0)*$AE526,VLOOKUP($C526,Demanda!$A:$B,2,0)*$AE526)*IF(AT526="Phantom Alt",$BC526,TRUE)</f>
        <v>3000</v>
      </c>
      <c r="BG526" s="57">
        <f t="shared" ca="1" si="177"/>
        <v>3000</v>
      </c>
      <c r="BH526" s="57">
        <f>SUMIF(Invoice!A:A,F526,Invoice!B:B)</f>
        <v>0</v>
      </c>
      <c r="BI526" s="57">
        <f t="shared" ca="1" si="178"/>
        <v>3000</v>
      </c>
      <c r="BJ526" s="57">
        <f ca="1">MIN((BI526-SUMIF($AS$5:AS525,AS526,$BJ$5:BJ525)),MAX(0,BH526-SUMIF($F$5:F525,F526,$BJ$5:BJ525)))</f>
        <v>0</v>
      </c>
      <c r="BK526" s="57">
        <f t="shared" ca="1" si="179"/>
        <v>0</v>
      </c>
      <c r="BL526" s="57">
        <f ca="1">MAX(0,SUMIF(Invoice!A:A,F526,Invoice!B:B)-SUMIF(F:F,F526,BJ:BJ))*(COUNTIF(F:F,F526)=COUNTIF($F$5:F526,F526))</f>
        <v>0</v>
      </c>
    </row>
    <row r="527" spans="1:64" hidden="1">
      <c r="A527" s="43">
        <v>527</v>
      </c>
      <c r="B527" s="13" t="s">
        <v>145</v>
      </c>
      <c r="C527" s="13" t="s">
        <v>5706</v>
      </c>
      <c r="D527" s="13">
        <v>2</v>
      </c>
      <c r="E527" s="13">
        <v>1490</v>
      </c>
      <c r="F527" s="71" t="s">
        <v>1858</v>
      </c>
      <c r="G527" s="71" t="s">
        <v>1859</v>
      </c>
      <c r="H527" s="13" t="s">
        <v>993</v>
      </c>
      <c r="I527" s="13" t="s">
        <v>55</v>
      </c>
      <c r="J527" s="28">
        <v>0</v>
      </c>
      <c r="K527" s="13" t="s">
        <v>1383</v>
      </c>
      <c r="L527" s="13" t="s">
        <v>53</v>
      </c>
      <c r="M527" s="13">
        <v>2</v>
      </c>
      <c r="O527" s="13">
        <v>1</v>
      </c>
      <c r="P527" s="13">
        <v>2</v>
      </c>
      <c r="Q527" s="13">
        <v>4</v>
      </c>
      <c r="R527" s="13" t="s">
        <v>122</v>
      </c>
      <c r="S527" s="13" t="s">
        <v>122</v>
      </c>
      <c r="T527" s="13">
        <v>44901</v>
      </c>
      <c r="U527" s="13">
        <v>2958465</v>
      </c>
      <c r="V527" s="13" t="s">
        <v>5707</v>
      </c>
      <c r="W527" s="13" t="s">
        <v>144</v>
      </c>
      <c r="Y527" s="13" t="s">
        <v>143</v>
      </c>
      <c r="Z527" s="13">
        <v>7594328</v>
      </c>
      <c r="AA527" s="13">
        <v>956</v>
      </c>
      <c r="AB527" s="13">
        <v>478</v>
      </c>
      <c r="AE527" s="51">
        <f t="shared" si="160"/>
        <v>2</v>
      </c>
      <c r="AG527" s="6" t="str">
        <f t="shared" si="161"/>
        <v>90MB1BG0-C1BAY0</v>
      </c>
      <c r="AH527" s="6" t="str">
        <f t="shared" si="162"/>
        <v>59MB1BGB-MB0A01S</v>
      </c>
      <c r="AI527" s="6" t="str">
        <f t="shared" si="163"/>
        <v/>
      </c>
      <c r="AJ527" s="6" t="str">
        <f t="shared" si="164"/>
        <v/>
      </c>
      <c r="AK527" s="6" t="str">
        <f t="shared" si="165"/>
        <v/>
      </c>
      <c r="AL527" s="6" t="str">
        <f t="shared" si="166"/>
        <v/>
      </c>
      <c r="AM527" s="6" t="str">
        <f t="shared" si="167"/>
        <v/>
      </c>
      <c r="AN527" s="6" t="str">
        <f t="shared" si="168"/>
        <v/>
      </c>
      <c r="AO527" s="6" t="str">
        <f t="shared" si="169"/>
        <v xml:space="preserve">90MB1BG0-C1BAY0 | 59MB1BGB-MB0A01S |  |  |  |  |  | </v>
      </c>
      <c r="AP527" s="6">
        <f t="shared" si="170"/>
        <v>0</v>
      </c>
      <c r="AQ527" s="4"/>
      <c r="AR527" s="6" t="b">
        <f t="shared" si="171"/>
        <v>1</v>
      </c>
      <c r="AS527" s="6" t="str">
        <f t="shared" si="172"/>
        <v>461E | 90MB1BG0-C1BAY0 | 59MB1BGB-MB0A01S |  |  |  |  |  |  | E8</v>
      </c>
      <c r="AT527" s="63">
        <f>IF(NOT(AR527),IF(TRIM($H527)="","Assembly","Phantom Alt"),VLOOKUP(F527,ZPCS04!B:G,6,0))</f>
        <v>897</v>
      </c>
      <c r="AU527" s="7"/>
      <c r="AV527" s="38">
        <f ca="1">IF(TRIM($W527)="F",OFFSET($A$5,MATCH($AS527,$AS$5:$AS527,0)-1,0),$A527)</f>
        <v>524</v>
      </c>
      <c r="AW527" s="38">
        <f ca="1">IFERROR(OFFSET(ZPCS04!$A$1,MATCH(F527,ZPCS04!B:B,0)-1,0),100)</f>
        <v>1.99999996</v>
      </c>
      <c r="AX527" s="7"/>
      <c r="AY527" s="6" t="b">
        <f t="shared" si="173"/>
        <v>1</v>
      </c>
      <c r="AZ527" s="6" t="b">
        <f t="shared" si="174"/>
        <v>1</v>
      </c>
      <c r="BB527" s="38" t="str">
        <f ca="1">IF(AT527="Phantom Alt",MATCH($AS527,$AS$5:$AS527,0),IF(OR(OFFSET($AF527,0,8-COUNTBLANK($AG527:$AN527))=$F526,$BE527=$BE526),$BB526,""))</f>
        <v/>
      </c>
      <c r="BC527" s="41"/>
      <c r="BD527" s="55" t="str">
        <f t="shared" si="175"/>
        <v>90MB1BG0-C1BAY0 | 11G233222516390</v>
      </c>
      <c r="BE527" s="55" t="str">
        <f t="shared" ca="1" si="176"/>
        <v>90MB1BG0-C1BAY0 | 59MB1BGB-MB0A01S</v>
      </c>
      <c r="BF527" s="57">
        <f ca="1">IFERROR(VLOOKUP($BE527,$BD$5:$BF526,3,0)*$AE527,VLOOKUP($C527,Demanda!$A:$B,2,0)*$AE527)*IF(AT527="Phantom Alt",$BC527,TRUE)</f>
        <v>3000</v>
      </c>
      <c r="BG527" s="57">
        <f t="shared" ca="1" si="177"/>
        <v>0</v>
      </c>
      <c r="BH527" s="57">
        <f>SUMIF(Invoice!A:A,F527,Invoice!B:B)</f>
        <v>4000</v>
      </c>
      <c r="BI527" s="57">
        <f t="shared" ca="1" si="178"/>
        <v>3000</v>
      </c>
      <c r="BJ527" s="57">
        <f ca="1">MIN((BI527-SUMIF($AS$5:AS526,AS527,$BJ$5:BJ526)),MAX(0,BH527-SUMIF($F$5:F526,F527,$BJ$5:BJ526)))</f>
        <v>3000</v>
      </c>
      <c r="BK527" s="57">
        <f t="shared" ca="1" si="179"/>
        <v>0</v>
      </c>
      <c r="BL527" s="57">
        <f ca="1">MAX(0,SUMIF(Invoice!A:A,F527,Invoice!B:B)-SUMIF(F:F,F527,BJ:BJ))*(COUNTIF(F:F,F527)=COUNTIF($F$5:F527,F527))</f>
        <v>1000</v>
      </c>
    </row>
    <row r="528" spans="1:64" hidden="1">
      <c r="A528" s="43">
        <v>528</v>
      </c>
      <c r="B528" s="13" t="s">
        <v>145</v>
      </c>
      <c r="C528" s="13" t="s">
        <v>5706</v>
      </c>
      <c r="D528" s="13">
        <v>2</v>
      </c>
      <c r="E528" s="13">
        <v>1490</v>
      </c>
      <c r="F528" s="71" t="s">
        <v>1860</v>
      </c>
      <c r="G528" s="71" t="s">
        <v>1861</v>
      </c>
      <c r="H528" s="13" t="s">
        <v>993</v>
      </c>
      <c r="I528" s="13" t="s">
        <v>55</v>
      </c>
      <c r="J528" s="28">
        <v>0</v>
      </c>
      <c r="K528" s="13" t="s">
        <v>1383</v>
      </c>
      <c r="L528" s="13" t="s">
        <v>53</v>
      </c>
      <c r="M528" s="13">
        <v>2</v>
      </c>
      <c r="O528" s="13">
        <v>1</v>
      </c>
      <c r="P528" s="13">
        <v>2</v>
      </c>
      <c r="Q528" s="13">
        <v>5</v>
      </c>
      <c r="R528" s="13" t="s">
        <v>122</v>
      </c>
      <c r="S528" s="13" t="s">
        <v>122</v>
      </c>
      <c r="T528" s="13">
        <v>44901</v>
      </c>
      <c r="U528" s="13">
        <v>2958465</v>
      </c>
      <c r="V528" s="13" t="s">
        <v>5707</v>
      </c>
      <c r="W528" s="13" t="s">
        <v>144</v>
      </c>
      <c r="Y528" s="13" t="s">
        <v>143</v>
      </c>
      <c r="Z528" s="13">
        <v>7594328</v>
      </c>
      <c r="AA528" s="13">
        <v>958</v>
      </c>
      <c r="AB528" s="13">
        <v>479</v>
      </c>
      <c r="AE528" s="51">
        <f t="shared" si="160"/>
        <v>2</v>
      </c>
      <c r="AG528" s="6" t="str">
        <f t="shared" si="161"/>
        <v>90MB1BG0-C1BAY0</v>
      </c>
      <c r="AH528" s="6" t="str">
        <f t="shared" si="162"/>
        <v>59MB1BGB-MB0A01S</v>
      </c>
      <c r="AI528" s="6" t="str">
        <f t="shared" si="163"/>
        <v/>
      </c>
      <c r="AJ528" s="6" t="str">
        <f t="shared" si="164"/>
        <v/>
      </c>
      <c r="AK528" s="6" t="str">
        <f t="shared" si="165"/>
        <v/>
      </c>
      <c r="AL528" s="6" t="str">
        <f t="shared" si="166"/>
        <v/>
      </c>
      <c r="AM528" s="6" t="str">
        <f t="shared" si="167"/>
        <v/>
      </c>
      <c r="AN528" s="6" t="str">
        <f t="shared" si="168"/>
        <v/>
      </c>
      <c r="AO528" s="6" t="str">
        <f t="shared" si="169"/>
        <v xml:space="preserve">90MB1BG0-C1BAY0 | 59MB1BGB-MB0A01S |  |  |  |  |  | </v>
      </c>
      <c r="AP528" s="6">
        <f t="shared" si="170"/>
        <v>0</v>
      </c>
      <c r="AQ528" s="4"/>
      <c r="AR528" s="6" t="b">
        <f t="shared" si="171"/>
        <v>1</v>
      </c>
      <c r="AS528" s="6" t="str">
        <f t="shared" si="172"/>
        <v>461E | 90MB1BG0-C1BAY0 | 59MB1BGB-MB0A01S |  |  |  |  |  |  | E8</v>
      </c>
      <c r="AT528" s="63">
        <f>IF(NOT(AR528),IF(TRIM($H528)="","Assembly","Phantom Alt"),VLOOKUP(F528,ZPCS04!B:G,6,0))</f>
        <v>897</v>
      </c>
      <c r="AU528" s="7"/>
      <c r="AV528" s="38">
        <f ca="1">IF(TRIM($W528)="F",OFFSET($A$5,MATCH($AS528,$AS$5:$AS528,0)-1,0),$A528)</f>
        <v>524</v>
      </c>
      <c r="AW528" s="38">
        <f ca="1">IFERROR(OFFSET(ZPCS04!$A$1,MATCH(F528,ZPCS04!B:B,0)-1,0),100)</f>
        <v>2</v>
      </c>
      <c r="AX528" s="7"/>
      <c r="AY528" s="6" t="b">
        <f t="shared" si="173"/>
        <v>1</v>
      </c>
      <c r="AZ528" s="6" t="b">
        <f t="shared" si="174"/>
        <v>1</v>
      </c>
      <c r="BB528" s="38" t="str">
        <f ca="1">IF(AT528="Phantom Alt",MATCH($AS528,$AS$5:$AS528,0),IF(OR(OFFSET($AF528,0,8-COUNTBLANK($AG528:$AN528))=$F527,$BE528=$BE527),$BB527,""))</f>
        <v/>
      </c>
      <c r="BC528" s="41"/>
      <c r="BD528" s="55" t="str">
        <f t="shared" si="175"/>
        <v>90MB1BG0-C1BAY0 | 11G233222516510</v>
      </c>
      <c r="BE528" s="55" t="str">
        <f t="shared" ca="1" si="176"/>
        <v>90MB1BG0-C1BAY0 | 59MB1BGB-MB0A01S</v>
      </c>
      <c r="BF528" s="57">
        <f ca="1">IFERROR(VLOOKUP($BE528,$BD$5:$BF527,3,0)*$AE528,VLOOKUP($C528,Demanda!$A:$B,2,0)*$AE528)*IF(AT528="Phantom Alt",$BC528,TRUE)</f>
        <v>3000</v>
      </c>
      <c r="BG528" s="57">
        <f t="shared" ca="1" si="177"/>
        <v>0</v>
      </c>
      <c r="BH528" s="57">
        <f>SUMIF(Invoice!A:A,F528,Invoice!B:B)</f>
        <v>0</v>
      </c>
      <c r="BI528" s="57">
        <f t="shared" ca="1" si="178"/>
        <v>3000</v>
      </c>
      <c r="BJ528" s="57">
        <f ca="1">MIN((BI528-SUMIF($AS$5:AS527,AS528,$BJ$5:BJ527)),MAX(0,BH528-SUMIF($F$5:F527,F528,$BJ$5:BJ527)))</f>
        <v>0</v>
      </c>
      <c r="BK528" s="57">
        <f t="shared" ca="1" si="179"/>
        <v>0</v>
      </c>
      <c r="BL528" s="57">
        <f ca="1">MAX(0,SUMIF(Invoice!A:A,F528,Invoice!B:B)-SUMIF(F:F,F528,BJ:BJ))*(COUNTIF(F:F,F528)=COUNTIF($F$5:F528,F528))</f>
        <v>0</v>
      </c>
    </row>
    <row r="529" spans="1:64" hidden="1">
      <c r="A529" s="43">
        <v>529</v>
      </c>
      <c r="B529" s="13" t="s">
        <v>145</v>
      </c>
      <c r="C529" s="13" t="s">
        <v>5706</v>
      </c>
      <c r="D529" s="13">
        <v>2</v>
      </c>
      <c r="E529" s="13">
        <v>1500</v>
      </c>
      <c r="F529" s="71" t="s">
        <v>1721</v>
      </c>
      <c r="G529" s="71" t="s">
        <v>1722</v>
      </c>
      <c r="H529" s="13" t="s">
        <v>1000</v>
      </c>
      <c r="I529" s="13" t="s">
        <v>55</v>
      </c>
      <c r="J529" s="28">
        <v>0</v>
      </c>
      <c r="K529" s="13" t="s">
        <v>148</v>
      </c>
      <c r="L529" s="13" t="s">
        <v>53</v>
      </c>
      <c r="M529" s="13">
        <v>35</v>
      </c>
      <c r="O529" s="13">
        <v>1</v>
      </c>
      <c r="P529" s="13">
        <v>2</v>
      </c>
      <c r="Q529" s="13">
        <v>2</v>
      </c>
      <c r="R529" s="13" t="s">
        <v>73</v>
      </c>
      <c r="S529" s="13" t="s">
        <v>73</v>
      </c>
      <c r="T529" s="13">
        <v>44901</v>
      </c>
      <c r="U529" s="13">
        <v>2958465</v>
      </c>
      <c r="V529" s="13" t="s">
        <v>5707</v>
      </c>
      <c r="W529" s="13" t="s">
        <v>144</v>
      </c>
      <c r="Y529" s="13" t="s">
        <v>143</v>
      </c>
      <c r="Z529" s="13">
        <v>7594328</v>
      </c>
      <c r="AA529" s="13">
        <v>962</v>
      </c>
      <c r="AB529" s="13">
        <v>481</v>
      </c>
      <c r="AE529" s="51">
        <f t="shared" si="160"/>
        <v>35</v>
      </c>
      <c r="AG529" s="6" t="str">
        <f t="shared" si="161"/>
        <v>90MB1BG0-C1BAY0</v>
      </c>
      <c r="AH529" s="6" t="str">
        <f t="shared" si="162"/>
        <v>59MB1BGB-MB0A01S</v>
      </c>
      <c r="AI529" s="6" t="str">
        <f t="shared" si="163"/>
        <v/>
      </c>
      <c r="AJ529" s="6" t="str">
        <f t="shared" si="164"/>
        <v/>
      </c>
      <c r="AK529" s="6" t="str">
        <f t="shared" si="165"/>
        <v/>
      </c>
      <c r="AL529" s="6" t="str">
        <f t="shared" si="166"/>
        <v/>
      </c>
      <c r="AM529" s="6" t="str">
        <f t="shared" si="167"/>
        <v/>
      </c>
      <c r="AN529" s="6" t="str">
        <f t="shared" si="168"/>
        <v/>
      </c>
      <c r="AO529" s="6" t="str">
        <f t="shared" si="169"/>
        <v xml:space="preserve">90MB1BG0-C1BAY0 | 59MB1BGB-MB0A01S |  |  |  |  |  | </v>
      </c>
      <c r="AP529" s="6">
        <f t="shared" si="170"/>
        <v>0</v>
      </c>
      <c r="AQ529" s="4"/>
      <c r="AR529" s="6" t="b">
        <f t="shared" si="171"/>
        <v>1</v>
      </c>
      <c r="AS529" s="6" t="str">
        <f t="shared" si="172"/>
        <v>461E | 90MB1BG0-C1BAY0 | 59MB1BGB-MB0A01S |  |  |  |  |  |  | E9</v>
      </c>
      <c r="AT529" s="63">
        <f>IF(NOT(AR529),IF(TRIM($H529)="","Assembly","Phantom Alt"),VLOOKUP(F529,ZPCS04!B:G,6,0))</f>
        <v>767</v>
      </c>
      <c r="AU529" s="7"/>
      <c r="AV529" s="38">
        <f ca="1">IF(TRIM($W529)="F",OFFSET($A$5,MATCH($AS529,$AS$5:$AS529,0)-1,0),$A529)</f>
        <v>529</v>
      </c>
      <c r="AW529" s="38">
        <f ca="1">IFERROR(OFFSET(ZPCS04!$A$1,MATCH(F529,ZPCS04!B:B,0)-1,0),100)</f>
        <v>2</v>
      </c>
      <c r="AX529" s="7"/>
      <c r="AY529" s="6" t="b">
        <f t="shared" si="173"/>
        <v>1</v>
      </c>
      <c r="AZ529" s="6" t="b">
        <f t="shared" si="174"/>
        <v>1</v>
      </c>
      <c r="BB529" s="38" t="str">
        <f ca="1">IF(AT529="Phantom Alt",MATCH($AS529,$AS$5:$AS529,0),IF(OR(OFFSET($AF529,0,8-COUNTBLANK($AG529:$AN529))=$F528,$BE529=$BE528),$BB528,""))</f>
        <v/>
      </c>
      <c r="BC529" s="41"/>
      <c r="BD529" s="55" t="str">
        <f t="shared" si="175"/>
        <v>90MB1BG0-C1BAY0 | 11204-0014F300</v>
      </c>
      <c r="BE529" s="55" t="str">
        <f t="shared" ca="1" si="176"/>
        <v>90MB1BG0-C1BAY0 | 59MB1BGB-MB0A01S</v>
      </c>
      <c r="BF529" s="57">
        <f ca="1">IFERROR(VLOOKUP($BE529,$BD$5:$BF528,3,0)*$AE529,VLOOKUP($C529,Demanda!$A:$B,2,0)*$AE529)*IF(AT529="Phantom Alt",$BC529,TRUE)</f>
        <v>52500</v>
      </c>
      <c r="BG529" s="57">
        <f t="shared" ca="1" si="177"/>
        <v>0</v>
      </c>
      <c r="BH529" s="57">
        <f>SUMIF(Invoice!A:A,F529,Invoice!B:B)</f>
        <v>0</v>
      </c>
      <c r="BI529" s="57">
        <f t="shared" ca="1" si="178"/>
        <v>52500</v>
      </c>
      <c r="BJ529" s="57">
        <f ca="1">MIN((BI529-SUMIF($AS$5:AS528,AS529,$BJ$5:BJ528)),MAX(0,BH529-SUMIF($F$5:F528,F529,$BJ$5:BJ528)))</f>
        <v>0</v>
      </c>
      <c r="BK529" s="57">
        <f t="shared" ca="1" si="179"/>
        <v>0</v>
      </c>
      <c r="BL529" s="57">
        <f ca="1">MAX(0,SUMIF(Invoice!A:A,F529,Invoice!B:B)-SUMIF(F:F,F529,BJ:BJ))*(COUNTIF(F:F,F529)=COUNTIF($F$5:F529,F529))</f>
        <v>0</v>
      </c>
    </row>
    <row r="530" spans="1:64" hidden="1">
      <c r="A530" s="43">
        <v>530</v>
      </c>
      <c r="B530" s="13" t="s">
        <v>145</v>
      </c>
      <c r="C530" s="13" t="s">
        <v>5706</v>
      </c>
      <c r="D530" s="13">
        <v>2</v>
      </c>
      <c r="E530" s="13">
        <v>1500</v>
      </c>
      <c r="F530" s="71" t="s">
        <v>1724</v>
      </c>
      <c r="G530" s="71" t="s">
        <v>1725</v>
      </c>
      <c r="H530" s="13" t="s">
        <v>1000</v>
      </c>
      <c r="I530" s="13" t="s">
        <v>55</v>
      </c>
      <c r="J530" s="28">
        <v>0</v>
      </c>
      <c r="K530" s="13" t="s">
        <v>1383</v>
      </c>
      <c r="L530" s="13" t="s">
        <v>53</v>
      </c>
      <c r="M530" s="13">
        <v>35</v>
      </c>
      <c r="O530" s="13">
        <v>1</v>
      </c>
      <c r="P530" s="13">
        <v>2</v>
      </c>
      <c r="Q530" s="13">
        <v>3</v>
      </c>
      <c r="R530" s="13" t="s">
        <v>122</v>
      </c>
      <c r="S530" s="13" t="s">
        <v>122</v>
      </c>
      <c r="T530" s="13">
        <v>44901</v>
      </c>
      <c r="U530" s="13">
        <v>2958465</v>
      </c>
      <c r="V530" s="13" t="s">
        <v>5707</v>
      </c>
      <c r="W530" s="13" t="s">
        <v>144</v>
      </c>
      <c r="Y530" s="13" t="s">
        <v>143</v>
      </c>
      <c r="Z530" s="13">
        <v>7594328</v>
      </c>
      <c r="AA530" s="13">
        <v>964</v>
      </c>
      <c r="AB530" s="13">
        <v>482</v>
      </c>
      <c r="AE530" s="51">
        <f t="shared" si="160"/>
        <v>35</v>
      </c>
      <c r="AG530" s="6" t="str">
        <f t="shared" si="161"/>
        <v>90MB1BG0-C1BAY0</v>
      </c>
      <c r="AH530" s="6" t="str">
        <f t="shared" si="162"/>
        <v>59MB1BGB-MB0A01S</v>
      </c>
      <c r="AI530" s="6" t="str">
        <f t="shared" si="163"/>
        <v/>
      </c>
      <c r="AJ530" s="6" t="str">
        <f t="shared" si="164"/>
        <v/>
      </c>
      <c r="AK530" s="6" t="str">
        <f t="shared" si="165"/>
        <v/>
      </c>
      <c r="AL530" s="6" t="str">
        <f t="shared" si="166"/>
        <v/>
      </c>
      <c r="AM530" s="6" t="str">
        <f t="shared" si="167"/>
        <v/>
      </c>
      <c r="AN530" s="6" t="str">
        <f t="shared" si="168"/>
        <v/>
      </c>
      <c r="AO530" s="6" t="str">
        <f t="shared" si="169"/>
        <v xml:space="preserve">90MB1BG0-C1BAY0 | 59MB1BGB-MB0A01S |  |  |  |  |  | </v>
      </c>
      <c r="AP530" s="6">
        <f t="shared" si="170"/>
        <v>0</v>
      </c>
      <c r="AQ530" s="4"/>
      <c r="AR530" s="6" t="b">
        <f t="shared" si="171"/>
        <v>1</v>
      </c>
      <c r="AS530" s="6" t="str">
        <f t="shared" si="172"/>
        <v>461E | 90MB1BG0-C1BAY0 | 59MB1BGB-MB0A01S |  |  |  |  |  |  | E9</v>
      </c>
      <c r="AT530" s="63">
        <f>IF(NOT(AR530),IF(TRIM($H530)="","Assembly","Phantom Alt"),VLOOKUP(F530,ZPCS04!B:G,6,0))</f>
        <v>767</v>
      </c>
      <c r="AU530" s="7"/>
      <c r="AV530" s="38">
        <f ca="1">IF(TRIM($W530)="F",OFFSET($A$5,MATCH($AS530,$AS$5:$AS530,0)-1,0),$A530)</f>
        <v>529</v>
      </c>
      <c r="AW530" s="38">
        <f ca="1">IFERROR(OFFSET(ZPCS04!$A$1,MATCH(F530,ZPCS04!B:B,0)-1,0),100)</f>
        <v>2</v>
      </c>
      <c r="AX530" s="7"/>
      <c r="AY530" s="6" t="b">
        <f t="shared" si="173"/>
        <v>1</v>
      </c>
      <c r="AZ530" s="6" t="b">
        <f t="shared" si="174"/>
        <v>1</v>
      </c>
      <c r="BB530" s="38" t="str">
        <f ca="1">IF(AT530="Phantom Alt",MATCH($AS530,$AS$5:$AS530,0),IF(OR(OFFSET($AF530,0,8-COUNTBLANK($AG530:$AN530))=$F529,$BE530=$BE529),$BB529,""))</f>
        <v/>
      </c>
      <c r="BC530" s="41"/>
      <c r="BD530" s="55" t="str">
        <f t="shared" si="175"/>
        <v>90MB1BG0-C1BAY0 | 11G233222625150</v>
      </c>
      <c r="BE530" s="55" t="str">
        <f t="shared" ca="1" si="176"/>
        <v>90MB1BG0-C1BAY0 | 59MB1BGB-MB0A01S</v>
      </c>
      <c r="BF530" s="57">
        <f ca="1">IFERROR(VLOOKUP($BE530,$BD$5:$BF529,3,0)*$AE530,VLOOKUP($C530,Demanda!$A:$B,2,0)*$AE530)*IF(AT530="Phantom Alt",$BC530,TRUE)</f>
        <v>52500</v>
      </c>
      <c r="BG530" s="57">
        <f t="shared" ca="1" si="177"/>
        <v>0</v>
      </c>
      <c r="BH530" s="57">
        <f>SUMIF(Invoice!A:A,F530,Invoice!B:B)</f>
        <v>0</v>
      </c>
      <c r="BI530" s="57">
        <f t="shared" ca="1" si="178"/>
        <v>52500</v>
      </c>
      <c r="BJ530" s="57">
        <f ca="1">MIN((BI530-SUMIF($AS$5:AS529,AS530,$BJ$5:BJ529)),MAX(0,BH530-SUMIF($F$5:F529,F530,$BJ$5:BJ529)))</f>
        <v>0</v>
      </c>
      <c r="BK530" s="57">
        <f t="shared" ca="1" si="179"/>
        <v>0</v>
      </c>
      <c r="BL530" s="57">
        <f ca="1">MAX(0,SUMIF(Invoice!A:A,F530,Invoice!B:B)-SUMIF(F:F,F530,BJ:BJ))*(COUNTIF(F:F,F530)=COUNTIF($F$5:F530,F530))</f>
        <v>0</v>
      </c>
    </row>
    <row r="531" spans="1:64" hidden="1">
      <c r="A531" s="43">
        <v>531</v>
      </c>
      <c r="B531" s="13" t="s">
        <v>145</v>
      </c>
      <c r="C531" s="13" t="s">
        <v>5706</v>
      </c>
      <c r="D531" s="13">
        <v>2</v>
      </c>
      <c r="E531" s="13">
        <v>1500</v>
      </c>
      <c r="F531" s="71" t="s">
        <v>1726</v>
      </c>
      <c r="G531" s="71" t="s">
        <v>1725</v>
      </c>
      <c r="H531" s="13" t="s">
        <v>1000</v>
      </c>
      <c r="I531" s="13" t="s">
        <v>54</v>
      </c>
      <c r="J531" s="28">
        <v>100</v>
      </c>
      <c r="K531" s="13" t="s">
        <v>1383</v>
      </c>
      <c r="L531" s="13" t="s">
        <v>53</v>
      </c>
      <c r="M531" s="13">
        <v>35</v>
      </c>
      <c r="N531" s="13">
        <v>35</v>
      </c>
      <c r="O531" s="13">
        <v>1</v>
      </c>
      <c r="P531" s="13">
        <v>2</v>
      </c>
      <c r="Q531" s="13">
        <v>1</v>
      </c>
      <c r="R531" s="13" t="s">
        <v>122</v>
      </c>
      <c r="S531" s="13" t="s">
        <v>122</v>
      </c>
      <c r="T531" s="13">
        <v>44901</v>
      </c>
      <c r="U531" s="13">
        <v>2958465</v>
      </c>
      <c r="V531" s="13" t="s">
        <v>5707</v>
      </c>
      <c r="W531" s="13" t="s">
        <v>144</v>
      </c>
      <c r="Y531" s="13" t="s">
        <v>143</v>
      </c>
      <c r="Z531" s="13">
        <v>7594328</v>
      </c>
      <c r="AA531" s="13">
        <v>960</v>
      </c>
      <c r="AB531" s="13">
        <v>480</v>
      </c>
      <c r="AE531" s="51">
        <f t="shared" si="160"/>
        <v>35</v>
      </c>
      <c r="AG531" s="6" t="str">
        <f t="shared" si="161"/>
        <v>90MB1BG0-C1BAY0</v>
      </c>
      <c r="AH531" s="6" t="str">
        <f t="shared" si="162"/>
        <v>59MB1BGB-MB0A01S</v>
      </c>
      <c r="AI531" s="6" t="str">
        <f t="shared" si="163"/>
        <v/>
      </c>
      <c r="AJ531" s="6" t="str">
        <f t="shared" si="164"/>
        <v/>
      </c>
      <c r="AK531" s="6" t="str">
        <f t="shared" si="165"/>
        <v/>
      </c>
      <c r="AL531" s="6" t="str">
        <f t="shared" si="166"/>
        <v/>
      </c>
      <c r="AM531" s="6" t="str">
        <f t="shared" si="167"/>
        <v/>
      </c>
      <c r="AN531" s="6" t="str">
        <f t="shared" si="168"/>
        <v/>
      </c>
      <c r="AO531" s="6" t="str">
        <f t="shared" si="169"/>
        <v xml:space="preserve">90MB1BG0-C1BAY0 | 59MB1BGB-MB0A01S |  |  |  |  |  | </v>
      </c>
      <c r="AP531" s="6">
        <f t="shared" si="170"/>
        <v>100</v>
      </c>
      <c r="AQ531" s="4"/>
      <c r="AR531" s="6" t="b">
        <f t="shared" si="171"/>
        <v>1</v>
      </c>
      <c r="AS531" s="6" t="str">
        <f t="shared" si="172"/>
        <v>461E | 90MB1BG0-C1BAY0 | 59MB1BGB-MB0A01S |  |  |  |  |  |  | E9</v>
      </c>
      <c r="AT531" s="63">
        <f>IF(NOT(AR531),IF(TRIM($H531)="","Assembly","Phantom Alt"),VLOOKUP(F531,ZPCS04!B:G,6,0))</f>
        <v>767</v>
      </c>
      <c r="AU531" s="7"/>
      <c r="AV531" s="38">
        <f ca="1">IF(TRIM($W531)="F",OFFSET($A$5,MATCH($AS531,$AS$5:$AS531,0)-1,0),$A531)</f>
        <v>529</v>
      </c>
      <c r="AW531" s="38">
        <f ca="1">IFERROR(OFFSET(ZPCS04!$A$1,MATCH(F531,ZPCS04!B:B,0)-1,0),100)</f>
        <v>1.9999994399999999</v>
      </c>
      <c r="AX531" s="7"/>
      <c r="AY531" s="6" t="b">
        <f t="shared" si="173"/>
        <v>1</v>
      </c>
      <c r="AZ531" s="6" t="b">
        <f t="shared" si="174"/>
        <v>1</v>
      </c>
      <c r="BB531" s="38" t="str">
        <f ca="1">IF(AT531="Phantom Alt",MATCH($AS531,$AS$5:$AS531,0),IF(OR(OFFSET($AF531,0,8-COUNTBLANK($AG531:$AN531))=$F530,$BE531=$BE530),$BB530,""))</f>
        <v/>
      </c>
      <c r="BC531" s="41"/>
      <c r="BD531" s="55" t="str">
        <f t="shared" si="175"/>
        <v>90MB1BG0-C1BAY0 | 11G233222625320</v>
      </c>
      <c r="BE531" s="55" t="str">
        <f t="shared" ca="1" si="176"/>
        <v>90MB1BG0-C1BAY0 | 59MB1BGB-MB0A01S</v>
      </c>
      <c r="BF531" s="57">
        <f ca="1">IFERROR(VLOOKUP($BE531,$BD$5:$BF530,3,0)*$AE531,VLOOKUP($C531,Demanda!$A:$B,2,0)*$AE531)*IF(AT531="Phantom Alt",$BC531,TRUE)</f>
        <v>52500</v>
      </c>
      <c r="BG531" s="57">
        <f t="shared" ca="1" si="177"/>
        <v>52500</v>
      </c>
      <c r="BH531" s="57">
        <f>SUMIF(Invoice!A:A,F531,Invoice!B:B)</f>
        <v>56000</v>
      </c>
      <c r="BI531" s="57">
        <f t="shared" ca="1" si="178"/>
        <v>52500</v>
      </c>
      <c r="BJ531" s="57">
        <f ca="1">MIN((BI531-SUMIF($AS$5:AS530,AS531,$BJ$5:BJ530)),MAX(0,BH531-SUMIF($F$5:F530,F531,$BJ$5:BJ530)))</f>
        <v>52500</v>
      </c>
      <c r="BK531" s="57">
        <f t="shared" ca="1" si="179"/>
        <v>0</v>
      </c>
      <c r="BL531" s="57">
        <f ca="1">MAX(0,SUMIF(Invoice!A:A,F531,Invoice!B:B)-SUMIF(F:F,F531,BJ:BJ))*(COUNTIF(F:F,F531)=COUNTIF($F$5:F531,F531))</f>
        <v>3500</v>
      </c>
    </row>
    <row r="532" spans="1:64" hidden="1">
      <c r="A532" s="43">
        <v>533</v>
      </c>
      <c r="B532" s="13" t="s">
        <v>145</v>
      </c>
      <c r="C532" s="13" t="s">
        <v>5706</v>
      </c>
      <c r="D532" s="13">
        <v>2</v>
      </c>
      <c r="E532" s="13">
        <v>1510</v>
      </c>
      <c r="F532" s="71" t="s">
        <v>1727</v>
      </c>
      <c r="G532" s="71" t="s">
        <v>1728</v>
      </c>
      <c r="H532" s="13" t="s">
        <v>1006</v>
      </c>
      <c r="I532" s="13" t="s">
        <v>55</v>
      </c>
      <c r="J532" s="28">
        <v>0</v>
      </c>
      <c r="K532" s="13" t="s">
        <v>148</v>
      </c>
      <c r="L532" s="13" t="s">
        <v>53</v>
      </c>
      <c r="M532" s="13">
        <v>9</v>
      </c>
      <c r="O532" s="13">
        <v>1</v>
      </c>
      <c r="P532" s="13">
        <v>2</v>
      </c>
      <c r="Q532" s="13">
        <v>2</v>
      </c>
      <c r="R532" s="13" t="s">
        <v>73</v>
      </c>
      <c r="S532" s="13" t="s">
        <v>73</v>
      </c>
      <c r="T532" s="13">
        <v>44901</v>
      </c>
      <c r="U532" s="13">
        <v>2958465</v>
      </c>
      <c r="V532" s="13" t="s">
        <v>5707</v>
      </c>
      <c r="W532" s="13" t="s">
        <v>144</v>
      </c>
      <c r="Y532" s="13" t="s">
        <v>143</v>
      </c>
      <c r="Z532" s="13">
        <v>7594328</v>
      </c>
      <c r="AA532" s="13">
        <v>968</v>
      </c>
      <c r="AB532" s="13">
        <v>484</v>
      </c>
      <c r="AE532" s="51">
        <f t="shared" si="160"/>
        <v>9</v>
      </c>
      <c r="AG532" s="6" t="str">
        <f t="shared" si="161"/>
        <v>90MB1BG0-C1BAY0</v>
      </c>
      <c r="AH532" s="6" t="str">
        <f t="shared" si="162"/>
        <v>59MB1BGB-MB0A01S</v>
      </c>
      <c r="AI532" s="6" t="str">
        <f t="shared" si="163"/>
        <v/>
      </c>
      <c r="AJ532" s="6" t="str">
        <f t="shared" si="164"/>
        <v/>
      </c>
      <c r="AK532" s="6" t="str">
        <f t="shared" si="165"/>
        <v/>
      </c>
      <c r="AL532" s="6" t="str">
        <f t="shared" si="166"/>
        <v/>
      </c>
      <c r="AM532" s="6" t="str">
        <f t="shared" si="167"/>
        <v/>
      </c>
      <c r="AN532" s="6" t="str">
        <f t="shared" si="168"/>
        <v/>
      </c>
      <c r="AO532" s="6" t="str">
        <f t="shared" si="169"/>
        <v xml:space="preserve">90MB1BG0-C1BAY0 | 59MB1BGB-MB0A01S |  |  |  |  |  | </v>
      </c>
      <c r="AP532" s="6">
        <f t="shared" si="170"/>
        <v>0</v>
      </c>
      <c r="AQ532" s="4"/>
      <c r="AR532" s="6" t="b">
        <f t="shared" si="171"/>
        <v>1</v>
      </c>
      <c r="AS532" s="6" t="str">
        <f t="shared" si="172"/>
        <v>461E | 90MB1BG0-C1BAY0 | 59MB1BGB-MB0A01S |  |  |  |  |  |  | F0</v>
      </c>
      <c r="AT532" s="63">
        <f>IF(NOT(AR532),IF(TRIM($H532)="","Assembly","Phantom Alt"),VLOOKUP(F532,ZPCS04!B:G,6,0))</f>
        <v>768</v>
      </c>
      <c r="AU532" s="7"/>
      <c r="AV532" s="38">
        <f ca="1">IF(TRIM($W532)="F",OFFSET($A$5,MATCH($AS532,$AS$5:$AS532,0)-1,0),$A532)</f>
        <v>533</v>
      </c>
      <c r="AW532" s="38">
        <f ca="1">IFERROR(OFFSET(ZPCS04!$A$1,MATCH(F532,ZPCS04!B:B,0)-1,0),100)</f>
        <v>2</v>
      </c>
      <c r="AX532" s="7"/>
      <c r="AY532" s="6" t="b">
        <f t="shared" si="173"/>
        <v>1</v>
      </c>
      <c r="AZ532" s="6" t="b">
        <f t="shared" si="174"/>
        <v>1</v>
      </c>
      <c r="BB532" s="38" t="str">
        <f ca="1">IF(AT532="Phantom Alt",MATCH($AS532,$AS$5:$AS532,0),IF(OR(OFFSET($AF532,0,8-COUNTBLANK($AG532:$AN532))=$F531,$BE532=$BE531),$BB531,""))</f>
        <v/>
      </c>
      <c r="BC532" s="41"/>
      <c r="BD532" s="55" t="str">
        <f t="shared" si="175"/>
        <v>90MB1BG0-C1BAY0 | 11204-0054N000</v>
      </c>
      <c r="BE532" s="55" t="str">
        <f t="shared" ca="1" si="176"/>
        <v>90MB1BG0-C1BAY0 | 59MB1BGB-MB0A01S</v>
      </c>
      <c r="BF532" s="57">
        <f ca="1">IFERROR(VLOOKUP($BE532,$BD$5:$BF531,3,0)*$AE532,VLOOKUP($C532,Demanda!$A:$B,2,0)*$AE532)*IF(AT532="Phantom Alt",$BC532,TRUE)</f>
        <v>13500</v>
      </c>
      <c r="BG532" s="57">
        <f t="shared" ca="1" si="177"/>
        <v>0</v>
      </c>
      <c r="BH532" s="57">
        <f>SUMIF(Invoice!A:A,F532,Invoice!B:B)</f>
        <v>0</v>
      </c>
      <c r="BI532" s="57">
        <f t="shared" ca="1" si="178"/>
        <v>13500</v>
      </c>
      <c r="BJ532" s="57">
        <f ca="1">MIN((BI532-SUMIF($AS$5:AS531,AS532,$BJ$5:BJ531)),MAX(0,BH532-SUMIF($F$5:F531,F532,$BJ$5:BJ531)))</f>
        <v>0</v>
      </c>
      <c r="BK532" s="57">
        <f t="shared" ca="1" si="179"/>
        <v>0</v>
      </c>
      <c r="BL532" s="57">
        <f ca="1">MAX(0,SUMIF(Invoice!A:A,F532,Invoice!B:B)-SUMIF(F:F,F532,BJ:BJ))*(COUNTIF(F:F,F532)=COUNTIF($F$5:F532,F532))</f>
        <v>0</v>
      </c>
    </row>
    <row r="533" spans="1:64" hidden="1">
      <c r="A533" s="43">
        <v>532</v>
      </c>
      <c r="B533" s="13" t="s">
        <v>145</v>
      </c>
      <c r="C533" s="13" t="s">
        <v>5706</v>
      </c>
      <c r="D533" s="13">
        <v>2</v>
      </c>
      <c r="E533" s="13">
        <v>1510</v>
      </c>
      <c r="F533" s="71" t="s">
        <v>1730</v>
      </c>
      <c r="G533" s="71" t="s">
        <v>1731</v>
      </c>
      <c r="H533" s="13" t="s">
        <v>1006</v>
      </c>
      <c r="I533" s="13" t="s">
        <v>55</v>
      </c>
      <c r="J533" s="28">
        <v>0</v>
      </c>
      <c r="K533" s="13" t="s">
        <v>1383</v>
      </c>
      <c r="L533" s="13" t="s">
        <v>53</v>
      </c>
      <c r="M533" s="13">
        <v>9</v>
      </c>
      <c r="O533" s="13">
        <v>1</v>
      </c>
      <c r="P533" s="13">
        <v>2</v>
      </c>
      <c r="Q533" s="13">
        <v>3</v>
      </c>
      <c r="R533" s="13" t="s">
        <v>122</v>
      </c>
      <c r="S533" s="13" t="s">
        <v>122</v>
      </c>
      <c r="T533" s="13">
        <v>44901</v>
      </c>
      <c r="U533" s="13">
        <v>2958465</v>
      </c>
      <c r="V533" s="13" t="s">
        <v>5707</v>
      </c>
      <c r="W533" s="13" t="s">
        <v>144</v>
      </c>
      <c r="Y533" s="13" t="s">
        <v>143</v>
      </c>
      <c r="Z533" s="13">
        <v>7594328</v>
      </c>
      <c r="AA533" s="13">
        <v>970</v>
      </c>
      <c r="AB533" s="13">
        <v>485</v>
      </c>
      <c r="AE533" s="51">
        <f t="shared" si="160"/>
        <v>9</v>
      </c>
      <c r="AG533" s="6" t="str">
        <f t="shared" si="161"/>
        <v>90MB1BG0-C1BAY0</v>
      </c>
      <c r="AH533" s="6" t="str">
        <f t="shared" si="162"/>
        <v>59MB1BGB-MB0A01S</v>
      </c>
      <c r="AI533" s="6" t="str">
        <f t="shared" si="163"/>
        <v/>
      </c>
      <c r="AJ533" s="6" t="str">
        <f t="shared" si="164"/>
        <v/>
      </c>
      <c r="AK533" s="6" t="str">
        <f t="shared" si="165"/>
        <v/>
      </c>
      <c r="AL533" s="6" t="str">
        <f t="shared" si="166"/>
        <v/>
      </c>
      <c r="AM533" s="6" t="str">
        <f t="shared" si="167"/>
        <v/>
      </c>
      <c r="AN533" s="6" t="str">
        <f t="shared" si="168"/>
        <v/>
      </c>
      <c r="AO533" s="6" t="str">
        <f t="shared" si="169"/>
        <v xml:space="preserve">90MB1BG0-C1BAY0 | 59MB1BGB-MB0A01S |  |  |  |  |  | </v>
      </c>
      <c r="AP533" s="6">
        <f t="shared" si="170"/>
        <v>0</v>
      </c>
      <c r="AQ533" s="4"/>
      <c r="AR533" s="6" t="b">
        <f t="shared" si="171"/>
        <v>1</v>
      </c>
      <c r="AS533" s="6" t="str">
        <f t="shared" si="172"/>
        <v>461E | 90MB1BG0-C1BAY0 | 59MB1BGB-MB0A01S |  |  |  |  |  |  | F0</v>
      </c>
      <c r="AT533" s="63">
        <f>IF(NOT(AR533),IF(TRIM($H533)="","Assembly","Phantom Alt"),VLOOKUP(F533,ZPCS04!B:G,6,0))</f>
        <v>768</v>
      </c>
      <c r="AU533" s="7"/>
      <c r="AV533" s="38">
        <f ca="1">IF(TRIM($W533)="F",OFFSET($A$5,MATCH($AS533,$AS$5:$AS533,0)-1,0),$A533)</f>
        <v>533</v>
      </c>
      <c r="AW533" s="38">
        <f ca="1">IFERROR(OFFSET(ZPCS04!$A$1,MATCH(F533,ZPCS04!B:B,0)-1,0),100)</f>
        <v>2</v>
      </c>
      <c r="AX533" s="7"/>
      <c r="AY533" s="6" t="b">
        <f t="shared" si="173"/>
        <v>1</v>
      </c>
      <c r="AZ533" s="6" t="b">
        <f t="shared" si="174"/>
        <v>1</v>
      </c>
      <c r="BB533" s="38" t="str">
        <f ca="1">IF(AT533="Phantom Alt",MATCH($AS533,$AS$5:$AS533,0),IF(OR(OFFSET($AF533,0,8-COUNTBLANK($AG533:$AN533))=$F532,$BE533=$BE532),$BB532,""))</f>
        <v/>
      </c>
      <c r="BC533" s="41"/>
      <c r="BD533" s="55" t="str">
        <f t="shared" si="175"/>
        <v>90MB1BG0-C1BAY0 | 11G233247515070</v>
      </c>
      <c r="BE533" s="55" t="str">
        <f t="shared" ca="1" si="176"/>
        <v>90MB1BG0-C1BAY0 | 59MB1BGB-MB0A01S</v>
      </c>
      <c r="BF533" s="57">
        <f ca="1">IFERROR(VLOOKUP($BE533,$BD$5:$BF532,3,0)*$AE533,VLOOKUP($C533,Demanda!$A:$B,2,0)*$AE533)*IF(AT533="Phantom Alt",$BC533,TRUE)</f>
        <v>13500</v>
      </c>
      <c r="BG533" s="57">
        <f t="shared" ca="1" si="177"/>
        <v>0</v>
      </c>
      <c r="BH533" s="57">
        <f>SUMIF(Invoice!A:A,F533,Invoice!B:B)</f>
        <v>0</v>
      </c>
      <c r="BI533" s="57">
        <f t="shared" ca="1" si="178"/>
        <v>13500</v>
      </c>
      <c r="BJ533" s="57">
        <f ca="1">MIN((BI533-SUMIF($AS$5:AS532,AS533,$BJ$5:BJ532)),MAX(0,BH533-SUMIF($F$5:F532,F533,$BJ$5:BJ532)))</f>
        <v>0</v>
      </c>
      <c r="BK533" s="57">
        <f t="shared" ca="1" si="179"/>
        <v>0</v>
      </c>
      <c r="BL533" s="57">
        <f ca="1">MAX(0,SUMIF(Invoice!A:A,F533,Invoice!B:B)-SUMIF(F:F,F533,BJ:BJ))*(COUNTIF(F:F,F533)=COUNTIF($F$5:F533,F533))</f>
        <v>0</v>
      </c>
    </row>
    <row r="534" spans="1:64" hidden="1">
      <c r="A534" s="43">
        <v>534</v>
      </c>
      <c r="B534" s="13" t="s">
        <v>145</v>
      </c>
      <c r="C534" s="13" t="s">
        <v>5706</v>
      </c>
      <c r="D534" s="13">
        <v>2</v>
      </c>
      <c r="E534" s="13">
        <v>1510</v>
      </c>
      <c r="F534" s="71" t="s">
        <v>1732</v>
      </c>
      <c r="G534" s="71" t="s">
        <v>1731</v>
      </c>
      <c r="H534" s="13" t="s">
        <v>1006</v>
      </c>
      <c r="I534" s="13" t="s">
        <v>54</v>
      </c>
      <c r="J534" s="28">
        <v>100</v>
      </c>
      <c r="K534" s="13" t="s">
        <v>1383</v>
      </c>
      <c r="L534" s="13" t="s">
        <v>53</v>
      </c>
      <c r="M534" s="13">
        <v>9</v>
      </c>
      <c r="N534" s="13">
        <v>9</v>
      </c>
      <c r="O534" s="13">
        <v>1</v>
      </c>
      <c r="P534" s="13">
        <v>2</v>
      </c>
      <c r="Q534" s="13">
        <v>1</v>
      </c>
      <c r="R534" s="13" t="s">
        <v>122</v>
      </c>
      <c r="S534" s="13" t="s">
        <v>122</v>
      </c>
      <c r="T534" s="13">
        <v>44901</v>
      </c>
      <c r="U534" s="13">
        <v>2958465</v>
      </c>
      <c r="V534" s="13" t="s">
        <v>5707</v>
      </c>
      <c r="W534" s="13" t="s">
        <v>144</v>
      </c>
      <c r="Y534" s="13" t="s">
        <v>143</v>
      </c>
      <c r="Z534" s="13">
        <v>7594328</v>
      </c>
      <c r="AA534" s="13">
        <v>966</v>
      </c>
      <c r="AB534" s="13">
        <v>483</v>
      </c>
      <c r="AE534" s="51">
        <f t="shared" si="160"/>
        <v>9</v>
      </c>
      <c r="AG534" s="6" t="str">
        <f t="shared" si="161"/>
        <v>90MB1BG0-C1BAY0</v>
      </c>
      <c r="AH534" s="6" t="str">
        <f t="shared" si="162"/>
        <v>59MB1BGB-MB0A01S</v>
      </c>
      <c r="AI534" s="6" t="str">
        <f t="shared" si="163"/>
        <v/>
      </c>
      <c r="AJ534" s="6" t="str">
        <f t="shared" si="164"/>
        <v/>
      </c>
      <c r="AK534" s="6" t="str">
        <f t="shared" si="165"/>
        <v/>
      </c>
      <c r="AL534" s="6" t="str">
        <f t="shared" si="166"/>
        <v/>
      </c>
      <c r="AM534" s="6" t="str">
        <f t="shared" si="167"/>
        <v/>
      </c>
      <c r="AN534" s="6" t="str">
        <f t="shared" si="168"/>
        <v/>
      </c>
      <c r="AO534" s="6" t="str">
        <f t="shared" si="169"/>
        <v xml:space="preserve">90MB1BG0-C1BAY0 | 59MB1BGB-MB0A01S |  |  |  |  |  | </v>
      </c>
      <c r="AP534" s="6">
        <f t="shared" si="170"/>
        <v>100</v>
      </c>
      <c r="AQ534" s="4"/>
      <c r="AR534" s="6" t="b">
        <f t="shared" si="171"/>
        <v>1</v>
      </c>
      <c r="AS534" s="6" t="str">
        <f t="shared" si="172"/>
        <v>461E | 90MB1BG0-C1BAY0 | 59MB1BGB-MB0A01S |  |  |  |  |  |  | F0</v>
      </c>
      <c r="AT534" s="63">
        <f>IF(NOT(AR534),IF(TRIM($H534)="","Assembly","Phantom Alt"),VLOOKUP(F534,ZPCS04!B:G,6,0))</f>
        <v>768</v>
      </c>
      <c r="AU534" s="7"/>
      <c r="AV534" s="38">
        <f ca="1">IF(TRIM($W534)="F",OFFSET($A$5,MATCH($AS534,$AS$5:$AS534,0)-1,0),$A534)</f>
        <v>533</v>
      </c>
      <c r="AW534" s="38">
        <f ca="1">IFERROR(OFFSET(ZPCS04!$A$1,MATCH(F534,ZPCS04!B:B,0)-1,0),100)</f>
        <v>1.9999998400000001</v>
      </c>
      <c r="AX534" s="7"/>
      <c r="AY534" s="6" t="b">
        <f t="shared" si="173"/>
        <v>1</v>
      </c>
      <c r="AZ534" s="6" t="b">
        <f t="shared" si="174"/>
        <v>1</v>
      </c>
      <c r="BB534" s="38" t="str">
        <f ca="1">IF(AT534="Phantom Alt",MATCH($AS534,$AS$5:$AS534,0),IF(OR(OFFSET($AF534,0,8-COUNTBLANK($AG534:$AN534))=$F533,$BE534=$BE533),$BB533,""))</f>
        <v/>
      </c>
      <c r="BC534" s="41"/>
      <c r="BD534" s="55" t="str">
        <f t="shared" si="175"/>
        <v>90MB1BG0-C1BAY0 | 11G233247515150</v>
      </c>
      <c r="BE534" s="55" t="str">
        <f t="shared" ca="1" si="176"/>
        <v>90MB1BG0-C1BAY0 | 59MB1BGB-MB0A01S</v>
      </c>
      <c r="BF534" s="57">
        <f ca="1">IFERROR(VLOOKUP($BE534,$BD$5:$BF533,3,0)*$AE534,VLOOKUP($C534,Demanda!$A:$B,2,0)*$AE534)*IF(AT534="Phantom Alt",$BC534,TRUE)</f>
        <v>13500</v>
      </c>
      <c r="BG534" s="57">
        <f t="shared" ca="1" si="177"/>
        <v>13500</v>
      </c>
      <c r="BH534" s="57">
        <f>SUMIF(Invoice!A:A,F534,Invoice!B:B)</f>
        <v>16000</v>
      </c>
      <c r="BI534" s="57">
        <f t="shared" ca="1" si="178"/>
        <v>13500</v>
      </c>
      <c r="BJ534" s="57">
        <f ca="1">MIN((BI534-SUMIF($AS$5:AS533,AS534,$BJ$5:BJ533)),MAX(0,BH534-SUMIF($F$5:F533,F534,$BJ$5:BJ533)))</f>
        <v>13500</v>
      </c>
      <c r="BK534" s="57">
        <f t="shared" ca="1" si="179"/>
        <v>0</v>
      </c>
      <c r="BL534" s="57">
        <f ca="1">MAX(0,SUMIF(Invoice!A:A,F534,Invoice!B:B)-SUMIF(F:F,F534,BJ:BJ))*(COUNTIF(F:F,F534)=COUNTIF($F$5:F534,F534))</f>
        <v>2500</v>
      </c>
    </row>
    <row r="535" spans="1:64" hidden="1">
      <c r="A535" s="43">
        <v>535</v>
      </c>
      <c r="B535" s="13" t="s">
        <v>145</v>
      </c>
      <c r="C535" s="13" t="s">
        <v>5706</v>
      </c>
      <c r="D535" s="13">
        <v>2</v>
      </c>
      <c r="E535" s="13">
        <v>1510</v>
      </c>
      <c r="F535" s="71" t="s">
        <v>1733</v>
      </c>
      <c r="G535" s="71" t="s">
        <v>1731</v>
      </c>
      <c r="H535" s="13" t="s">
        <v>1006</v>
      </c>
      <c r="I535" s="13" t="s">
        <v>55</v>
      </c>
      <c r="J535" s="28">
        <v>0</v>
      </c>
      <c r="K535" s="13" t="s">
        <v>1383</v>
      </c>
      <c r="L535" s="13" t="s">
        <v>53</v>
      </c>
      <c r="M535" s="13">
        <v>9</v>
      </c>
      <c r="O535" s="13">
        <v>1</v>
      </c>
      <c r="P535" s="13">
        <v>2</v>
      </c>
      <c r="Q535" s="13">
        <v>4</v>
      </c>
      <c r="R535" s="13" t="s">
        <v>122</v>
      </c>
      <c r="S535" s="13" t="s">
        <v>122</v>
      </c>
      <c r="T535" s="13">
        <v>44901</v>
      </c>
      <c r="U535" s="13">
        <v>2958465</v>
      </c>
      <c r="V535" s="13" t="s">
        <v>5707</v>
      </c>
      <c r="W535" s="13" t="s">
        <v>144</v>
      </c>
      <c r="Y535" s="13" t="s">
        <v>143</v>
      </c>
      <c r="Z535" s="13">
        <v>7594328</v>
      </c>
      <c r="AA535" s="13">
        <v>972</v>
      </c>
      <c r="AB535" s="13">
        <v>486</v>
      </c>
      <c r="AE535" s="51">
        <f t="shared" si="160"/>
        <v>9</v>
      </c>
      <c r="AG535" s="6" t="str">
        <f t="shared" si="161"/>
        <v>90MB1BG0-C1BAY0</v>
      </c>
      <c r="AH535" s="6" t="str">
        <f t="shared" si="162"/>
        <v>59MB1BGB-MB0A01S</v>
      </c>
      <c r="AI535" s="6" t="str">
        <f t="shared" si="163"/>
        <v/>
      </c>
      <c r="AJ535" s="6" t="str">
        <f t="shared" si="164"/>
        <v/>
      </c>
      <c r="AK535" s="6" t="str">
        <f t="shared" si="165"/>
        <v/>
      </c>
      <c r="AL535" s="6" t="str">
        <f t="shared" si="166"/>
        <v/>
      </c>
      <c r="AM535" s="6" t="str">
        <f t="shared" si="167"/>
        <v/>
      </c>
      <c r="AN535" s="6" t="str">
        <f t="shared" si="168"/>
        <v/>
      </c>
      <c r="AO535" s="6" t="str">
        <f t="shared" si="169"/>
        <v xml:space="preserve">90MB1BG0-C1BAY0 | 59MB1BGB-MB0A01S |  |  |  |  |  | </v>
      </c>
      <c r="AP535" s="6">
        <f t="shared" si="170"/>
        <v>0</v>
      </c>
      <c r="AQ535" s="4"/>
      <c r="AR535" s="6" t="b">
        <f t="shared" si="171"/>
        <v>1</v>
      </c>
      <c r="AS535" s="6" t="str">
        <f t="shared" si="172"/>
        <v>461E | 90MB1BG0-C1BAY0 | 59MB1BGB-MB0A01S |  |  |  |  |  |  | F0</v>
      </c>
      <c r="AT535" s="63">
        <f>IF(NOT(AR535),IF(TRIM($H535)="","Assembly","Phantom Alt"),VLOOKUP(F535,ZPCS04!B:G,6,0))</f>
        <v>768</v>
      </c>
      <c r="AU535" s="7"/>
      <c r="AV535" s="38">
        <f ca="1">IF(TRIM($W535)="F",OFFSET($A$5,MATCH($AS535,$AS$5:$AS535,0)-1,0),$A535)</f>
        <v>533</v>
      </c>
      <c r="AW535" s="38">
        <f ca="1">IFERROR(OFFSET(ZPCS04!$A$1,MATCH(F535,ZPCS04!B:B,0)-1,0),100)</f>
        <v>2</v>
      </c>
      <c r="AX535" s="7"/>
      <c r="AY535" s="6" t="b">
        <f t="shared" si="173"/>
        <v>1</v>
      </c>
      <c r="AZ535" s="6" t="b">
        <f t="shared" si="174"/>
        <v>1</v>
      </c>
      <c r="BB535" s="38" t="str">
        <f ca="1">IF(AT535="Phantom Alt",MATCH($AS535,$AS$5:$AS535,0),IF(OR(OFFSET($AF535,0,8-COUNTBLANK($AG535:$AN535))=$F534,$BE535=$BE534),$BB534,""))</f>
        <v/>
      </c>
      <c r="BC535" s="41"/>
      <c r="BD535" s="55" t="str">
        <f t="shared" si="175"/>
        <v>90MB1BG0-C1BAY0 | 11G233247515320</v>
      </c>
      <c r="BE535" s="55" t="str">
        <f t="shared" ca="1" si="176"/>
        <v>90MB1BG0-C1BAY0 | 59MB1BGB-MB0A01S</v>
      </c>
      <c r="BF535" s="57">
        <f ca="1">IFERROR(VLOOKUP($BE535,$BD$5:$BF534,3,0)*$AE535,VLOOKUP($C535,Demanda!$A:$B,2,0)*$AE535)*IF(AT535="Phantom Alt",$BC535,TRUE)</f>
        <v>13500</v>
      </c>
      <c r="BG535" s="57">
        <f t="shared" ca="1" si="177"/>
        <v>0</v>
      </c>
      <c r="BH535" s="57">
        <f>SUMIF(Invoice!A:A,F535,Invoice!B:B)</f>
        <v>0</v>
      </c>
      <c r="BI535" s="57">
        <f t="shared" ca="1" si="178"/>
        <v>13500</v>
      </c>
      <c r="BJ535" s="57">
        <f ca="1">MIN((BI535-SUMIF($AS$5:AS534,AS535,$BJ$5:BJ534)),MAX(0,BH535-SUMIF($F$5:F534,F535,$BJ$5:BJ534)))</f>
        <v>0</v>
      </c>
      <c r="BK535" s="57">
        <f t="shared" ca="1" si="179"/>
        <v>0</v>
      </c>
      <c r="BL535" s="57">
        <f ca="1">MAX(0,SUMIF(Invoice!A:A,F535,Invoice!B:B)-SUMIF(F:F,F535,BJ:BJ))*(COUNTIF(F:F,F535)=COUNTIF($F$5:F535,F535))</f>
        <v>0</v>
      </c>
    </row>
    <row r="536" spans="1:64" hidden="1">
      <c r="A536" s="43">
        <v>536</v>
      </c>
      <c r="B536" s="13" t="s">
        <v>145</v>
      </c>
      <c r="C536" s="13" t="s">
        <v>5706</v>
      </c>
      <c r="D536" s="13">
        <v>2</v>
      </c>
      <c r="E536" s="13">
        <v>1510</v>
      </c>
      <c r="F536" s="71" t="s">
        <v>1734</v>
      </c>
      <c r="G536" s="71" t="s">
        <v>1731</v>
      </c>
      <c r="H536" s="13" t="s">
        <v>1006</v>
      </c>
      <c r="I536" s="13" t="s">
        <v>55</v>
      </c>
      <c r="J536" s="28">
        <v>0</v>
      </c>
      <c r="K536" s="13" t="s">
        <v>1383</v>
      </c>
      <c r="L536" s="13" t="s">
        <v>53</v>
      </c>
      <c r="M536" s="13">
        <v>9</v>
      </c>
      <c r="O536" s="13">
        <v>1</v>
      </c>
      <c r="P536" s="13">
        <v>2</v>
      </c>
      <c r="Q536" s="13">
        <v>5</v>
      </c>
      <c r="R536" s="13" t="s">
        <v>122</v>
      </c>
      <c r="S536" s="13" t="s">
        <v>122</v>
      </c>
      <c r="T536" s="13">
        <v>44901</v>
      </c>
      <c r="U536" s="13">
        <v>2958465</v>
      </c>
      <c r="V536" s="13" t="s">
        <v>5707</v>
      </c>
      <c r="W536" s="13" t="s">
        <v>144</v>
      </c>
      <c r="Y536" s="13" t="s">
        <v>143</v>
      </c>
      <c r="Z536" s="13">
        <v>7594328</v>
      </c>
      <c r="AA536" s="13">
        <v>974</v>
      </c>
      <c r="AB536" s="13">
        <v>487</v>
      </c>
      <c r="AE536" s="51">
        <f t="shared" si="160"/>
        <v>9</v>
      </c>
      <c r="AG536" s="6" t="str">
        <f t="shared" si="161"/>
        <v>90MB1BG0-C1BAY0</v>
      </c>
      <c r="AH536" s="6" t="str">
        <f t="shared" si="162"/>
        <v>59MB1BGB-MB0A01S</v>
      </c>
      <c r="AI536" s="6" t="str">
        <f t="shared" si="163"/>
        <v/>
      </c>
      <c r="AJ536" s="6" t="str">
        <f t="shared" si="164"/>
        <v/>
      </c>
      <c r="AK536" s="6" t="str">
        <f t="shared" si="165"/>
        <v/>
      </c>
      <c r="AL536" s="6" t="str">
        <f t="shared" si="166"/>
        <v/>
      </c>
      <c r="AM536" s="6" t="str">
        <f t="shared" si="167"/>
        <v/>
      </c>
      <c r="AN536" s="6" t="str">
        <f t="shared" si="168"/>
        <v/>
      </c>
      <c r="AO536" s="6" t="str">
        <f t="shared" si="169"/>
        <v xml:space="preserve">90MB1BG0-C1BAY0 | 59MB1BGB-MB0A01S |  |  |  |  |  | </v>
      </c>
      <c r="AP536" s="6">
        <f t="shared" si="170"/>
        <v>0</v>
      </c>
      <c r="AQ536" s="4"/>
      <c r="AR536" s="6" t="b">
        <f t="shared" si="171"/>
        <v>1</v>
      </c>
      <c r="AS536" s="6" t="str">
        <f t="shared" si="172"/>
        <v>461E | 90MB1BG0-C1BAY0 | 59MB1BGB-MB0A01S |  |  |  |  |  |  | F0</v>
      </c>
      <c r="AT536" s="63">
        <f>IF(NOT(AR536),IF(TRIM($H536)="","Assembly","Phantom Alt"),VLOOKUP(F536,ZPCS04!B:G,6,0))</f>
        <v>768</v>
      </c>
      <c r="AU536" s="7"/>
      <c r="AV536" s="38">
        <f ca="1">IF(TRIM($W536)="F",OFFSET($A$5,MATCH($AS536,$AS$5:$AS536,0)-1,0),$A536)</f>
        <v>533</v>
      </c>
      <c r="AW536" s="38">
        <f ca="1">IFERROR(OFFSET(ZPCS04!$A$1,MATCH(F536,ZPCS04!B:B,0)-1,0),100)</f>
        <v>2</v>
      </c>
      <c r="AX536" s="7"/>
      <c r="AY536" s="6" t="b">
        <f t="shared" si="173"/>
        <v>1</v>
      </c>
      <c r="AZ536" s="6" t="b">
        <f t="shared" si="174"/>
        <v>1</v>
      </c>
      <c r="BB536" s="38" t="str">
        <f ca="1">IF(AT536="Phantom Alt",MATCH($AS536,$AS$5:$AS536,0),IF(OR(OFFSET($AF536,0,8-COUNTBLANK($AG536:$AN536))=$F535,$BE536=$BE535),$BB535,""))</f>
        <v/>
      </c>
      <c r="BC536" s="41"/>
      <c r="BD536" s="55" t="str">
        <f t="shared" si="175"/>
        <v>90MB1BG0-C1BAY0 | 11G233247515360</v>
      </c>
      <c r="BE536" s="55" t="str">
        <f t="shared" ca="1" si="176"/>
        <v>90MB1BG0-C1BAY0 | 59MB1BGB-MB0A01S</v>
      </c>
      <c r="BF536" s="57">
        <f ca="1">IFERROR(VLOOKUP($BE536,$BD$5:$BF535,3,0)*$AE536,VLOOKUP($C536,Demanda!$A:$B,2,0)*$AE536)*IF(AT536="Phantom Alt",$BC536,TRUE)</f>
        <v>13500</v>
      </c>
      <c r="BG536" s="57">
        <f t="shared" ca="1" si="177"/>
        <v>0</v>
      </c>
      <c r="BH536" s="57">
        <f>SUMIF(Invoice!A:A,F536,Invoice!B:B)</f>
        <v>0</v>
      </c>
      <c r="BI536" s="57">
        <f t="shared" ca="1" si="178"/>
        <v>13500</v>
      </c>
      <c r="BJ536" s="57">
        <f ca="1">MIN((BI536-SUMIF($AS$5:AS535,AS536,$BJ$5:BJ535)),MAX(0,BH536-SUMIF($F$5:F535,F536,$BJ$5:BJ535)))</f>
        <v>0</v>
      </c>
      <c r="BK536" s="57">
        <f t="shared" ca="1" si="179"/>
        <v>0</v>
      </c>
      <c r="BL536" s="57">
        <f ca="1">MAX(0,SUMIF(Invoice!A:A,F536,Invoice!B:B)-SUMIF(F:F,F536,BJ:BJ))*(COUNTIF(F:F,F536)=COUNTIF($F$5:F536,F536))</f>
        <v>0</v>
      </c>
    </row>
    <row r="537" spans="1:64" hidden="1">
      <c r="A537" s="43">
        <v>537</v>
      </c>
      <c r="B537" s="13" t="s">
        <v>145</v>
      </c>
      <c r="C537" s="13" t="s">
        <v>5706</v>
      </c>
      <c r="D537" s="13">
        <v>2</v>
      </c>
      <c r="E537" s="13">
        <v>1510</v>
      </c>
      <c r="F537" s="71" t="s">
        <v>1735</v>
      </c>
      <c r="G537" s="71" t="s">
        <v>1736</v>
      </c>
      <c r="H537" s="13" t="s">
        <v>1006</v>
      </c>
      <c r="I537" s="13" t="s">
        <v>55</v>
      </c>
      <c r="J537" s="28">
        <v>0</v>
      </c>
      <c r="K537" s="13" t="s">
        <v>148</v>
      </c>
      <c r="L537" s="13" t="s">
        <v>53</v>
      </c>
      <c r="M537" s="13">
        <v>9</v>
      </c>
      <c r="O537" s="13">
        <v>1</v>
      </c>
      <c r="P537" s="13">
        <v>2</v>
      </c>
      <c r="Q537" s="13">
        <v>6</v>
      </c>
      <c r="R537" s="13" t="s">
        <v>73</v>
      </c>
      <c r="S537" s="13" t="s">
        <v>73</v>
      </c>
      <c r="T537" s="13">
        <v>44901</v>
      </c>
      <c r="U537" s="13">
        <v>2958465</v>
      </c>
      <c r="V537" s="13" t="s">
        <v>5707</v>
      </c>
      <c r="W537" s="13" t="s">
        <v>144</v>
      </c>
      <c r="Y537" s="13" t="s">
        <v>143</v>
      </c>
      <c r="Z537" s="13">
        <v>7594328</v>
      </c>
      <c r="AA537" s="13">
        <v>976</v>
      </c>
      <c r="AB537" s="13">
        <v>488</v>
      </c>
      <c r="AE537" s="51">
        <f t="shared" si="160"/>
        <v>9</v>
      </c>
      <c r="AG537" s="6" t="str">
        <f t="shared" si="161"/>
        <v>90MB1BG0-C1BAY0</v>
      </c>
      <c r="AH537" s="6" t="str">
        <f t="shared" si="162"/>
        <v>59MB1BGB-MB0A01S</v>
      </c>
      <c r="AI537" s="6" t="str">
        <f t="shared" si="163"/>
        <v/>
      </c>
      <c r="AJ537" s="6" t="str">
        <f t="shared" si="164"/>
        <v/>
      </c>
      <c r="AK537" s="6" t="str">
        <f t="shared" si="165"/>
        <v/>
      </c>
      <c r="AL537" s="6" t="str">
        <f t="shared" si="166"/>
        <v/>
      </c>
      <c r="AM537" s="6" t="str">
        <f t="shared" si="167"/>
        <v/>
      </c>
      <c r="AN537" s="6" t="str">
        <f t="shared" si="168"/>
        <v/>
      </c>
      <c r="AO537" s="6" t="str">
        <f t="shared" si="169"/>
        <v xml:space="preserve">90MB1BG0-C1BAY0 | 59MB1BGB-MB0A01S |  |  |  |  |  | </v>
      </c>
      <c r="AP537" s="6">
        <f t="shared" si="170"/>
        <v>0</v>
      </c>
      <c r="AQ537" s="4"/>
      <c r="AR537" s="6" t="b">
        <f t="shared" si="171"/>
        <v>1</v>
      </c>
      <c r="AS537" s="6" t="str">
        <f t="shared" si="172"/>
        <v>461E | 90MB1BG0-C1BAY0 | 59MB1BGB-MB0A01S |  |  |  |  |  |  | F0</v>
      </c>
      <c r="AT537" s="63">
        <f>IF(NOT(AR537),IF(TRIM($H537)="","Assembly","Phantom Alt"),VLOOKUP(F537,ZPCS04!B:G,6,0))</f>
        <v>768</v>
      </c>
      <c r="AU537" s="7"/>
      <c r="AV537" s="38">
        <f ca="1">IF(TRIM($W537)="F",OFFSET($A$5,MATCH($AS537,$AS$5:$AS537,0)-1,0),$A537)</f>
        <v>533</v>
      </c>
      <c r="AW537" s="38">
        <f ca="1">IFERROR(OFFSET(ZPCS04!$A$1,MATCH(F537,ZPCS04!B:B,0)-1,0),100)</f>
        <v>2</v>
      </c>
      <c r="AX537" s="7"/>
      <c r="AY537" s="6" t="b">
        <f t="shared" si="173"/>
        <v>1</v>
      </c>
      <c r="AZ537" s="6" t="b">
        <f t="shared" si="174"/>
        <v>1</v>
      </c>
      <c r="BB537" s="38" t="str">
        <f ca="1">IF(AT537="Phantom Alt",MATCH($AS537,$AS$5:$AS537,0),IF(OR(OFFSET($AF537,0,8-COUNTBLANK($AG537:$AN537))=$F536,$BE537=$BE536),$BB536,""))</f>
        <v/>
      </c>
      <c r="BC537" s="41"/>
      <c r="BD537" s="55" t="str">
        <f t="shared" si="175"/>
        <v>90MB1BG0-C1BAY0 | 11G233247515370</v>
      </c>
      <c r="BE537" s="55" t="str">
        <f t="shared" ca="1" si="176"/>
        <v>90MB1BG0-C1BAY0 | 59MB1BGB-MB0A01S</v>
      </c>
      <c r="BF537" s="57">
        <f ca="1">IFERROR(VLOOKUP($BE537,$BD$5:$BF536,3,0)*$AE537,VLOOKUP($C537,Demanda!$A:$B,2,0)*$AE537)*IF(AT537="Phantom Alt",$BC537,TRUE)</f>
        <v>13500</v>
      </c>
      <c r="BG537" s="57">
        <f t="shared" ca="1" si="177"/>
        <v>0</v>
      </c>
      <c r="BH537" s="57">
        <f>SUMIF(Invoice!A:A,F537,Invoice!B:B)</f>
        <v>0</v>
      </c>
      <c r="BI537" s="57">
        <f t="shared" ca="1" si="178"/>
        <v>13500</v>
      </c>
      <c r="BJ537" s="57">
        <f ca="1">MIN((BI537-SUMIF($AS$5:AS536,AS537,$BJ$5:BJ536)),MAX(0,BH537-SUMIF($F$5:F536,F537,$BJ$5:BJ536)))</f>
        <v>0</v>
      </c>
      <c r="BK537" s="57">
        <f t="shared" ca="1" si="179"/>
        <v>0</v>
      </c>
      <c r="BL537" s="57">
        <f ca="1">MAX(0,SUMIF(Invoice!A:A,F537,Invoice!B:B)-SUMIF(F:F,F537,BJ:BJ))*(COUNTIF(F:F,F537)=COUNTIF($F$5:F537,F537))</f>
        <v>0</v>
      </c>
    </row>
    <row r="538" spans="1:64" hidden="1">
      <c r="A538" s="43">
        <v>538</v>
      </c>
      <c r="B538" s="13" t="s">
        <v>145</v>
      </c>
      <c r="C538" s="13" t="s">
        <v>5706</v>
      </c>
      <c r="D538" s="13">
        <v>2</v>
      </c>
      <c r="E538" s="13">
        <v>1510</v>
      </c>
      <c r="F538" s="71" t="s">
        <v>1737</v>
      </c>
      <c r="G538" s="71" t="s">
        <v>1738</v>
      </c>
      <c r="H538" s="13" t="s">
        <v>1006</v>
      </c>
      <c r="I538" s="13" t="s">
        <v>55</v>
      </c>
      <c r="J538" s="28">
        <v>0</v>
      </c>
      <c r="K538" s="13" t="s">
        <v>1383</v>
      </c>
      <c r="L538" s="13" t="s">
        <v>53</v>
      </c>
      <c r="M538" s="13">
        <v>9</v>
      </c>
      <c r="O538" s="13">
        <v>1</v>
      </c>
      <c r="P538" s="13">
        <v>2</v>
      </c>
      <c r="Q538" s="13">
        <v>7</v>
      </c>
      <c r="R538" s="13" t="s">
        <v>122</v>
      </c>
      <c r="S538" s="13" t="s">
        <v>122</v>
      </c>
      <c r="T538" s="13">
        <v>44901</v>
      </c>
      <c r="U538" s="13">
        <v>2958465</v>
      </c>
      <c r="V538" s="13" t="s">
        <v>5707</v>
      </c>
      <c r="W538" s="13" t="s">
        <v>144</v>
      </c>
      <c r="Y538" s="13" t="s">
        <v>143</v>
      </c>
      <c r="Z538" s="13">
        <v>7594328</v>
      </c>
      <c r="AA538" s="13">
        <v>978</v>
      </c>
      <c r="AB538" s="13">
        <v>489</v>
      </c>
      <c r="AE538" s="51">
        <f t="shared" si="160"/>
        <v>9</v>
      </c>
      <c r="AG538" s="6" t="str">
        <f t="shared" si="161"/>
        <v>90MB1BG0-C1BAY0</v>
      </c>
      <c r="AH538" s="6" t="str">
        <f t="shared" si="162"/>
        <v>59MB1BGB-MB0A01S</v>
      </c>
      <c r="AI538" s="6" t="str">
        <f t="shared" si="163"/>
        <v/>
      </c>
      <c r="AJ538" s="6" t="str">
        <f t="shared" si="164"/>
        <v/>
      </c>
      <c r="AK538" s="6" t="str">
        <f t="shared" si="165"/>
        <v/>
      </c>
      <c r="AL538" s="6" t="str">
        <f t="shared" si="166"/>
        <v/>
      </c>
      <c r="AM538" s="6" t="str">
        <f t="shared" si="167"/>
        <v/>
      </c>
      <c r="AN538" s="6" t="str">
        <f t="shared" si="168"/>
        <v/>
      </c>
      <c r="AO538" s="6" t="str">
        <f t="shared" si="169"/>
        <v xml:space="preserve">90MB1BG0-C1BAY0 | 59MB1BGB-MB0A01S |  |  |  |  |  | </v>
      </c>
      <c r="AP538" s="6">
        <f t="shared" si="170"/>
        <v>0</v>
      </c>
      <c r="AQ538" s="4"/>
      <c r="AR538" s="6" t="b">
        <f t="shared" si="171"/>
        <v>1</v>
      </c>
      <c r="AS538" s="6" t="str">
        <f t="shared" si="172"/>
        <v>461E | 90MB1BG0-C1BAY0 | 59MB1BGB-MB0A01S |  |  |  |  |  |  | F0</v>
      </c>
      <c r="AT538" s="63">
        <f>IF(NOT(AR538),IF(TRIM($H538)="","Assembly","Phantom Alt"),VLOOKUP(F538,ZPCS04!B:G,6,0))</f>
        <v>768</v>
      </c>
      <c r="AU538" s="7"/>
      <c r="AV538" s="38">
        <f ca="1">IF(TRIM($W538)="F",OFFSET($A$5,MATCH($AS538,$AS$5:$AS538,0)-1,0),$A538)</f>
        <v>533</v>
      </c>
      <c r="AW538" s="38">
        <f ca="1">IFERROR(OFFSET(ZPCS04!$A$1,MATCH(F538,ZPCS04!B:B,0)-1,0),100)</f>
        <v>2</v>
      </c>
      <c r="AX538" s="7"/>
      <c r="AY538" s="6" t="b">
        <f t="shared" si="173"/>
        <v>1</v>
      </c>
      <c r="AZ538" s="6" t="b">
        <f t="shared" si="174"/>
        <v>1</v>
      </c>
      <c r="BB538" s="38" t="str">
        <f ca="1">IF(AT538="Phantom Alt",MATCH($AS538,$AS$5:$AS538,0),IF(OR(OFFSET($AF538,0,8-COUNTBLANK($AG538:$AN538))=$F537,$BE538=$BE537),$BB537,""))</f>
        <v/>
      </c>
      <c r="BC538" s="41"/>
      <c r="BD538" s="55" t="str">
        <f t="shared" si="175"/>
        <v>90MB1BG0-C1BAY0 | 11G233247515390</v>
      </c>
      <c r="BE538" s="55" t="str">
        <f t="shared" ca="1" si="176"/>
        <v>90MB1BG0-C1BAY0 | 59MB1BGB-MB0A01S</v>
      </c>
      <c r="BF538" s="57">
        <f ca="1">IFERROR(VLOOKUP($BE538,$BD$5:$BF537,3,0)*$AE538,VLOOKUP($C538,Demanda!$A:$B,2,0)*$AE538)*IF(AT538="Phantom Alt",$BC538,TRUE)</f>
        <v>13500</v>
      </c>
      <c r="BG538" s="57">
        <f t="shared" ca="1" si="177"/>
        <v>0</v>
      </c>
      <c r="BH538" s="57">
        <f>SUMIF(Invoice!A:A,F538,Invoice!B:B)</f>
        <v>0</v>
      </c>
      <c r="BI538" s="57">
        <f t="shared" ca="1" si="178"/>
        <v>13500</v>
      </c>
      <c r="BJ538" s="57">
        <f ca="1">MIN((BI538-SUMIF($AS$5:AS537,AS538,$BJ$5:BJ537)),MAX(0,BH538-SUMIF($F$5:F537,F538,$BJ$5:BJ537)))</f>
        <v>0</v>
      </c>
      <c r="BK538" s="57">
        <f t="shared" ca="1" si="179"/>
        <v>0</v>
      </c>
      <c r="BL538" s="57">
        <f ca="1">MAX(0,SUMIF(Invoice!A:A,F538,Invoice!B:B)-SUMIF(F:F,F538,BJ:BJ))*(COUNTIF(F:F,F538)=COUNTIF($F$5:F538,F538))</f>
        <v>0</v>
      </c>
    </row>
    <row r="539" spans="1:64" hidden="1">
      <c r="A539" s="43">
        <v>539</v>
      </c>
      <c r="B539" s="13" t="s">
        <v>145</v>
      </c>
      <c r="C539" s="13" t="s">
        <v>5706</v>
      </c>
      <c r="D539" s="13">
        <v>2</v>
      </c>
      <c r="E539" s="13">
        <v>1520</v>
      </c>
      <c r="F539" s="71" t="s">
        <v>1739</v>
      </c>
      <c r="G539" s="71" t="s">
        <v>1740</v>
      </c>
      <c r="H539" s="13" t="s">
        <v>1014</v>
      </c>
      <c r="I539" s="13" t="s">
        <v>55</v>
      </c>
      <c r="J539" s="28">
        <v>0</v>
      </c>
      <c r="K539" s="13" t="s">
        <v>148</v>
      </c>
      <c r="L539" s="13" t="s">
        <v>53</v>
      </c>
      <c r="M539" s="13">
        <v>13</v>
      </c>
      <c r="O539" s="13">
        <v>1</v>
      </c>
      <c r="P539" s="13">
        <v>2</v>
      </c>
      <c r="Q539" s="13">
        <v>2</v>
      </c>
      <c r="R539" s="13" t="s">
        <v>73</v>
      </c>
      <c r="S539" s="13" t="s">
        <v>73</v>
      </c>
      <c r="T539" s="13">
        <v>44901</v>
      </c>
      <c r="U539" s="13">
        <v>2958465</v>
      </c>
      <c r="V539" s="13" t="s">
        <v>5707</v>
      </c>
      <c r="W539" s="13" t="s">
        <v>144</v>
      </c>
      <c r="Y539" s="13" t="s">
        <v>143</v>
      </c>
      <c r="Z539" s="13">
        <v>7594328</v>
      </c>
      <c r="AA539" s="13">
        <v>982</v>
      </c>
      <c r="AB539" s="13">
        <v>491</v>
      </c>
      <c r="AE539" s="51">
        <f t="shared" si="160"/>
        <v>13</v>
      </c>
      <c r="AG539" s="6" t="str">
        <f t="shared" si="161"/>
        <v>90MB1BG0-C1BAY0</v>
      </c>
      <c r="AH539" s="6" t="str">
        <f t="shared" si="162"/>
        <v>59MB1BGB-MB0A01S</v>
      </c>
      <c r="AI539" s="6" t="str">
        <f t="shared" si="163"/>
        <v/>
      </c>
      <c r="AJ539" s="6" t="str">
        <f t="shared" si="164"/>
        <v/>
      </c>
      <c r="AK539" s="6" t="str">
        <f t="shared" si="165"/>
        <v/>
      </c>
      <c r="AL539" s="6" t="str">
        <f t="shared" si="166"/>
        <v/>
      </c>
      <c r="AM539" s="6" t="str">
        <f t="shared" si="167"/>
        <v/>
      </c>
      <c r="AN539" s="6" t="str">
        <f t="shared" si="168"/>
        <v/>
      </c>
      <c r="AO539" s="6" t="str">
        <f t="shared" si="169"/>
        <v xml:space="preserve">90MB1BG0-C1BAY0 | 59MB1BGB-MB0A01S |  |  |  |  |  | </v>
      </c>
      <c r="AP539" s="6">
        <f t="shared" si="170"/>
        <v>0</v>
      </c>
      <c r="AQ539" s="4"/>
      <c r="AR539" s="6" t="b">
        <f t="shared" si="171"/>
        <v>1</v>
      </c>
      <c r="AS539" s="6" t="str">
        <f t="shared" si="172"/>
        <v>461E | 90MB1BG0-C1BAY0 | 59MB1BGB-MB0A01S |  |  |  |  |  |  | F1</v>
      </c>
      <c r="AT539" s="63">
        <f>IF(NOT(AR539),IF(TRIM($H539)="","Assembly","Phantom Alt"),VLOOKUP(F539,ZPCS04!B:G,6,0))</f>
        <v>769</v>
      </c>
      <c r="AU539" s="7"/>
      <c r="AV539" s="38">
        <f ca="1">IF(TRIM($W539)="F",OFFSET($A$5,MATCH($AS539,$AS$5:$AS539,0)-1,0),$A539)</f>
        <v>539</v>
      </c>
      <c r="AW539" s="38">
        <f ca="1">IFERROR(OFFSET(ZPCS04!$A$1,MATCH(F539,ZPCS04!B:B,0)-1,0),100)</f>
        <v>1.9999997999999999</v>
      </c>
      <c r="AX539" s="7"/>
      <c r="AY539" s="6" t="b">
        <f t="shared" si="173"/>
        <v>1</v>
      </c>
      <c r="AZ539" s="6" t="b">
        <f t="shared" si="174"/>
        <v>1</v>
      </c>
      <c r="BB539" s="38" t="str">
        <f ca="1">IF(AT539="Phantom Alt",MATCH($AS539,$AS$5:$AS539,0),IF(OR(OFFSET($AF539,0,8-COUNTBLANK($AG539:$AN539))=$F538,$BE539=$BE538),$BB538,""))</f>
        <v/>
      </c>
      <c r="BC539" s="41"/>
      <c r="BD539" s="55" t="str">
        <f t="shared" si="175"/>
        <v>90MB1BG0-C1BAY0 | 11G235210611150</v>
      </c>
      <c r="BE539" s="55" t="str">
        <f t="shared" ca="1" si="176"/>
        <v>90MB1BG0-C1BAY0 | 59MB1BGB-MB0A01S</v>
      </c>
      <c r="BF539" s="57">
        <f ca="1">IFERROR(VLOOKUP($BE539,$BD$5:$BF538,3,0)*$AE539,VLOOKUP($C539,Demanda!$A:$B,2,0)*$AE539)*IF(AT539="Phantom Alt",$BC539,TRUE)</f>
        <v>19500</v>
      </c>
      <c r="BG539" s="57">
        <f t="shared" ca="1" si="177"/>
        <v>0</v>
      </c>
      <c r="BH539" s="57">
        <f>SUMIF(Invoice!A:A,F539,Invoice!B:B)</f>
        <v>20000</v>
      </c>
      <c r="BI539" s="57">
        <f t="shared" ca="1" si="178"/>
        <v>19500</v>
      </c>
      <c r="BJ539" s="57">
        <f ca="1">MIN((BI539-SUMIF($AS$5:AS538,AS539,$BJ$5:BJ538)),MAX(0,BH539-SUMIF($F$5:F538,F539,$BJ$5:BJ538)))</f>
        <v>19500</v>
      </c>
      <c r="BK539" s="57">
        <f t="shared" ca="1" si="179"/>
        <v>0</v>
      </c>
      <c r="BL539" s="57">
        <f ca="1">MAX(0,SUMIF(Invoice!A:A,F539,Invoice!B:B)-SUMIF(F:F,F539,BJ:BJ))*(COUNTIF(F:F,F539)=COUNTIF($F$5:F539,F539))</f>
        <v>500</v>
      </c>
    </row>
    <row r="540" spans="1:64" hidden="1">
      <c r="A540" s="43">
        <v>540</v>
      </c>
      <c r="B540" s="13" t="s">
        <v>145</v>
      </c>
      <c r="C540" s="13" t="s">
        <v>5706</v>
      </c>
      <c r="D540" s="13">
        <v>2</v>
      </c>
      <c r="E540" s="13">
        <v>1520</v>
      </c>
      <c r="F540" s="71" t="s">
        <v>1742</v>
      </c>
      <c r="G540" s="71" t="s">
        <v>1740</v>
      </c>
      <c r="H540" s="13" t="s">
        <v>1014</v>
      </c>
      <c r="I540" s="13" t="s">
        <v>54</v>
      </c>
      <c r="J540" s="28">
        <v>100</v>
      </c>
      <c r="K540" s="13" t="s">
        <v>1383</v>
      </c>
      <c r="L540" s="13" t="s">
        <v>53</v>
      </c>
      <c r="M540" s="13">
        <v>13</v>
      </c>
      <c r="N540" s="13">
        <v>13</v>
      </c>
      <c r="O540" s="13">
        <v>1</v>
      </c>
      <c r="P540" s="13">
        <v>2</v>
      </c>
      <c r="Q540" s="13">
        <v>1</v>
      </c>
      <c r="R540" s="13" t="s">
        <v>122</v>
      </c>
      <c r="S540" s="13" t="s">
        <v>122</v>
      </c>
      <c r="T540" s="13">
        <v>44901</v>
      </c>
      <c r="U540" s="13">
        <v>2958465</v>
      </c>
      <c r="V540" s="13" t="s">
        <v>5707</v>
      </c>
      <c r="W540" s="13" t="s">
        <v>144</v>
      </c>
      <c r="Y540" s="13" t="s">
        <v>143</v>
      </c>
      <c r="Z540" s="13">
        <v>7594328</v>
      </c>
      <c r="AA540" s="13">
        <v>980</v>
      </c>
      <c r="AB540" s="13">
        <v>490</v>
      </c>
      <c r="AE540" s="51">
        <f t="shared" si="160"/>
        <v>13</v>
      </c>
      <c r="AG540" s="6" t="str">
        <f t="shared" si="161"/>
        <v>90MB1BG0-C1BAY0</v>
      </c>
      <c r="AH540" s="6" t="str">
        <f t="shared" si="162"/>
        <v>59MB1BGB-MB0A01S</v>
      </c>
      <c r="AI540" s="6" t="str">
        <f t="shared" si="163"/>
        <v/>
      </c>
      <c r="AJ540" s="6" t="str">
        <f t="shared" si="164"/>
        <v/>
      </c>
      <c r="AK540" s="6" t="str">
        <f t="shared" si="165"/>
        <v/>
      </c>
      <c r="AL540" s="6" t="str">
        <f t="shared" si="166"/>
        <v/>
      </c>
      <c r="AM540" s="6" t="str">
        <f t="shared" si="167"/>
        <v/>
      </c>
      <c r="AN540" s="6" t="str">
        <f t="shared" si="168"/>
        <v/>
      </c>
      <c r="AO540" s="6" t="str">
        <f t="shared" si="169"/>
        <v xml:space="preserve">90MB1BG0-C1BAY0 | 59MB1BGB-MB0A01S |  |  |  |  |  | </v>
      </c>
      <c r="AP540" s="6">
        <f t="shared" si="170"/>
        <v>100</v>
      </c>
      <c r="AQ540" s="4"/>
      <c r="AR540" s="6" t="b">
        <f t="shared" si="171"/>
        <v>1</v>
      </c>
      <c r="AS540" s="6" t="str">
        <f t="shared" si="172"/>
        <v>461E | 90MB1BG0-C1BAY0 | 59MB1BGB-MB0A01S |  |  |  |  |  |  | F1</v>
      </c>
      <c r="AT540" s="63">
        <f>IF(NOT(AR540),IF(TRIM($H540)="","Assembly","Phantom Alt"),VLOOKUP(F540,ZPCS04!B:G,6,0))</f>
        <v>769</v>
      </c>
      <c r="AU540" s="7"/>
      <c r="AV540" s="38">
        <f ca="1">IF(TRIM($W540)="F",OFFSET($A$5,MATCH($AS540,$AS$5:$AS540,0)-1,0),$A540)</f>
        <v>539</v>
      </c>
      <c r="AW540" s="38">
        <f ca="1">IFERROR(OFFSET(ZPCS04!$A$1,MATCH(F540,ZPCS04!B:B,0)-1,0),100)</f>
        <v>2</v>
      </c>
      <c r="AX540" s="7"/>
      <c r="AY540" s="6" t="b">
        <f t="shared" si="173"/>
        <v>1</v>
      </c>
      <c r="AZ540" s="6" t="b">
        <f t="shared" si="174"/>
        <v>1</v>
      </c>
      <c r="BB540" s="38" t="str">
        <f ca="1">IF(AT540="Phantom Alt",MATCH($AS540,$AS$5:$AS540,0),IF(OR(OFFSET($AF540,0,8-COUNTBLANK($AG540:$AN540))=$F539,$BE540=$BE539),$BB539,""))</f>
        <v/>
      </c>
      <c r="BC540" s="41"/>
      <c r="BD540" s="55" t="str">
        <f t="shared" si="175"/>
        <v>90MB1BG0-C1BAY0 | 11G235210611320</v>
      </c>
      <c r="BE540" s="55" t="str">
        <f t="shared" ca="1" si="176"/>
        <v>90MB1BG0-C1BAY0 | 59MB1BGB-MB0A01S</v>
      </c>
      <c r="BF540" s="57">
        <f ca="1">IFERROR(VLOOKUP($BE540,$BD$5:$BF539,3,0)*$AE540,VLOOKUP($C540,Demanda!$A:$B,2,0)*$AE540)*IF(AT540="Phantom Alt",$BC540,TRUE)</f>
        <v>19500</v>
      </c>
      <c r="BG540" s="57">
        <f t="shared" ca="1" si="177"/>
        <v>19500</v>
      </c>
      <c r="BH540" s="57">
        <f>SUMIF(Invoice!A:A,F540,Invoice!B:B)</f>
        <v>0</v>
      </c>
      <c r="BI540" s="57">
        <f t="shared" ca="1" si="178"/>
        <v>19500</v>
      </c>
      <c r="BJ540" s="57">
        <f ca="1">MIN((BI540-SUMIF($AS$5:AS539,AS540,$BJ$5:BJ539)),MAX(0,BH540-SUMIF($F$5:F539,F540,$BJ$5:BJ539)))</f>
        <v>0</v>
      </c>
      <c r="BK540" s="57">
        <f t="shared" ca="1" si="179"/>
        <v>0</v>
      </c>
      <c r="BL540" s="57">
        <f ca="1">MAX(0,SUMIF(Invoice!A:A,F540,Invoice!B:B)-SUMIF(F:F,F540,BJ:BJ))*(COUNTIF(F:F,F540)=COUNTIF($F$5:F540,F540))</f>
        <v>0</v>
      </c>
    </row>
    <row r="541" spans="1:64" hidden="1">
      <c r="A541" s="43">
        <v>541</v>
      </c>
      <c r="B541" s="13" t="s">
        <v>145</v>
      </c>
      <c r="C541" s="13" t="s">
        <v>5706</v>
      </c>
      <c r="D541" s="13">
        <v>2</v>
      </c>
      <c r="E541" s="13">
        <v>1520</v>
      </c>
      <c r="F541" s="71" t="s">
        <v>1743</v>
      </c>
      <c r="G541" s="71" t="s">
        <v>1744</v>
      </c>
      <c r="H541" s="13" t="s">
        <v>1014</v>
      </c>
      <c r="I541" s="13" t="s">
        <v>55</v>
      </c>
      <c r="J541" s="28">
        <v>0</v>
      </c>
      <c r="K541" s="13" t="s">
        <v>1383</v>
      </c>
      <c r="L541" s="13" t="s">
        <v>53</v>
      </c>
      <c r="M541" s="13">
        <v>13</v>
      </c>
      <c r="O541" s="13">
        <v>1</v>
      </c>
      <c r="P541" s="13">
        <v>2</v>
      </c>
      <c r="Q541" s="13">
        <v>3</v>
      </c>
      <c r="R541" s="13" t="s">
        <v>122</v>
      </c>
      <c r="S541" s="13" t="s">
        <v>122</v>
      </c>
      <c r="T541" s="13">
        <v>44901</v>
      </c>
      <c r="U541" s="13">
        <v>2958465</v>
      </c>
      <c r="V541" s="13" t="s">
        <v>5707</v>
      </c>
      <c r="W541" s="13" t="s">
        <v>144</v>
      </c>
      <c r="Y541" s="13" t="s">
        <v>143</v>
      </c>
      <c r="Z541" s="13">
        <v>7594328</v>
      </c>
      <c r="AA541" s="13">
        <v>984</v>
      </c>
      <c r="AB541" s="13">
        <v>492</v>
      </c>
      <c r="AE541" s="51">
        <f t="shared" si="160"/>
        <v>13</v>
      </c>
      <c r="AG541" s="6" t="str">
        <f t="shared" si="161"/>
        <v>90MB1BG0-C1BAY0</v>
      </c>
      <c r="AH541" s="6" t="str">
        <f t="shared" si="162"/>
        <v>59MB1BGB-MB0A01S</v>
      </c>
      <c r="AI541" s="6" t="str">
        <f t="shared" si="163"/>
        <v/>
      </c>
      <c r="AJ541" s="6" t="str">
        <f t="shared" si="164"/>
        <v/>
      </c>
      <c r="AK541" s="6" t="str">
        <f t="shared" si="165"/>
        <v/>
      </c>
      <c r="AL541" s="6" t="str">
        <f t="shared" si="166"/>
        <v/>
      </c>
      <c r="AM541" s="6" t="str">
        <f t="shared" si="167"/>
        <v/>
      </c>
      <c r="AN541" s="6" t="str">
        <f t="shared" si="168"/>
        <v/>
      </c>
      <c r="AO541" s="6" t="str">
        <f t="shared" si="169"/>
        <v xml:space="preserve">90MB1BG0-C1BAY0 | 59MB1BGB-MB0A01S |  |  |  |  |  | </v>
      </c>
      <c r="AP541" s="6">
        <f t="shared" si="170"/>
        <v>0</v>
      </c>
      <c r="AQ541" s="4"/>
      <c r="AR541" s="6" t="b">
        <f t="shared" si="171"/>
        <v>1</v>
      </c>
      <c r="AS541" s="6" t="str">
        <f t="shared" si="172"/>
        <v>461E | 90MB1BG0-C1BAY0 | 59MB1BGB-MB0A01S |  |  |  |  |  |  | F1</v>
      </c>
      <c r="AT541" s="63">
        <f>IF(NOT(AR541),IF(TRIM($H541)="","Assembly","Phantom Alt"),VLOOKUP(F541,ZPCS04!B:G,6,0))</f>
        <v>769</v>
      </c>
      <c r="AU541" s="7"/>
      <c r="AV541" s="38">
        <f ca="1">IF(TRIM($W541)="F",OFFSET($A$5,MATCH($AS541,$AS$5:$AS541,0)-1,0),$A541)</f>
        <v>539</v>
      </c>
      <c r="AW541" s="38">
        <f ca="1">IFERROR(OFFSET(ZPCS04!$A$1,MATCH(F541,ZPCS04!B:B,0)-1,0),100)</f>
        <v>2</v>
      </c>
      <c r="AX541" s="7"/>
      <c r="AY541" s="6" t="b">
        <f t="shared" si="173"/>
        <v>1</v>
      </c>
      <c r="AZ541" s="6" t="b">
        <f t="shared" si="174"/>
        <v>1</v>
      </c>
      <c r="BB541" s="38" t="str">
        <f ca="1">IF(AT541="Phantom Alt",MATCH($AS541,$AS$5:$AS541,0),IF(OR(OFFSET($AF541,0,8-COUNTBLANK($AG541:$AN541))=$F540,$BE541=$BE540),$BB540,""))</f>
        <v/>
      </c>
      <c r="BC541" s="41"/>
      <c r="BD541" s="55" t="str">
        <f t="shared" si="175"/>
        <v>90MB1BG0-C1BAY0 | 11G235210611360</v>
      </c>
      <c r="BE541" s="55" t="str">
        <f t="shared" ca="1" si="176"/>
        <v>90MB1BG0-C1BAY0 | 59MB1BGB-MB0A01S</v>
      </c>
      <c r="BF541" s="57">
        <f ca="1">IFERROR(VLOOKUP($BE541,$BD$5:$BF540,3,0)*$AE541,VLOOKUP($C541,Demanda!$A:$B,2,0)*$AE541)*IF(AT541="Phantom Alt",$BC541,TRUE)</f>
        <v>19500</v>
      </c>
      <c r="BG541" s="57">
        <f t="shared" ca="1" si="177"/>
        <v>0</v>
      </c>
      <c r="BH541" s="57">
        <f>SUMIF(Invoice!A:A,F541,Invoice!B:B)</f>
        <v>0</v>
      </c>
      <c r="BI541" s="57">
        <f t="shared" ca="1" si="178"/>
        <v>19500</v>
      </c>
      <c r="BJ541" s="57">
        <f ca="1">MIN((BI541-SUMIF($AS$5:AS540,AS541,$BJ$5:BJ540)),MAX(0,BH541-SUMIF($F$5:F540,F541,$BJ$5:BJ540)))</f>
        <v>0</v>
      </c>
      <c r="BK541" s="57">
        <f t="shared" ca="1" si="179"/>
        <v>0</v>
      </c>
      <c r="BL541" s="57">
        <f ca="1">MAX(0,SUMIF(Invoice!A:A,F541,Invoice!B:B)-SUMIF(F:F,F541,BJ:BJ))*(COUNTIF(F:F,F541)=COUNTIF($F$5:F541,F541))</f>
        <v>0</v>
      </c>
    </row>
    <row r="542" spans="1:64" hidden="1">
      <c r="A542" s="43">
        <v>542</v>
      </c>
      <c r="B542" s="13" t="s">
        <v>145</v>
      </c>
      <c r="C542" s="13" t="s">
        <v>5706</v>
      </c>
      <c r="D542" s="13">
        <v>2</v>
      </c>
      <c r="E542" s="13">
        <v>1530</v>
      </c>
      <c r="F542" s="71" t="s">
        <v>1745</v>
      </c>
      <c r="G542" s="71" t="s">
        <v>1746</v>
      </c>
      <c r="H542" s="13" t="s">
        <v>1020</v>
      </c>
      <c r="I542" s="13" t="s">
        <v>55</v>
      </c>
      <c r="J542" s="28">
        <v>0</v>
      </c>
      <c r="K542" s="13" t="s">
        <v>1383</v>
      </c>
      <c r="L542" s="13" t="s">
        <v>53</v>
      </c>
      <c r="M542" s="13">
        <v>10</v>
      </c>
      <c r="O542" s="13">
        <v>1</v>
      </c>
      <c r="P542" s="13">
        <v>2</v>
      </c>
      <c r="Q542" s="13">
        <v>2</v>
      </c>
      <c r="R542" s="13" t="s">
        <v>122</v>
      </c>
      <c r="S542" s="13" t="s">
        <v>122</v>
      </c>
      <c r="T542" s="13">
        <v>44901</v>
      </c>
      <c r="U542" s="13">
        <v>2958465</v>
      </c>
      <c r="V542" s="13" t="s">
        <v>5707</v>
      </c>
      <c r="W542" s="13" t="s">
        <v>144</v>
      </c>
      <c r="Y542" s="13" t="s">
        <v>143</v>
      </c>
      <c r="Z542" s="13">
        <v>7594328</v>
      </c>
      <c r="AA542" s="13">
        <v>988</v>
      </c>
      <c r="AB542" s="13">
        <v>494</v>
      </c>
      <c r="AE542" s="51">
        <f t="shared" si="160"/>
        <v>10</v>
      </c>
      <c r="AG542" s="6" t="str">
        <f t="shared" si="161"/>
        <v>90MB1BG0-C1BAY0</v>
      </c>
      <c r="AH542" s="6" t="str">
        <f t="shared" si="162"/>
        <v>59MB1BGB-MB0A01S</v>
      </c>
      <c r="AI542" s="6" t="str">
        <f t="shared" si="163"/>
        <v/>
      </c>
      <c r="AJ542" s="6" t="str">
        <f t="shared" si="164"/>
        <v/>
      </c>
      <c r="AK542" s="6" t="str">
        <f t="shared" si="165"/>
        <v/>
      </c>
      <c r="AL542" s="6" t="str">
        <f t="shared" si="166"/>
        <v/>
      </c>
      <c r="AM542" s="6" t="str">
        <f t="shared" si="167"/>
        <v/>
      </c>
      <c r="AN542" s="6" t="str">
        <f t="shared" si="168"/>
        <v/>
      </c>
      <c r="AO542" s="6" t="str">
        <f t="shared" si="169"/>
        <v xml:space="preserve">90MB1BG0-C1BAY0 | 59MB1BGB-MB0A01S |  |  |  |  |  | </v>
      </c>
      <c r="AP542" s="6">
        <f t="shared" si="170"/>
        <v>0</v>
      </c>
      <c r="AQ542" s="4"/>
      <c r="AR542" s="6" t="b">
        <f t="shared" si="171"/>
        <v>1</v>
      </c>
      <c r="AS542" s="6" t="str">
        <f t="shared" si="172"/>
        <v>461E | 90MB1BG0-C1BAY0 | 59MB1BGB-MB0A01S |  |  |  |  |  |  | F2</v>
      </c>
      <c r="AT542" s="63">
        <f>IF(NOT(AR542),IF(TRIM($H542)="","Assembly","Phantom Alt"),VLOOKUP(F542,ZPCS04!B:G,6,0))</f>
        <v>770</v>
      </c>
      <c r="AU542" s="7"/>
      <c r="AV542" s="38">
        <f ca="1">IF(TRIM($W542)="F",OFFSET($A$5,MATCH($AS542,$AS$5:$AS542,0)-1,0),$A542)</f>
        <v>542</v>
      </c>
      <c r="AW542" s="38">
        <f ca="1">IFERROR(OFFSET(ZPCS04!$A$1,MATCH(F542,ZPCS04!B:B,0)-1,0),100)</f>
        <v>1.9999998400000001</v>
      </c>
      <c r="AX542" s="7"/>
      <c r="AY542" s="6" t="b">
        <f t="shared" si="173"/>
        <v>1</v>
      </c>
      <c r="AZ542" s="6" t="b">
        <f t="shared" si="174"/>
        <v>1</v>
      </c>
      <c r="BB542" s="38" t="str">
        <f ca="1">IF(AT542="Phantom Alt",MATCH($AS542,$AS$5:$AS542,0),IF(OR(OFFSET($AF542,0,8-COUNTBLANK($AG542:$AN542))=$F541,$BE542=$BE541),$BB541,""))</f>
        <v/>
      </c>
      <c r="BC542" s="41"/>
      <c r="BD542" s="55" t="str">
        <f t="shared" si="175"/>
        <v>90MB1BG0-C1BAY0 | 11G235210615150</v>
      </c>
      <c r="BE542" s="55" t="str">
        <f t="shared" ca="1" si="176"/>
        <v>90MB1BG0-C1BAY0 | 59MB1BGB-MB0A01S</v>
      </c>
      <c r="BF542" s="57">
        <f ca="1">IFERROR(VLOOKUP($BE542,$BD$5:$BF541,3,0)*$AE542,VLOOKUP($C542,Demanda!$A:$B,2,0)*$AE542)*IF(AT542="Phantom Alt",$BC542,TRUE)</f>
        <v>15000</v>
      </c>
      <c r="BG542" s="57">
        <f t="shared" ca="1" si="177"/>
        <v>0</v>
      </c>
      <c r="BH542" s="57">
        <f>SUMIF(Invoice!A:A,F542,Invoice!B:B)</f>
        <v>16000</v>
      </c>
      <c r="BI542" s="57">
        <f t="shared" ca="1" si="178"/>
        <v>15000</v>
      </c>
      <c r="BJ542" s="57">
        <f ca="1">MIN((BI542-SUMIF($AS$5:AS541,AS542,$BJ$5:BJ541)),MAX(0,BH542-SUMIF($F$5:F541,F542,$BJ$5:BJ541)))</f>
        <v>15000</v>
      </c>
      <c r="BK542" s="57">
        <f t="shared" ca="1" si="179"/>
        <v>0</v>
      </c>
      <c r="BL542" s="57">
        <f ca="1">MAX(0,SUMIF(Invoice!A:A,F542,Invoice!B:B)-SUMIF(F:F,F542,BJ:BJ))*(COUNTIF(F:F,F542)=COUNTIF($F$5:F542,F542))</f>
        <v>1000</v>
      </c>
    </row>
    <row r="543" spans="1:64" hidden="1">
      <c r="A543" s="43">
        <v>543</v>
      </c>
      <c r="B543" s="13" t="s">
        <v>145</v>
      </c>
      <c r="C543" s="13" t="s">
        <v>5706</v>
      </c>
      <c r="D543" s="13">
        <v>2</v>
      </c>
      <c r="E543" s="13">
        <v>1530</v>
      </c>
      <c r="F543" s="71" t="s">
        <v>1748</v>
      </c>
      <c r="G543" s="71" t="s">
        <v>1749</v>
      </c>
      <c r="H543" s="13" t="s">
        <v>1020</v>
      </c>
      <c r="I543" s="13" t="s">
        <v>55</v>
      </c>
      <c r="J543" s="28">
        <v>0</v>
      </c>
      <c r="K543" s="13" t="s">
        <v>1383</v>
      </c>
      <c r="L543" s="13" t="s">
        <v>53</v>
      </c>
      <c r="M543" s="13">
        <v>10</v>
      </c>
      <c r="O543" s="13">
        <v>1</v>
      </c>
      <c r="P543" s="13">
        <v>2</v>
      </c>
      <c r="Q543" s="13">
        <v>3</v>
      </c>
      <c r="R543" s="13" t="s">
        <v>122</v>
      </c>
      <c r="S543" s="13" t="s">
        <v>122</v>
      </c>
      <c r="T543" s="13">
        <v>44901</v>
      </c>
      <c r="U543" s="13">
        <v>2958465</v>
      </c>
      <c r="V543" s="13" t="s">
        <v>5707</v>
      </c>
      <c r="W543" s="13" t="s">
        <v>144</v>
      </c>
      <c r="Y543" s="13" t="s">
        <v>143</v>
      </c>
      <c r="Z543" s="13">
        <v>7594328</v>
      </c>
      <c r="AA543" s="13">
        <v>990</v>
      </c>
      <c r="AB543" s="13">
        <v>495</v>
      </c>
      <c r="AE543" s="51">
        <f t="shared" si="160"/>
        <v>10</v>
      </c>
      <c r="AG543" s="6" t="str">
        <f t="shared" si="161"/>
        <v>90MB1BG0-C1BAY0</v>
      </c>
      <c r="AH543" s="6" t="str">
        <f t="shared" si="162"/>
        <v>59MB1BGB-MB0A01S</v>
      </c>
      <c r="AI543" s="6" t="str">
        <f t="shared" si="163"/>
        <v/>
      </c>
      <c r="AJ543" s="6" t="str">
        <f t="shared" si="164"/>
        <v/>
      </c>
      <c r="AK543" s="6" t="str">
        <f t="shared" si="165"/>
        <v/>
      </c>
      <c r="AL543" s="6" t="str">
        <f t="shared" si="166"/>
        <v/>
      </c>
      <c r="AM543" s="6" t="str">
        <f t="shared" si="167"/>
        <v/>
      </c>
      <c r="AN543" s="6" t="str">
        <f t="shared" si="168"/>
        <v/>
      </c>
      <c r="AO543" s="6" t="str">
        <f t="shared" si="169"/>
        <v xml:space="preserve">90MB1BG0-C1BAY0 | 59MB1BGB-MB0A01S |  |  |  |  |  | </v>
      </c>
      <c r="AP543" s="6">
        <f t="shared" si="170"/>
        <v>0</v>
      </c>
      <c r="AQ543" s="4"/>
      <c r="AR543" s="6" t="b">
        <f t="shared" si="171"/>
        <v>1</v>
      </c>
      <c r="AS543" s="6" t="str">
        <f t="shared" si="172"/>
        <v>461E | 90MB1BG0-C1BAY0 | 59MB1BGB-MB0A01S |  |  |  |  |  |  | F2</v>
      </c>
      <c r="AT543" s="63">
        <f>IF(NOT(AR543),IF(TRIM($H543)="","Assembly","Phantom Alt"),VLOOKUP(F543,ZPCS04!B:G,6,0))</f>
        <v>770</v>
      </c>
      <c r="AU543" s="7"/>
      <c r="AV543" s="38">
        <f ca="1">IF(TRIM($W543)="F",OFFSET($A$5,MATCH($AS543,$AS$5:$AS543,0)-1,0),$A543)</f>
        <v>542</v>
      </c>
      <c r="AW543" s="38">
        <f ca="1">IFERROR(OFFSET(ZPCS04!$A$1,MATCH(F543,ZPCS04!B:B,0)-1,0),100)</f>
        <v>2</v>
      </c>
      <c r="AX543" s="7"/>
      <c r="AY543" s="6" t="b">
        <f t="shared" si="173"/>
        <v>1</v>
      </c>
      <c r="AZ543" s="6" t="b">
        <f t="shared" si="174"/>
        <v>1</v>
      </c>
      <c r="BB543" s="38" t="str">
        <f ca="1">IF(AT543="Phantom Alt",MATCH($AS543,$AS$5:$AS543,0),IF(OR(OFFSET($AF543,0,8-COUNTBLANK($AG543:$AN543))=$F542,$BE543=$BE542),$BB542,""))</f>
        <v/>
      </c>
      <c r="BC543" s="41"/>
      <c r="BD543" s="55" t="str">
        <f t="shared" si="175"/>
        <v>90MB1BG0-C1BAY0 | 11G235210615320</v>
      </c>
      <c r="BE543" s="55" t="str">
        <f t="shared" ca="1" si="176"/>
        <v>90MB1BG0-C1BAY0 | 59MB1BGB-MB0A01S</v>
      </c>
      <c r="BF543" s="57">
        <f ca="1">IFERROR(VLOOKUP($BE543,$BD$5:$BF542,3,0)*$AE543,VLOOKUP($C543,Demanda!$A:$B,2,0)*$AE543)*IF(AT543="Phantom Alt",$BC543,TRUE)</f>
        <v>15000</v>
      </c>
      <c r="BG543" s="57">
        <f t="shared" ca="1" si="177"/>
        <v>0</v>
      </c>
      <c r="BH543" s="57">
        <f>SUMIF(Invoice!A:A,F543,Invoice!B:B)</f>
        <v>0</v>
      </c>
      <c r="BI543" s="57">
        <f t="shared" ca="1" si="178"/>
        <v>15000</v>
      </c>
      <c r="BJ543" s="57">
        <f ca="1">MIN((BI543-SUMIF($AS$5:AS542,AS543,$BJ$5:BJ542)),MAX(0,BH543-SUMIF($F$5:F542,F543,$BJ$5:BJ542)))</f>
        <v>0</v>
      </c>
      <c r="BK543" s="57">
        <f t="shared" ca="1" si="179"/>
        <v>0</v>
      </c>
      <c r="BL543" s="57">
        <f ca="1">MAX(0,SUMIF(Invoice!A:A,F543,Invoice!B:B)-SUMIF(F:F,F543,BJ:BJ))*(COUNTIF(F:F,F543)=COUNTIF($F$5:F543,F543))</f>
        <v>0</v>
      </c>
    </row>
    <row r="544" spans="1:64" hidden="1">
      <c r="A544" s="43">
        <v>544</v>
      </c>
      <c r="B544" s="13" t="s">
        <v>145</v>
      </c>
      <c r="C544" s="13" t="s">
        <v>5706</v>
      </c>
      <c r="D544" s="13">
        <v>2</v>
      </c>
      <c r="E544" s="13">
        <v>1530</v>
      </c>
      <c r="F544" s="71" t="s">
        <v>1750</v>
      </c>
      <c r="G544" s="71" t="s">
        <v>1749</v>
      </c>
      <c r="H544" s="13" t="s">
        <v>1020</v>
      </c>
      <c r="I544" s="13" t="s">
        <v>54</v>
      </c>
      <c r="J544" s="28">
        <v>100</v>
      </c>
      <c r="K544" s="13" t="s">
        <v>1383</v>
      </c>
      <c r="L544" s="13" t="s">
        <v>53</v>
      </c>
      <c r="M544" s="13">
        <v>10</v>
      </c>
      <c r="N544" s="13">
        <v>10</v>
      </c>
      <c r="O544" s="13">
        <v>1</v>
      </c>
      <c r="P544" s="13">
        <v>2</v>
      </c>
      <c r="Q544" s="13">
        <v>1</v>
      </c>
      <c r="R544" s="13" t="s">
        <v>122</v>
      </c>
      <c r="S544" s="13" t="s">
        <v>122</v>
      </c>
      <c r="T544" s="13">
        <v>44901</v>
      </c>
      <c r="U544" s="13">
        <v>2958465</v>
      </c>
      <c r="V544" s="13" t="s">
        <v>5707</v>
      </c>
      <c r="W544" s="13" t="s">
        <v>144</v>
      </c>
      <c r="Y544" s="13" t="s">
        <v>143</v>
      </c>
      <c r="Z544" s="13">
        <v>7594328</v>
      </c>
      <c r="AA544" s="13">
        <v>986</v>
      </c>
      <c r="AB544" s="13">
        <v>493</v>
      </c>
      <c r="AE544" s="51">
        <f t="shared" si="160"/>
        <v>10</v>
      </c>
      <c r="AG544" s="6" t="str">
        <f t="shared" si="161"/>
        <v>90MB1BG0-C1BAY0</v>
      </c>
      <c r="AH544" s="6" t="str">
        <f t="shared" si="162"/>
        <v>59MB1BGB-MB0A01S</v>
      </c>
      <c r="AI544" s="6" t="str">
        <f t="shared" si="163"/>
        <v/>
      </c>
      <c r="AJ544" s="6" t="str">
        <f t="shared" si="164"/>
        <v/>
      </c>
      <c r="AK544" s="6" t="str">
        <f t="shared" si="165"/>
        <v/>
      </c>
      <c r="AL544" s="6" t="str">
        <f t="shared" si="166"/>
        <v/>
      </c>
      <c r="AM544" s="6" t="str">
        <f t="shared" si="167"/>
        <v/>
      </c>
      <c r="AN544" s="6" t="str">
        <f t="shared" si="168"/>
        <v/>
      </c>
      <c r="AO544" s="6" t="str">
        <f t="shared" si="169"/>
        <v xml:space="preserve">90MB1BG0-C1BAY0 | 59MB1BGB-MB0A01S |  |  |  |  |  | </v>
      </c>
      <c r="AP544" s="6">
        <f t="shared" si="170"/>
        <v>100</v>
      </c>
      <c r="AQ544" s="4"/>
      <c r="AR544" s="6" t="b">
        <f t="shared" si="171"/>
        <v>1</v>
      </c>
      <c r="AS544" s="6" t="str">
        <f t="shared" si="172"/>
        <v>461E | 90MB1BG0-C1BAY0 | 59MB1BGB-MB0A01S |  |  |  |  |  |  | F2</v>
      </c>
      <c r="AT544" s="63">
        <f>IF(NOT(AR544),IF(TRIM($H544)="","Assembly","Phantom Alt"),VLOOKUP(F544,ZPCS04!B:G,6,0))</f>
        <v>770</v>
      </c>
      <c r="AU544" s="7"/>
      <c r="AV544" s="38">
        <f ca="1">IF(TRIM($W544)="F",OFFSET($A$5,MATCH($AS544,$AS$5:$AS544,0)-1,0),$A544)</f>
        <v>542</v>
      </c>
      <c r="AW544" s="38">
        <f ca="1">IFERROR(OFFSET(ZPCS04!$A$1,MATCH(F544,ZPCS04!B:B,0)-1,0),100)</f>
        <v>2</v>
      </c>
      <c r="AX544" s="7"/>
      <c r="AY544" s="6" t="b">
        <f t="shared" si="173"/>
        <v>1</v>
      </c>
      <c r="AZ544" s="6" t="b">
        <f t="shared" si="174"/>
        <v>1</v>
      </c>
      <c r="BB544" s="38" t="str">
        <f ca="1">IF(AT544="Phantom Alt",MATCH($AS544,$AS$5:$AS544,0),IF(OR(OFFSET($AF544,0,8-COUNTBLANK($AG544:$AN544))=$F543,$BE544=$BE543),$BB543,""))</f>
        <v/>
      </c>
      <c r="BC544" s="41"/>
      <c r="BD544" s="55" t="str">
        <f t="shared" si="175"/>
        <v>90MB1BG0-C1BAY0 | 11G235210615360</v>
      </c>
      <c r="BE544" s="55" t="str">
        <f t="shared" ca="1" si="176"/>
        <v>90MB1BG0-C1BAY0 | 59MB1BGB-MB0A01S</v>
      </c>
      <c r="BF544" s="57">
        <f ca="1">IFERROR(VLOOKUP($BE544,$BD$5:$BF543,3,0)*$AE544,VLOOKUP($C544,Demanda!$A:$B,2,0)*$AE544)*IF(AT544="Phantom Alt",$BC544,TRUE)</f>
        <v>15000</v>
      </c>
      <c r="BG544" s="57">
        <f t="shared" ca="1" si="177"/>
        <v>15000</v>
      </c>
      <c r="BH544" s="57">
        <f>SUMIF(Invoice!A:A,F544,Invoice!B:B)</f>
        <v>0</v>
      </c>
      <c r="BI544" s="57">
        <f t="shared" ca="1" si="178"/>
        <v>15000</v>
      </c>
      <c r="BJ544" s="57">
        <f ca="1">MIN((BI544-SUMIF($AS$5:AS543,AS544,$BJ$5:BJ543)),MAX(0,BH544-SUMIF($F$5:F543,F544,$BJ$5:BJ543)))</f>
        <v>0</v>
      </c>
      <c r="BK544" s="57">
        <f t="shared" ca="1" si="179"/>
        <v>0</v>
      </c>
      <c r="BL544" s="57">
        <f ca="1">MAX(0,SUMIF(Invoice!A:A,F544,Invoice!B:B)-SUMIF(F:F,F544,BJ:BJ))*(COUNTIF(F:F,F544)=COUNTIF($F$5:F544,F544))</f>
        <v>0</v>
      </c>
    </row>
    <row r="545" spans="1:64" hidden="1">
      <c r="A545" s="43">
        <v>545</v>
      </c>
      <c r="B545" s="13" t="s">
        <v>145</v>
      </c>
      <c r="C545" s="13" t="s">
        <v>5706</v>
      </c>
      <c r="D545" s="13">
        <v>2</v>
      </c>
      <c r="E545" s="13">
        <v>1540</v>
      </c>
      <c r="F545" s="71" t="s">
        <v>1751</v>
      </c>
      <c r="G545" s="71" t="s">
        <v>1752</v>
      </c>
      <c r="H545" s="13" t="s">
        <v>1027</v>
      </c>
      <c r="I545" s="13" t="s">
        <v>55</v>
      </c>
      <c r="J545" s="28">
        <v>0</v>
      </c>
      <c r="K545" s="13" t="s">
        <v>1383</v>
      </c>
      <c r="L545" s="13" t="s">
        <v>53</v>
      </c>
      <c r="M545" s="13">
        <v>18</v>
      </c>
      <c r="O545" s="13">
        <v>1</v>
      </c>
      <c r="P545" s="13">
        <v>2</v>
      </c>
      <c r="Q545" s="13">
        <v>2</v>
      </c>
      <c r="R545" s="13" t="s">
        <v>122</v>
      </c>
      <c r="S545" s="13" t="s">
        <v>122</v>
      </c>
      <c r="T545" s="13">
        <v>44901</v>
      </c>
      <c r="U545" s="13">
        <v>2958465</v>
      </c>
      <c r="V545" s="13" t="s">
        <v>5707</v>
      </c>
      <c r="W545" s="13" t="s">
        <v>144</v>
      </c>
      <c r="Y545" s="13" t="s">
        <v>143</v>
      </c>
      <c r="Z545" s="13">
        <v>7594328</v>
      </c>
      <c r="AA545" s="13">
        <v>994</v>
      </c>
      <c r="AB545" s="13">
        <v>497</v>
      </c>
      <c r="AE545" s="51">
        <f t="shared" si="160"/>
        <v>18</v>
      </c>
      <c r="AG545" s="6" t="str">
        <f t="shared" si="161"/>
        <v>90MB1BG0-C1BAY0</v>
      </c>
      <c r="AH545" s="6" t="str">
        <f t="shared" si="162"/>
        <v>59MB1BGB-MB0A01S</v>
      </c>
      <c r="AI545" s="6" t="str">
        <f t="shared" si="163"/>
        <v/>
      </c>
      <c r="AJ545" s="6" t="str">
        <f t="shared" si="164"/>
        <v/>
      </c>
      <c r="AK545" s="6" t="str">
        <f t="shared" si="165"/>
        <v/>
      </c>
      <c r="AL545" s="6" t="str">
        <f t="shared" si="166"/>
        <v/>
      </c>
      <c r="AM545" s="6" t="str">
        <f t="shared" si="167"/>
        <v/>
      </c>
      <c r="AN545" s="6" t="str">
        <f t="shared" si="168"/>
        <v/>
      </c>
      <c r="AO545" s="6" t="str">
        <f t="shared" si="169"/>
        <v xml:space="preserve">90MB1BG0-C1BAY0 | 59MB1BGB-MB0A01S |  |  |  |  |  | </v>
      </c>
      <c r="AP545" s="6">
        <f t="shared" si="170"/>
        <v>0</v>
      </c>
      <c r="AQ545" s="4"/>
      <c r="AR545" s="6" t="b">
        <f t="shared" si="171"/>
        <v>1</v>
      </c>
      <c r="AS545" s="6" t="str">
        <f t="shared" si="172"/>
        <v>461E | 90MB1BG0-C1BAY0 | 59MB1BGB-MB0A01S |  |  |  |  |  |  | F3</v>
      </c>
      <c r="AT545" s="63">
        <f>IF(NOT(AR545),IF(TRIM($H545)="","Assembly","Phantom Alt"),VLOOKUP(F545,ZPCS04!B:G,6,0))</f>
        <v>771</v>
      </c>
      <c r="AU545" s="7"/>
      <c r="AV545" s="38">
        <f ca="1">IF(TRIM($W545)="F",OFFSET($A$5,MATCH($AS545,$AS$5:$AS545,0)-1,0),$A545)</f>
        <v>545</v>
      </c>
      <c r="AW545" s="38">
        <f ca="1">IFERROR(OFFSET(ZPCS04!$A$1,MATCH(F545,ZPCS04!B:B,0)-1,0),100)</f>
        <v>2</v>
      </c>
      <c r="AX545" s="7"/>
      <c r="AY545" s="6" t="b">
        <f t="shared" si="173"/>
        <v>1</v>
      </c>
      <c r="AZ545" s="6" t="b">
        <f t="shared" si="174"/>
        <v>1</v>
      </c>
      <c r="BB545" s="38" t="str">
        <f ca="1">IF(AT545="Phantom Alt",MATCH($AS545,$AS$5:$AS545,0),IF(OR(OFFSET($AF545,0,8-COUNTBLANK($AG545:$AN545))=$F544,$BE545=$BE544),$BB544,""))</f>
        <v/>
      </c>
      <c r="BC545" s="41"/>
      <c r="BD545" s="55" t="str">
        <f t="shared" si="175"/>
        <v>90MB1BG0-C1BAY0 | 11G235222625150</v>
      </c>
      <c r="BE545" s="55" t="str">
        <f t="shared" ca="1" si="176"/>
        <v>90MB1BG0-C1BAY0 | 59MB1BGB-MB0A01S</v>
      </c>
      <c r="BF545" s="57">
        <f ca="1">IFERROR(VLOOKUP($BE545,$BD$5:$BF544,3,0)*$AE545,VLOOKUP($C545,Demanda!$A:$B,2,0)*$AE545)*IF(AT545="Phantom Alt",$BC545,TRUE)</f>
        <v>27000</v>
      </c>
      <c r="BG545" s="57">
        <f t="shared" ca="1" si="177"/>
        <v>0</v>
      </c>
      <c r="BH545" s="57">
        <f>SUMIF(Invoice!A:A,F545,Invoice!B:B)</f>
        <v>0</v>
      </c>
      <c r="BI545" s="57">
        <f t="shared" ca="1" si="178"/>
        <v>27000</v>
      </c>
      <c r="BJ545" s="57">
        <f ca="1">MIN((BI545-SUMIF($AS$5:AS544,AS545,$BJ$5:BJ544)),MAX(0,BH545-SUMIF($F$5:F544,F545,$BJ$5:BJ544)))</f>
        <v>0</v>
      </c>
      <c r="BK545" s="57">
        <f t="shared" ca="1" si="179"/>
        <v>0</v>
      </c>
      <c r="BL545" s="57">
        <f ca="1">MAX(0,SUMIF(Invoice!A:A,F545,Invoice!B:B)-SUMIF(F:F,F545,BJ:BJ))*(COUNTIF(F:F,F545)=COUNTIF($F$5:F545,F545))</f>
        <v>0</v>
      </c>
    </row>
    <row r="546" spans="1:64" hidden="1">
      <c r="A546" s="43">
        <v>546</v>
      </c>
      <c r="B546" s="13" t="s">
        <v>145</v>
      </c>
      <c r="C546" s="13" t="s">
        <v>5706</v>
      </c>
      <c r="D546" s="13">
        <v>2</v>
      </c>
      <c r="E546" s="13">
        <v>1540</v>
      </c>
      <c r="F546" s="71" t="s">
        <v>1754</v>
      </c>
      <c r="G546" s="71" t="s">
        <v>1755</v>
      </c>
      <c r="H546" s="13" t="s">
        <v>1027</v>
      </c>
      <c r="I546" s="13" t="s">
        <v>54</v>
      </c>
      <c r="J546" s="28">
        <v>100</v>
      </c>
      <c r="K546" s="13" t="s">
        <v>1383</v>
      </c>
      <c r="L546" s="13" t="s">
        <v>53</v>
      </c>
      <c r="M546" s="13">
        <v>18</v>
      </c>
      <c r="N546" s="13">
        <v>18</v>
      </c>
      <c r="O546" s="13">
        <v>1</v>
      </c>
      <c r="P546" s="13">
        <v>2</v>
      </c>
      <c r="Q546" s="13">
        <v>1</v>
      </c>
      <c r="R546" s="13" t="s">
        <v>122</v>
      </c>
      <c r="S546" s="13" t="s">
        <v>122</v>
      </c>
      <c r="T546" s="13">
        <v>44901</v>
      </c>
      <c r="U546" s="13">
        <v>2958465</v>
      </c>
      <c r="V546" s="13" t="s">
        <v>5707</v>
      </c>
      <c r="W546" s="13" t="s">
        <v>144</v>
      </c>
      <c r="Y546" s="13" t="s">
        <v>143</v>
      </c>
      <c r="Z546" s="13">
        <v>7594328</v>
      </c>
      <c r="AA546" s="13">
        <v>992</v>
      </c>
      <c r="AB546" s="13">
        <v>496</v>
      </c>
      <c r="AE546" s="51">
        <f t="shared" si="160"/>
        <v>18</v>
      </c>
      <c r="AG546" s="6" t="str">
        <f t="shared" si="161"/>
        <v>90MB1BG0-C1BAY0</v>
      </c>
      <c r="AH546" s="6" t="str">
        <f t="shared" si="162"/>
        <v>59MB1BGB-MB0A01S</v>
      </c>
      <c r="AI546" s="6" t="str">
        <f t="shared" si="163"/>
        <v/>
      </c>
      <c r="AJ546" s="6" t="str">
        <f t="shared" si="164"/>
        <v/>
      </c>
      <c r="AK546" s="6" t="str">
        <f t="shared" si="165"/>
        <v/>
      </c>
      <c r="AL546" s="6" t="str">
        <f t="shared" si="166"/>
        <v/>
      </c>
      <c r="AM546" s="6" t="str">
        <f t="shared" si="167"/>
        <v/>
      </c>
      <c r="AN546" s="6" t="str">
        <f t="shared" si="168"/>
        <v/>
      </c>
      <c r="AO546" s="6" t="str">
        <f t="shared" si="169"/>
        <v xml:space="preserve">90MB1BG0-C1BAY0 | 59MB1BGB-MB0A01S |  |  |  |  |  | </v>
      </c>
      <c r="AP546" s="6">
        <f t="shared" si="170"/>
        <v>100</v>
      </c>
      <c r="AQ546" s="4"/>
      <c r="AR546" s="6" t="b">
        <f t="shared" si="171"/>
        <v>1</v>
      </c>
      <c r="AS546" s="6" t="str">
        <f t="shared" si="172"/>
        <v>461E | 90MB1BG0-C1BAY0 | 59MB1BGB-MB0A01S |  |  |  |  |  |  | F3</v>
      </c>
      <c r="AT546" s="63">
        <f>IF(NOT(AR546),IF(TRIM($H546)="","Assembly","Phantom Alt"),VLOOKUP(F546,ZPCS04!B:G,6,0))</f>
        <v>771</v>
      </c>
      <c r="AU546" s="7"/>
      <c r="AV546" s="38">
        <f ca="1">IF(TRIM($W546)="F",OFFSET($A$5,MATCH($AS546,$AS$5:$AS546,0)-1,0),$A546)</f>
        <v>545</v>
      </c>
      <c r="AW546" s="38">
        <f ca="1">IFERROR(OFFSET(ZPCS04!$A$1,MATCH(F546,ZPCS04!B:B,0)-1,0),100)</f>
        <v>1.9999997299999999</v>
      </c>
      <c r="AX546" s="7"/>
      <c r="AY546" s="6" t="b">
        <f t="shared" si="173"/>
        <v>1</v>
      </c>
      <c r="AZ546" s="6" t="b">
        <f t="shared" si="174"/>
        <v>1</v>
      </c>
      <c r="BB546" s="38" t="str">
        <f ca="1">IF(AT546="Phantom Alt",MATCH($AS546,$AS$5:$AS546,0),IF(OR(OFFSET($AF546,0,8-COUNTBLANK($AG546:$AN546))=$F545,$BE546=$BE545),$BB545,""))</f>
        <v/>
      </c>
      <c r="BC546" s="41"/>
      <c r="BD546" s="55" t="str">
        <f t="shared" si="175"/>
        <v>90MB1BG0-C1BAY0 | 11G235222625320</v>
      </c>
      <c r="BE546" s="55" t="str">
        <f t="shared" ca="1" si="176"/>
        <v>90MB1BG0-C1BAY0 | 59MB1BGB-MB0A01S</v>
      </c>
      <c r="BF546" s="57">
        <f ca="1">IFERROR(VLOOKUP($BE546,$BD$5:$BF545,3,0)*$AE546,VLOOKUP($C546,Demanda!$A:$B,2,0)*$AE546)*IF(AT546="Phantom Alt",$BC546,TRUE)</f>
        <v>27000</v>
      </c>
      <c r="BG546" s="57">
        <f t="shared" ca="1" si="177"/>
        <v>27000</v>
      </c>
      <c r="BH546" s="57">
        <f>SUMIF(Invoice!A:A,F546,Invoice!B:B)</f>
        <v>27000</v>
      </c>
      <c r="BI546" s="57">
        <f t="shared" ca="1" si="178"/>
        <v>27000</v>
      </c>
      <c r="BJ546" s="57">
        <f ca="1">MIN((BI546-SUMIF($AS$5:AS545,AS546,$BJ$5:BJ545)),MAX(0,BH546-SUMIF($F$5:F545,F546,$BJ$5:BJ545)))</f>
        <v>27000</v>
      </c>
      <c r="BK546" s="57">
        <f t="shared" ca="1" si="179"/>
        <v>0</v>
      </c>
      <c r="BL546" s="57">
        <f ca="1">MAX(0,SUMIF(Invoice!A:A,F546,Invoice!B:B)-SUMIF(F:F,F546,BJ:BJ))*(COUNTIF(F:F,F546)=COUNTIF($F$5:F546,F546))</f>
        <v>0</v>
      </c>
    </row>
    <row r="547" spans="1:64" hidden="1">
      <c r="A547" s="43">
        <v>547</v>
      </c>
      <c r="B547" s="13" t="s">
        <v>145</v>
      </c>
      <c r="C547" s="13" t="s">
        <v>5706</v>
      </c>
      <c r="D547" s="13">
        <v>2</v>
      </c>
      <c r="E547" s="13">
        <v>1540</v>
      </c>
      <c r="F547" s="71" t="s">
        <v>1756</v>
      </c>
      <c r="G547" s="71" t="s">
        <v>1757</v>
      </c>
      <c r="H547" s="13" t="s">
        <v>1027</v>
      </c>
      <c r="I547" s="13" t="s">
        <v>55</v>
      </c>
      <c r="J547" s="28">
        <v>0</v>
      </c>
      <c r="K547" s="13" t="s">
        <v>1383</v>
      </c>
      <c r="L547" s="13" t="s">
        <v>53</v>
      </c>
      <c r="M547" s="13">
        <v>18</v>
      </c>
      <c r="O547" s="13">
        <v>1</v>
      </c>
      <c r="P547" s="13">
        <v>2</v>
      </c>
      <c r="Q547" s="13">
        <v>3</v>
      </c>
      <c r="R547" s="13" t="s">
        <v>122</v>
      </c>
      <c r="S547" s="13" t="s">
        <v>122</v>
      </c>
      <c r="T547" s="13">
        <v>44901</v>
      </c>
      <c r="U547" s="13">
        <v>2958465</v>
      </c>
      <c r="V547" s="13" t="s">
        <v>5707</v>
      </c>
      <c r="W547" s="13" t="s">
        <v>144</v>
      </c>
      <c r="Y547" s="13" t="s">
        <v>143</v>
      </c>
      <c r="Z547" s="13">
        <v>7594328</v>
      </c>
      <c r="AA547" s="13">
        <v>996</v>
      </c>
      <c r="AB547" s="13">
        <v>498</v>
      </c>
      <c r="AE547" s="51">
        <f t="shared" si="160"/>
        <v>18</v>
      </c>
      <c r="AG547" s="6" t="str">
        <f t="shared" si="161"/>
        <v>90MB1BG0-C1BAY0</v>
      </c>
      <c r="AH547" s="6" t="str">
        <f t="shared" si="162"/>
        <v>59MB1BGB-MB0A01S</v>
      </c>
      <c r="AI547" s="6" t="str">
        <f t="shared" si="163"/>
        <v/>
      </c>
      <c r="AJ547" s="6" t="str">
        <f t="shared" si="164"/>
        <v/>
      </c>
      <c r="AK547" s="6" t="str">
        <f t="shared" si="165"/>
        <v/>
      </c>
      <c r="AL547" s="6" t="str">
        <f t="shared" si="166"/>
        <v/>
      </c>
      <c r="AM547" s="6" t="str">
        <f t="shared" si="167"/>
        <v/>
      </c>
      <c r="AN547" s="6" t="str">
        <f t="shared" si="168"/>
        <v/>
      </c>
      <c r="AO547" s="6" t="str">
        <f t="shared" si="169"/>
        <v xml:space="preserve">90MB1BG0-C1BAY0 | 59MB1BGB-MB0A01S |  |  |  |  |  | </v>
      </c>
      <c r="AP547" s="6">
        <f t="shared" si="170"/>
        <v>0</v>
      </c>
      <c r="AQ547" s="4"/>
      <c r="AR547" s="6" t="b">
        <f t="shared" si="171"/>
        <v>1</v>
      </c>
      <c r="AS547" s="6" t="str">
        <f t="shared" si="172"/>
        <v>461E | 90MB1BG0-C1BAY0 | 59MB1BGB-MB0A01S |  |  |  |  |  |  | F3</v>
      </c>
      <c r="AT547" s="63">
        <f>IF(NOT(AR547),IF(TRIM($H547)="","Assembly","Phantom Alt"),VLOOKUP(F547,ZPCS04!B:G,6,0))</f>
        <v>771</v>
      </c>
      <c r="AU547" s="7"/>
      <c r="AV547" s="38">
        <f ca="1">IF(TRIM($W547)="F",OFFSET($A$5,MATCH($AS547,$AS$5:$AS547,0)-1,0),$A547)</f>
        <v>545</v>
      </c>
      <c r="AW547" s="38">
        <f ca="1">IFERROR(OFFSET(ZPCS04!$A$1,MATCH(F547,ZPCS04!B:B,0)-1,0),100)</f>
        <v>2</v>
      </c>
      <c r="AX547" s="7"/>
      <c r="AY547" s="6" t="b">
        <f t="shared" si="173"/>
        <v>1</v>
      </c>
      <c r="AZ547" s="6" t="b">
        <f t="shared" si="174"/>
        <v>1</v>
      </c>
      <c r="BB547" s="38" t="str">
        <f ca="1">IF(AT547="Phantom Alt",MATCH($AS547,$AS$5:$AS547,0),IF(OR(OFFSET($AF547,0,8-COUNTBLANK($AG547:$AN547))=$F546,$BE547=$BE546),$BB546,""))</f>
        <v/>
      </c>
      <c r="BC547" s="41"/>
      <c r="BD547" s="55" t="str">
        <f t="shared" si="175"/>
        <v>90MB1BG0-C1BAY0 | 11G235222625360</v>
      </c>
      <c r="BE547" s="55" t="str">
        <f t="shared" ca="1" si="176"/>
        <v>90MB1BG0-C1BAY0 | 59MB1BGB-MB0A01S</v>
      </c>
      <c r="BF547" s="57">
        <f ca="1">IFERROR(VLOOKUP($BE547,$BD$5:$BF546,3,0)*$AE547,VLOOKUP($C547,Demanda!$A:$B,2,0)*$AE547)*IF(AT547="Phantom Alt",$BC547,TRUE)</f>
        <v>27000</v>
      </c>
      <c r="BG547" s="57">
        <f t="shared" ca="1" si="177"/>
        <v>0</v>
      </c>
      <c r="BH547" s="57">
        <f>SUMIF(Invoice!A:A,F547,Invoice!B:B)</f>
        <v>0</v>
      </c>
      <c r="BI547" s="57">
        <f t="shared" ca="1" si="178"/>
        <v>27000</v>
      </c>
      <c r="BJ547" s="57">
        <f ca="1">MIN((BI547-SUMIF($AS$5:AS546,AS547,$BJ$5:BJ546)),MAX(0,BH547-SUMIF($F$5:F546,F547,$BJ$5:BJ546)))</f>
        <v>0</v>
      </c>
      <c r="BK547" s="57">
        <f t="shared" ca="1" si="179"/>
        <v>0</v>
      </c>
      <c r="BL547" s="57">
        <f ca="1">MAX(0,SUMIF(Invoice!A:A,F547,Invoice!B:B)-SUMIF(F:F,F547,BJ:BJ))*(COUNTIF(F:F,F547)=COUNTIF($F$5:F547,F547))</f>
        <v>0</v>
      </c>
    </row>
    <row r="548" spans="1:64" hidden="1">
      <c r="A548" s="43">
        <v>548</v>
      </c>
      <c r="B548" s="13" t="s">
        <v>145</v>
      </c>
      <c r="C548" s="13" t="s">
        <v>5706</v>
      </c>
      <c r="D548" s="13">
        <v>2</v>
      </c>
      <c r="E548" s="13">
        <v>1550</v>
      </c>
      <c r="F548" s="71" t="s">
        <v>1758</v>
      </c>
      <c r="G548" s="71" t="s">
        <v>1759</v>
      </c>
      <c r="H548" s="13" t="s">
        <v>1034</v>
      </c>
      <c r="I548" s="13" t="s">
        <v>55</v>
      </c>
      <c r="J548" s="28">
        <v>0</v>
      </c>
      <c r="K548" s="13" t="s">
        <v>148</v>
      </c>
      <c r="L548" s="13" t="s">
        <v>53</v>
      </c>
      <c r="M548" s="13">
        <v>4</v>
      </c>
      <c r="O548" s="13">
        <v>1</v>
      </c>
      <c r="P548" s="13">
        <v>2</v>
      </c>
      <c r="Q548" s="13">
        <v>2</v>
      </c>
      <c r="R548" s="13" t="s">
        <v>73</v>
      </c>
      <c r="S548" s="13" t="s">
        <v>73</v>
      </c>
      <c r="T548" s="13">
        <v>44901</v>
      </c>
      <c r="U548" s="13">
        <v>2958465</v>
      </c>
      <c r="V548" s="13" t="s">
        <v>5707</v>
      </c>
      <c r="W548" s="13" t="s">
        <v>144</v>
      </c>
      <c r="Y548" s="13" t="s">
        <v>143</v>
      </c>
      <c r="Z548" s="13">
        <v>7594328</v>
      </c>
      <c r="AA548" s="13">
        <v>1000</v>
      </c>
      <c r="AB548" s="13">
        <v>500</v>
      </c>
      <c r="AE548" s="51">
        <f t="shared" si="160"/>
        <v>4</v>
      </c>
      <c r="AG548" s="6" t="str">
        <f t="shared" si="161"/>
        <v>90MB1BG0-C1BAY0</v>
      </c>
      <c r="AH548" s="6" t="str">
        <f t="shared" si="162"/>
        <v>59MB1BGB-MB0A01S</v>
      </c>
      <c r="AI548" s="6" t="str">
        <f t="shared" si="163"/>
        <v/>
      </c>
      <c r="AJ548" s="6" t="str">
        <f t="shared" si="164"/>
        <v/>
      </c>
      <c r="AK548" s="6" t="str">
        <f t="shared" si="165"/>
        <v/>
      </c>
      <c r="AL548" s="6" t="str">
        <f t="shared" si="166"/>
        <v/>
      </c>
      <c r="AM548" s="6" t="str">
        <f t="shared" si="167"/>
        <v/>
      </c>
      <c r="AN548" s="6" t="str">
        <f t="shared" si="168"/>
        <v/>
      </c>
      <c r="AO548" s="6" t="str">
        <f t="shared" si="169"/>
        <v xml:space="preserve">90MB1BG0-C1BAY0 | 59MB1BGB-MB0A01S |  |  |  |  |  | </v>
      </c>
      <c r="AP548" s="6">
        <f t="shared" si="170"/>
        <v>0</v>
      </c>
      <c r="AQ548" s="4"/>
      <c r="AR548" s="6" t="b">
        <f t="shared" si="171"/>
        <v>1</v>
      </c>
      <c r="AS548" s="6" t="str">
        <f t="shared" si="172"/>
        <v>461E | 90MB1BG0-C1BAY0 | 59MB1BGB-MB0A01S |  |  |  |  |  |  | F4</v>
      </c>
      <c r="AT548" s="63">
        <f>IF(NOT(AR548),IF(TRIM($H548)="","Assembly","Phantom Alt"),VLOOKUP(F548,ZPCS04!B:G,6,0))</f>
        <v>1284</v>
      </c>
      <c r="AU548" s="7"/>
      <c r="AV548" s="38">
        <f ca="1">IF(TRIM($W548)="F",OFFSET($A$5,MATCH($AS548,$AS$5:$AS548,0)-1,0),$A548)</f>
        <v>548</v>
      </c>
      <c r="AW548" s="38">
        <f ca="1">IFERROR(OFFSET(ZPCS04!$A$1,MATCH(F548,ZPCS04!B:B,0)-1,0),100)</f>
        <v>1.99999992</v>
      </c>
      <c r="AX548" s="7"/>
      <c r="AY548" s="6" t="b">
        <f t="shared" si="173"/>
        <v>1</v>
      </c>
      <c r="AZ548" s="6" t="b">
        <f t="shared" si="174"/>
        <v>1</v>
      </c>
      <c r="BB548" s="38" t="str">
        <f ca="1">IF(AT548="Phantom Alt",MATCH($AS548,$AS$5:$AS548,0),IF(OR(OFFSET($AF548,0,8-COUNTBLANK($AG548:$AN548))=$F547,$BE548=$BE547),$BB547,""))</f>
        <v/>
      </c>
      <c r="BC548" s="41"/>
      <c r="BD548" s="55" t="str">
        <f t="shared" si="175"/>
        <v>90MB1BG0-C1BAY0 | 11G235222626150</v>
      </c>
      <c r="BE548" s="55" t="str">
        <f t="shared" ca="1" si="176"/>
        <v>90MB1BG0-C1BAY0 | 59MB1BGB-MB0A01S</v>
      </c>
      <c r="BF548" s="57">
        <f ca="1">IFERROR(VLOOKUP($BE548,$BD$5:$BF547,3,0)*$AE548,VLOOKUP($C548,Demanda!$A:$B,2,0)*$AE548)*IF(AT548="Phantom Alt",$BC548,TRUE)</f>
        <v>6000</v>
      </c>
      <c r="BG548" s="57">
        <f t="shared" ca="1" si="177"/>
        <v>0</v>
      </c>
      <c r="BH548" s="57">
        <f>SUMIF(Invoice!A:A,F548,Invoice!B:B)</f>
        <v>8000</v>
      </c>
      <c r="BI548" s="57">
        <f t="shared" ca="1" si="178"/>
        <v>6000</v>
      </c>
      <c r="BJ548" s="57">
        <f ca="1">MIN((BI548-SUMIF($AS$5:AS547,AS548,$BJ$5:BJ547)),MAX(0,BH548-SUMIF($F$5:F547,F548,$BJ$5:BJ547)))</f>
        <v>6000</v>
      </c>
      <c r="BK548" s="57">
        <f t="shared" ca="1" si="179"/>
        <v>0</v>
      </c>
      <c r="BL548" s="57">
        <f ca="1">MAX(0,SUMIF(Invoice!A:A,F548,Invoice!B:B)-SUMIF(F:F,F548,BJ:BJ))*(COUNTIF(F:F,F548)=COUNTIF($F$5:F548,F548))</f>
        <v>2000</v>
      </c>
    </row>
    <row r="549" spans="1:64" hidden="1">
      <c r="A549" s="43">
        <v>549</v>
      </c>
      <c r="B549" s="13" t="s">
        <v>145</v>
      </c>
      <c r="C549" s="13" t="s">
        <v>5706</v>
      </c>
      <c r="D549" s="13">
        <v>2</v>
      </c>
      <c r="E549" s="13">
        <v>1550</v>
      </c>
      <c r="F549" s="71" t="s">
        <v>1761</v>
      </c>
      <c r="G549" s="71" t="s">
        <v>1762</v>
      </c>
      <c r="H549" s="13" t="s">
        <v>1034</v>
      </c>
      <c r="I549" s="13" t="s">
        <v>54</v>
      </c>
      <c r="J549" s="28">
        <v>100</v>
      </c>
      <c r="K549" s="13" t="s">
        <v>148</v>
      </c>
      <c r="L549" s="13" t="s">
        <v>53</v>
      </c>
      <c r="M549" s="13">
        <v>4</v>
      </c>
      <c r="N549" s="13">
        <v>4</v>
      </c>
      <c r="O549" s="13">
        <v>1</v>
      </c>
      <c r="P549" s="13">
        <v>2</v>
      </c>
      <c r="Q549" s="13">
        <v>1</v>
      </c>
      <c r="R549" s="13" t="s">
        <v>73</v>
      </c>
      <c r="S549" s="13" t="s">
        <v>73</v>
      </c>
      <c r="T549" s="13">
        <v>44901</v>
      </c>
      <c r="U549" s="13">
        <v>2958465</v>
      </c>
      <c r="V549" s="13" t="s">
        <v>5707</v>
      </c>
      <c r="W549" s="13" t="s">
        <v>144</v>
      </c>
      <c r="Y549" s="13" t="s">
        <v>143</v>
      </c>
      <c r="Z549" s="13">
        <v>7594328</v>
      </c>
      <c r="AA549" s="13">
        <v>998</v>
      </c>
      <c r="AB549" s="13">
        <v>499</v>
      </c>
      <c r="AE549" s="51">
        <f t="shared" si="160"/>
        <v>4</v>
      </c>
      <c r="AG549" s="6" t="str">
        <f t="shared" si="161"/>
        <v>90MB1BG0-C1BAY0</v>
      </c>
      <c r="AH549" s="6" t="str">
        <f t="shared" si="162"/>
        <v>59MB1BGB-MB0A01S</v>
      </c>
      <c r="AI549" s="6" t="str">
        <f t="shared" si="163"/>
        <v/>
      </c>
      <c r="AJ549" s="6" t="str">
        <f t="shared" si="164"/>
        <v/>
      </c>
      <c r="AK549" s="6" t="str">
        <f t="shared" si="165"/>
        <v/>
      </c>
      <c r="AL549" s="6" t="str">
        <f t="shared" si="166"/>
        <v/>
      </c>
      <c r="AM549" s="6" t="str">
        <f t="shared" si="167"/>
        <v/>
      </c>
      <c r="AN549" s="6" t="str">
        <f t="shared" si="168"/>
        <v/>
      </c>
      <c r="AO549" s="6" t="str">
        <f t="shared" si="169"/>
        <v xml:space="preserve">90MB1BG0-C1BAY0 | 59MB1BGB-MB0A01S |  |  |  |  |  | </v>
      </c>
      <c r="AP549" s="6">
        <f t="shared" si="170"/>
        <v>100</v>
      </c>
      <c r="AQ549" s="4"/>
      <c r="AR549" s="6" t="b">
        <f t="shared" si="171"/>
        <v>1</v>
      </c>
      <c r="AS549" s="6" t="str">
        <f t="shared" si="172"/>
        <v>461E | 90MB1BG0-C1BAY0 | 59MB1BGB-MB0A01S |  |  |  |  |  |  | F4</v>
      </c>
      <c r="AT549" s="63">
        <f>IF(NOT(AR549),IF(TRIM($H549)="","Assembly","Phantom Alt"),VLOOKUP(F549,ZPCS04!B:G,6,0))</f>
        <v>1284</v>
      </c>
      <c r="AU549" s="7"/>
      <c r="AV549" s="38">
        <f ca="1">IF(TRIM($W549)="F",OFFSET($A$5,MATCH($AS549,$AS$5:$AS549,0)-1,0),$A549)</f>
        <v>548</v>
      </c>
      <c r="AW549" s="38">
        <f ca="1">IFERROR(OFFSET(ZPCS04!$A$1,MATCH(F549,ZPCS04!B:B,0)-1,0),100)</f>
        <v>2</v>
      </c>
      <c r="AX549" s="7"/>
      <c r="AY549" s="6" t="b">
        <f t="shared" si="173"/>
        <v>1</v>
      </c>
      <c r="AZ549" s="6" t="b">
        <f t="shared" si="174"/>
        <v>1</v>
      </c>
      <c r="BB549" s="38" t="str">
        <f ca="1">IF(AT549="Phantom Alt",MATCH($AS549,$AS$5:$AS549,0),IF(OR(OFFSET($AF549,0,8-COUNTBLANK($AG549:$AN549))=$F548,$BE549=$BE548),$BB548,""))</f>
        <v/>
      </c>
      <c r="BC549" s="41"/>
      <c r="BD549" s="55" t="str">
        <f t="shared" si="175"/>
        <v>90MB1BG0-C1BAY0 | 11G235222626320</v>
      </c>
      <c r="BE549" s="55" t="str">
        <f t="shared" ca="1" si="176"/>
        <v>90MB1BG0-C1BAY0 | 59MB1BGB-MB0A01S</v>
      </c>
      <c r="BF549" s="57">
        <f ca="1">IFERROR(VLOOKUP($BE549,$BD$5:$BF548,3,0)*$AE549,VLOOKUP($C549,Demanda!$A:$B,2,0)*$AE549)*IF(AT549="Phantom Alt",$BC549,TRUE)</f>
        <v>6000</v>
      </c>
      <c r="BG549" s="57">
        <f t="shared" ca="1" si="177"/>
        <v>6000</v>
      </c>
      <c r="BH549" s="57">
        <f>SUMIF(Invoice!A:A,F549,Invoice!B:B)</f>
        <v>0</v>
      </c>
      <c r="BI549" s="57">
        <f t="shared" ca="1" si="178"/>
        <v>6000</v>
      </c>
      <c r="BJ549" s="57">
        <f ca="1">MIN((BI549-SUMIF($AS$5:AS548,AS549,$BJ$5:BJ548)),MAX(0,BH549-SUMIF($F$5:F548,F549,$BJ$5:BJ548)))</f>
        <v>0</v>
      </c>
      <c r="BK549" s="57">
        <f t="shared" ca="1" si="179"/>
        <v>0</v>
      </c>
      <c r="BL549" s="57">
        <f ca="1">MAX(0,SUMIF(Invoice!A:A,F549,Invoice!B:B)-SUMIF(F:F,F549,BJ:BJ))*(COUNTIF(F:F,F549)=COUNTIF($F$5:F549,F549))</f>
        <v>0</v>
      </c>
    </row>
    <row r="550" spans="1:64" hidden="1">
      <c r="A550" s="43">
        <v>550</v>
      </c>
      <c r="B550" s="13" t="s">
        <v>145</v>
      </c>
      <c r="C550" s="13" t="s">
        <v>5706</v>
      </c>
      <c r="D550" s="13">
        <v>2</v>
      </c>
      <c r="E550" s="13">
        <v>1550</v>
      </c>
      <c r="F550" s="71" t="s">
        <v>1763</v>
      </c>
      <c r="G550" s="71" t="s">
        <v>1764</v>
      </c>
      <c r="H550" s="13" t="s">
        <v>1034</v>
      </c>
      <c r="I550" s="13" t="s">
        <v>55</v>
      </c>
      <c r="J550" s="28">
        <v>0</v>
      </c>
      <c r="K550" s="13" t="s">
        <v>148</v>
      </c>
      <c r="L550" s="13" t="s">
        <v>53</v>
      </c>
      <c r="M550" s="13">
        <v>4</v>
      </c>
      <c r="O550" s="13">
        <v>1</v>
      </c>
      <c r="P550" s="13">
        <v>2</v>
      </c>
      <c r="Q550" s="13">
        <v>3</v>
      </c>
      <c r="R550" s="13" t="s">
        <v>73</v>
      </c>
      <c r="S550" s="13" t="s">
        <v>73</v>
      </c>
      <c r="T550" s="13">
        <v>44901</v>
      </c>
      <c r="U550" s="13">
        <v>2958465</v>
      </c>
      <c r="V550" s="13" t="s">
        <v>5707</v>
      </c>
      <c r="W550" s="13" t="s">
        <v>144</v>
      </c>
      <c r="Y550" s="13" t="s">
        <v>143</v>
      </c>
      <c r="Z550" s="13">
        <v>7594328</v>
      </c>
      <c r="AA550" s="13">
        <v>1002</v>
      </c>
      <c r="AB550" s="13">
        <v>501</v>
      </c>
      <c r="AE550" s="51">
        <f t="shared" si="160"/>
        <v>4</v>
      </c>
      <c r="AG550" s="6" t="str">
        <f t="shared" si="161"/>
        <v>90MB1BG0-C1BAY0</v>
      </c>
      <c r="AH550" s="6" t="str">
        <f t="shared" si="162"/>
        <v>59MB1BGB-MB0A01S</v>
      </c>
      <c r="AI550" s="6" t="str">
        <f t="shared" si="163"/>
        <v/>
      </c>
      <c r="AJ550" s="6" t="str">
        <f t="shared" si="164"/>
        <v/>
      </c>
      <c r="AK550" s="6" t="str">
        <f t="shared" si="165"/>
        <v/>
      </c>
      <c r="AL550" s="6" t="str">
        <f t="shared" si="166"/>
        <v/>
      </c>
      <c r="AM550" s="6" t="str">
        <f t="shared" si="167"/>
        <v/>
      </c>
      <c r="AN550" s="6" t="str">
        <f t="shared" si="168"/>
        <v/>
      </c>
      <c r="AO550" s="6" t="str">
        <f t="shared" si="169"/>
        <v xml:space="preserve">90MB1BG0-C1BAY0 | 59MB1BGB-MB0A01S |  |  |  |  |  | </v>
      </c>
      <c r="AP550" s="6">
        <f t="shared" si="170"/>
        <v>0</v>
      </c>
      <c r="AQ550" s="4"/>
      <c r="AR550" s="6" t="b">
        <f t="shared" si="171"/>
        <v>1</v>
      </c>
      <c r="AS550" s="6" t="str">
        <f t="shared" si="172"/>
        <v>461E | 90MB1BG0-C1BAY0 | 59MB1BGB-MB0A01S |  |  |  |  |  |  | F4</v>
      </c>
      <c r="AT550" s="63">
        <f>IF(NOT(AR550),IF(TRIM($H550)="","Assembly","Phantom Alt"),VLOOKUP(F550,ZPCS04!B:G,6,0))</f>
        <v>1284</v>
      </c>
      <c r="AU550" s="7"/>
      <c r="AV550" s="38">
        <f ca="1">IF(TRIM($W550)="F",OFFSET($A$5,MATCH($AS550,$AS$5:$AS550,0)-1,0),$A550)</f>
        <v>548</v>
      </c>
      <c r="AW550" s="38">
        <f ca="1">IFERROR(OFFSET(ZPCS04!$A$1,MATCH(F550,ZPCS04!B:B,0)-1,0),100)</f>
        <v>2</v>
      </c>
      <c r="AX550" s="7"/>
      <c r="AY550" s="6" t="b">
        <f t="shared" si="173"/>
        <v>1</v>
      </c>
      <c r="AZ550" s="6" t="b">
        <f t="shared" si="174"/>
        <v>1</v>
      </c>
      <c r="BB550" s="38" t="str">
        <f ca="1">IF(AT550="Phantom Alt",MATCH($AS550,$AS$5:$AS550,0),IF(OR(OFFSET($AF550,0,8-COUNTBLANK($AG550:$AN550))=$F549,$BE550=$BE549),$BB549,""))</f>
        <v/>
      </c>
      <c r="BC550" s="41"/>
      <c r="BD550" s="55" t="str">
        <f t="shared" si="175"/>
        <v>90MB1BG0-C1BAY0 | 11G235222626360</v>
      </c>
      <c r="BE550" s="55" t="str">
        <f t="shared" ca="1" si="176"/>
        <v>90MB1BG0-C1BAY0 | 59MB1BGB-MB0A01S</v>
      </c>
      <c r="BF550" s="57">
        <f ca="1">IFERROR(VLOOKUP($BE550,$BD$5:$BF549,3,0)*$AE550,VLOOKUP($C550,Demanda!$A:$B,2,0)*$AE550)*IF(AT550="Phantom Alt",$BC550,TRUE)</f>
        <v>6000</v>
      </c>
      <c r="BG550" s="57">
        <f t="shared" ca="1" si="177"/>
        <v>0</v>
      </c>
      <c r="BH550" s="57">
        <f>SUMIF(Invoice!A:A,F550,Invoice!B:B)</f>
        <v>0</v>
      </c>
      <c r="BI550" s="57">
        <f t="shared" ca="1" si="178"/>
        <v>6000</v>
      </c>
      <c r="BJ550" s="57">
        <f ca="1">MIN((BI550-SUMIF($AS$5:AS549,AS550,$BJ$5:BJ549)),MAX(0,BH550-SUMIF($F$5:F549,F550,$BJ$5:BJ549)))</f>
        <v>0</v>
      </c>
      <c r="BK550" s="57">
        <f t="shared" ca="1" si="179"/>
        <v>0</v>
      </c>
      <c r="BL550" s="57">
        <f ca="1">MAX(0,SUMIF(Invoice!A:A,F550,Invoice!B:B)-SUMIF(F:F,F550,BJ:BJ))*(COUNTIF(F:F,F550)=COUNTIF($F$5:F550,F550))</f>
        <v>0</v>
      </c>
    </row>
    <row r="551" spans="1:64" hidden="1">
      <c r="A551" s="43">
        <v>551</v>
      </c>
      <c r="B551" s="13" t="s">
        <v>145</v>
      </c>
      <c r="C551" s="13" t="s">
        <v>5706</v>
      </c>
      <c r="D551" s="13">
        <v>2</v>
      </c>
      <c r="E551" s="13">
        <v>1560</v>
      </c>
      <c r="F551" s="71" t="s">
        <v>1765</v>
      </c>
      <c r="G551" s="71" t="s">
        <v>1766</v>
      </c>
      <c r="H551" s="13" t="s">
        <v>1041</v>
      </c>
      <c r="I551" s="13" t="s">
        <v>55</v>
      </c>
      <c r="J551" s="28">
        <v>0</v>
      </c>
      <c r="K551" s="13" t="s">
        <v>148</v>
      </c>
      <c r="L551" s="13" t="s">
        <v>53</v>
      </c>
      <c r="M551" s="13">
        <v>49</v>
      </c>
      <c r="O551" s="13">
        <v>1</v>
      </c>
      <c r="P551" s="13">
        <v>2</v>
      </c>
      <c r="Q551" s="13">
        <v>2</v>
      </c>
      <c r="R551" s="13" t="s">
        <v>73</v>
      </c>
      <c r="S551" s="13" t="s">
        <v>73</v>
      </c>
      <c r="T551" s="13">
        <v>44901</v>
      </c>
      <c r="U551" s="13">
        <v>2958465</v>
      </c>
      <c r="V551" s="13" t="s">
        <v>5707</v>
      </c>
      <c r="W551" s="13" t="s">
        <v>144</v>
      </c>
      <c r="Y551" s="13" t="s">
        <v>143</v>
      </c>
      <c r="Z551" s="13">
        <v>7594328</v>
      </c>
      <c r="AA551" s="13">
        <v>1006</v>
      </c>
      <c r="AB551" s="13">
        <v>503</v>
      </c>
      <c r="AE551" s="51">
        <f t="shared" si="160"/>
        <v>49</v>
      </c>
      <c r="AG551" s="6" t="str">
        <f t="shared" si="161"/>
        <v>90MB1BG0-C1BAY0</v>
      </c>
      <c r="AH551" s="6" t="str">
        <f t="shared" si="162"/>
        <v>59MB1BGB-MB0A01S</v>
      </c>
      <c r="AI551" s="6" t="str">
        <f t="shared" si="163"/>
        <v/>
      </c>
      <c r="AJ551" s="6" t="str">
        <f t="shared" si="164"/>
        <v/>
      </c>
      <c r="AK551" s="6" t="str">
        <f t="shared" si="165"/>
        <v/>
      </c>
      <c r="AL551" s="6" t="str">
        <f t="shared" si="166"/>
        <v/>
      </c>
      <c r="AM551" s="6" t="str">
        <f t="shared" si="167"/>
        <v/>
      </c>
      <c r="AN551" s="6" t="str">
        <f t="shared" si="168"/>
        <v/>
      </c>
      <c r="AO551" s="6" t="str">
        <f t="shared" si="169"/>
        <v xml:space="preserve">90MB1BG0-C1BAY0 | 59MB1BGB-MB0A01S |  |  |  |  |  | </v>
      </c>
      <c r="AP551" s="6">
        <f t="shared" si="170"/>
        <v>0</v>
      </c>
      <c r="AQ551" s="4"/>
      <c r="AR551" s="6" t="b">
        <f t="shared" si="171"/>
        <v>1</v>
      </c>
      <c r="AS551" s="6" t="str">
        <f t="shared" si="172"/>
        <v>461E | 90MB1BG0-C1BAY0 | 59MB1BGB-MB0A01S |  |  |  |  |  |  | F5</v>
      </c>
      <c r="AT551" s="63">
        <f>IF(NOT(AR551),IF(TRIM($H551)="","Assembly","Phantom Alt"),VLOOKUP(F551,ZPCS04!B:G,6,0))</f>
        <v>899</v>
      </c>
      <c r="AU551" s="7"/>
      <c r="AV551" s="38">
        <f ca="1">IF(TRIM($W551)="F",OFFSET($A$5,MATCH($AS551,$AS$5:$AS551,0)-1,0),$A551)</f>
        <v>551</v>
      </c>
      <c r="AW551" s="38">
        <f ca="1">IFERROR(OFFSET(ZPCS04!$A$1,MATCH(F551,ZPCS04!B:B,0)-1,0),100)</f>
        <v>1.9999992600000001</v>
      </c>
      <c r="AX551" s="7"/>
      <c r="AY551" s="6" t="b">
        <f t="shared" si="173"/>
        <v>1</v>
      </c>
      <c r="AZ551" s="6" t="b">
        <f t="shared" si="174"/>
        <v>1</v>
      </c>
      <c r="BB551" s="38" t="str">
        <f ca="1">IF(AT551="Phantom Alt",MATCH($AS551,$AS$5:$AS551,0),IF(OR(OFFSET($AF551,0,8-COUNTBLANK($AG551:$AN551))=$F550,$BE551=$BE550),$BB550,""))</f>
        <v/>
      </c>
      <c r="BC551" s="41"/>
      <c r="BD551" s="55" t="str">
        <f t="shared" si="175"/>
        <v>90MB1BG0-C1BAY0 | 11G23524762B150</v>
      </c>
      <c r="BE551" s="55" t="str">
        <f t="shared" ca="1" si="176"/>
        <v>90MB1BG0-C1BAY0 | 59MB1BGB-MB0A01S</v>
      </c>
      <c r="BF551" s="57">
        <f ca="1">IFERROR(VLOOKUP($BE551,$BD$5:$BF550,3,0)*$AE551,VLOOKUP($C551,Demanda!$A:$B,2,0)*$AE551)*IF(AT551="Phantom Alt",$BC551,TRUE)</f>
        <v>73500</v>
      </c>
      <c r="BG551" s="57">
        <f t="shared" ca="1" si="177"/>
        <v>0</v>
      </c>
      <c r="BH551" s="57">
        <f>SUMIF(Invoice!A:A,F551,Invoice!B:B)</f>
        <v>74000</v>
      </c>
      <c r="BI551" s="57">
        <f t="shared" ca="1" si="178"/>
        <v>73500</v>
      </c>
      <c r="BJ551" s="57">
        <f ca="1">MIN((BI551-SUMIF($AS$5:AS550,AS551,$BJ$5:BJ550)),MAX(0,BH551-SUMIF($F$5:F550,F551,$BJ$5:BJ550)))</f>
        <v>73500</v>
      </c>
      <c r="BK551" s="57">
        <f t="shared" ca="1" si="179"/>
        <v>0</v>
      </c>
      <c r="BL551" s="57">
        <f ca="1">MAX(0,SUMIF(Invoice!A:A,F551,Invoice!B:B)-SUMIF(F:F,F551,BJ:BJ))*(COUNTIF(F:F,F551)=COUNTIF($F$5:F551,F551))</f>
        <v>500</v>
      </c>
    </row>
    <row r="552" spans="1:64" hidden="1">
      <c r="A552" s="43">
        <v>552</v>
      </c>
      <c r="B552" s="13" t="s">
        <v>145</v>
      </c>
      <c r="C552" s="13" t="s">
        <v>5706</v>
      </c>
      <c r="D552" s="13">
        <v>2</v>
      </c>
      <c r="E552" s="13">
        <v>1560</v>
      </c>
      <c r="F552" s="71" t="s">
        <v>1768</v>
      </c>
      <c r="G552" s="71" t="s">
        <v>1769</v>
      </c>
      <c r="H552" s="13" t="s">
        <v>1041</v>
      </c>
      <c r="I552" s="13" t="s">
        <v>54</v>
      </c>
      <c r="J552" s="28">
        <v>100</v>
      </c>
      <c r="K552" s="13" t="s">
        <v>148</v>
      </c>
      <c r="L552" s="13" t="s">
        <v>53</v>
      </c>
      <c r="M552" s="13">
        <v>49</v>
      </c>
      <c r="N552" s="13">
        <v>49</v>
      </c>
      <c r="O552" s="13">
        <v>1</v>
      </c>
      <c r="P552" s="13">
        <v>2</v>
      </c>
      <c r="Q552" s="13">
        <v>1</v>
      </c>
      <c r="R552" s="13" t="s">
        <v>73</v>
      </c>
      <c r="S552" s="13" t="s">
        <v>73</v>
      </c>
      <c r="T552" s="13">
        <v>44901</v>
      </c>
      <c r="U552" s="13">
        <v>2958465</v>
      </c>
      <c r="V552" s="13" t="s">
        <v>5707</v>
      </c>
      <c r="W552" s="13" t="s">
        <v>144</v>
      </c>
      <c r="Y552" s="13" t="s">
        <v>143</v>
      </c>
      <c r="Z552" s="13">
        <v>7594328</v>
      </c>
      <c r="AA552" s="13">
        <v>1004</v>
      </c>
      <c r="AB552" s="13">
        <v>502</v>
      </c>
      <c r="AE552" s="51">
        <f t="shared" si="160"/>
        <v>49</v>
      </c>
      <c r="AG552" s="6" t="str">
        <f t="shared" si="161"/>
        <v>90MB1BG0-C1BAY0</v>
      </c>
      <c r="AH552" s="6" t="str">
        <f t="shared" si="162"/>
        <v>59MB1BGB-MB0A01S</v>
      </c>
      <c r="AI552" s="6" t="str">
        <f t="shared" si="163"/>
        <v/>
      </c>
      <c r="AJ552" s="6" t="str">
        <f t="shared" si="164"/>
        <v/>
      </c>
      <c r="AK552" s="6" t="str">
        <f t="shared" si="165"/>
        <v/>
      </c>
      <c r="AL552" s="6" t="str">
        <f t="shared" si="166"/>
        <v/>
      </c>
      <c r="AM552" s="6" t="str">
        <f t="shared" si="167"/>
        <v/>
      </c>
      <c r="AN552" s="6" t="str">
        <f t="shared" si="168"/>
        <v/>
      </c>
      <c r="AO552" s="6" t="str">
        <f t="shared" si="169"/>
        <v xml:space="preserve">90MB1BG0-C1BAY0 | 59MB1BGB-MB0A01S |  |  |  |  |  | </v>
      </c>
      <c r="AP552" s="6">
        <f t="shared" si="170"/>
        <v>100</v>
      </c>
      <c r="AQ552" s="4"/>
      <c r="AR552" s="6" t="b">
        <f t="shared" si="171"/>
        <v>1</v>
      </c>
      <c r="AS552" s="6" t="str">
        <f t="shared" si="172"/>
        <v>461E | 90MB1BG0-C1BAY0 | 59MB1BGB-MB0A01S |  |  |  |  |  |  | F5</v>
      </c>
      <c r="AT552" s="63">
        <f>IF(NOT(AR552),IF(TRIM($H552)="","Assembly","Phantom Alt"),VLOOKUP(F552,ZPCS04!B:G,6,0))</f>
        <v>899</v>
      </c>
      <c r="AU552" s="7"/>
      <c r="AV552" s="38">
        <f ca="1">IF(TRIM($W552)="F",OFFSET($A$5,MATCH($AS552,$AS$5:$AS552,0)-1,0),$A552)</f>
        <v>551</v>
      </c>
      <c r="AW552" s="38">
        <f ca="1">IFERROR(OFFSET(ZPCS04!$A$1,MATCH(F552,ZPCS04!B:B,0)-1,0),100)</f>
        <v>2</v>
      </c>
      <c r="AX552" s="7"/>
      <c r="AY552" s="6" t="b">
        <f t="shared" si="173"/>
        <v>1</v>
      </c>
      <c r="AZ552" s="6" t="b">
        <f t="shared" si="174"/>
        <v>1</v>
      </c>
      <c r="BB552" s="38" t="str">
        <f ca="1">IF(AT552="Phantom Alt",MATCH($AS552,$AS$5:$AS552,0),IF(OR(OFFSET($AF552,0,8-COUNTBLANK($AG552:$AN552))=$F551,$BE552=$BE551),$BB551,""))</f>
        <v/>
      </c>
      <c r="BC552" s="41"/>
      <c r="BD552" s="55" t="str">
        <f t="shared" si="175"/>
        <v>90MB1BG0-C1BAY0 | 11G23524762B320</v>
      </c>
      <c r="BE552" s="55" t="str">
        <f t="shared" ca="1" si="176"/>
        <v>90MB1BG0-C1BAY0 | 59MB1BGB-MB0A01S</v>
      </c>
      <c r="BF552" s="57">
        <f ca="1">IFERROR(VLOOKUP($BE552,$BD$5:$BF551,3,0)*$AE552,VLOOKUP($C552,Demanda!$A:$B,2,0)*$AE552)*IF(AT552="Phantom Alt",$BC552,TRUE)</f>
        <v>73500</v>
      </c>
      <c r="BG552" s="57">
        <f t="shared" ca="1" si="177"/>
        <v>73500</v>
      </c>
      <c r="BH552" s="57">
        <f>SUMIF(Invoice!A:A,F552,Invoice!B:B)</f>
        <v>0</v>
      </c>
      <c r="BI552" s="57">
        <f t="shared" ca="1" si="178"/>
        <v>73500</v>
      </c>
      <c r="BJ552" s="57">
        <f ca="1">MIN((BI552-SUMIF($AS$5:AS551,AS552,$BJ$5:BJ551)),MAX(0,BH552-SUMIF($F$5:F551,F552,$BJ$5:BJ551)))</f>
        <v>0</v>
      </c>
      <c r="BK552" s="57">
        <f t="shared" ca="1" si="179"/>
        <v>0</v>
      </c>
      <c r="BL552" s="57">
        <f ca="1">MAX(0,SUMIF(Invoice!A:A,F552,Invoice!B:B)-SUMIF(F:F,F552,BJ:BJ))*(COUNTIF(F:F,F552)=COUNTIF($F$5:F552,F552))</f>
        <v>0</v>
      </c>
    </row>
    <row r="553" spans="1:64" hidden="1">
      <c r="A553" s="43">
        <v>553</v>
      </c>
      <c r="B553" s="13" t="s">
        <v>145</v>
      </c>
      <c r="C553" s="13" t="s">
        <v>5706</v>
      </c>
      <c r="D553" s="13">
        <v>2</v>
      </c>
      <c r="E553" s="13">
        <v>1560</v>
      </c>
      <c r="F553" s="71" t="s">
        <v>1770</v>
      </c>
      <c r="G553" s="71" t="s">
        <v>1769</v>
      </c>
      <c r="H553" s="13" t="s">
        <v>1041</v>
      </c>
      <c r="I553" s="13" t="s">
        <v>55</v>
      </c>
      <c r="J553" s="28">
        <v>0</v>
      </c>
      <c r="K553" s="13" t="s">
        <v>148</v>
      </c>
      <c r="L553" s="13" t="s">
        <v>53</v>
      </c>
      <c r="M553" s="13">
        <v>49</v>
      </c>
      <c r="O553" s="13">
        <v>1</v>
      </c>
      <c r="P553" s="13">
        <v>2</v>
      </c>
      <c r="Q553" s="13">
        <v>3</v>
      </c>
      <c r="R553" s="13" t="s">
        <v>73</v>
      </c>
      <c r="S553" s="13" t="s">
        <v>73</v>
      </c>
      <c r="T553" s="13">
        <v>44901</v>
      </c>
      <c r="U553" s="13">
        <v>2958465</v>
      </c>
      <c r="V553" s="13" t="s">
        <v>5707</v>
      </c>
      <c r="W553" s="13" t="s">
        <v>144</v>
      </c>
      <c r="Y553" s="13" t="s">
        <v>143</v>
      </c>
      <c r="Z553" s="13">
        <v>7594328</v>
      </c>
      <c r="AA553" s="13">
        <v>1008</v>
      </c>
      <c r="AB553" s="13">
        <v>504</v>
      </c>
      <c r="AE553" s="51">
        <f t="shared" si="160"/>
        <v>49</v>
      </c>
      <c r="AG553" s="6" t="str">
        <f t="shared" si="161"/>
        <v>90MB1BG0-C1BAY0</v>
      </c>
      <c r="AH553" s="6" t="str">
        <f t="shared" si="162"/>
        <v>59MB1BGB-MB0A01S</v>
      </c>
      <c r="AI553" s="6" t="str">
        <f t="shared" si="163"/>
        <v/>
      </c>
      <c r="AJ553" s="6" t="str">
        <f t="shared" si="164"/>
        <v/>
      </c>
      <c r="AK553" s="6" t="str">
        <f t="shared" si="165"/>
        <v/>
      </c>
      <c r="AL553" s="6" t="str">
        <f t="shared" si="166"/>
        <v/>
      </c>
      <c r="AM553" s="6" t="str">
        <f t="shared" si="167"/>
        <v/>
      </c>
      <c r="AN553" s="6" t="str">
        <f t="shared" si="168"/>
        <v/>
      </c>
      <c r="AO553" s="6" t="str">
        <f t="shared" si="169"/>
        <v xml:space="preserve">90MB1BG0-C1BAY0 | 59MB1BGB-MB0A01S |  |  |  |  |  | </v>
      </c>
      <c r="AP553" s="6">
        <f t="shared" si="170"/>
        <v>0</v>
      </c>
      <c r="AQ553" s="4"/>
      <c r="AR553" s="6" t="b">
        <f t="shared" si="171"/>
        <v>1</v>
      </c>
      <c r="AS553" s="6" t="str">
        <f t="shared" si="172"/>
        <v>461E | 90MB1BG0-C1BAY0 | 59MB1BGB-MB0A01S |  |  |  |  |  |  | F5</v>
      </c>
      <c r="AT553" s="63">
        <f>IF(NOT(AR553),IF(TRIM($H553)="","Assembly","Phantom Alt"),VLOOKUP(F553,ZPCS04!B:G,6,0))</f>
        <v>899</v>
      </c>
      <c r="AU553" s="7"/>
      <c r="AV553" s="38">
        <f ca="1">IF(TRIM($W553)="F",OFFSET($A$5,MATCH($AS553,$AS$5:$AS553,0)-1,0),$A553)</f>
        <v>551</v>
      </c>
      <c r="AW553" s="38">
        <f ca="1">IFERROR(OFFSET(ZPCS04!$A$1,MATCH(F553,ZPCS04!B:B,0)-1,0),100)</f>
        <v>2</v>
      </c>
      <c r="AX553" s="7"/>
      <c r="AY553" s="6" t="b">
        <f t="shared" si="173"/>
        <v>1</v>
      </c>
      <c r="AZ553" s="6" t="b">
        <f t="shared" si="174"/>
        <v>1</v>
      </c>
      <c r="BB553" s="38" t="str">
        <f ca="1">IF(AT553="Phantom Alt",MATCH($AS553,$AS$5:$AS553,0),IF(OR(OFFSET($AF553,0,8-COUNTBLANK($AG553:$AN553))=$F552,$BE553=$BE552),$BB552,""))</f>
        <v/>
      </c>
      <c r="BC553" s="41"/>
      <c r="BD553" s="55" t="str">
        <f t="shared" si="175"/>
        <v>90MB1BG0-C1BAY0 | 11G23524762B360</v>
      </c>
      <c r="BE553" s="55" t="str">
        <f t="shared" ca="1" si="176"/>
        <v>90MB1BG0-C1BAY0 | 59MB1BGB-MB0A01S</v>
      </c>
      <c r="BF553" s="57">
        <f ca="1">IFERROR(VLOOKUP($BE553,$BD$5:$BF552,3,0)*$AE553,VLOOKUP($C553,Demanda!$A:$B,2,0)*$AE553)*IF(AT553="Phantom Alt",$BC553,TRUE)</f>
        <v>73500</v>
      </c>
      <c r="BG553" s="57">
        <f t="shared" ca="1" si="177"/>
        <v>0</v>
      </c>
      <c r="BH553" s="57">
        <f>SUMIF(Invoice!A:A,F553,Invoice!B:B)</f>
        <v>0</v>
      </c>
      <c r="BI553" s="57">
        <f t="shared" ca="1" si="178"/>
        <v>73500</v>
      </c>
      <c r="BJ553" s="57">
        <f ca="1">MIN((BI553-SUMIF($AS$5:AS552,AS553,$BJ$5:BJ552)),MAX(0,BH553-SUMIF($F$5:F552,F553,$BJ$5:BJ552)))</f>
        <v>0</v>
      </c>
      <c r="BK553" s="57">
        <f t="shared" ca="1" si="179"/>
        <v>0</v>
      </c>
      <c r="BL553" s="57">
        <f ca="1">MAX(0,SUMIF(Invoice!A:A,F553,Invoice!B:B)-SUMIF(F:F,F553,BJ:BJ))*(COUNTIF(F:F,F553)=COUNTIF($F$5:F553,F553))</f>
        <v>0</v>
      </c>
    </row>
    <row r="554" spans="1:64" hidden="1">
      <c r="A554" s="43">
        <v>554</v>
      </c>
      <c r="B554" s="13" t="s">
        <v>145</v>
      </c>
      <c r="C554" s="13" t="s">
        <v>5706</v>
      </c>
      <c r="D554" s="13">
        <v>2</v>
      </c>
      <c r="E554" s="13">
        <v>1570</v>
      </c>
      <c r="F554" s="71" t="s">
        <v>349</v>
      </c>
      <c r="G554" s="71" t="s">
        <v>350</v>
      </c>
      <c r="I554" s="13" t="s">
        <v>54</v>
      </c>
      <c r="J554" s="28">
        <v>0</v>
      </c>
      <c r="K554" s="13" t="s">
        <v>148</v>
      </c>
      <c r="L554" s="13" t="s">
        <v>53</v>
      </c>
      <c r="M554" s="13">
        <v>1</v>
      </c>
      <c r="N554" s="13">
        <v>1</v>
      </c>
      <c r="O554" s="13">
        <v>1</v>
      </c>
      <c r="R554" s="13" t="s">
        <v>73</v>
      </c>
      <c r="S554" s="13" t="s">
        <v>73</v>
      </c>
      <c r="T554" s="13">
        <v>44901</v>
      </c>
      <c r="U554" s="13">
        <v>2958465</v>
      </c>
      <c r="V554" s="13" t="s">
        <v>5707</v>
      </c>
      <c r="W554" s="13" t="s">
        <v>144</v>
      </c>
      <c r="Y554" s="13" t="s">
        <v>143</v>
      </c>
      <c r="Z554" s="13">
        <v>7594328</v>
      </c>
      <c r="AA554" s="13">
        <v>1010</v>
      </c>
      <c r="AB554" s="13">
        <v>505</v>
      </c>
      <c r="AE554" s="51">
        <f t="shared" si="160"/>
        <v>1</v>
      </c>
      <c r="AG554" s="6" t="str">
        <f t="shared" si="161"/>
        <v>90MB1BG0-C1BAY0</v>
      </c>
      <c r="AH554" s="6" t="str">
        <f t="shared" si="162"/>
        <v>59MB1BGB-MB0A01S</v>
      </c>
      <c r="AI554" s="6" t="str">
        <f t="shared" si="163"/>
        <v/>
      </c>
      <c r="AJ554" s="6" t="str">
        <f t="shared" si="164"/>
        <v/>
      </c>
      <c r="AK554" s="6" t="str">
        <f t="shared" si="165"/>
        <v/>
      </c>
      <c r="AL554" s="6" t="str">
        <f t="shared" si="166"/>
        <v/>
      </c>
      <c r="AM554" s="6" t="str">
        <f t="shared" si="167"/>
        <v/>
      </c>
      <c r="AN554" s="6" t="str">
        <f t="shared" si="168"/>
        <v/>
      </c>
      <c r="AO554" s="6" t="str">
        <f t="shared" si="169"/>
        <v xml:space="preserve">90MB1BG0-C1BAY0 | 59MB1BGB-MB0A01S |  |  |  |  |  | </v>
      </c>
      <c r="AP554" s="6">
        <f t="shared" si="170"/>
        <v>100</v>
      </c>
      <c r="AQ554" s="4"/>
      <c r="AR554" s="6" t="b">
        <f t="shared" si="171"/>
        <v>1</v>
      </c>
      <c r="AS554" s="6" t="str">
        <f t="shared" si="172"/>
        <v>461E | 90MB1BG0-C1BAY0 | 59MB1BGB-MB0A01S |  |  |  |  |  |  | uniq554</v>
      </c>
      <c r="AT554" s="63">
        <f>IF(NOT(AR554),IF(TRIM($H554)="","Assembly","Phantom Alt"),VLOOKUP(F554,ZPCS04!B:G,6,0))</f>
        <v>65</v>
      </c>
      <c r="AU554" s="7"/>
      <c r="AV554" s="38">
        <f ca="1">IF(TRIM($W554)="F",OFFSET($A$5,MATCH($AS554,$AS$5:$AS554,0)-1,0),$A554)</f>
        <v>554</v>
      </c>
      <c r="AW554" s="38">
        <f ca="1">IFERROR(OFFSET(ZPCS04!$A$1,MATCH(F554,ZPCS04!B:B,0)-1,0),100)</f>
        <v>1.9999999850000001</v>
      </c>
      <c r="AX554" s="7"/>
      <c r="AY554" s="6" t="b">
        <f t="shared" si="173"/>
        <v>1</v>
      </c>
      <c r="AZ554" s="6" t="b">
        <f t="shared" si="174"/>
        <v>1</v>
      </c>
      <c r="BB554" s="38" t="str">
        <f ca="1">IF(AT554="Phantom Alt",MATCH($AS554,$AS$5:$AS554,0),IF(OR(OFFSET($AF554,0,8-COUNTBLANK($AG554:$AN554))=$F553,$BE554=$BE553),$BB553,""))</f>
        <v/>
      </c>
      <c r="BC554" s="41"/>
      <c r="BD554" s="55" t="str">
        <f t="shared" si="175"/>
        <v>90MB1BG0-C1BAY0 | 06113-00270300</v>
      </c>
      <c r="BE554" s="55" t="str">
        <f t="shared" ca="1" si="176"/>
        <v>90MB1BG0-C1BAY0 | 59MB1BGB-MB0A01S</v>
      </c>
      <c r="BF554" s="57">
        <f ca="1">IFERROR(VLOOKUP($BE554,$BD$5:$BF553,3,0)*$AE554,VLOOKUP($C554,Demanda!$A:$B,2,0)*$AE554)*IF(AT554="Phantom Alt",$BC554,TRUE)</f>
        <v>1500</v>
      </c>
      <c r="BG554" s="57">
        <f t="shared" ca="1" si="177"/>
        <v>1500</v>
      </c>
      <c r="BH554" s="57">
        <f>SUMIF(Invoice!A:A,F554,Invoice!B:B)</f>
        <v>1500</v>
      </c>
      <c r="BI554" s="57">
        <f t="shared" ca="1" si="178"/>
        <v>1500</v>
      </c>
      <c r="BJ554" s="57">
        <f ca="1">MIN((BI554-SUMIF($AS$5:AS553,AS554,$BJ$5:BJ553)),MAX(0,BH554-SUMIF($F$5:F553,F554,$BJ$5:BJ553)))</f>
        <v>1500</v>
      </c>
      <c r="BK554" s="57">
        <f t="shared" ca="1" si="179"/>
        <v>0</v>
      </c>
      <c r="BL554" s="57">
        <f ca="1">MAX(0,SUMIF(Invoice!A:A,F554,Invoice!B:B)-SUMIF(F:F,F554,BJ:BJ))*(COUNTIF(F:F,F554)=COUNTIF($F$5:F554,F554))</f>
        <v>0</v>
      </c>
    </row>
    <row r="555" spans="1:64" hidden="1">
      <c r="A555" s="43">
        <v>555</v>
      </c>
      <c r="B555" s="13" t="s">
        <v>145</v>
      </c>
      <c r="C555" s="13" t="s">
        <v>5706</v>
      </c>
      <c r="D555" s="13">
        <v>2</v>
      </c>
      <c r="E555" s="13">
        <v>1580</v>
      </c>
      <c r="F555" s="71" t="s">
        <v>1771</v>
      </c>
      <c r="G555" s="71" t="s">
        <v>1772</v>
      </c>
      <c r="H555" s="13" t="s">
        <v>1054</v>
      </c>
      <c r="I555" s="13" t="s">
        <v>54</v>
      </c>
      <c r="J555" s="28">
        <v>100</v>
      </c>
      <c r="K555" s="13" t="s">
        <v>148</v>
      </c>
      <c r="L555" s="13" t="s">
        <v>53</v>
      </c>
      <c r="M555" s="13">
        <v>1</v>
      </c>
      <c r="N555" s="13">
        <v>1</v>
      </c>
      <c r="O555" s="13">
        <v>1</v>
      </c>
      <c r="P555" s="13">
        <v>2</v>
      </c>
      <c r="Q555" s="13">
        <v>1</v>
      </c>
      <c r="R555" s="13" t="s">
        <v>73</v>
      </c>
      <c r="S555" s="13" t="s">
        <v>73</v>
      </c>
      <c r="T555" s="13">
        <v>44901</v>
      </c>
      <c r="U555" s="13">
        <v>2958465</v>
      </c>
      <c r="V555" s="13" t="s">
        <v>5707</v>
      </c>
      <c r="W555" s="13" t="s">
        <v>144</v>
      </c>
      <c r="Y555" s="13" t="s">
        <v>143</v>
      </c>
      <c r="Z555" s="13">
        <v>7594328</v>
      </c>
      <c r="AA555" s="13">
        <v>1012</v>
      </c>
      <c r="AB555" s="13">
        <v>506</v>
      </c>
      <c r="AE555" s="51">
        <f t="shared" si="160"/>
        <v>1</v>
      </c>
      <c r="AG555" s="6" t="str">
        <f t="shared" si="161"/>
        <v>90MB1BG0-C1BAY0</v>
      </c>
      <c r="AH555" s="6" t="str">
        <f t="shared" si="162"/>
        <v>59MB1BGB-MB0A01S</v>
      </c>
      <c r="AI555" s="6" t="str">
        <f t="shared" si="163"/>
        <v/>
      </c>
      <c r="AJ555" s="6" t="str">
        <f t="shared" si="164"/>
        <v/>
      </c>
      <c r="AK555" s="6" t="str">
        <f t="shared" si="165"/>
        <v/>
      </c>
      <c r="AL555" s="6" t="str">
        <f t="shared" si="166"/>
        <v/>
      </c>
      <c r="AM555" s="6" t="str">
        <f t="shared" si="167"/>
        <v/>
      </c>
      <c r="AN555" s="6" t="str">
        <f t="shared" si="168"/>
        <v/>
      </c>
      <c r="AO555" s="6" t="str">
        <f t="shared" si="169"/>
        <v xml:space="preserve">90MB1BG0-C1BAY0 | 59MB1BGB-MB0A01S |  |  |  |  |  | </v>
      </c>
      <c r="AP555" s="6">
        <f t="shared" si="170"/>
        <v>100</v>
      </c>
      <c r="AQ555" s="4"/>
      <c r="AR555" s="6" t="b">
        <f t="shared" si="171"/>
        <v>1</v>
      </c>
      <c r="AS555" s="6" t="str">
        <f t="shared" si="172"/>
        <v>461E | 90MB1BG0-C1BAY0 | 59MB1BGB-MB0A01S |  |  |  |  |  |  | F7</v>
      </c>
      <c r="AT555" s="63">
        <f>IF(NOT(AR555),IF(TRIM($H555)="","Assembly","Phantom Alt"),VLOOKUP(F555,ZPCS04!B:G,6,0))</f>
        <v>1285</v>
      </c>
      <c r="AU555" s="7"/>
      <c r="AV555" s="38">
        <f ca="1">IF(TRIM($W555)="F",OFFSET($A$5,MATCH($AS555,$AS$5:$AS555,0)-1,0),$A555)</f>
        <v>555</v>
      </c>
      <c r="AW555" s="38">
        <f ca="1">IFERROR(OFFSET(ZPCS04!$A$1,MATCH(F555,ZPCS04!B:B,0)-1,0),100)</f>
        <v>1.9999999808</v>
      </c>
      <c r="AX555" s="7"/>
      <c r="AY555" s="6" t="b">
        <f t="shared" si="173"/>
        <v>1</v>
      </c>
      <c r="AZ555" s="6" t="b">
        <f t="shared" si="174"/>
        <v>1</v>
      </c>
      <c r="BB555" s="38" t="str">
        <f ca="1">IF(AT555="Phantom Alt",MATCH($AS555,$AS$5:$AS555,0),IF(OR(OFFSET($AF555,0,8-COUNTBLANK($AG555:$AN555))=$F554,$BE555=$BE554),$BB554,""))</f>
        <v/>
      </c>
      <c r="BC555" s="41"/>
      <c r="BD555" s="55" t="str">
        <f t="shared" si="175"/>
        <v>90MB1BG0-C1BAY0 | 12001-00320200</v>
      </c>
      <c r="BE555" s="55" t="str">
        <f t="shared" ca="1" si="176"/>
        <v>90MB1BG0-C1BAY0 | 59MB1BGB-MB0A01S</v>
      </c>
      <c r="BF555" s="57">
        <f ca="1">IFERROR(VLOOKUP($BE555,$BD$5:$BF554,3,0)*$AE555,VLOOKUP($C555,Demanda!$A:$B,2,0)*$AE555)*IF(AT555="Phantom Alt",$BC555,TRUE)</f>
        <v>1500</v>
      </c>
      <c r="BG555" s="57">
        <f t="shared" ca="1" si="177"/>
        <v>1500</v>
      </c>
      <c r="BH555" s="57">
        <f>SUMIF(Invoice!A:A,F555,Invoice!B:B)</f>
        <v>1920</v>
      </c>
      <c r="BI555" s="57">
        <f t="shared" ca="1" si="178"/>
        <v>1500</v>
      </c>
      <c r="BJ555" s="57">
        <f ca="1">MIN((BI555-SUMIF($AS$5:AS554,AS555,$BJ$5:BJ554)),MAX(0,BH555-SUMIF($F$5:F554,F555,$BJ$5:BJ554)))</f>
        <v>1500</v>
      </c>
      <c r="BK555" s="57">
        <f t="shared" ca="1" si="179"/>
        <v>0</v>
      </c>
      <c r="BL555" s="57">
        <f ca="1">MAX(0,SUMIF(Invoice!A:A,F555,Invoice!B:B)-SUMIF(F:F,F555,BJ:BJ))*(COUNTIF(F:F,F555)=COUNTIF($F$5:F555,F555))</f>
        <v>420</v>
      </c>
    </row>
    <row r="556" spans="1:64" hidden="1">
      <c r="A556" s="43">
        <v>557</v>
      </c>
      <c r="B556" s="13" t="s">
        <v>145</v>
      </c>
      <c r="C556" s="13" t="s">
        <v>5706</v>
      </c>
      <c r="D556" s="13">
        <v>2</v>
      </c>
      <c r="E556" s="13">
        <v>1580</v>
      </c>
      <c r="F556" s="71" t="s">
        <v>1774</v>
      </c>
      <c r="G556" s="71" t="s">
        <v>1775</v>
      </c>
      <c r="H556" s="13" t="s">
        <v>1054</v>
      </c>
      <c r="I556" s="13" t="s">
        <v>55</v>
      </c>
      <c r="J556" s="28">
        <v>0</v>
      </c>
      <c r="K556" s="13" t="s">
        <v>148</v>
      </c>
      <c r="L556" s="13" t="s">
        <v>53</v>
      </c>
      <c r="M556" s="13">
        <v>1</v>
      </c>
      <c r="O556" s="13">
        <v>1</v>
      </c>
      <c r="P556" s="13">
        <v>2</v>
      </c>
      <c r="Q556" s="13">
        <v>2</v>
      </c>
      <c r="R556" s="13" t="s">
        <v>73</v>
      </c>
      <c r="S556" s="13" t="s">
        <v>73</v>
      </c>
      <c r="T556" s="13">
        <v>44901</v>
      </c>
      <c r="U556" s="13">
        <v>2958465</v>
      </c>
      <c r="V556" s="13" t="s">
        <v>5707</v>
      </c>
      <c r="W556" s="13" t="s">
        <v>144</v>
      </c>
      <c r="Y556" s="13" t="s">
        <v>143</v>
      </c>
      <c r="Z556" s="13">
        <v>7594328</v>
      </c>
      <c r="AA556" s="13">
        <v>1014</v>
      </c>
      <c r="AB556" s="13">
        <v>507</v>
      </c>
      <c r="AE556" s="51">
        <f t="shared" si="160"/>
        <v>1</v>
      </c>
      <c r="AG556" s="6" t="str">
        <f t="shared" si="161"/>
        <v>90MB1BG0-C1BAY0</v>
      </c>
      <c r="AH556" s="6" t="str">
        <f t="shared" si="162"/>
        <v>59MB1BGB-MB0A01S</v>
      </c>
      <c r="AI556" s="6" t="str">
        <f t="shared" si="163"/>
        <v/>
      </c>
      <c r="AJ556" s="6" t="str">
        <f t="shared" si="164"/>
        <v/>
      </c>
      <c r="AK556" s="6" t="str">
        <f t="shared" si="165"/>
        <v/>
      </c>
      <c r="AL556" s="6" t="str">
        <f t="shared" si="166"/>
        <v/>
      </c>
      <c r="AM556" s="6" t="str">
        <f t="shared" si="167"/>
        <v/>
      </c>
      <c r="AN556" s="6" t="str">
        <f t="shared" si="168"/>
        <v/>
      </c>
      <c r="AO556" s="6" t="str">
        <f t="shared" si="169"/>
        <v xml:space="preserve">90MB1BG0-C1BAY0 | 59MB1BGB-MB0A01S |  |  |  |  |  | </v>
      </c>
      <c r="AP556" s="6">
        <f t="shared" si="170"/>
        <v>0</v>
      </c>
      <c r="AQ556" s="4"/>
      <c r="AR556" s="6" t="b">
        <f t="shared" si="171"/>
        <v>1</v>
      </c>
      <c r="AS556" s="6" t="str">
        <f t="shared" si="172"/>
        <v>461E | 90MB1BG0-C1BAY0 | 59MB1BGB-MB0A01S |  |  |  |  |  |  | F7</v>
      </c>
      <c r="AT556" s="63">
        <f>IF(NOT(AR556),IF(TRIM($H556)="","Assembly","Phantom Alt"),VLOOKUP(F556,ZPCS04!B:G,6,0))</f>
        <v>1285</v>
      </c>
      <c r="AU556" s="7"/>
      <c r="AV556" s="38">
        <f ca="1">IF(TRIM($W556)="F",OFFSET($A$5,MATCH($AS556,$AS$5:$AS556,0)-1,0),$A556)</f>
        <v>555</v>
      </c>
      <c r="AW556" s="38">
        <f ca="1">IFERROR(OFFSET(ZPCS04!$A$1,MATCH(F556,ZPCS04!B:B,0)-1,0),100)</f>
        <v>2</v>
      </c>
      <c r="AX556" s="7"/>
      <c r="AY556" s="6" t="b">
        <f t="shared" si="173"/>
        <v>1</v>
      </c>
      <c r="AZ556" s="6" t="b">
        <f t="shared" si="174"/>
        <v>1</v>
      </c>
      <c r="BB556" s="38" t="str">
        <f ca="1">IF(AT556="Phantom Alt",MATCH($AS556,$AS$5:$AS556,0),IF(OR(OFFSET($AF556,0,8-COUNTBLANK($AG556:$AN556))=$F555,$BE556=$BE555),$BB555,""))</f>
        <v/>
      </c>
      <c r="BC556" s="41"/>
      <c r="BD556" s="55" t="str">
        <f t="shared" si="175"/>
        <v>90MB1BG0-C1BAY0 | 12001-00320300</v>
      </c>
      <c r="BE556" s="55" t="str">
        <f t="shared" ca="1" si="176"/>
        <v>90MB1BG0-C1BAY0 | 59MB1BGB-MB0A01S</v>
      </c>
      <c r="BF556" s="57">
        <f ca="1">IFERROR(VLOOKUP($BE556,$BD$5:$BF555,3,0)*$AE556,VLOOKUP($C556,Demanda!$A:$B,2,0)*$AE556)*IF(AT556="Phantom Alt",$BC556,TRUE)</f>
        <v>1500</v>
      </c>
      <c r="BG556" s="57">
        <f t="shared" ca="1" si="177"/>
        <v>0</v>
      </c>
      <c r="BH556" s="57">
        <f>SUMIF(Invoice!A:A,F556,Invoice!B:B)</f>
        <v>0</v>
      </c>
      <c r="BI556" s="57">
        <f t="shared" ca="1" si="178"/>
        <v>1500</v>
      </c>
      <c r="BJ556" s="57">
        <f ca="1">MIN((BI556-SUMIF($AS$5:AS555,AS556,$BJ$5:BJ555)),MAX(0,BH556-SUMIF($F$5:F555,F556,$BJ$5:BJ555)))</f>
        <v>0</v>
      </c>
      <c r="BK556" s="57">
        <f t="shared" ca="1" si="179"/>
        <v>0</v>
      </c>
      <c r="BL556" s="57">
        <f ca="1">MAX(0,SUMIF(Invoice!A:A,F556,Invoice!B:B)-SUMIF(F:F,F556,BJ:BJ))*(COUNTIF(F:F,F556)=COUNTIF($F$5:F556,F556))</f>
        <v>0</v>
      </c>
    </row>
    <row r="557" spans="1:64" hidden="1">
      <c r="A557" s="43">
        <v>556</v>
      </c>
      <c r="B557" s="13" t="s">
        <v>145</v>
      </c>
      <c r="C557" s="13" t="s">
        <v>5706</v>
      </c>
      <c r="D557" s="13">
        <v>2</v>
      </c>
      <c r="E557" s="13">
        <v>1590</v>
      </c>
      <c r="F557" s="71" t="s">
        <v>1776</v>
      </c>
      <c r="G557" s="71" t="s">
        <v>1777</v>
      </c>
      <c r="H557" s="13" t="s">
        <v>1061</v>
      </c>
      <c r="I557" s="13" t="s">
        <v>55</v>
      </c>
      <c r="J557" s="28">
        <v>0</v>
      </c>
      <c r="K557" s="13" t="s">
        <v>148</v>
      </c>
      <c r="L557" s="13" t="s">
        <v>53</v>
      </c>
      <c r="M557" s="13">
        <v>2</v>
      </c>
      <c r="O557" s="13">
        <v>1</v>
      </c>
      <c r="P557" s="13">
        <v>2</v>
      </c>
      <c r="Q557" s="13">
        <v>2</v>
      </c>
      <c r="R557" s="13" t="s">
        <v>73</v>
      </c>
      <c r="S557" s="13" t="s">
        <v>73</v>
      </c>
      <c r="T557" s="13">
        <v>44901</v>
      </c>
      <c r="U557" s="13">
        <v>2958465</v>
      </c>
      <c r="V557" s="13" t="s">
        <v>5707</v>
      </c>
      <c r="W557" s="13" t="s">
        <v>144</v>
      </c>
      <c r="Y557" s="13" t="s">
        <v>143</v>
      </c>
      <c r="Z557" s="13">
        <v>7594328</v>
      </c>
      <c r="AA557" s="13">
        <v>1018</v>
      </c>
      <c r="AB557" s="13">
        <v>509</v>
      </c>
      <c r="AE557" s="51">
        <f t="shared" si="160"/>
        <v>2</v>
      </c>
      <c r="AG557" s="6" t="str">
        <f t="shared" si="161"/>
        <v>90MB1BG0-C1BAY0</v>
      </c>
      <c r="AH557" s="6" t="str">
        <f t="shared" si="162"/>
        <v>59MB1BGB-MB0A01S</v>
      </c>
      <c r="AI557" s="6" t="str">
        <f t="shared" si="163"/>
        <v/>
      </c>
      <c r="AJ557" s="6" t="str">
        <f t="shared" si="164"/>
        <v/>
      </c>
      <c r="AK557" s="6" t="str">
        <f t="shared" si="165"/>
        <v/>
      </c>
      <c r="AL557" s="6" t="str">
        <f t="shared" si="166"/>
        <v/>
      </c>
      <c r="AM557" s="6" t="str">
        <f t="shared" si="167"/>
        <v/>
      </c>
      <c r="AN557" s="6" t="str">
        <f t="shared" si="168"/>
        <v/>
      </c>
      <c r="AO557" s="6" t="str">
        <f t="shared" si="169"/>
        <v xml:space="preserve">90MB1BG0-C1BAY0 | 59MB1BGB-MB0A01S |  |  |  |  |  | </v>
      </c>
      <c r="AP557" s="6">
        <f t="shared" si="170"/>
        <v>0</v>
      </c>
      <c r="AQ557" s="4"/>
      <c r="AR557" s="6" t="b">
        <f t="shared" si="171"/>
        <v>1</v>
      </c>
      <c r="AS557" s="6" t="str">
        <f t="shared" si="172"/>
        <v>461E | 90MB1BG0-C1BAY0 | 59MB1BGB-MB0A01S |  |  |  |  |  |  | F8</v>
      </c>
      <c r="AT557" s="63">
        <f>IF(NOT(AR557),IF(TRIM($H557)="","Assembly","Phantom Alt"),VLOOKUP(F557,ZPCS04!B:G,6,0))</f>
        <v>1286</v>
      </c>
      <c r="AU557" s="7"/>
      <c r="AV557" s="38">
        <f ca="1">IF(TRIM($W557)="F",OFFSET($A$5,MATCH($AS557,$AS$5:$AS557,0)-1,0),$A557)</f>
        <v>556</v>
      </c>
      <c r="AW557" s="38">
        <f ca="1">IFERROR(OFFSET(ZPCS04!$A$1,MATCH(F557,ZPCS04!B:B,0)-1,0),100)</f>
        <v>2</v>
      </c>
      <c r="AX557" s="7"/>
      <c r="AY557" s="6" t="b">
        <f t="shared" si="173"/>
        <v>1</v>
      </c>
      <c r="AZ557" s="6" t="b">
        <f t="shared" si="174"/>
        <v>1</v>
      </c>
      <c r="BB557" s="38" t="str">
        <f ca="1">IF(AT557="Phantom Alt",MATCH($AS557,$AS$5:$AS557,0),IF(OR(OFFSET($AF557,0,8-COUNTBLANK($AG557:$AN557))=$F556,$BE557=$BE556),$BB556,""))</f>
        <v/>
      </c>
      <c r="BC557" s="41"/>
      <c r="BD557" s="55" t="str">
        <f t="shared" si="175"/>
        <v>90MB1BG0-C1BAY0 | 12002-00142500</v>
      </c>
      <c r="BE557" s="55" t="str">
        <f t="shared" ca="1" si="176"/>
        <v>90MB1BG0-C1BAY0 | 59MB1BGB-MB0A01S</v>
      </c>
      <c r="BF557" s="57">
        <f ca="1">IFERROR(VLOOKUP($BE557,$BD$5:$BF556,3,0)*$AE557,VLOOKUP($C557,Demanda!$A:$B,2,0)*$AE557)*IF(AT557="Phantom Alt",$BC557,TRUE)</f>
        <v>3000</v>
      </c>
      <c r="BG557" s="57">
        <f t="shared" ca="1" si="177"/>
        <v>0</v>
      </c>
      <c r="BH557" s="57">
        <f>SUMIF(Invoice!A:A,F557,Invoice!B:B)</f>
        <v>0</v>
      </c>
      <c r="BI557" s="57">
        <f t="shared" ca="1" si="178"/>
        <v>3000</v>
      </c>
      <c r="BJ557" s="57">
        <f ca="1">MIN((BI557-SUMIF($AS$5:AS556,AS557,$BJ$5:BJ556)),MAX(0,BH557-SUMIF($F$5:F556,F557,$BJ$5:BJ556)))</f>
        <v>0</v>
      </c>
      <c r="BK557" s="57">
        <f t="shared" ca="1" si="179"/>
        <v>0</v>
      </c>
      <c r="BL557" s="57">
        <f ca="1">MAX(0,SUMIF(Invoice!A:A,F557,Invoice!B:B)-SUMIF(F:F,F557,BJ:BJ))*(COUNTIF(F:F,F557)=COUNTIF($F$5:F557,F557))</f>
        <v>0</v>
      </c>
    </row>
    <row r="558" spans="1:64" hidden="1">
      <c r="A558" s="43">
        <v>558</v>
      </c>
      <c r="B558" s="13" t="s">
        <v>145</v>
      </c>
      <c r="C558" s="13" t="s">
        <v>5706</v>
      </c>
      <c r="D558" s="13">
        <v>2</v>
      </c>
      <c r="E558" s="13">
        <v>1590</v>
      </c>
      <c r="F558" s="71" t="s">
        <v>1779</v>
      </c>
      <c r="G558" s="71" t="s">
        <v>1777</v>
      </c>
      <c r="H558" s="13" t="s">
        <v>1061</v>
      </c>
      <c r="I558" s="13" t="s">
        <v>54</v>
      </c>
      <c r="J558" s="28">
        <v>100</v>
      </c>
      <c r="K558" s="13" t="s">
        <v>148</v>
      </c>
      <c r="L558" s="13" t="s">
        <v>53</v>
      </c>
      <c r="M558" s="13">
        <v>2</v>
      </c>
      <c r="N558" s="13">
        <v>2</v>
      </c>
      <c r="O558" s="13">
        <v>1</v>
      </c>
      <c r="P558" s="13">
        <v>2</v>
      </c>
      <c r="Q558" s="13">
        <v>1</v>
      </c>
      <c r="R558" s="13" t="s">
        <v>73</v>
      </c>
      <c r="S558" s="13" t="s">
        <v>73</v>
      </c>
      <c r="T558" s="13">
        <v>44901</v>
      </c>
      <c r="U558" s="13">
        <v>2958465</v>
      </c>
      <c r="V558" s="13" t="s">
        <v>5707</v>
      </c>
      <c r="W558" s="13" t="s">
        <v>144</v>
      </c>
      <c r="Y558" s="13" t="s">
        <v>143</v>
      </c>
      <c r="Z558" s="13">
        <v>7594328</v>
      </c>
      <c r="AA558" s="13">
        <v>1016</v>
      </c>
      <c r="AB558" s="13">
        <v>508</v>
      </c>
      <c r="AE558" s="51">
        <f t="shared" si="160"/>
        <v>2</v>
      </c>
      <c r="AG558" s="6" t="str">
        <f t="shared" si="161"/>
        <v>90MB1BG0-C1BAY0</v>
      </c>
      <c r="AH558" s="6" t="str">
        <f t="shared" si="162"/>
        <v>59MB1BGB-MB0A01S</v>
      </c>
      <c r="AI558" s="6" t="str">
        <f t="shared" si="163"/>
        <v/>
      </c>
      <c r="AJ558" s="6" t="str">
        <f t="shared" si="164"/>
        <v/>
      </c>
      <c r="AK558" s="6" t="str">
        <f t="shared" si="165"/>
        <v/>
      </c>
      <c r="AL558" s="6" t="str">
        <f t="shared" si="166"/>
        <v/>
      </c>
      <c r="AM558" s="6" t="str">
        <f t="shared" si="167"/>
        <v/>
      </c>
      <c r="AN558" s="6" t="str">
        <f t="shared" si="168"/>
        <v/>
      </c>
      <c r="AO558" s="6" t="str">
        <f t="shared" si="169"/>
        <v xml:space="preserve">90MB1BG0-C1BAY0 | 59MB1BGB-MB0A01S |  |  |  |  |  | </v>
      </c>
      <c r="AP558" s="6">
        <f t="shared" si="170"/>
        <v>100</v>
      </c>
      <c r="AQ558" s="4"/>
      <c r="AR558" s="6" t="b">
        <f t="shared" si="171"/>
        <v>1</v>
      </c>
      <c r="AS558" s="6" t="str">
        <f t="shared" si="172"/>
        <v>461E | 90MB1BG0-C1BAY0 | 59MB1BGB-MB0A01S |  |  |  |  |  |  | F8</v>
      </c>
      <c r="AT558" s="63">
        <f>IF(NOT(AR558),IF(TRIM($H558)="","Assembly","Phantom Alt"),VLOOKUP(F558,ZPCS04!B:G,6,0))</f>
        <v>1286</v>
      </c>
      <c r="AU558" s="7"/>
      <c r="AV558" s="38">
        <f ca="1">IF(TRIM($W558)="F",OFFSET($A$5,MATCH($AS558,$AS$5:$AS558,0)-1,0),$A558)</f>
        <v>556</v>
      </c>
      <c r="AW558" s="38">
        <f ca="1">IFERROR(OFFSET(ZPCS04!$A$1,MATCH(F558,ZPCS04!B:B,0)-1,0),100)</f>
        <v>1.99999996544</v>
      </c>
      <c r="AX558" s="7"/>
      <c r="AY558" s="6" t="b">
        <f t="shared" si="173"/>
        <v>1</v>
      </c>
      <c r="AZ558" s="6" t="b">
        <f t="shared" si="174"/>
        <v>1</v>
      </c>
      <c r="BB558" s="38" t="str">
        <f ca="1">IF(AT558="Phantom Alt",MATCH($AS558,$AS$5:$AS558,0),IF(OR(OFFSET($AF558,0,8-COUNTBLANK($AG558:$AN558))=$F557,$BE558=$BE557),$BB557,""))</f>
        <v/>
      </c>
      <c r="BC558" s="41"/>
      <c r="BD558" s="55" t="str">
        <f t="shared" si="175"/>
        <v>90MB1BG0-C1BAY0 | 12002-00143000</v>
      </c>
      <c r="BE558" s="55" t="str">
        <f t="shared" ca="1" si="176"/>
        <v>90MB1BG0-C1BAY0 | 59MB1BGB-MB0A01S</v>
      </c>
      <c r="BF558" s="57">
        <f ca="1">IFERROR(VLOOKUP($BE558,$BD$5:$BF557,3,0)*$AE558,VLOOKUP($C558,Demanda!$A:$B,2,0)*$AE558)*IF(AT558="Phantom Alt",$BC558,TRUE)</f>
        <v>3000</v>
      </c>
      <c r="BG558" s="57">
        <f t="shared" ca="1" si="177"/>
        <v>3000</v>
      </c>
      <c r="BH558" s="57">
        <f>SUMIF(Invoice!A:A,F558,Invoice!B:B)</f>
        <v>3456</v>
      </c>
      <c r="BI558" s="57">
        <f t="shared" ca="1" si="178"/>
        <v>3000</v>
      </c>
      <c r="BJ558" s="57">
        <f ca="1">MIN((BI558-SUMIF($AS$5:AS557,AS558,$BJ$5:BJ557)),MAX(0,BH558-SUMIF($F$5:F557,F558,$BJ$5:BJ557)))</f>
        <v>3000</v>
      </c>
      <c r="BK558" s="57">
        <f t="shared" ca="1" si="179"/>
        <v>0</v>
      </c>
      <c r="BL558" s="57">
        <f ca="1">MAX(0,SUMIF(Invoice!A:A,F558,Invoice!B:B)-SUMIF(F:F,F558,BJ:BJ))*(COUNTIF(F:F,F558)=COUNTIF($F$5:F558,F558))</f>
        <v>456</v>
      </c>
    </row>
    <row r="559" spans="1:64" hidden="1">
      <c r="A559" s="43">
        <v>559</v>
      </c>
      <c r="B559" s="13" t="s">
        <v>145</v>
      </c>
      <c r="C559" s="13" t="s">
        <v>5706</v>
      </c>
      <c r="D559" s="13">
        <v>2</v>
      </c>
      <c r="E559" s="13">
        <v>1600</v>
      </c>
      <c r="F559" s="71" t="s">
        <v>1829</v>
      </c>
      <c r="G559" s="71" t="s">
        <v>1830</v>
      </c>
      <c r="H559" s="13" t="s">
        <v>1068</v>
      </c>
      <c r="I559" s="13" t="s">
        <v>55</v>
      </c>
      <c r="J559" s="28">
        <v>0</v>
      </c>
      <c r="K559" s="13" t="s">
        <v>148</v>
      </c>
      <c r="L559" s="13" t="s">
        <v>53</v>
      </c>
      <c r="M559" s="13">
        <v>2</v>
      </c>
      <c r="O559" s="13">
        <v>1</v>
      </c>
      <c r="P559" s="13">
        <v>2</v>
      </c>
      <c r="Q559" s="13">
        <v>2</v>
      </c>
      <c r="R559" s="13" t="s">
        <v>73</v>
      </c>
      <c r="S559" s="13" t="s">
        <v>73</v>
      </c>
      <c r="T559" s="13">
        <v>44901</v>
      </c>
      <c r="U559" s="13">
        <v>2958465</v>
      </c>
      <c r="V559" s="13" t="s">
        <v>5707</v>
      </c>
      <c r="W559" s="13" t="s">
        <v>144</v>
      </c>
      <c r="Y559" s="13" t="s">
        <v>143</v>
      </c>
      <c r="Z559" s="13">
        <v>7594328</v>
      </c>
      <c r="AA559" s="13">
        <v>1022</v>
      </c>
      <c r="AB559" s="13">
        <v>511</v>
      </c>
      <c r="AE559" s="51">
        <f t="shared" si="160"/>
        <v>2</v>
      </c>
      <c r="AG559" s="6" t="str">
        <f t="shared" si="161"/>
        <v>90MB1BG0-C1BAY0</v>
      </c>
      <c r="AH559" s="6" t="str">
        <f t="shared" si="162"/>
        <v>59MB1BGB-MB0A01S</v>
      </c>
      <c r="AI559" s="6" t="str">
        <f t="shared" si="163"/>
        <v/>
      </c>
      <c r="AJ559" s="6" t="str">
        <f t="shared" si="164"/>
        <v/>
      </c>
      <c r="AK559" s="6" t="str">
        <f t="shared" si="165"/>
        <v/>
      </c>
      <c r="AL559" s="6" t="str">
        <f t="shared" si="166"/>
        <v/>
      </c>
      <c r="AM559" s="6" t="str">
        <f t="shared" si="167"/>
        <v/>
      </c>
      <c r="AN559" s="6" t="str">
        <f t="shared" si="168"/>
        <v/>
      </c>
      <c r="AO559" s="6" t="str">
        <f t="shared" si="169"/>
        <v xml:space="preserve">90MB1BG0-C1BAY0 | 59MB1BGB-MB0A01S |  |  |  |  |  | </v>
      </c>
      <c r="AP559" s="6">
        <f t="shared" si="170"/>
        <v>0</v>
      </c>
      <c r="AQ559" s="4"/>
      <c r="AR559" s="6" t="b">
        <f t="shared" si="171"/>
        <v>1</v>
      </c>
      <c r="AS559" s="6" t="str">
        <f t="shared" si="172"/>
        <v>461E | 90MB1BG0-C1BAY0 | 59MB1BGB-MB0A01S |  |  |  |  |  |  | F9</v>
      </c>
      <c r="AT559" s="63">
        <f>IF(NOT(AR559),IF(TRIM($H559)="","Assembly","Phantom Alt"),VLOOKUP(F559,ZPCS04!B:G,6,0))</f>
        <v>1291</v>
      </c>
      <c r="AU559" s="7"/>
      <c r="AV559" s="38">
        <f ca="1">IF(TRIM($W559)="F",OFFSET($A$5,MATCH($AS559,$AS$5:$AS559,0)-1,0),$A559)</f>
        <v>559</v>
      </c>
      <c r="AW559" s="38">
        <f ca="1">IFERROR(OFFSET(ZPCS04!$A$1,MATCH(F559,ZPCS04!B:B,0)-1,0),100)</f>
        <v>2</v>
      </c>
      <c r="AX559" s="7"/>
      <c r="AY559" s="6" t="b">
        <f t="shared" si="173"/>
        <v>1</v>
      </c>
      <c r="AZ559" s="6" t="b">
        <f t="shared" si="174"/>
        <v>1</v>
      </c>
      <c r="BB559" s="38" t="str">
        <f ca="1">IF(AT559="Phantom Alt",MATCH($AS559,$AS$5:$AS559,0),IF(OR(OFFSET($AF559,0,8-COUNTBLANK($AG559:$AN559))=$F558,$BE559=$BE558),$BB558,""))</f>
        <v/>
      </c>
      <c r="BC559" s="41"/>
      <c r="BD559" s="55" t="str">
        <f t="shared" si="175"/>
        <v>90MB1BG0-C1BAY0 | 12002-00142600</v>
      </c>
      <c r="BE559" s="55" t="str">
        <f t="shared" ca="1" si="176"/>
        <v>90MB1BG0-C1BAY0 | 59MB1BGB-MB0A01S</v>
      </c>
      <c r="BF559" s="57">
        <f ca="1">IFERROR(VLOOKUP($BE559,$BD$5:$BF558,3,0)*$AE559,VLOOKUP($C559,Demanda!$A:$B,2,0)*$AE559)*IF(AT559="Phantom Alt",$BC559,TRUE)</f>
        <v>3000</v>
      </c>
      <c r="BG559" s="57">
        <f t="shared" ca="1" si="177"/>
        <v>0</v>
      </c>
      <c r="BH559" s="57">
        <f>SUMIF(Invoice!A:A,F559,Invoice!B:B)</f>
        <v>0</v>
      </c>
      <c r="BI559" s="57">
        <f t="shared" ca="1" si="178"/>
        <v>3000</v>
      </c>
      <c r="BJ559" s="57">
        <f ca="1">MIN((BI559-SUMIF($AS$5:AS558,AS559,$BJ$5:BJ558)),MAX(0,BH559-SUMIF($F$5:F558,F559,$BJ$5:BJ558)))</f>
        <v>0</v>
      </c>
      <c r="BK559" s="57">
        <f t="shared" ca="1" si="179"/>
        <v>0</v>
      </c>
      <c r="BL559" s="57">
        <f ca="1">MAX(0,SUMIF(Invoice!A:A,F559,Invoice!B:B)-SUMIF(F:F,F559,BJ:BJ))*(COUNTIF(F:F,F559)=COUNTIF($F$5:F559,F559))</f>
        <v>0</v>
      </c>
    </row>
    <row r="560" spans="1:64" hidden="1">
      <c r="A560" s="43">
        <v>560</v>
      </c>
      <c r="B560" s="13" t="s">
        <v>145</v>
      </c>
      <c r="C560" s="13" t="s">
        <v>5706</v>
      </c>
      <c r="D560" s="13">
        <v>2</v>
      </c>
      <c r="E560" s="13">
        <v>1600</v>
      </c>
      <c r="F560" s="71" t="s">
        <v>1831</v>
      </c>
      <c r="G560" s="71" t="s">
        <v>1830</v>
      </c>
      <c r="H560" s="13" t="s">
        <v>1068</v>
      </c>
      <c r="I560" s="13" t="s">
        <v>54</v>
      </c>
      <c r="J560" s="28">
        <v>100</v>
      </c>
      <c r="K560" s="13" t="s">
        <v>148</v>
      </c>
      <c r="L560" s="13" t="s">
        <v>53</v>
      </c>
      <c r="M560" s="13">
        <v>2</v>
      </c>
      <c r="N560" s="13">
        <v>2</v>
      </c>
      <c r="O560" s="13">
        <v>1</v>
      </c>
      <c r="P560" s="13">
        <v>2</v>
      </c>
      <c r="Q560" s="13">
        <v>1</v>
      </c>
      <c r="R560" s="13" t="s">
        <v>73</v>
      </c>
      <c r="S560" s="13" t="s">
        <v>73</v>
      </c>
      <c r="T560" s="13">
        <v>44901</v>
      </c>
      <c r="U560" s="13">
        <v>2958465</v>
      </c>
      <c r="V560" s="13" t="s">
        <v>5707</v>
      </c>
      <c r="W560" s="13" t="s">
        <v>144</v>
      </c>
      <c r="Y560" s="13" t="s">
        <v>143</v>
      </c>
      <c r="Z560" s="13">
        <v>7594328</v>
      </c>
      <c r="AA560" s="13">
        <v>1020</v>
      </c>
      <c r="AB560" s="13">
        <v>510</v>
      </c>
      <c r="AE560" s="51">
        <f t="shared" si="160"/>
        <v>2</v>
      </c>
      <c r="AG560" s="6" t="str">
        <f t="shared" si="161"/>
        <v>90MB1BG0-C1BAY0</v>
      </c>
      <c r="AH560" s="6" t="str">
        <f t="shared" si="162"/>
        <v>59MB1BGB-MB0A01S</v>
      </c>
      <c r="AI560" s="6" t="str">
        <f t="shared" si="163"/>
        <v/>
      </c>
      <c r="AJ560" s="6" t="str">
        <f t="shared" si="164"/>
        <v/>
      </c>
      <c r="AK560" s="6" t="str">
        <f t="shared" si="165"/>
        <v/>
      </c>
      <c r="AL560" s="6" t="str">
        <f t="shared" si="166"/>
        <v/>
      </c>
      <c r="AM560" s="6" t="str">
        <f t="shared" si="167"/>
        <v/>
      </c>
      <c r="AN560" s="6" t="str">
        <f t="shared" si="168"/>
        <v/>
      </c>
      <c r="AO560" s="6" t="str">
        <f t="shared" si="169"/>
        <v xml:space="preserve">90MB1BG0-C1BAY0 | 59MB1BGB-MB0A01S |  |  |  |  |  | </v>
      </c>
      <c r="AP560" s="6">
        <f t="shared" si="170"/>
        <v>100</v>
      </c>
      <c r="AQ560" s="4"/>
      <c r="AR560" s="6" t="b">
        <f t="shared" si="171"/>
        <v>1</v>
      </c>
      <c r="AS560" s="6" t="str">
        <f t="shared" si="172"/>
        <v>461E | 90MB1BG0-C1BAY0 | 59MB1BGB-MB0A01S |  |  |  |  |  |  | F9</v>
      </c>
      <c r="AT560" s="63">
        <f>IF(NOT(AR560),IF(TRIM($H560)="","Assembly","Phantom Alt"),VLOOKUP(F560,ZPCS04!B:G,6,0))</f>
        <v>1291</v>
      </c>
      <c r="AU560" s="7"/>
      <c r="AV560" s="38">
        <f ca="1">IF(TRIM($W560)="F",OFFSET($A$5,MATCH($AS560,$AS$5:$AS560,0)-1,0),$A560)</f>
        <v>559</v>
      </c>
      <c r="AW560" s="38">
        <f ca="1">IFERROR(OFFSET(ZPCS04!$A$1,MATCH(F560,ZPCS04!B:B,0)-1,0),100)</f>
        <v>2</v>
      </c>
      <c r="AX560" s="7"/>
      <c r="AY560" s="6" t="b">
        <f t="shared" si="173"/>
        <v>1</v>
      </c>
      <c r="AZ560" s="6" t="b">
        <f t="shared" si="174"/>
        <v>1</v>
      </c>
      <c r="BB560" s="38" t="str">
        <f ca="1">IF(AT560="Phantom Alt",MATCH($AS560,$AS$5:$AS560,0),IF(OR(OFFSET($AF560,0,8-COUNTBLANK($AG560:$AN560))=$F559,$BE560=$BE559),$BB559,""))</f>
        <v/>
      </c>
      <c r="BC560" s="41"/>
      <c r="BD560" s="55" t="str">
        <f t="shared" si="175"/>
        <v>90MB1BG0-C1BAY0 | 12002-00143300</v>
      </c>
      <c r="BE560" s="55" t="str">
        <f t="shared" ca="1" si="176"/>
        <v>90MB1BG0-C1BAY0 | 59MB1BGB-MB0A01S</v>
      </c>
      <c r="BF560" s="57">
        <f ca="1">IFERROR(VLOOKUP($BE560,$BD$5:$BF559,3,0)*$AE560,VLOOKUP($C560,Demanda!$A:$B,2,0)*$AE560)*IF(AT560="Phantom Alt",$BC560,TRUE)</f>
        <v>3000</v>
      </c>
      <c r="BG560" s="57">
        <f t="shared" ca="1" si="177"/>
        <v>3000</v>
      </c>
      <c r="BH560" s="57">
        <f>SUMIF(Invoice!A:A,F560,Invoice!B:B)</f>
        <v>0</v>
      </c>
      <c r="BI560" s="57">
        <f t="shared" ca="1" si="178"/>
        <v>3000</v>
      </c>
      <c r="BJ560" s="57">
        <f ca="1">MIN((BI560-SUMIF($AS$5:AS559,AS560,$BJ$5:BJ559)),MAX(0,BH560-SUMIF($F$5:F559,F560,$BJ$5:BJ559)))</f>
        <v>0</v>
      </c>
      <c r="BK560" s="57">
        <f t="shared" ca="1" si="179"/>
        <v>0</v>
      </c>
      <c r="BL560" s="57">
        <f ca="1">MAX(0,SUMIF(Invoice!A:A,F560,Invoice!B:B)-SUMIF(F:F,F560,BJ:BJ))*(COUNTIF(F:F,F560)=COUNTIF($F$5:F560,F560))</f>
        <v>0</v>
      </c>
    </row>
    <row r="561" spans="1:64" hidden="1">
      <c r="A561" s="43">
        <v>561</v>
      </c>
      <c r="B561" s="13" t="s">
        <v>145</v>
      </c>
      <c r="C561" s="13" t="s">
        <v>5706</v>
      </c>
      <c r="D561" s="13">
        <v>2</v>
      </c>
      <c r="E561" s="13">
        <v>1600</v>
      </c>
      <c r="F561" s="71" t="s">
        <v>1832</v>
      </c>
      <c r="G561" s="71" t="s">
        <v>1830</v>
      </c>
      <c r="H561" s="13" t="s">
        <v>1068</v>
      </c>
      <c r="I561" s="13" t="s">
        <v>55</v>
      </c>
      <c r="J561" s="28">
        <v>0</v>
      </c>
      <c r="K561" s="13" t="s">
        <v>148</v>
      </c>
      <c r="L561" s="13" t="s">
        <v>53</v>
      </c>
      <c r="M561" s="13">
        <v>2</v>
      </c>
      <c r="O561" s="13">
        <v>1</v>
      </c>
      <c r="P561" s="13">
        <v>2</v>
      </c>
      <c r="Q561" s="13">
        <v>3</v>
      </c>
      <c r="R561" s="13" t="s">
        <v>73</v>
      </c>
      <c r="S561" s="13" t="s">
        <v>73</v>
      </c>
      <c r="T561" s="13">
        <v>44901</v>
      </c>
      <c r="U561" s="13">
        <v>2958465</v>
      </c>
      <c r="V561" s="13" t="s">
        <v>5707</v>
      </c>
      <c r="W561" s="13" t="s">
        <v>144</v>
      </c>
      <c r="Y561" s="13" t="s">
        <v>143</v>
      </c>
      <c r="Z561" s="13">
        <v>7594328</v>
      </c>
      <c r="AA561" s="13">
        <v>1024</v>
      </c>
      <c r="AB561" s="13">
        <v>512</v>
      </c>
      <c r="AE561" s="51">
        <f t="shared" si="160"/>
        <v>2</v>
      </c>
      <c r="AG561" s="6" t="str">
        <f t="shared" si="161"/>
        <v>90MB1BG0-C1BAY0</v>
      </c>
      <c r="AH561" s="6" t="str">
        <f t="shared" si="162"/>
        <v>59MB1BGB-MB0A01S</v>
      </c>
      <c r="AI561" s="6" t="str">
        <f t="shared" si="163"/>
        <v/>
      </c>
      <c r="AJ561" s="6" t="str">
        <f t="shared" si="164"/>
        <v/>
      </c>
      <c r="AK561" s="6" t="str">
        <f t="shared" si="165"/>
        <v/>
      </c>
      <c r="AL561" s="6" t="str">
        <f t="shared" si="166"/>
        <v/>
      </c>
      <c r="AM561" s="6" t="str">
        <f t="shared" si="167"/>
        <v/>
      </c>
      <c r="AN561" s="6" t="str">
        <f t="shared" si="168"/>
        <v/>
      </c>
      <c r="AO561" s="6" t="str">
        <f t="shared" si="169"/>
        <v xml:space="preserve">90MB1BG0-C1BAY0 | 59MB1BGB-MB0A01S |  |  |  |  |  | </v>
      </c>
      <c r="AP561" s="6">
        <f t="shared" si="170"/>
        <v>0</v>
      </c>
      <c r="AQ561" s="4"/>
      <c r="AR561" s="6" t="b">
        <f t="shared" si="171"/>
        <v>1</v>
      </c>
      <c r="AS561" s="6" t="str">
        <f t="shared" si="172"/>
        <v>461E | 90MB1BG0-C1BAY0 | 59MB1BGB-MB0A01S |  |  |  |  |  |  | F9</v>
      </c>
      <c r="AT561" s="63">
        <f>IF(NOT(AR561),IF(TRIM($H561)="","Assembly","Phantom Alt"),VLOOKUP(F561,ZPCS04!B:G,6,0))</f>
        <v>1291</v>
      </c>
      <c r="AU561" s="7"/>
      <c r="AV561" s="38">
        <f ca="1">IF(TRIM($W561)="F",OFFSET($A$5,MATCH($AS561,$AS$5:$AS561,0)-1,0),$A561)</f>
        <v>559</v>
      </c>
      <c r="AW561" s="38">
        <f ca="1">IFERROR(OFFSET(ZPCS04!$A$1,MATCH(F561,ZPCS04!B:B,0)-1,0),100)</f>
        <v>1.999999968</v>
      </c>
      <c r="AX561" s="7"/>
      <c r="AY561" s="6" t="b">
        <f t="shared" si="173"/>
        <v>1</v>
      </c>
      <c r="AZ561" s="6" t="b">
        <f t="shared" si="174"/>
        <v>1</v>
      </c>
      <c r="BB561" s="38" t="str">
        <f ca="1">IF(AT561="Phantom Alt",MATCH($AS561,$AS$5:$AS561,0),IF(OR(OFFSET($AF561,0,8-COUNTBLANK($AG561:$AN561))=$F560,$BE561=$BE560),$BB560,""))</f>
        <v/>
      </c>
      <c r="BC561" s="41"/>
      <c r="BD561" s="55" t="str">
        <f t="shared" si="175"/>
        <v>90MB1BG0-C1BAY0 | 12002-00146800</v>
      </c>
      <c r="BE561" s="55" t="str">
        <f t="shared" ca="1" si="176"/>
        <v>90MB1BG0-C1BAY0 | 59MB1BGB-MB0A01S</v>
      </c>
      <c r="BF561" s="57">
        <f ca="1">IFERROR(VLOOKUP($BE561,$BD$5:$BF560,3,0)*$AE561,VLOOKUP($C561,Demanda!$A:$B,2,0)*$AE561)*IF(AT561="Phantom Alt",$BC561,TRUE)</f>
        <v>3000</v>
      </c>
      <c r="BG561" s="57">
        <f t="shared" ca="1" si="177"/>
        <v>0</v>
      </c>
      <c r="BH561" s="57">
        <f>SUMIF(Invoice!A:A,F561,Invoice!B:B)</f>
        <v>3200</v>
      </c>
      <c r="BI561" s="57">
        <f t="shared" ca="1" si="178"/>
        <v>3000</v>
      </c>
      <c r="BJ561" s="57">
        <f ca="1">MIN((BI561-SUMIF($AS$5:AS560,AS561,$BJ$5:BJ560)),MAX(0,BH561-SUMIF($F$5:F560,F561,$BJ$5:BJ560)))</f>
        <v>3000</v>
      </c>
      <c r="BK561" s="57">
        <f t="shared" ca="1" si="179"/>
        <v>0</v>
      </c>
      <c r="BL561" s="57">
        <f ca="1">MAX(0,SUMIF(Invoice!A:A,F561,Invoice!B:B)-SUMIF(F:F,F561,BJ:BJ))*(COUNTIF(F:F,F561)=COUNTIF($F$5:F561,F561))</f>
        <v>200</v>
      </c>
    </row>
    <row r="562" spans="1:64" hidden="1">
      <c r="A562" s="43">
        <v>563</v>
      </c>
      <c r="B562" s="13" t="s">
        <v>145</v>
      </c>
      <c r="C562" s="13" t="s">
        <v>5706</v>
      </c>
      <c r="D562" s="13">
        <v>2</v>
      </c>
      <c r="E562" s="13">
        <v>1610</v>
      </c>
      <c r="F562" s="71" t="s">
        <v>1780</v>
      </c>
      <c r="G562" s="71" t="s">
        <v>1781</v>
      </c>
      <c r="H562" s="13" t="s">
        <v>1075</v>
      </c>
      <c r="I562" s="13" t="s">
        <v>54</v>
      </c>
      <c r="J562" s="28">
        <v>100</v>
      </c>
      <c r="K562" s="13" t="s">
        <v>148</v>
      </c>
      <c r="L562" s="13" t="s">
        <v>53</v>
      </c>
      <c r="M562" s="13">
        <v>1</v>
      </c>
      <c r="N562" s="13">
        <v>1</v>
      </c>
      <c r="O562" s="13">
        <v>1</v>
      </c>
      <c r="P562" s="13">
        <v>2</v>
      </c>
      <c r="Q562" s="13">
        <v>1</v>
      </c>
      <c r="R562" s="13" t="s">
        <v>73</v>
      </c>
      <c r="S562" s="13" t="s">
        <v>73</v>
      </c>
      <c r="T562" s="13">
        <v>44901</v>
      </c>
      <c r="U562" s="13">
        <v>2958465</v>
      </c>
      <c r="V562" s="13" t="s">
        <v>5707</v>
      </c>
      <c r="W562" s="13" t="s">
        <v>144</v>
      </c>
      <c r="Y562" s="13" t="s">
        <v>143</v>
      </c>
      <c r="Z562" s="13">
        <v>7594328</v>
      </c>
      <c r="AA562" s="13">
        <v>1026</v>
      </c>
      <c r="AB562" s="13">
        <v>513</v>
      </c>
      <c r="AE562" s="51">
        <f t="shared" si="160"/>
        <v>1</v>
      </c>
      <c r="AG562" s="6" t="str">
        <f t="shared" si="161"/>
        <v>90MB1BG0-C1BAY0</v>
      </c>
      <c r="AH562" s="6" t="str">
        <f t="shared" si="162"/>
        <v>59MB1BGB-MB0A01S</v>
      </c>
      <c r="AI562" s="6" t="str">
        <f t="shared" si="163"/>
        <v/>
      </c>
      <c r="AJ562" s="6" t="str">
        <f t="shared" si="164"/>
        <v/>
      </c>
      <c r="AK562" s="6" t="str">
        <f t="shared" si="165"/>
        <v/>
      </c>
      <c r="AL562" s="6" t="str">
        <f t="shared" si="166"/>
        <v/>
      </c>
      <c r="AM562" s="6" t="str">
        <f t="shared" si="167"/>
        <v/>
      </c>
      <c r="AN562" s="6" t="str">
        <f t="shared" si="168"/>
        <v/>
      </c>
      <c r="AO562" s="6" t="str">
        <f t="shared" si="169"/>
        <v xml:space="preserve">90MB1BG0-C1BAY0 | 59MB1BGB-MB0A01S |  |  |  |  |  | </v>
      </c>
      <c r="AP562" s="6">
        <f t="shared" si="170"/>
        <v>100</v>
      </c>
      <c r="AQ562" s="4"/>
      <c r="AR562" s="6" t="b">
        <f t="shared" si="171"/>
        <v>1</v>
      </c>
      <c r="AS562" s="6" t="str">
        <f t="shared" si="172"/>
        <v>461E | 90MB1BG0-C1BAY0 | 59MB1BGB-MB0A01S |  |  |  |  |  |  | G0</v>
      </c>
      <c r="AT562" s="63">
        <f>IF(NOT(AR562),IF(TRIM($H562)="","Assembly","Phantom Alt"),VLOOKUP(F562,ZPCS04!B:G,6,0))</f>
        <v>336</v>
      </c>
      <c r="AU562" s="7"/>
      <c r="AV562" s="38">
        <f ca="1">IF(TRIM($W562)="F",OFFSET($A$5,MATCH($AS562,$AS$5:$AS562,0)-1,0),$A562)</f>
        <v>563</v>
      </c>
      <c r="AW562" s="38">
        <f ca="1">IFERROR(OFFSET(ZPCS04!$A$1,MATCH(F562,ZPCS04!B:B,0)-1,0),100)</f>
        <v>1.9999999559999999</v>
      </c>
      <c r="AX562" s="7"/>
      <c r="AY562" s="6" t="b">
        <f t="shared" si="173"/>
        <v>1</v>
      </c>
      <c r="AZ562" s="6" t="b">
        <f t="shared" si="174"/>
        <v>1</v>
      </c>
      <c r="BB562" s="38" t="str">
        <f ca="1">IF(AT562="Phantom Alt",MATCH($AS562,$AS$5:$AS562,0),IF(OR(OFFSET($AF562,0,8-COUNTBLANK($AG562:$AN562))=$F561,$BE562=$BE561),$BB561,""))</f>
        <v/>
      </c>
      <c r="BC562" s="41"/>
      <c r="BD562" s="55" t="str">
        <f t="shared" si="175"/>
        <v>90MB1BG0-C1BAY0 | 12003-00180700</v>
      </c>
      <c r="BE562" s="55" t="str">
        <f t="shared" ca="1" si="176"/>
        <v>90MB1BG0-C1BAY0 | 59MB1BGB-MB0A01S</v>
      </c>
      <c r="BF562" s="57">
        <f ca="1">IFERROR(VLOOKUP($BE562,$BD$5:$BF561,3,0)*$AE562,VLOOKUP($C562,Demanda!$A:$B,2,0)*$AE562)*IF(AT562="Phantom Alt",$BC562,TRUE)</f>
        <v>1500</v>
      </c>
      <c r="BG562" s="57">
        <f t="shared" ca="1" si="177"/>
        <v>1500</v>
      </c>
      <c r="BH562" s="57">
        <f>SUMIF(Invoice!A:A,F562,Invoice!B:B)</f>
        <v>4400</v>
      </c>
      <c r="BI562" s="57">
        <f t="shared" ca="1" si="178"/>
        <v>1500</v>
      </c>
      <c r="BJ562" s="57">
        <f ca="1">MIN((BI562-SUMIF($AS$5:AS561,AS562,$BJ$5:BJ561)),MAX(0,BH562-SUMIF($F$5:F561,F562,$BJ$5:BJ561)))</f>
        <v>1500</v>
      </c>
      <c r="BK562" s="57">
        <f t="shared" ca="1" si="179"/>
        <v>0</v>
      </c>
      <c r="BL562" s="57">
        <f ca="1">MAX(0,SUMIF(Invoice!A:A,F562,Invoice!B:B)-SUMIF(F:F,F562,BJ:BJ))*(COUNTIF(F:F,F562)=COUNTIF($F$5:F562,F562))</f>
        <v>2900</v>
      </c>
    </row>
    <row r="563" spans="1:64" hidden="1">
      <c r="A563" s="43">
        <v>562</v>
      </c>
      <c r="B563" s="13" t="s">
        <v>145</v>
      </c>
      <c r="C563" s="13" t="s">
        <v>5706</v>
      </c>
      <c r="D563" s="13">
        <v>2</v>
      </c>
      <c r="E563" s="13">
        <v>1610</v>
      </c>
      <c r="F563" s="71" t="s">
        <v>2524</v>
      </c>
      <c r="G563" s="71" t="s">
        <v>2525</v>
      </c>
      <c r="H563" s="13" t="s">
        <v>1075</v>
      </c>
      <c r="I563" s="13" t="s">
        <v>55</v>
      </c>
      <c r="J563" s="28">
        <v>0</v>
      </c>
      <c r="K563" s="13" t="s">
        <v>148</v>
      </c>
      <c r="L563" s="13" t="s">
        <v>53</v>
      </c>
      <c r="M563" s="13">
        <v>1</v>
      </c>
      <c r="O563" s="13">
        <v>1</v>
      </c>
      <c r="P563" s="13">
        <v>2</v>
      </c>
      <c r="Q563" s="13">
        <v>2</v>
      </c>
      <c r="R563" s="13" t="s">
        <v>73</v>
      </c>
      <c r="S563" s="13" t="s">
        <v>73</v>
      </c>
      <c r="T563" s="13">
        <v>44901</v>
      </c>
      <c r="U563" s="13">
        <v>2958465</v>
      </c>
      <c r="V563" s="13" t="s">
        <v>5707</v>
      </c>
      <c r="W563" s="13" t="s">
        <v>144</v>
      </c>
      <c r="Y563" s="13" t="s">
        <v>143</v>
      </c>
      <c r="Z563" s="13">
        <v>7594328</v>
      </c>
      <c r="AA563" s="13">
        <v>1028</v>
      </c>
      <c r="AB563" s="13">
        <v>514</v>
      </c>
      <c r="AE563" s="51">
        <f t="shared" si="160"/>
        <v>1</v>
      </c>
      <c r="AG563" s="6" t="str">
        <f t="shared" si="161"/>
        <v>90MB1BG0-C1BAY0</v>
      </c>
      <c r="AH563" s="6" t="str">
        <f t="shared" si="162"/>
        <v>59MB1BGB-MB0A01S</v>
      </c>
      <c r="AI563" s="6" t="str">
        <f t="shared" si="163"/>
        <v/>
      </c>
      <c r="AJ563" s="6" t="str">
        <f t="shared" si="164"/>
        <v/>
      </c>
      <c r="AK563" s="6" t="str">
        <f t="shared" si="165"/>
        <v/>
      </c>
      <c r="AL563" s="6" t="str">
        <f t="shared" si="166"/>
        <v/>
      </c>
      <c r="AM563" s="6" t="str">
        <f t="shared" si="167"/>
        <v/>
      </c>
      <c r="AN563" s="6" t="str">
        <f t="shared" si="168"/>
        <v/>
      </c>
      <c r="AO563" s="6" t="str">
        <f t="shared" si="169"/>
        <v xml:space="preserve">90MB1BG0-C1BAY0 | 59MB1BGB-MB0A01S |  |  |  |  |  | </v>
      </c>
      <c r="AP563" s="6">
        <f t="shared" si="170"/>
        <v>0</v>
      </c>
      <c r="AQ563" s="4"/>
      <c r="AR563" s="6" t="b">
        <f t="shared" si="171"/>
        <v>1</v>
      </c>
      <c r="AS563" s="6" t="str">
        <f t="shared" si="172"/>
        <v>461E | 90MB1BG0-C1BAY0 | 59MB1BGB-MB0A01S |  |  |  |  |  |  | G0</v>
      </c>
      <c r="AT563" s="63">
        <f>IF(NOT(AR563),IF(TRIM($H563)="","Assembly","Phantom Alt"),VLOOKUP(F563,ZPCS04!B:G,6,0))</f>
        <v>336</v>
      </c>
      <c r="AU563" s="7"/>
      <c r="AV563" s="38">
        <f ca="1">IF(TRIM($W563)="F",OFFSET($A$5,MATCH($AS563,$AS$5:$AS563,0)-1,0),$A563)</f>
        <v>563</v>
      </c>
      <c r="AW563" s="38">
        <f ca="1">IFERROR(OFFSET(ZPCS04!$A$1,MATCH(F563,ZPCS04!B:B,0)-1,0),100)</f>
        <v>2</v>
      </c>
      <c r="AX563" s="7"/>
      <c r="AY563" s="6" t="b">
        <f t="shared" si="173"/>
        <v>1</v>
      </c>
      <c r="AZ563" s="6" t="b">
        <f t="shared" si="174"/>
        <v>1</v>
      </c>
      <c r="BB563" s="38" t="str">
        <f ca="1">IF(AT563="Phantom Alt",MATCH($AS563,$AS$5:$AS563,0),IF(OR(OFFSET($AF563,0,8-COUNTBLANK($AG563:$AN563))=$F562,$BE563=$BE562),$BB562,""))</f>
        <v/>
      </c>
      <c r="BC563" s="41"/>
      <c r="BD563" s="55" t="str">
        <f t="shared" si="175"/>
        <v>90MB1BG0-C1BAY0 | 12003-00180900</v>
      </c>
      <c r="BE563" s="55" t="str">
        <f t="shared" ca="1" si="176"/>
        <v>90MB1BG0-C1BAY0 | 59MB1BGB-MB0A01S</v>
      </c>
      <c r="BF563" s="57">
        <f ca="1">IFERROR(VLOOKUP($BE563,$BD$5:$BF562,3,0)*$AE563,VLOOKUP($C563,Demanda!$A:$B,2,0)*$AE563)*IF(AT563="Phantom Alt",$BC563,TRUE)</f>
        <v>1500</v>
      </c>
      <c r="BG563" s="57">
        <f t="shared" ca="1" si="177"/>
        <v>0</v>
      </c>
      <c r="BH563" s="57">
        <f>SUMIF(Invoice!A:A,F563,Invoice!B:B)</f>
        <v>0</v>
      </c>
      <c r="BI563" s="57">
        <f t="shared" ca="1" si="178"/>
        <v>1500</v>
      </c>
      <c r="BJ563" s="57">
        <f ca="1">MIN((BI563-SUMIF($AS$5:AS562,AS563,$BJ$5:BJ562)),MAX(0,BH563-SUMIF($F$5:F562,F563,$BJ$5:BJ562)))</f>
        <v>0</v>
      </c>
      <c r="BK563" s="57">
        <f t="shared" ca="1" si="179"/>
        <v>0</v>
      </c>
      <c r="BL563" s="57">
        <f ca="1">MAX(0,SUMIF(Invoice!A:A,F563,Invoice!B:B)-SUMIF(F:F,F563,BJ:BJ))*(COUNTIF(F:F,F563)=COUNTIF($F$5:F563,F563))</f>
        <v>0</v>
      </c>
    </row>
    <row r="564" spans="1:64" hidden="1">
      <c r="A564" s="43">
        <v>564</v>
      </c>
      <c r="B564" s="13" t="s">
        <v>145</v>
      </c>
      <c r="C564" s="13" t="s">
        <v>5706</v>
      </c>
      <c r="D564" s="13">
        <v>2</v>
      </c>
      <c r="E564" s="13">
        <v>1610</v>
      </c>
      <c r="F564" s="71" t="s">
        <v>1783</v>
      </c>
      <c r="G564" s="71" t="s">
        <v>1784</v>
      </c>
      <c r="H564" s="13" t="s">
        <v>1075</v>
      </c>
      <c r="I564" s="13" t="s">
        <v>55</v>
      </c>
      <c r="J564" s="28">
        <v>0</v>
      </c>
      <c r="K564" s="13" t="s">
        <v>148</v>
      </c>
      <c r="L564" s="13" t="s">
        <v>53</v>
      </c>
      <c r="M564" s="13">
        <v>1</v>
      </c>
      <c r="O564" s="13">
        <v>1</v>
      </c>
      <c r="P564" s="13">
        <v>2</v>
      </c>
      <c r="Q564" s="13">
        <v>3</v>
      </c>
      <c r="R564" s="13" t="s">
        <v>73</v>
      </c>
      <c r="S564" s="13" t="s">
        <v>73</v>
      </c>
      <c r="T564" s="13">
        <v>44901</v>
      </c>
      <c r="U564" s="13">
        <v>2958465</v>
      </c>
      <c r="V564" s="13" t="s">
        <v>5707</v>
      </c>
      <c r="W564" s="13" t="s">
        <v>144</v>
      </c>
      <c r="Y564" s="13" t="s">
        <v>143</v>
      </c>
      <c r="Z564" s="13">
        <v>7594328</v>
      </c>
      <c r="AA564" s="13">
        <v>1030</v>
      </c>
      <c r="AB564" s="13">
        <v>515</v>
      </c>
      <c r="AE564" s="51">
        <f t="shared" si="160"/>
        <v>1</v>
      </c>
      <c r="AG564" s="6" t="str">
        <f t="shared" si="161"/>
        <v>90MB1BG0-C1BAY0</v>
      </c>
      <c r="AH564" s="6" t="str">
        <f t="shared" si="162"/>
        <v>59MB1BGB-MB0A01S</v>
      </c>
      <c r="AI564" s="6" t="str">
        <f t="shared" si="163"/>
        <v/>
      </c>
      <c r="AJ564" s="6" t="str">
        <f t="shared" si="164"/>
        <v/>
      </c>
      <c r="AK564" s="6" t="str">
        <f t="shared" si="165"/>
        <v/>
      </c>
      <c r="AL564" s="6" t="str">
        <f t="shared" si="166"/>
        <v/>
      </c>
      <c r="AM564" s="6" t="str">
        <f t="shared" si="167"/>
        <v/>
      </c>
      <c r="AN564" s="6" t="str">
        <f t="shared" si="168"/>
        <v/>
      </c>
      <c r="AO564" s="6" t="str">
        <f t="shared" si="169"/>
        <v xml:space="preserve">90MB1BG0-C1BAY0 | 59MB1BGB-MB0A01S |  |  |  |  |  | </v>
      </c>
      <c r="AP564" s="6">
        <f t="shared" si="170"/>
        <v>0</v>
      </c>
      <c r="AQ564" s="4"/>
      <c r="AR564" s="6" t="b">
        <f t="shared" si="171"/>
        <v>1</v>
      </c>
      <c r="AS564" s="6" t="str">
        <f t="shared" si="172"/>
        <v>461E | 90MB1BG0-C1BAY0 | 59MB1BGB-MB0A01S |  |  |  |  |  |  | G0</v>
      </c>
      <c r="AT564" s="63">
        <f>IF(NOT(AR564),IF(TRIM($H564)="","Assembly","Phantom Alt"),VLOOKUP(F564,ZPCS04!B:G,6,0))</f>
        <v>336</v>
      </c>
      <c r="AU564" s="7"/>
      <c r="AV564" s="38">
        <f ca="1">IF(TRIM($W564)="F",OFFSET($A$5,MATCH($AS564,$AS$5:$AS564,0)-1,0),$A564)</f>
        <v>563</v>
      </c>
      <c r="AW564" s="38">
        <f ca="1">IFERROR(OFFSET(ZPCS04!$A$1,MATCH(F564,ZPCS04!B:B,0)-1,0),100)</f>
        <v>2</v>
      </c>
      <c r="AX564" s="7"/>
      <c r="AY564" s="6" t="b">
        <f t="shared" si="173"/>
        <v>1</v>
      </c>
      <c r="AZ564" s="6" t="b">
        <f t="shared" si="174"/>
        <v>1</v>
      </c>
      <c r="BB564" s="38" t="str">
        <f ca="1">IF(AT564="Phantom Alt",MATCH($AS564,$AS$5:$AS564,0),IF(OR(OFFSET($AF564,0,8-COUNTBLANK($AG564:$AN564))=$F563,$BE564=$BE563),$BB563,""))</f>
        <v/>
      </c>
      <c r="BC564" s="41"/>
      <c r="BD564" s="55" t="str">
        <f t="shared" si="175"/>
        <v>90MB1BG0-C1BAY0 | 12003-00181000</v>
      </c>
      <c r="BE564" s="55" t="str">
        <f t="shared" ca="1" si="176"/>
        <v>90MB1BG0-C1BAY0 | 59MB1BGB-MB0A01S</v>
      </c>
      <c r="BF564" s="57">
        <f ca="1">IFERROR(VLOOKUP($BE564,$BD$5:$BF563,3,0)*$AE564,VLOOKUP($C564,Demanda!$A:$B,2,0)*$AE564)*IF(AT564="Phantom Alt",$BC564,TRUE)</f>
        <v>1500</v>
      </c>
      <c r="BG564" s="57">
        <f t="shared" ca="1" si="177"/>
        <v>0</v>
      </c>
      <c r="BH564" s="57">
        <f>SUMIF(Invoice!A:A,F564,Invoice!B:B)</f>
        <v>0</v>
      </c>
      <c r="BI564" s="57">
        <f t="shared" ca="1" si="178"/>
        <v>1500</v>
      </c>
      <c r="BJ564" s="57">
        <f ca="1">MIN((BI564-SUMIF($AS$5:AS563,AS564,$BJ$5:BJ563)),MAX(0,BH564-SUMIF($F$5:F563,F564,$BJ$5:BJ563)))</f>
        <v>0</v>
      </c>
      <c r="BK564" s="57">
        <f t="shared" ca="1" si="179"/>
        <v>0</v>
      </c>
      <c r="BL564" s="57">
        <f ca="1">MAX(0,SUMIF(Invoice!A:A,F564,Invoice!B:B)-SUMIF(F:F,F564,BJ:BJ))*(COUNTIF(F:F,F564)=COUNTIF($F$5:F564,F564))</f>
        <v>0</v>
      </c>
    </row>
    <row r="565" spans="1:64" hidden="1">
      <c r="A565" s="43">
        <v>565</v>
      </c>
      <c r="B565" s="13" t="s">
        <v>145</v>
      </c>
      <c r="C565" s="13" t="s">
        <v>5706</v>
      </c>
      <c r="D565" s="13">
        <v>2</v>
      </c>
      <c r="E565" s="13">
        <v>1610</v>
      </c>
      <c r="F565" s="71" t="s">
        <v>1785</v>
      </c>
      <c r="G565" s="71" t="s">
        <v>1786</v>
      </c>
      <c r="H565" s="13" t="s">
        <v>1075</v>
      </c>
      <c r="I565" s="13" t="s">
        <v>55</v>
      </c>
      <c r="J565" s="28">
        <v>0</v>
      </c>
      <c r="K565" s="13" t="s">
        <v>148</v>
      </c>
      <c r="L565" s="13" t="s">
        <v>53</v>
      </c>
      <c r="M565" s="13">
        <v>1</v>
      </c>
      <c r="O565" s="13">
        <v>1</v>
      </c>
      <c r="P565" s="13">
        <v>2</v>
      </c>
      <c r="Q565" s="13">
        <v>4</v>
      </c>
      <c r="R565" s="13" t="s">
        <v>73</v>
      </c>
      <c r="S565" s="13" t="s">
        <v>73</v>
      </c>
      <c r="T565" s="13">
        <v>44901</v>
      </c>
      <c r="U565" s="13">
        <v>2958465</v>
      </c>
      <c r="V565" s="13" t="s">
        <v>5707</v>
      </c>
      <c r="W565" s="13" t="s">
        <v>144</v>
      </c>
      <c r="Y565" s="13" t="s">
        <v>143</v>
      </c>
      <c r="Z565" s="13">
        <v>7594328</v>
      </c>
      <c r="AA565" s="13">
        <v>1032</v>
      </c>
      <c r="AB565" s="13">
        <v>516</v>
      </c>
      <c r="AE565" s="51">
        <f t="shared" si="160"/>
        <v>1</v>
      </c>
      <c r="AG565" s="6" t="str">
        <f t="shared" si="161"/>
        <v>90MB1BG0-C1BAY0</v>
      </c>
      <c r="AH565" s="6" t="str">
        <f t="shared" si="162"/>
        <v>59MB1BGB-MB0A01S</v>
      </c>
      <c r="AI565" s="6" t="str">
        <f t="shared" si="163"/>
        <v/>
      </c>
      <c r="AJ565" s="6" t="str">
        <f t="shared" si="164"/>
        <v/>
      </c>
      <c r="AK565" s="6" t="str">
        <f t="shared" si="165"/>
        <v/>
      </c>
      <c r="AL565" s="6" t="str">
        <f t="shared" si="166"/>
        <v/>
      </c>
      <c r="AM565" s="6" t="str">
        <f t="shared" si="167"/>
        <v/>
      </c>
      <c r="AN565" s="6" t="str">
        <f t="shared" si="168"/>
        <v/>
      </c>
      <c r="AO565" s="6" t="str">
        <f t="shared" si="169"/>
        <v xml:space="preserve">90MB1BG0-C1BAY0 | 59MB1BGB-MB0A01S |  |  |  |  |  | </v>
      </c>
      <c r="AP565" s="6">
        <f t="shared" si="170"/>
        <v>0</v>
      </c>
      <c r="AQ565" s="4"/>
      <c r="AR565" s="6" t="b">
        <f t="shared" si="171"/>
        <v>1</v>
      </c>
      <c r="AS565" s="6" t="str">
        <f t="shared" si="172"/>
        <v>461E | 90MB1BG0-C1BAY0 | 59MB1BGB-MB0A01S |  |  |  |  |  |  | G0</v>
      </c>
      <c r="AT565" s="63">
        <f>IF(NOT(AR565),IF(TRIM($H565)="","Assembly","Phantom Alt"),VLOOKUP(F565,ZPCS04!B:G,6,0))</f>
        <v>336</v>
      </c>
      <c r="AU565" s="7"/>
      <c r="AV565" s="38">
        <f ca="1">IF(TRIM($W565)="F",OFFSET($A$5,MATCH($AS565,$AS$5:$AS565,0)-1,0),$A565)</f>
        <v>563</v>
      </c>
      <c r="AW565" s="38">
        <f ca="1">IFERROR(OFFSET(ZPCS04!$A$1,MATCH(F565,ZPCS04!B:B,0)-1,0),100)</f>
        <v>2</v>
      </c>
      <c r="AX565" s="7"/>
      <c r="AY565" s="6" t="b">
        <f t="shared" si="173"/>
        <v>1</v>
      </c>
      <c r="AZ565" s="6" t="b">
        <f t="shared" si="174"/>
        <v>1</v>
      </c>
      <c r="BB565" s="38" t="str">
        <f ca="1">IF(AT565="Phantom Alt",MATCH($AS565,$AS$5:$AS565,0),IF(OR(OFFSET($AF565,0,8-COUNTBLANK($AG565:$AN565))=$F564,$BE565=$BE564),$BB564,""))</f>
        <v/>
      </c>
      <c r="BC565" s="41"/>
      <c r="BD565" s="55" t="str">
        <f t="shared" si="175"/>
        <v>90MB1BG0-C1BAY0 | 12003-00182800</v>
      </c>
      <c r="BE565" s="55" t="str">
        <f t="shared" ca="1" si="176"/>
        <v>90MB1BG0-C1BAY0 | 59MB1BGB-MB0A01S</v>
      </c>
      <c r="BF565" s="57">
        <f ca="1">IFERROR(VLOOKUP($BE565,$BD$5:$BF564,3,0)*$AE565,VLOOKUP($C565,Demanda!$A:$B,2,0)*$AE565)*IF(AT565="Phantom Alt",$BC565,TRUE)</f>
        <v>1500</v>
      </c>
      <c r="BG565" s="57">
        <f t="shared" ca="1" si="177"/>
        <v>0</v>
      </c>
      <c r="BH565" s="57">
        <f>SUMIF(Invoice!A:A,F565,Invoice!B:B)</f>
        <v>0</v>
      </c>
      <c r="BI565" s="57">
        <f t="shared" ca="1" si="178"/>
        <v>1500</v>
      </c>
      <c r="BJ565" s="57">
        <f ca="1">MIN((BI565-SUMIF($AS$5:AS564,AS565,$BJ$5:BJ564)),MAX(0,BH565-SUMIF($F$5:F564,F565,$BJ$5:BJ564)))</f>
        <v>0</v>
      </c>
      <c r="BK565" s="57">
        <f t="shared" ca="1" si="179"/>
        <v>0</v>
      </c>
      <c r="BL565" s="57">
        <f ca="1">MAX(0,SUMIF(Invoice!A:A,F565,Invoice!B:B)-SUMIF(F:F,F565,BJ:BJ))*(COUNTIF(F:F,F565)=COUNTIF($F$5:F565,F565))</f>
        <v>0</v>
      </c>
    </row>
    <row r="566" spans="1:64" hidden="1">
      <c r="A566" s="43">
        <v>566</v>
      </c>
      <c r="B566" s="13" t="s">
        <v>145</v>
      </c>
      <c r="C566" s="13" t="s">
        <v>5706</v>
      </c>
      <c r="D566" s="13">
        <v>2</v>
      </c>
      <c r="E566" s="13">
        <v>1620</v>
      </c>
      <c r="F566" s="71" t="s">
        <v>1787</v>
      </c>
      <c r="G566" s="71" t="s">
        <v>1788</v>
      </c>
      <c r="I566" s="13" t="s">
        <v>54</v>
      </c>
      <c r="J566" s="28">
        <v>0</v>
      </c>
      <c r="K566" s="13" t="s">
        <v>148</v>
      </c>
      <c r="L566" s="13" t="s">
        <v>53</v>
      </c>
      <c r="M566" s="13">
        <v>1</v>
      </c>
      <c r="N566" s="13">
        <v>1</v>
      </c>
      <c r="O566" s="13">
        <v>1</v>
      </c>
      <c r="R566" s="13" t="s">
        <v>73</v>
      </c>
      <c r="S566" s="13" t="s">
        <v>73</v>
      </c>
      <c r="T566" s="13">
        <v>44901</v>
      </c>
      <c r="U566" s="13">
        <v>2958465</v>
      </c>
      <c r="V566" s="13" t="s">
        <v>5707</v>
      </c>
      <c r="W566" s="13" t="s">
        <v>144</v>
      </c>
      <c r="Y566" s="13" t="s">
        <v>143</v>
      </c>
      <c r="Z566" s="13">
        <v>7594328</v>
      </c>
      <c r="AA566" s="13">
        <v>1034</v>
      </c>
      <c r="AB566" s="13">
        <v>517</v>
      </c>
      <c r="AE566" s="51">
        <f t="shared" si="160"/>
        <v>1</v>
      </c>
      <c r="AG566" s="6" t="str">
        <f t="shared" si="161"/>
        <v>90MB1BG0-C1BAY0</v>
      </c>
      <c r="AH566" s="6" t="str">
        <f t="shared" si="162"/>
        <v>59MB1BGB-MB0A01S</v>
      </c>
      <c r="AI566" s="6" t="str">
        <f t="shared" si="163"/>
        <v/>
      </c>
      <c r="AJ566" s="6" t="str">
        <f t="shared" si="164"/>
        <v/>
      </c>
      <c r="AK566" s="6" t="str">
        <f t="shared" si="165"/>
        <v/>
      </c>
      <c r="AL566" s="6" t="str">
        <f t="shared" si="166"/>
        <v/>
      </c>
      <c r="AM566" s="6" t="str">
        <f t="shared" si="167"/>
        <v/>
      </c>
      <c r="AN566" s="6" t="str">
        <f t="shared" si="168"/>
        <v/>
      </c>
      <c r="AO566" s="6" t="str">
        <f t="shared" si="169"/>
        <v xml:space="preserve">90MB1BG0-C1BAY0 | 59MB1BGB-MB0A01S |  |  |  |  |  | </v>
      </c>
      <c r="AP566" s="6">
        <f t="shared" si="170"/>
        <v>100</v>
      </c>
      <c r="AQ566" s="4"/>
      <c r="AR566" s="6" t="b">
        <f t="shared" si="171"/>
        <v>1</v>
      </c>
      <c r="AS566" s="6" t="str">
        <f t="shared" si="172"/>
        <v>461E | 90MB1BG0-C1BAY0 | 59MB1BGB-MB0A01S |  |  |  |  |  |  | uniq566</v>
      </c>
      <c r="AT566" s="63">
        <f>IF(NOT(AR566),IF(TRIM($H566)="","Assembly","Phantom Alt"),VLOOKUP(F566,ZPCS04!B:G,6,0))</f>
        <v>131</v>
      </c>
      <c r="AU566" s="7"/>
      <c r="AV566" s="38">
        <f ca="1">IF(TRIM($W566)="F",OFFSET($A$5,MATCH($AS566,$AS$5:$AS566,0)-1,0),$A566)</f>
        <v>566</v>
      </c>
      <c r="AW566" s="38">
        <f ca="1">IFERROR(OFFSET(ZPCS04!$A$1,MATCH(F566,ZPCS04!B:B,0)-1,0),100)</f>
        <v>1.9999999669999999</v>
      </c>
      <c r="AX566" s="7"/>
      <c r="AY566" s="6" t="b">
        <f t="shared" si="173"/>
        <v>1</v>
      </c>
      <c r="AZ566" s="6" t="b">
        <f t="shared" si="174"/>
        <v>1</v>
      </c>
      <c r="BB566" s="38" t="str">
        <f ca="1">IF(AT566="Phantom Alt",MATCH($AS566,$AS$5:$AS566,0),IF(OR(OFFSET($AF566,0,8-COUNTBLANK($AG566:$AN566))=$F565,$BE566=$BE565),$BB565,""))</f>
        <v/>
      </c>
      <c r="BC566" s="41"/>
      <c r="BD566" s="55" t="str">
        <f t="shared" si="175"/>
        <v>90MB1BG0-C1BAY0 | 12003-00182100</v>
      </c>
      <c r="BE566" s="55" t="str">
        <f t="shared" ca="1" si="176"/>
        <v>90MB1BG0-C1BAY0 | 59MB1BGB-MB0A01S</v>
      </c>
      <c r="BF566" s="57">
        <f ca="1">IFERROR(VLOOKUP($BE566,$BD$5:$BF565,3,0)*$AE566,VLOOKUP($C566,Demanda!$A:$B,2,0)*$AE566)*IF(AT566="Phantom Alt",$BC566,TRUE)</f>
        <v>1500</v>
      </c>
      <c r="BG566" s="57">
        <f t="shared" ca="1" si="177"/>
        <v>1500</v>
      </c>
      <c r="BH566" s="57">
        <f>SUMIF(Invoice!A:A,F566,Invoice!B:B)</f>
        <v>3300</v>
      </c>
      <c r="BI566" s="57">
        <f t="shared" ca="1" si="178"/>
        <v>1500</v>
      </c>
      <c r="BJ566" s="57">
        <f ca="1">MIN((BI566-SUMIF($AS$5:AS565,AS566,$BJ$5:BJ565)),MAX(0,BH566-SUMIF($F$5:F565,F566,$BJ$5:BJ565)))</f>
        <v>1500</v>
      </c>
      <c r="BK566" s="57">
        <f t="shared" ca="1" si="179"/>
        <v>0</v>
      </c>
      <c r="BL566" s="57">
        <f ca="1">MAX(0,SUMIF(Invoice!A:A,F566,Invoice!B:B)-SUMIF(F:F,F566,BJ:BJ))*(COUNTIF(F:F,F566)=COUNTIF($F$5:F566,F566))</f>
        <v>1800</v>
      </c>
    </row>
    <row r="567" spans="1:64" hidden="1">
      <c r="A567" s="43">
        <v>567</v>
      </c>
      <c r="B567" s="13" t="s">
        <v>145</v>
      </c>
      <c r="C567" s="13" t="s">
        <v>5706</v>
      </c>
      <c r="D567" s="13">
        <v>2</v>
      </c>
      <c r="E567" s="13">
        <v>1630</v>
      </c>
      <c r="F567" s="71" t="s">
        <v>1795</v>
      </c>
      <c r="G567" s="71" t="s">
        <v>1796</v>
      </c>
      <c r="H567" s="13" t="s">
        <v>1084</v>
      </c>
      <c r="I567" s="13" t="s">
        <v>54</v>
      </c>
      <c r="J567" s="28">
        <v>100</v>
      </c>
      <c r="K567" s="13" t="s">
        <v>148</v>
      </c>
      <c r="L567" s="13" t="s">
        <v>53</v>
      </c>
      <c r="M567" s="13">
        <v>1</v>
      </c>
      <c r="N567" s="13">
        <v>1</v>
      </c>
      <c r="O567" s="13">
        <v>1</v>
      </c>
      <c r="P567" s="13">
        <v>2</v>
      </c>
      <c r="Q567" s="13">
        <v>1</v>
      </c>
      <c r="R567" s="13" t="s">
        <v>73</v>
      </c>
      <c r="S567" s="13" t="s">
        <v>73</v>
      </c>
      <c r="T567" s="13">
        <v>44901</v>
      </c>
      <c r="U567" s="13">
        <v>2958465</v>
      </c>
      <c r="V567" s="13" t="s">
        <v>5707</v>
      </c>
      <c r="W567" s="13" t="s">
        <v>144</v>
      </c>
      <c r="Y567" s="13" t="s">
        <v>143</v>
      </c>
      <c r="Z567" s="13">
        <v>7594328</v>
      </c>
      <c r="AA567" s="13">
        <v>1036</v>
      </c>
      <c r="AB567" s="13">
        <v>518</v>
      </c>
      <c r="AE567" s="51">
        <f t="shared" si="160"/>
        <v>1</v>
      </c>
      <c r="AG567" s="6" t="str">
        <f t="shared" si="161"/>
        <v>90MB1BG0-C1BAY0</v>
      </c>
      <c r="AH567" s="6" t="str">
        <f t="shared" si="162"/>
        <v>59MB1BGB-MB0A01S</v>
      </c>
      <c r="AI567" s="6" t="str">
        <f t="shared" si="163"/>
        <v/>
      </c>
      <c r="AJ567" s="6" t="str">
        <f t="shared" si="164"/>
        <v/>
      </c>
      <c r="AK567" s="6" t="str">
        <f t="shared" si="165"/>
        <v/>
      </c>
      <c r="AL567" s="6" t="str">
        <f t="shared" si="166"/>
        <v/>
      </c>
      <c r="AM567" s="6" t="str">
        <f t="shared" si="167"/>
        <v/>
      </c>
      <c r="AN567" s="6" t="str">
        <f t="shared" si="168"/>
        <v/>
      </c>
      <c r="AO567" s="6" t="str">
        <f t="shared" si="169"/>
        <v xml:space="preserve">90MB1BG0-C1BAY0 | 59MB1BGB-MB0A01S |  |  |  |  |  | </v>
      </c>
      <c r="AP567" s="6">
        <f t="shared" si="170"/>
        <v>100</v>
      </c>
      <c r="AQ567" s="4"/>
      <c r="AR567" s="6" t="b">
        <f t="shared" si="171"/>
        <v>1</v>
      </c>
      <c r="AS567" s="6" t="str">
        <f t="shared" si="172"/>
        <v>461E | 90MB1BG0-C1BAY0 | 59MB1BGB-MB0A01S |  |  |  |  |  |  | G2</v>
      </c>
      <c r="AT567" s="63">
        <f>IF(NOT(AR567),IF(TRIM($H567)="","Assembly","Phantom Alt"),VLOOKUP(F567,ZPCS04!B:G,6,0))</f>
        <v>1236</v>
      </c>
      <c r="AU567" s="7"/>
      <c r="AV567" s="38">
        <f ca="1">IF(TRIM($W567)="F",OFFSET($A$5,MATCH($AS567,$AS$5:$AS567,0)-1,0),$A567)</f>
        <v>567</v>
      </c>
      <c r="AW567" s="38">
        <f ca="1">IFERROR(OFFSET(ZPCS04!$A$1,MATCH(F567,ZPCS04!B:B,0)-1,0),100)</f>
        <v>1.9999999850000001</v>
      </c>
      <c r="AX567" s="7"/>
      <c r="AY567" s="6" t="b">
        <f t="shared" si="173"/>
        <v>1</v>
      </c>
      <c r="AZ567" s="6" t="b">
        <f t="shared" si="174"/>
        <v>1</v>
      </c>
      <c r="BB567" s="38" t="str">
        <f ca="1">IF(AT567="Phantom Alt",MATCH($AS567,$AS$5:$AS567,0),IF(OR(OFFSET($AF567,0,8-COUNTBLANK($AG567:$AN567))=$F566,$BE567=$BE566),$BB566,""))</f>
        <v/>
      </c>
      <c r="BC567" s="41"/>
      <c r="BD567" s="55" t="str">
        <f t="shared" si="175"/>
        <v>90MB1BG0-C1BAY0 | 12007-00210000</v>
      </c>
      <c r="BE567" s="55" t="str">
        <f t="shared" ca="1" si="176"/>
        <v>90MB1BG0-C1BAY0 | 59MB1BGB-MB0A01S</v>
      </c>
      <c r="BF567" s="57">
        <f ca="1">IFERROR(VLOOKUP($BE567,$BD$5:$BF566,3,0)*$AE567,VLOOKUP($C567,Demanda!$A:$B,2,0)*$AE567)*IF(AT567="Phantom Alt",$BC567,TRUE)</f>
        <v>1500</v>
      </c>
      <c r="BG567" s="57">
        <f t="shared" ca="1" si="177"/>
        <v>1500</v>
      </c>
      <c r="BH567" s="57">
        <f>SUMIF(Invoice!A:A,F567,Invoice!B:B)</f>
        <v>1500</v>
      </c>
      <c r="BI567" s="57">
        <f t="shared" ca="1" si="178"/>
        <v>1500</v>
      </c>
      <c r="BJ567" s="57">
        <f ca="1">MIN((BI567-SUMIF($AS$5:AS566,AS567,$BJ$5:BJ566)),MAX(0,BH567-SUMIF($F$5:F566,F567,$BJ$5:BJ566)))</f>
        <v>1500</v>
      </c>
      <c r="BK567" s="57">
        <f t="shared" ca="1" si="179"/>
        <v>0</v>
      </c>
      <c r="BL567" s="57">
        <f ca="1">MAX(0,SUMIF(Invoice!A:A,F567,Invoice!B:B)-SUMIF(F:F,F567,BJ:BJ))*(COUNTIF(F:F,F567)=COUNTIF($F$5:F567,F567))</f>
        <v>0</v>
      </c>
    </row>
    <row r="568" spans="1:64" hidden="1">
      <c r="A568" s="43">
        <v>569</v>
      </c>
      <c r="B568" s="13" t="s">
        <v>145</v>
      </c>
      <c r="C568" s="13" t="s">
        <v>5706</v>
      </c>
      <c r="D568" s="13">
        <v>2</v>
      </c>
      <c r="E568" s="13">
        <v>1630</v>
      </c>
      <c r="F568" s="71" t="s">
        <v>1798</v>
      </c>
      <c r="G568" s="71" t="s">
        <v>1799</v>
      </c>
      <c r="H568" s="13" t="s">
        <v>1084</v>
      </c>
      <c r="I568" s="13" t="s">
        <v>55</v>
      </c>
      <c r="J568" s="28">
        <v>0</v>
      </c>
      <c r="K568" s="13" t="s">
        <v>148</v>
      </c>
      <c r="L568" s="13" t="s">
        <v>53</v>
      </c>
      <c r="M568" s="13">
        <v>1</v>
      </c>
      <c r="O568" s="13">
        <v>1</v>
      </c>
      <c r="P568" s="13">
        <v>2</v>
      </c>
      <c r="Q568" s="13">
        <v>2</v>
      </c>
      <c r="R568" s="13" t="s">
        <v>73</v>
      </c>
      <c r="S568" s="13" t="s">
        <v>73</v>
      </c>
      <c r="T568" s="13">
        <v>44901</v>
      </c>
      <c r="U568" s="13">
        <v>2958465</v>
      </c>
      <c r="V568" s="13" t="s">
        <v>5707</v>
      </c>
      <c r="W568" s="13" t="s">
        <v>144</v>
      </c>
      <c r="Y568" s="13" t="s">
        <v>143</v>
      </c>
      <c r="Z568" s="13">
        <v>7594328</v>
      </c>
      <c r="AA568" s="13">
        <v>1038</v>
      </c>
      <c r="AB568" s="13">
        <v>519</v>
      </c>
      <c r="AE568" s="51">
        <f t="shared" si="160"/>
        <v>1</v>
      </c>
      <c r="AG568" s="6" t="str">
        <f t="shared" si="161"/>
        <v>90MB1BG0-C1BAY0</v>
      </c>
      <c r="AH568" s="6" t="str">
        <f t="shared" si="162"/>
        <v>59MB1BGB-MB0A01S</v>
      </c>
      <c r="AI568" s="6" t="str">
        <f t="shared" si="163"/>
        <v/>
      </c>
      <c r="AJ568" s="6" t="str">
        <f t="shared" si="164"/>
        <v/>
      </c>
      <c r="AK568" s="6" t="str">
        <f t="shared" si="165"/>
        <v/>
      </c>
      <c r="AL568" s="6" t="str">
        <f t="shared" si="166"/>
        <v/>
      </c>
      <c r="AM568" s="6" t="str">
        <f t="shared" si="167"/>
        <v/>
      </c>
      <c r="AN568" s="6" t="str">
        <f t="shared" si="168"/>
        <v/>
      </c>
      <c r="AO568" s="6" t="str">
        <f t="shared" si="169"/>
        <v xml:space="preserve">90MB1BG0-C1BAY0 | 59MB1BGB-MB0A01S |  |  |  |  |  | </v>
      </c>
      <c r="AP568" s="6">
        <f t="shared" si="170"/>
        <v>0</v>
      </c>
      <c r="AQ568" s="4"/>
      <c r="AR568" s="6" t="b">
        <f t="shared" si="171"/>
        <v>1</v>
      </c>
      <c r="AS568" s="6" t="str">
        <f t="shared" si="172"/>
        <v>461E | 90MB1BG0-C1BAY0 | 59MB1BGB-MB0A01S |  |  |  |  |  |  | G2</v>
      </c>
      <c r="AT568" s="63">
        <f>IF(NOT(AR568),IF(TRIM($H568)="","Assembly","Phantom Alt"),VLOOKUP(F568,ZPCS04!B:G,6,0))</f>
        <v>1236</v>
      </c>
      <c r="AU568" s="7"/>
      <c r="AV568" s="38">
        <f ca="1">IF(TRIM($W568)="F",OFFSET($A$5,MATCH($AS568,$AS$5:$AS568,0)-1,0),$A568)</f>
        <v>567</v>
      </c>
      <c r="AW568" s="38">
        <f ca="1">IFERROR(OFFSET(ZPCS04!$A$1,MATCH(F568,ZPCS04!B:B,0)-1,0),100)</f>
        <v>2</v>
      </c>
      <c r="AX568" s="7"/>
      <c r="AY568" s="6" t="b">
        <f t="shared" si="173"/>
        <v>1</v>
      </c>
      <c r="AZ568" s="6" t="b">
        <f t="shared" si="174"/>
        <v>1</v>
      </c>
      <c r="BB568" s="38" t="str">
        <f ca="1">IF(AT568="Phantom Alt",MATCH($AS568,$AS$5:$AS568,0),IF(OR(OFFSET($AF568,0,8-COUNTBLANK($AG568:$AN568))=$F567,$BE568=$BE567),$BB567,""))</f>
        <v/>
      </c>
      <c r="BC568" s="41"/>
      <c r="BD568" s="55" t="str">
        <f t="shared" si="175"/>
        <v>90MB1BG0-C1BAY0 | 12007-00210300</v>
      </c>
      <c r="BE568" s="55" t="str">
        <f t="shared" ca="1" si="176"/>
        <v>90MB1BG0-C1BAY0 | 59MB1BGB-MB0A01S</v>
      </c>
      <c r="BF568" s="57">
        <f ca="1">IFERROR(VLOOKUP($BE568,$BD$5:$BF567,3,0)*$AE568,VLOOKUP($C568,Demanda!$A:$B,2,0)*$AE568)*IF(AT568="Phantom Alt",$BC568,TRUE)</f>
        <v>1500</v>
      </c>
      <c r="BG568" s="57">
        <f t="shared" ca="1" si="177"/>
        <v>0</v>
      </c>
      <c r="BH568" s="57">
        <f>SUMIF(Invoice!A:A,F568,Invoice!B:B)</f>
        <v>0</v>
      </c>
      <c r="BI568" s="57">
        <f t="shared" ca="1" si="178"/>
        <v>1500</v>
      </c>
      <c r="BJ568" s="57">
        <f ca="1">MIN((BI568-SUMIF($AS$5:AS567,AS568,$BJ$5:BJ567)),MAX(0,BH568-SUMIF($F$5:F567,F568,$BJ$5:BJ567)))</f>
        <v>0</v>
      </c>
      <c r="BK568" s="57">
        <f t="shared" ca="1" si="179"/>
        <v>0</v>
      </c>
      <c r="BL568" s="57">
        <f ca="1">MAX(0,SUMIF(Invoice!A:A,F568,Invoice!B:B)-SUMIF(F:F,F568,BJ:BJ))*(COUNTIF(F:F,F568)=COUNTIF($F$5:F568,F568))</f>
        <v>0</v>
      </c>
    </row>
    <row r="569" spans="1:64" hidden="1">
      <c r="A569" s="43">
        <v>568</v>
      </c>
      <c r="B569" s="13" t="s">
        <v>145</v>
      </c>
      <c r="C569" s="13" t="s">
        <v>5706</v>
      </c>
      <c r="D569" s="13">
        <v>2</v>
      </c>
      <c r="E569" s="13">
        <v>1640</v>
      </c>
      <c r="F569" s="71" t="s">
        <v>1800</v>
      </c>
      <c r="G569" s="71" t="s">
        <v>1801</v>
      </c>
      <c r="H569" s="13" t="s">
        <v>1091</v>
      </c>
      <c r="I569" s="13" t="s">
        <v>54</v>
      </c>
      <c r="J569" s="28">
        <v>100</v>
      </c>
      <c r="K569" s="13" t="s">
        <v>148</v>
      </c>
      <c r="L569" s="13" t="s">
        <v>53</v>
      </c>
      <c r="M569" s="13">
        <v>1</v>
      </c>
      <c r="N569" s="13">
        <v>1</v>
      </c>
      <c r="O569" s="13">
        <v>1</v>
      </c>
      <c r="P569" s="13">
        <v>2</v>
      </c>
      <c r="Q569" s="13">
        <v>1</v>
      </c>
      <c r="R569" s="13" t="s">
        <v>73</v>
      </c>
      <c r="S569" s="13" t="s">
        <v>73</v>
      </c>
      <c r="T569" s="13">
        <v>44901</v>
      </c>
      <c r="U569" s="13">
        <v>2958465</v>
      </c>
      <c r="V569" s="13" t="s">
        <v>5707</v>
      </c>
      <c r="W569" s="13" t="s">
        <v>144</v>
      </c>
      <c r="Y569" s="13" t="s">
        <v>143</v>
      </c>
      <c r="Z569" s="13">
        <v>7594328</v>
      </c>
      <c r="AA569" s="13">
        <v>1040</v>
      </c>
      <c r="AB569" s="13">
        <v>520</v>
      </c>
      <c r="AE569" s="51">
        <f t="shared" si="160"/>
        <v>1</v>
      </c>
      <c r="AG569" s="6" t="str">
        <f t="shared" si="161"/>
        <v>90MB1BG0-C1BAY0</v>
      </c>
      <c r="AH569" s="6" t="str">
        <f t="shared" si="162"/>
        <v>59MB1BGB-MB0A01S</v>
      </c>
      <c r="AI569" s="6" t="str">
        <f t="shared" si="163"/>
        <v/>
      </c>
      <c r="AJ569" s="6" t="str">
        <f t="shared" si="164"/>
        <v/>
      </c>
      <c r="AK569" s="6" t="str">
        <f t="shared" si="165"/>
        <v/>
      </c>
      <c r="AL569" s="6" t="str">
        <f t="shared" si="166"/>
        <v/>
      </c>
      <c r="AM569" s="6" t="str">
        <f t="shared" si="167"/>
        <v/>
      </c>
      <c r="AN569" s="6" t="str">
        <f t="shared" si="168"/>
        <v/>
      </c>
      <c r="AO569" s="6" t="str">
        <f t="shared" si="169"/>
        <v xml:space="preserve">90MB1BG0-C1BAY0 | 59MB1BGB-MB0A01S |  |  |  |  |  | </v>
      </c>
      <c r="AP569" s="6">
        <f t="shared" si="170"/>
        <v>100</v>
      </c>
      <c r="AQ569" s="4"/>
      <c r="AR569" s="6" t="b">
        <f t="shared" si="171"/>
        <v>1</v>
      </c>
      <c r="AS569" s="6" t="str">
        <f t="shared" si="172"/>
        <v>461E | 90MB1BG0-C1BAY0 | 59MB1BGB-MB0A01S |  |  |  |  |  |  | G3</v>
      </c>
      <c r="AT569" s="63">
        <f>IF(NOT(AR569),IF(TRIM($H569)="","Assembly","Phantom Alt"),VLOOKUP(F569,ZPCS04!B:G,6,0))</f>
        <v>1002</v>
      </c>
      <c r="AU569" s="7"/>
      <c r="AV569" s="38">
        <f ca="1">IF(TRIM($W569)="F",OFFSET($A$5,MATCH($AS569,$AS$5:$AS569,0)-1,0),$A569)</f>
        <v>568</v>
      </c>
      <c r="AW569" s="38">
        <f ca="1">IFERROR(OFFSET(ZPCS04!$A$1,MATCH(F569,ZPCS04!B:B,0)-1,0),100)</f>
        <v>1.99999997</v>
      </c>
      <c r="AX569" s="7"/>
      <c r="AY569" s="6" t="b">
        <f t="shared" si="173"/>
        <v>1</v>
      </c>
      <c r="AZ569" s="6" t="b">
        <f t="shared" si="174"/>
        <v>1</v>
      </c>
      <c r="BB569" s="38" t="str">
        <f ca="1">IF(AT569="Phantom Alt",MATCH($AS569,$AS$5:$AS569,0),IF(OR(OFFSET($AF569,0,8-COUNTBLANK($AG569:$AN569))=$F568,$BE569=$BE568),$BB568,""))</f>
        <v/>
      </c>
      <c r="BC569" s="41"/>
      <c r="BD569" s="55" t="str">
        <f t="shared" si="175"/>
        <v>90MB1BG0-C1BAY0 | 12013-00115200</v>
      </c>
      <c r="BE569" s="55" t="str">
        <f t="shared" ca="1" si="176"/>
        <v>90MB1BG0-C1BAY0 | 59MB1BGB-MB0A01S</v>
      </c>
      <c r="BF569" s="57">
        <f ca="1">IFERROR(VLOOKUP($BE569,$BD$5:$BF568,3,0)*$AE569,VLOOKUP($C569,Demanda!$A:$B,2,0)*$AE569)*IF(AT569="Phantom Alt",$BC569,TRUE)</f>
        <v>1500</v>
      </c>
      <c r="BG569" s="57">
        <f t="shared" ca="1" si="177"/>
        <v>1500</v>
      </c>
      <c r="BH569" s="57">
        <f>SUMIF(Invoice!A:A,F569,Invoice!B:B)</f>
        <v>3000</v>
      </c>
      <c r="BI569" s="57">
        <f t="shared" ca="1" si="178"/>
        <v>1500</v>
      </c>
      <c r="BJ569" s="57">
        <f ca="1">MIN((BI569-SUMIF($AS$5:AS568,AS569,$BJ$5:BJ568)),MAX(0,BH569-SUMIF($F$5:F568,F569,$BJ$5:BJ568)))</f>
        <v>1500</v>
      </c>
      <c r="BK569" s="57">
        <f t="shared" ca="1" si="179"/>
        <v>0</v>
      </c>
      <c r="BL569" s="57">
        <f ca="1">MAX(0,SUMIF(Invoice!A:A,F569,Invoice!B:B)-SUMIF(F:F,F569,BJ:BJ))*(COUNTIF(F:F,F569)=COUNTIF($F$5:F569,F569))</f>
        <v>1500</v>
      </c>
    </row>
    <row r="570" spans="1:64" hidden="1">
      <c r="A570" s="43">
        <v>570</v>
      </c>
      <c r="B570" s="13" t="s">
        <v>145</v>
      </c>
      <c r="C570" s="13" t="s">
        <v>5706</v>
      </c>
      <c r="D570" s="13">
        <v>2</v>
      </c>
      <c r="E570" s="13">
        <v>1640</v>
      </c>
      <c r="F570" s="71" t="s">
        <v>1803</v>
      </c>
      <c r="G570" s="71" t="s">
        <v>1804</v>
      </c>
      <c r="H570" s="13" t="s">
        <v>1091</v>
      </c>
      <c r="I570" s="13" t="s">
        <v>55</v>
      </c>
      <c r="J570" s="28">
        <v>0</v>
      </c>
      <c r="K570" s="13" t="s">
        <v>148</v>
      </c>
      <c r="L570" s="13" t="s">
        <v>53</v>
      </c>
      <c r="M570" s="13">
        <v>1</v>
      </c>
      <c r="O570" s="13">
        <v>1</v>
      </c>
      <c r="P570" s="13">
        <v>2</v>
      </c>
      <c r="Q570" s="13">
        <v>2</v>
      </c>
      <c r="R570" s="13" t="s">
        <v>73</v>
      </c>
      <c r="S570" s="13" t="s">
        <v>73</v>
      </c>
      <c r="T570" s="13">
        <v>44901</v>
      </c>
      <c r="U570" s="13">
        <v>2958465</v>
      </c>
      <c r="V570" s="13" t="s">
        <v>5707</v>
      </c>
      <c r="W570" s="13" t="s">
        <v>144</v>
      </c>
      <c r="Y570" s="13" t="s">
        <v>143</v>
      </c>
      <c r="Z570" s="13">
        <v>7594328</v>
      </c>
      <c r="AA570" s="13">
        <v>1042</v>
      </c>
      <c r="AB570" s="13">
        <v>521</v>
      </c>
      <c r="AE570" s="51">
        <f t="shared" si="160"/>
        <v>1</v>
      </c>
      <c r="AG570" s="6" t="str">
        <f t="shared" si="161"/>
        <v>90MB1BG0-C1BAY0</v>
      </c>
      <c r="AH570" s="6" t="str">
        <f t="shared" si="162"/>
        <v>59MB1BGB-MB0A01S</v>
      </c>
      <c r="AI570" s="6" t="str">
        <f t="shared" si="163"/>
        <v/>
      </c>
      <c r="AJ570" s="6" t="str">
        <f t="shared" si="164"/>
        <v/>
      </c>
      <c r="AK570" s="6" t="str">
        <f t="shared" si="165"/>
        <v/>
      </c>
      <c r="AL570" s="6" t="str">
        <f t="shared" si="166"/>
        <v/>
      </c>
      <c r="AM570" s="6" t="str">
        <f t="shared" si="167"/>
        <v/>
      </c>
      <c r="AN570" s="6" t="str">
        <f t="shared" si="168"/>
        <v/>
      </c>
      <c r="AO570" s="6" t="str">
        <f t="shared" si="169"/>
        <v xml:space="preserve">90MB1BG0-C1BAY0 | 59MB1BGB-MB0A01S |  |  |  |  |  | </v>
      </c>
      <c r="AP570" s="6">
        <f t="shared" si="170"/>
        <v>0</v>
      </c>
      <c r="AQ570" s="4"/>
      <c r="AR570" s="6" t="b">
        <f t="shared" si="171"/>
        <v>1</v>
      </c>
      <c r="AS570" s="6" t="str">
        <f t="shared" si="172"/>
        <v>461E | 90MB1BG0-C1BAY0 | 59MB1BGB-MB0A01S |  |  |  |  |  |  | G3</v>
      </c>
      <c r="AT570" s="63">
        <f>IF(NOT(AR570),IF(TRIM($H570)="","Assembly","Phantom Alt"),VLOOKUP(F570,ZPCS04!B:G,6,0))</f>
        <v>1002</v>
      </c>
      <c r="AU570" s="7"/>
      <c r="AV570" s="38">
        <f ca="1">IF(TRIM($W570)="F",OFFSET($A$5,MATCH($AS570,$AS$5:$AS570,0)-1,0),$A570)</f>
        <v>568</v>
      </c>
      <c r="AW570" s="38">
        <f ca="1">IFERROR(OFFSET(ZPCS04!$A$1,MATCH(F570,ZPCS04!B:B,0)-1,0),100)</f>
        <v>2</v>
      </c>
      <c r="AX570" s="7"/>
      <c r="AY570" s="6" t="b">
        <f t="shared" si="173"/>
        <v>1</v>
      </c>
      <c r="AZ570" s="6" t="b">
        <f t="shared" si="174"/>
        <v>1</v>
      </c>
      <c r="BB570" s="38" t="str">
        <f ca="1">IF(AT570="Phantom Alt",MATCH($AS570,$AS$5:$AS570,0),IF(OR(OFFSET($AF570,0,8-COUNTBLANK($AG570:$AN570))=$F569,$BE570=$BE569),$BB569,""))</f>
        <v/>
      </c>
      <c r="BC570" s="41"/>
      <c r="BD570" s="55" t="str">
        <f t="shared" si="175"/>
        <v>90MB1BG0-C1BAY0 | 12013-00179800</v>
      </c>
      <c r="BE570" s="55" t="str">
        <f t="shared" ca="1" si="176"/>
        <v>90MB1BG0-C1BAY0 | 59MB1BGB-MB0A01S</v>
      </c>
      <c r="BF570" s="57">
        <f ca="1">IFERROR(VLOOKUP($BE570,$BD$5:$BF569,3,0)*$AE570,VLOOKUP($C570,Demanda!$A:$B,2,0)*$AE570)*IF(AT570="Phantom Alt",$BC570,TRUE)</f>
        <v>1500</v>
      </c>
      <c r="BG570" s="57">
        <f t="shared" ca="1" si="177"/>
        <v>0</v>
      </c>
      <c r="BH570" s="57">
        <f>SUMIF(Invoice!A:A,F570,Invoice!B:B)</f>
        <v>0</v>
      </c>
      <c r="BI570" s="57">
        <f t="shared" ca="1" si="178"/>
        <v>1500</v>
      </c>
      <c r="BJ570" s="57">
        <f ca="1">MIN((BI570-SUMIF($AS$5:AS569,AS570,$BJ$5:BJ569)),MAX(0,BH570-SUMIF($F$5:F569,F570,$BJ$5:BJ569)))</f>
        <v>0</v>
      </c>
      <c r="BK570" s="57">
        <f t="shared" ca="1" si="179"/>
        <v>0</v>
      </c>
      <c r="BL570" s="57">
        <f ca="1">MAX(0,SUMIF(Invoice!A:A,F570,Invoice!B:B)-SUMIF(F:F,F570,BJ:BJ))*(COUNTIF(F:F,F570)=COUNTIF($F$5:F570,F570))</f>
        <v>0</v>
      </c>
    </row>
    <row r="571" spans="1:64" hidden="1">
      <c r="A571" s="43">
        <v>571</v>
      </c>
      <c r="B571" s="13" t="s">
        <v>145</v>
      </c>
      <c r="C571" s="13" t="s">
        <v>5706</v>
      </c>
      <c r="D571" s="13">
        <v>2</v>
      </c>
      <c r="E571" s="13">
        <v>1640</v>
      </c>
      <c r="F571" s="71" t="s">
        <v>1805</v>
      </c>
      <c r="G571" s="71" t="s">
        <v>1806</v>
      </c>
      <c r="H571" s="13" t="s">
        <v>1091</v>
      </c>
      <c r="I571" s="13" t="s">
        <v>55</v>
      </c>
      <c r="J571" s="28">
        <v>0</v>
      </c>
      <c r="K571" s="13" t="s">
        <v>148</v>
      </c>
      <c r="L571" s="13" t="s">
        <v>53</v>
      </c>
      <c r="M571" s="13">
        <v>1</v>
      </c>
      <c r="O571" s="13">
        <v>1</v>
      </c>
      <c r="P571" s="13">
        <v>2</v>
      </c>
      <c r="Q571" s="13">
        <v>3</v>
      </c>
      <c r="R571" s="13" t="s">
        <v>73</v>
      </c>
      <c r="S571" s="13" t="s">
        <v>73</v>
      </c>
      <c r="T571" s="13">
        <v>44901</v>
      </c>
      <c r="U571" s="13">
        <v>2958465</v>
      </c>
      <c r="V571" s="13" t="s">
        <v>5707</v>
      </c>
      <c r="W571" s="13" t="s">
        <v>144</v>
      </c>
      <c r="Y571" s="13" t="s">
        <v>143</v>
      </c>
      <c r="Z571" s="13">
        <v>7594328</v>
      </c>
      <c r="AA571" s="13">
        <v>1044</v>
      </c>
      <c r="AB571" s="13">
        <v>522</v>
      </c>
      <c r="AE571" s="51">
        <f t="shared" si="160"/>
        <v>1</v>
      </c>
      <c r="AG571" s="6" t="str">
        <f t="shared" si="161"/>
        <v>90MB1BG0-C1BAY0</v>
      </c>
      <c r="AH571" s="6" t="str">
        <f t="shared" si="162"/>
        <v>59MB1BGB-MB0A01S</v>
      </c>
      <c r="AI571" s="6" t="str">
        <f t="shared" si="163"/>
        <v/>
      </c>
      <c r="AJ571" s="6" t="str">
        <f t="shared" si="164"/>
        <v/>
      </c>
      <c r="AK571" s="6" t="str">
        <f t="shared" si="165"/>
        <v/>
      </c>
      <c r="AL571" s="6" t="str">
        <f t="shared" si="166"/>
        <v/>
      </c>
      <c r="AM571" s="6" t="str">
        <f t="shared" si="167"/>
        <v/>
      </c>
      <c r="AN571" s="6" t="str">
        <f t="shared" si="168"/>
        <v/>
      </c>
      <c r="AO571" s="6" t="str">
        <f t="shared" si="169"/>
        <v xml:space="preserve">90MB1BG0-C1BAY0 | 59MB1BGB-MB0A01S |  |  |  |  |  | </v>
      </c>
      <c r="AP571" s="6">
        <f t="shared" si="170"/>
        <v>0</v>
      </c>
      <c r="AQ571" s="4"/>
      <c r="AR571" s="6" t="b">
        <f t="shared" si="171"/>
        <v>1</v>
      </c>
      <c r="AS571" s="6" t="str">
        <f t="shared" si="172"/>
        <v>461E | 90MB1BG0-C1BAY0 | 59MB1BGB-MB0A01S |  |  |  |  |  |  | G3</v>
      </c>
      <c r="AT571" s="63">
        <f>IF(NOT(AR571),IF(TRIM($H571)="","Assembly","Phantom Alt"),VLOOKUP(F571,ZPCS04!B:G,6,0))</f>
        <v>1002</v>
      </c>
      <c r="AU571" s="7"/>
      <c r="AV571" s="38">
        <f ca="1">IF(TRIM($W571)="F",OFFSET($A$5,MATCH($AS571,$AS$5:$AS571,0)-1,0),$A571)</f>
        <v>568</v>
      </c>
      <c r="AW571" s="38">
        <f ca="1">IFERROR(OFFSET(ZPCS04!$A$1,MATCH(F571,ZPCS04!B:B,0)-1,0),100)</f>
        <v>2</v>
      </c>
      <c r="AX571" s="7"/>
      <c r="AY571" s="6" t="b">
        <f t="shared" si="173"/>
        <v>1</v>
      </c>
      <c r="AZ571" s="6" t="b">
        <f t="shared" si="174"/>
        <v>1</v>
      </c>
      <c r="BB571" s="38" t="str">
        <f ca="1">IF(AT571="Phantom Alt",MATCH($AS571,$AS$5:$AS571,0),IF(OR(OFFSET($AF571,0,8-COUNTBLANK($AG571:$AN571))=$F570,$BE571=$BE570),$BB570,""))</f>
        <v/>
      </c>
      <c r="BC571" s="41"/>
      <c r="BD571" s="55" t="str">
        <f t="shared" si="175"/>
        <v>90MB1BG0-C1BAY0 | 12013-00272700</v>
      </c>
      <c r="BE571" s="55" t="str">
        <f t="shared" ca="1" si="176"/>
        <v>90MB1BG0-C1BAY0 | 59MB1BGB-MB0A01S</v>
      </c>
      <c r="BF571" s="57">
        <f ca="1">IFERROR(VLOOKUP($BE571,$BD$5:$BF570,3,0)*$AE571,VLOOKUP($C571,Demanda!$A:$B,2,0)*$AE571)*IF(AT571="Phantom Alt",$BC571,TRUE)</f>
        <v>1500</v>
      </c>
      <c r="BG571" s="57">
        <f t="shared" ca="1" si="177"/>
        <v>0</v>
      </c>
      <c r="BH571" s="57">
        <f>SUMIF(Invoice!A:A,F571,Invoice!B:B)</f>
        <v>0</v>
      </c>
      <c r="BI571" s="57">
        <f t="shared" ca="1" si="178"/>
        <v>1500</v>
      </c>
      <c r="BJ571" s="57">
        <f ca="1">MIN((BI571-SUMIF($AS$5:AS570,AS571,$BJ$5:BJ570)),MAX(0,BH571-SUMIF($F$5:F570,F571,$BJ$5:BJ570)))</f>
        <v>0</v>
      </c>
      <c r="BK571" s="57">
        <f t="shared" ca="1" si="179"/>
        <v>0</v>
      </c>
      <c r="BL571" s="57">
        <f ca="1">MAX(0,SUMIF(Invoice!A:A,F571,Invoice!B:B)-SUMIF(F:F,F571,BJ:BJ))*(COUNTIF(F:F,F571)=COUNTIF($F$5:F571,F571))</f>
        <v>0</v>
      </c>
    </row>
    <row r="572" spans="1:64" hidden="1">
      <c r="A572" s="43">
        <v>572</v>
      </c>
      <c r="B572" s="13" t="s">
        <v>145</v>
      </c>
      <c r="C572" s="13" t="s">
        <v>5706</v>
      </c>
      <c r="D572" s="13">
        <v>2</v>
      </c>
      <c r="E572" s="13">
        <v>1650</v>
      </c>
      <c r="F572" s="71" t="s">
        <v>1807</v>
      </c>
      <c r="G572" s="71" t="s">
        <v>1808</v>
      </c>
      <c r="H572" s="13" t="s">
        <v>1098</v>
      </c>
      <c r="I572" s="13" t="s">
        <v>54</v>
      </c>
      <c r="J572" s="28">
        <v>100</v>
      </c>
      <c r="K572" s="13" t="s">
        <v>148</v>
      </c>
      <c r="L572" s="13" t="s">
        <v>53</v>
      </c>
      <c r="M572" s="13">
        <v>2</v>
      </c>
      <c r="N572" s="13">
        <v>2</v>
      </c>
      <c r="O572" s="13">
        <v>1</v>
      </c>
      <c r="P572" s="13">
        <v>2</v>
      </c>
      <c r="Q572" s="13">
        <v>1</v>
      </c>
      <c r="R572" s="13" t="s">
        <v>73</v>
      </c>
      <c r="S572" s="13" t="s">
        <v>73</v>
      </c>
      <c r="T572" s="13">
        <v>44901</v>
      </c>
      <c r="U572" s="13">
        <v>2958465</v>
      </c>
      <c r="V572" s="13" t="s">
        <v>5707</v>
      </c>
      <c r="W572" s="13" t="s">
        <v>144</v>
      </c>
      <c r="Y572" s="13" t="s">
        <v>143</v>
      </c>
      <c r="Z572" s="13">
        <v>7594328</v>
      </c>
      <c r="AA572" s="13">
        <v>1046</v>
      </c>
      <c r="AB572" s="13">
        <v>523</v>
      </c>
      <c r="AE572" s="51">
        <f t="shared" si="160"/>
        <v>2</v>
      </c>
      <c r="AG572" s="6" t="str">
        <f t="shared" si="161"/>
        <v>90MB1BG0-C1BAY0</v>
      </c>
      <c r="AH572" s="6" t="str">
        <f t="shared" si="162"/>
        <v>59MB1BGB-MB0A01S</v>
      </c>
      <c r="AI572" s="6" t="str">
        <f t="shared" si="163"/>
        <v/>
      </c>
      <c r="AJ572" s="6" t="str">
        <f t="shared" si="164"/>
        <v/>
      </c>
      <c r="AK572" s="6" t="str">
        <f t="shared" si="165"/>
        <v/>
      </c>
      <c r="AL572" s="6" t="str">
        <f t="shared" si="166"/>
        <v/>
      </c>
      <c r="AM572" s="6" t="str">
        <f t="shared" si="167"/>
        <v/>
      </c>
      <c r="AN572" s="6" t="str">
        <f t="shared" si="168"/>
        <v/>
      </c>
      <c r="AO572" s="6" t="str">
        <f t="shared" si="169"/>
        <v xml:space="preserve">90MB1BG0-C1BAY0 | 59MB1BGB-MB0A01S |  |  |  |  |  | </v>
      </c>
      <c r="AP572" s="6">
        <f t="shared" si="170"/>
        <v>100</v>
      </c>
      <c r="AQ572" s="4"/>
      <c r="AR572" s="6" t="b">
        <f t="shared" si="171"/>
        <v>1</v>
      </c>
      <c r="AS572" s="6" t="str">
        <f t="shared" si="172"/>
        <v>461E | 90MB1BG0-C1BAY0 | 59MB1BGB-MB0A01S |  |  |  |  |  |  | G4</v>
      </c>
      <c r="AT572" s="63">
        <f>IF(NOT(AR572),IF(TRIM($H572)="","Assembly","Phantom Alt"),VLOOKUP(F572,ZPCS04!B:G,6,0))</f>
        <v>1004</v>
      </c>
      <c r="AU572" s="7"/>
      <c r="AV572" s="38">
        <f ca="1">IF(TRIM($W572)="F",OFFSET($A$5,MATCH($AS572,$AS$5:$AS572,0)-1,0),$A572)</f>
        <v>572</v>
      </c>
      <c r="AW572" s="38">
        <f ca="1">IFERROR(OFFSET(ZPCS04!$A$1,MATCH(F572,ZPCS04!B:B,0)-1,0),100)</f>
        <v>1.99999997</v>
      </c>
      <c r="AX572" s="7"/>
      <c r="AY572" s="6" t="b">
        <f t="shared" si="173"/>
        <v>1</v>
      </c>
      <c r="AZ572" s="6" t="b">
        <f t="shared" si="174"/>
        <v>1</v>
      </c>
      <c r="BB572" s="38" t="str">
        <f ca="1">IF(AT572="Phantom Alt",MATCH($AS572,$AS$5:$AS572,0),IF(OR(OFFSET($AF572,0,8-COUNTBLANK($AG572:$AN572))=$F571,$BE572=$BE571),$BB571,""))</f>
        <v/>
      </c>
      <c r="BC572" s="41"/>
      <c r="BD572" s="55" t="str">
        <f t="shared" si="175"/>
        <v>90MB1BG0-C1BAY0 | 13020-01377600</v>
      </c>
      <c r="BE572" s="55" t="str">
        <f t="shared" ca="1" si="176"/>
        <v>90MB1BG0-C1BAY0 | 59MB1BGB-MB0A01S</v>
      </c>
      <c r="BF572" s="57">
        <f ca="1">IFERROR(VLOOKUP($BE572,$BD$5:$BF571,3,0)*$AE572,VLOOKUP($C572,Demanda!$A:$B,2,0)*$AE572)*IF(AT572="Phantom Alt",$BC572,TRUE)</f>
        <v>3000</v>
      </c>
      <c r="BG572" s="57">
        <f t="shared" ca="1" si="177"/>
        <v>3000</v>
      </c>
      <c r="BH572" s="57">
        <f>SUMIF(Invoice!A:A,F572,Invoice!B:B)</f>
        <v>3000</v>
      </c>
      <c r="BI572" s="57">
        <f t="shared" ca="1" si="178"/>
        <v>3000</v>
      </c>
      <c r="BJ572" s="57">
        <f ca="1">MIN((BI572-SUMIF($AS$5:AS571,AS572,$BJ$5:BJ571)),MAX(0,BH572-SUMIF($F$5:F571,F572,$BJ$5:BJ571)))</f>
        <v>3000</v>
      </c>
      <c r="BK572" s="57">
        <f t="shared" ca="1" si="179"/>
        <v>0</v>
      </c>
      <c r="BL572" s="57">
        <f ca="1">MAX(0,SUMIF(Invoice!A:A,F572,Invoice!B:B)-SUMIF(F:F,F572,BJ:BJ))*(COUNTIF(F:F,F572)=COUNTIF($F$5:F572,F572))</f>
        <v>0</v>
      </c>
    </row>
    <row r="573" spans="1:64" hidden="1">
      <c r="A573" s="43">
        <v>573</v>
      </c>
      <c r="B573" s="13" t="s">
        <v>145</v>
      </c>
      <c r="C573" s="13" t="s">
        <v>5706</v>
      </c>
      <c r="D573" s="13">
        <v>2</v>
      </c>
      <c r="E573" s="13">
        <v>1650</v>
      </c>
      <c r="F573" s="71" t="s">
        <v>1810</v>
      </c>
      <c r="G573" s="71" t="s">
        <v>1811</v>
      </c>
      <c r="H573" s="13" t="s">
        <v>1098</v>
      </c>
      <c r="I573" s="13" t="s">
        <v>55</v>
      </c>
      <c r="J573" s="28">
        <v>0</v>
      </c>
      <c r="K573" s="13" t="s">
        <v>148</v>
      </c>
      <c r="L573" s="13" t="s">
        <v>53</v>
      </c>
      <c r="M573" s="13">
        <v>2</v>
      </c>
      <c r="O573" s="13">
        <v>1</v>
      </c>
      <c r="P573" s="13">
        <v>2</v>
      </c>
      <c r="Q573" s="13">
        <v>2</v>
      </c>
      <c r="R573" s="13" t="s">
        <v>73</v>
      </c>
      <c r="S573" s="13" t="s">
        <v>73</v>
      </c>
      <c r="T573" s="13">
        <v>44901</v>
      </c>
      <c r="U573" s="13">
        <v>2958465</v>
      </c>
      <c r="V573" s="13" t="s">
        <v>5707</v>
      </c>
      <c r="W573" s="13" t="s">
        <v>144</v>
      </c>
      <c r="Y573" s="13" t="s">
        <v>143</v>
      </c>
      <c r="Z573" s="13">
        <v>7594328</v>
      </c>
      <c r="AA573" s="13">
        <v>1048</v>
      </c>
      <c r="AB573" s="13">
        <v>524</v>
      </c>
      <c r="AE573" s="51">
        <f t="shared" si="160"/>
        <v>2</v>
      </c>
      <c r="AG573" s="6" t="str">
        <f t="shared" si="161"/>
        <v>90MB1BG0-C1BAY0</v>
      </c>
      <c r="AH573" s="6" t="str">
        <f t="shared" si="162"/>
        <v>59MB1BGB-MB0A01S</v>
      </c>
      <c r="AI573" s="6" t="str">
        <f t="shared" si="163"/>
        <v/>
      </c>
      <c r="AJ573" s="6" t="str">
        <f t="shared" si="164"/>
        <v/>
      </c>
      <c r="AK573" s="6" t="str">
        <f t="shared" si="165"/>
        <v/>
      </c>
      <c r="AL573" s="6" t="str">
        <f t="shared" si="166"/>
        <v/>
      </c>
      <c r="AM573" s="6" t="str">
        <f t="shared" si="167"/>
        <v/>
      </c>
      <c r="AN573" s="6" t="str">
        <f t="shared" si="168"/>
        <v/>
      </c>
      <c r="AO573" s="6" t="str">
        <f t="shared" si="169"/>
        <v xml:space="preserve">90MB1BG0-C1BAY0 | 59MB1BGB-MB0A01S |  |  |  |  |  | </v>
      </c>
      <c r="AP573" s="6">
        <f t="shared" si="170"/>
        <v>0</v>
      </c>
      <c r="AQ573" s="4"/>
      <c r="AR573" s="6" t="b">
        <f t="shared" si="171"/>
        <v>1</v>
      </c>
      <c r="AS573" s="6" t="str">
        <f t="shared" si="172"/>
        <v>461E | 90MB1BG0-C1BAY0 | 59MB1BGB-MB0A01S |  |  |  |  |  |  | G4</v>
      </c>
      <c r="AT573" s="63">
        <f>IF(NOT(AR573),IF(TRIM($H573)="","Assembly","Phantom Alt"),VLOOKUP(F573,ZPCS04!B:G,6,0))</f>
        <v>1004</v>
      </c>
      <c r="AU573" s="7"/>
      <c r="AV573" s="38">
        <f ca="1">IF(TRIM($W573)="F",OFFSET($A$5,MATCH($AS573,$AS$5:$AS573,0)-1,0),$A573)</f>
        <v>572</v>
      </c>
      <c r="AW573" s="38">
        <f ca="1">IFERROR(OFFSET(ZPCS04!$A$1,MATCH(F573,ZPCS04!B:B,0)-1,0),100)</f>
        <v>2</v>
      </c>
      <c r="AX573" s="7"/>
      <c r="AY573" s="6" t="b">
        <f t="shared" si="173"/>
        <v>1</v>
      </c>
      <c r="AZ573" s="6" t="b">
        <f t="shared" si="174"/>
        <v>1</v>
      </c>
      <c r="BB573" s="38" t="str">
        <f ca="1">IF(AT573="Phantom Alt",MATCH($AS573,$AS$5:$AS573,0),IF(OR(OFFSET($AF573,0,8-COUNTBLANK($AG573:$AN573))=$F572,$BE573=$BE572),$BB572,""))</f>
        <v/>
      </c>
      <c r="BC573" s="41"/>
      <c r="BD573" s="55" t="str">
        <f t="shared" si="175"/>
        <v>90MB1BG0-C1BAY0 | 13020-01378000</v>
      </c>
      <c r="BE573" s="55" t="str">
        <f t="shared" ca="1" si="176"/>
        <v>90MB1BG0-C1BAY0 | 59MB1BGB-MB0A01S</v>
      </c>
      <c r="BF573" s="57">
        <f ca="1">IFERROR(VLOOKUP($BE573,$BD$5:$BF572,3,0)*$AE573,VLOOKUP($C573,Demanda!$A:$B,2,0)*$AE573)*IF(AT573="Phantom Alt",$BC573,TRUE)</f>
        <v>3000</v>
      </c>
      <c r="BG573" s="57">
        <f t="shared" ca="1" si="177"/>
        <v>0</v>
      </c>
      <c r="BH573" s="57">
        <f>SUMIF(Invoice!A:A,F573,Invoice!B:B)</f>
        <v>0</v>
      </c>
      <c r="BI573" s="57">
        <f t="shared" ca="1" si="178"/>
        <v>3000</v>
      </c>
      <c r="BJ573" s="57">
        <f ca="1">MIN((BI573-SUMIF($AS$5:AS572,AS573,$BJ$5:BJ572)),MAX(0,BH573-SUMIF($F$5:F572,F573,$BJ$5:BJ572)))</f>
        <v>0</v>
      </c>
      <c r="BK573" s="57">
        <f t="shared" ca="1" si="179"/>
        <v>0</v>
      </c>
      <c r="BL573" s="57">
        <f ca="1">MAX(0,SUMIF(Invoice!A:A,F573,Invoice!B:B)-SUMIF(F:F,F573,BJ:BJ))*(COUNTIF(F:F,F573)=COUNTIF($F$5:F573,F573))</f>
        <v>0</v>
      </c>
    </row>
    <row r="574" spans="1:64" hidden="1">
      <c r="A574" s="43">
        <v>575</v>
      </c>
      <c r="B574" s="13" t="s">
        <v>145</v>
      </c>
      <c r="C574" s="13" t="s">
        <v>5706</v>
      </c>
      <c r="D574" s="13">
        <v>2</v>
      </c>
      <c r="E574" s="13">
        <v>1650</v>
      </c>
      <c r="F574" s="71" t="s">
        <v>1812</v>
      </c>
      <c r="G574" s="71" t="s">
        <v>1813</v>
      </c>
      <c r="H574" s="13" t="s">
        <v>1098</v>
      </c>
      <c r="I574" s="13" t="s">
        <v>55</v>
      </c>
      <c r="J574" s="28">
        <v>0</v>
      </c>
      <c r="K574" s="13" t="s">
        <v>148</v>
      </c>
      <c r="L574" s="13" t="s">
        <v>53</v>
      </c>
      <c r="M574" s="13">
        <v>2</v>
      </c>
      <c r="O574" s="13">
        <v>1</v>
      </c>
      <c r="P574" s="13">
        <v>2</v>
      </c>
      <c r="Q574" s="13">
        <v>3</v>
      </c>
      <c r="R574" s="13" t="s">
        <v>73</v>
      </c>
      <c r="S574" s="13" t="s">
        <v>73</v>
      </c>
      <c r="T574" s="13">
        <v>44901</v>
      </c>
      <c r="U574" s="13">
        <v>2958465</v>
      </c>
      <c r="V574" s="13" t="s">
        <v>5707</v>
      </c>
      <c r="W574" s="13" t="s">
        <v>144</v>
      </c>
      <c r="Y574" s="13" t="s">
        <v>143</v>
      </c>
      <c r="Z574" s="13">
        <v>7594328</v>
      </c>
      <c r="AA574" s="13">
        <v>1050</v>
      </c>
      <c r="AB574" s="13">
        <v>525</v>
      </c>
      <c r="AE574" s="51">
        <f t="shared" si="160"/>
        <v>2</v>
      </c>
      <c r="AG574" s="6" t="str">
        <f t="shared" si="161"/>
        <v>90MB1BG0-C1BAY0</v>
      </c>
      <c r="AH574" s="6" t="str">
        <f t="shared" si="162"/>
        <v>59MB1BGB-MB0A01S</v>
      </c>
      <c r="AI574" s="6" t="str">
        <f t="shared" si="163"/>
        <v/>
      </c>
      <c r="AJ574" s="6" t="str">
        <f t="shared" si="164"/>
        <v/>
      </c>
      <c r="AK574" s="6" t="str">
        <f t="shared" si="165"/>
        <v/>
      </c>
      <c r="AL574" s="6" t="str">
        <f t="shared" si="166"/>
        <v/>
      </c>
      <c r="AM574" s="6" t="str">
        <f t="shared" si="167"/>
        <v/>
      </c>
      <c r="AN574" s="6" t="str">
        <f t="shared" si="168"/>
        <v/>
      </c>
      <c r="AO574" s="6" t="str">
        <f t="shared" si="169"/>
        <v xml:space="preserve">90MB1BG0-C1BAY0 | 59MB1BGB-MB0A01S |  |  |  |  |  | </v>
      </c>
      <c r="AP574" s="6">
        <f t="shared" si="170"/>
        <v>0</v>
      </c>
      <c r="AQ574" s="4"/>
      <c r="AR574" s="6" t="b">
        <f t="shared" si="171"/>
        <v>1</v>
      </c>
      <c r="AS574" s="6" t="str">
        <f t="shared" si="172"/>
        <v>461E | 90MB1BG0-C1BAY0 | 59MB1BGB-MB0A01S |  |  |  |  |  |  | G4</v>
      </c>
      <c r="AT574" s="63">
        <f>IF(NOT(AR574),IF(TRIM($H574)="","Assembly","Phantom Alt"),VLOOKUP(F574,ZPCS04!B:G,6,0))</f>
        <v>1004</v>
      </c>
      <c r="AU574" s="7"/>
      <c r="AV574" s="38">
        <f ca="1">IF(TRIM($W574)="F",OFFSET($A$5,MATCH($AS574,$AS$5:$AS574,0)-1,0),$A574)</f>
        <v>572</v>
      </c>
      <c r="AW574" s="38">
        <f ca="1">IFERROR(OFFSET(ZPCS04!$A$1,MATCH(F574,ZPCS04!B:B,0)-1,0),100)</f>
        <v>2</v>
      </c>
      <c r="AX574" s="7"/>
      <c r="AY574" s="6" t="b">
        <f t="shared" si="173"/>
        <v>1</v>
      </c>
      <c r="AZ574" s="6" t="b">
        <f t="shared" si="174"/>
        <v>1</v>
      </c>
      <c r="BB574" s="38" t="str">
        <f ca="1">IF(AT574="Phantom Alt",MATCH($AS574,$AS$5:$AS574,0),IF(OR(OFFSET($AF574,0,8-COUNTBLANK($AG574:$AN574))=$F573,$BE574=$BE573),$BB573,""))</f>
        <v/>
      </c>
      <c r="BC574" s="41"/>
      <c r="BD574" s="55" t="str">
        <f t="shared" si="175"/>
        <v>90MB1BG0-C1BAY0 | 13020-01572900</v>
      </c>
      <c r="BE574" s="55" t="str">
        <f t="shared" ca="1" si="176"/>
        <v>90MB1BG0-C1BAY0 | 59MB1BGB-MB0A01S</v>
      </c>
      <c r="BF574" s="57">
        <f ca="1">IFERROR(VLOOKUP($BE574,$BD$5:$BF573,3,0)*$AE574,VLOOKUP($C574,Demanda!$A:$B,2,0)*$AE574)*IF(AT574="Phantom Alt",$BC574,TRUE)</f>
        <v>3000</v>
      </c>
      <c r="BG574" s="57">
        <f t="shared" ca="1" si="177"/>
        <v>0</v>
      </c>
      <c r="BH574" s="57">
        <f>SUMIF(Invoice!A:A,F574,Invoice!B:B)</f>
        <v>0</v>
      </c>
      <c r="BI574" s="57">
        <f t="shared" ca="1" si="178"/>
        <v>3000</v>
      </c>
      <c r="BJ574" s="57">
        <f ca="1">MIN((BI574-SUMIF($AS$5:AS573,AS574,$BJ$5:BJ573)),MAX(0,BH574-SUMIF($F$5:F573,F574,$BJ$5:BJ573)))</f>
        <v>0</v>
      </c>
      <c r="BK574" s="57">
        <f t="shared" ca="1" si="179"/>
        <v>0</v>
      </c>
      <c r="BL574" s="57">
        <f ca="1">MAX(0,SUMIF(Invoice!A:A,F574,Invoice!B:B)-SUMIF(F:F,F574,BJ:BJ))*(COUNTIF(F:F,F574)=COUNTIF($F$5:F574,F574))</f>
        <v>0</v>
      </c>
    </row>
    <row r="575" spans="1:64" hidden="1">
      <c r="A575" s="43">
        <v>574</v>
      </c>
      <c r="B575" s="13" t="s">
        <v>145</v>
      </c>
      <c r="C575" s="13" t="s">
        <v>5706</v>
      </c>
      <c r="D575" s="13">
        <v>2</v>
      </c>
      <c r="E575" s="13">
        <v>1660</v>
      </c>
      <c r="F575" s="71" t="s">
        <v>1814</v>
      </c>
      <c r="G575" s="71" t="s">
        <v>1815</v>
      </c>
      <c r="H575" s="13" t="s">
        <v>1105</v>
      </c>
      <c r="I575" s="13" t="s">
        <v>54</v>
      </c>
      <c r="J575" s="28">
        <v>100</v>
      </c>
      <c r="K575" s="13" t="s">
        <v>148</v>
      </c>
      <c r="L575" s="13" t="s">
        <v>53</v>
      </c>
      <c r="M575" s="13">
        <v>2</v>
      </c>
      <c r="N575" s="13">
        <v>2</v>
      </c>
      <c r="O575" s="13">
        <v>1</v>
      </c>
      <c r="P575" s="13">
        <v>2</v>
      </c>
      <c r="Q575" s="13">
        <v>1</v>
      </c>
      <c r="R575" s="13" t="s">
        <v>73</v>
      </c>
      <c r="S575" s="13" t="s">
        <v>73</v>
      </c>
      <c r="T575" s="13">
        <v>44901</v>
      </c>
      <c r="U575" s="13">
        <v>2958465</v>
      </c>
      <c r="V575" s="13" t="s">
        <v>5707</v>
      </c>
      <c r="W575" s="13" t="s">
        <v>144</v>
      </c>
      <c r="Y575" s="13" t="s">
        <v>143</v>
      </c>
      <c r="Z575" s="13">
        <v>7594328</v>
      </c>
      <c r="AA575" s="13">
        <v>1052</v>
      </c>
      <c r="AB575" s="13">
        <v>526</v>
      </c>
      <c r="AE575" s="51">
        <f t="shared" si="160"/>
        <v>2</v>
      </c>
      <c r="AG575" s="6" t="str">
        <f t="shared" si="161"/>
        <v>90MB1BG0-C1BAY0</v>
      </c>
      <c r="AH575" s="6" t="str">
        <f t="shared" si="162"/>
        <v>59MB1BGB-MB0A01S</v>
      </c>
      <c r="AI575" s="6" t="str">
        <f t="shared" si="163"/>
        <v/>
      </c>
      <c r="AJ575" s="6" t="str">
        <f t="shared" si="164"/>
        <v/>
      </c>
      <c r="AK575" s="6" t="str">
        <f t="shared" si="165"/>
        <v/>
      </c>
      <c r="AL575" s="6" t="str">
        <f t="shared" si="166"/>
        <v/>
      </c>
      <c r="AM575" s="6" t="str">
        <f t="shared" si="167"/>
        <v/>
      </c>
      <c r="AN575" s="6" t="str">
        <f t="shared" si="168"/>
        <v/>
      </c>
      <c r="AO575" s="6" t="str">
        <f t="shared" si="169"/>
        <v xml:space="preserve">90MB1BG0-C1BAY0 | 59MB1BGB-MB0A01S |  |  |  |  |  | </v>
      </c>
      <c r="AP575" s="6">
        <f t="shared" si="170"/>
        <v>100</v>
      </c>
      <c r="AQ575" s="4"/>
      <c r="AR575" s="6" t="b">
        <f t="shared" si="171"/>
        <v>1</v>
      </c>
      <c r="AS575" s="6" t="str">
        <f t="shared" si="172"/>
        <v>461E | 90MB1BG0-C1BAY0 | 59MB1BGB-MB0A01S |  |  |  |  |  |  | G5</v>
      </c>
      <c r="AT575" s="63">
        <f>IF(NOT(AR575),IF(TRIM($H575)="","Assembly","Phantom Alt"),VLOOKUP(F575,ZPCS04!B:G,6,0))</f>
        <v>1237</v>
      </c>
      <c r="AU575" s="7"/>
      <c r="AV575" s="38">
        <f ca="1">IF(TRIM($W575)="F",OFFSET($A$5,MATCH($AS575,$AS$5:$AS575,0)-1,0),$A575)</f>
        <v>574</v>
      </c>
      <c r="AW575" s="38">
        <f ca="1">IFERROR(OFFSET(ZPCS04!$A$1,MATCH(F575,ZPCS04!B:B,0)-1,0),100)</f>
        <v>1.999999968</v>
      </c>
      <c r="AX575" s="7"/>
      <c r="AY575" s="6" t="b">
        <f t="shared" si="173"/>
        <v>1</v>
      </c>
      <c r="AZ575" s="6" t="b">
        <f t="shared" si="174"/>
        <v>1</v>
      </c>
      <c r="BB575" s="38" t="str">
        <f ca="1">IF(AT575="Phantom Alt",MATCH($AS575,$AS$5:$AS575,0),IF(OR(OFFSET($AF575,0,8-COUNTBLANK($AG575:$AN575))=$F574,$BE575=$BE574),$BB574,""))</f>
        <v/>
      </c>
      <c r="BC575" s="41"/>
      <c r="BD575" s="55" t="str">
        <f t="shared" si="175"/>
        <v>90MB1BG0-C1BAY0 | 13020-01571600</v>
      </c>
      <c r="BE575" s="55" t="str">
        <f t="shared" ca="1" si="176"/>
        <v>90MB1BG0-C1BAY0 | 59MB1BGB-MB0A01S</v>
      </c>
      <c r="BF575" s="57">
        <f ca="1">IFERROR(VLOOKUP($BE575,$BD$5:$BF574,3,0)*$AE575,VLOOKUP($C575,Demanda!$A:$B,2,0)*$AE575)*IF(AT575="Phantom Alt",$BC575,TRUE)</f>
        <v>3000</v>
      </c>
      <c r="BG575" s="57">
        <f t="shared" ca="1" si="177"/>
        <v>3000</v>
      </c>
      <c r="BH575" s="57">
        <f>SUMIF(Invoice!A:A,F575,Invoice!B:B)</f>
        <v>3200</v>
      </c>
      <c r="BI575" s="57">
        <f t="shared" ca="1" si="178"/>
        <v>3000</v>
      </c>
      <c r="BJ575" s="57">
        <f ca="1">MIN((BI575-SUMIF($AS$5:AS574,AS575,$BJ$5:BJ574)),MAX(0,BH575-SUMIF($F$5:F574,F575,$BJ$5:BJ574)))</f>
        <v>3000</v>
      </c>
      <c r="BK575" s="57">
        <f t="shared" ca="1" si="179"/>
        <v>0</v>
      </c>
      <c r="BL575" s="57">
        <f ca="1">MAX(0,SUMIF(Invoice!A:A,F575,Invoice!B:B)-SUMIF(F:F,F575,BJ:BJ))*(COUNTIF(F:F,F575)=COUNTIF($F$5:F575,F575))</f>
        <v>200</v>
      </c>
    </row>
    <row r="576" spans="1:64" hidden="1">
      <c r="A576" s="43">
        <v>576</v>
      </c>
      <c r="B576" s="13" t="s">
        <v>145</v>
      </c>
      <c r="C576" s="13" t="s">
        <v>5706</v>
      </c>
      <c r="D576" s="13">
        <v>2</v>
      </c>
      <c r="E576" s="13">
        <v>1660</v>
      </c>
      <c r="F576" s="71" t="s">
        <v>1817</v>
      </c>
      <c r="G576" s="71" t="s">
        <v>1818</v>
      </c>
      <c r="H576" s="13" t="s">
        <v>1105</v>
      </c>
      <c r="I576" s="13" t="s">
        <v>55</v>
      </c>
      <c r="J576" s="28">
        <v>0</v>
      </c>
      <c r="K576" s="13" t="s">
        <v>148</v>
      </c>
      <c r="L576" s="13" t="s">
        <v>53</v>
      </c>
      <c r="M576" s="13">
        <v>2</v>
      </c>
      <c r="O576" s="13">
        <v>1</v>
      </c>
      <c r="P576" s="13">
        <v>2</v>
      </c>
      <c r="Q576" s="13">
        <v>2</v>
      </c>
      <c r="R576" s="13" t="s">
        <v>73</v>
      </c>
      <c r="S576" s="13" t="s">
        <v>73</v>
      </c>
      <c r="T576" s="13">
        <v>44901</v>
      </c>
      <c r="U576" s="13">
        <v>2958465</v>
      </c>
      <c r="V576" s="13" t="s">
        <v>5707</v>
      </c>
      <c r="W576" s="13" t="s">
        <v>144</v>
      </c>
      <c r="Y576" s="13" t="s">
        <v>143</v>
      </c>
      <c r="Z576" s="13">
        <v>7594328</v>
      </c>
      <c r="AA576" s="13">
        <v>1054</v>
      </c>
      <c r="AB576" s="13">
        <v>527</v>
      </c>
      <c r="AE576" s="51">
        <f t="shared" si="160"/>
        <v>2</v>
      </c>
      <c r="AG576" s="6" t="str">
        <f t="shared" si="161"/>
        <v>90MB1BG0-C1BAY0</v>
      </c>
      <c r="AH576" s="6" t="str">
        <f t="shared" si="162"/>
        <v>59MB1BGB-MB0A01S</v>
      </c>
      <c r="AI576" s="6" t="str">
        <f t="shared" si="163"/>
        <v/>
      </c>
      <c r="AJ576" s="6" t="str">
        <f t="shared" si="164"/>
        <v/>
      </c>
      <c r="AK576" s="6" t="str">
        <f t="shared" si="165"/>
        <v/>
      </c>
      <c r="AL576" s="6" t="str">
        <f t="shared" si="166"/>
        <v/>
      </c>
      <c r="AM576" s="6" t="str">
        <f t="shared" si="167"/>
        <v/>
      </c>
      <c r="AN576" s="6" t="str">
        <f t="shared" si="168"/>
        <v/>
      </c>
      <c r="AO576" s="6" t="str">
        <f t="shared" si="169"/>
        <v xml:space="preserve">90MB1BG0-C1BAY0 | 59MB1BGB-MB0A01S |  |  |  |  |  | </v>
      </c>
      <c r="AP576" s="6">
        <f t="shared" si="170"/>
        <v>0</v>
      </c>
      <c r="AQ576" s="4"/>
      <c r="AR576" s="6" t="b">
        <f t="shared" si="171"/>
        <v>1</v>
      </c>
      <c r="AS576" s="6" t="str">
        <f t="shared" si="172"/>
        <v>461E | 90MB1BG0-C1BAY0 | 59MB1BGB-MB0A01S |  |  |  |  |  |  | G5</v>
      </c>
      <c r="AT576" s="63">
        <f>IF(NOT(AR576),IF(TRIM($H576)="","Assembly","Phantom Alt"),VLOOKUP(F576,ZPCS04!B:G,6,0))</f>
        <v>1237</v>
      </c>
      <c r="AU576" s="7"/>
      <c r="AV576" s="38">
        <f ca="1">IF(TRIM($W576)="F",OFFSET($A$5,MATCH($AS576,$AS$5:$AS576,0)-1,0),$A576)</f>
        <v>574</v>
      </c>
      <c r="AW576" s="38">
        <f ca="1">IFERROR(OFFSET(ZPCS04!$A$1,MATCH(F576,ZPCS04!B:B,0)-1,0),100)</f>
        <v>2</v>
      </c>
      <c r="AX576" s="7"/>
      <c r="AY576" s="6" t="b">
        <f t="shared" si="173"/>
        <v>1</v>
      </c>
      <c r="AZ576" s="6" t="b">
        <f t="shared" si="174"/>
        <v>1</v>
      </c>
      <c r="BB576" s="38" t="str">
        <f ca="1">IF(AT576="Phantom Alt",MATCH($AS576,$AS$5:$AS576,0),IF(OR(OFFSET($AF576,0,8-COUNTBLANK($AG576:$AN576))=$F575,$BE576=$BE575),$BB575,""))</f>
        <v/>
      </c>
      <c r="BC576" s="41"/>
      <c r="BD576" s="55" t="str">
        <f t="shared" si="175"/>
        <v>90MB1BG0-C1BAY0 | 13020-01572200</v>
      </c>
      <c r="BE576" s="55" t="str">
        <f t="shared" ca="1" si="176"/>
        <v>90MB1BG0-C1BAY0 | 59MB1BGB-MB0A01S</v>
      </c>
      <c r="BF576" s="57">
        <f ca="1">IFERROR(VLOOKUP($BE576,$BD$5:$BF575,3,0)*$AE576,VLOOKUP($C576,Demanda!$A:$B,2,0)*$AE576)*IF(AT576="Phantom Alt",$BC576,TRUE)</f>
        <v>3000</v>
      </c>
      <c r="BG576" s="57">
        <f t="shared" ca="1" si="177"/>
        <v>0</v>
      </c>
      <c r="BH576" s="57">
        <f>SUMIF(Invoice!A:A,F576,Invoice!B:B)</f>
        <v>0</v>
      </c>
      <c r="BI576" s="57">
        <f t="shared" ca="1" si="178"/>
        <v>3000</v>
      </c>
      <c r="BJ576" s="57">
        <f ca="1">MIN((BI576-SUMIF($AS$5:AS575,AS576,$BJ$5:BJ575)),MAX(0,BH576-SUMIF($F$5:F575,F576,$BJ$5:BJ575)))</f>
        <v>0</v>
      </c>
      <c r="BK576" s="57">
        <f t="shared" ca="1" si="179"/>
        <v>0</v>
      </c>
      <c r="BL576" s="57">
        <f ca="1">MAX(0,SUMIF(Invoice!A:A,F576,Invoice!B:B)-SUMIF(F:F,F576,BJ:BJ))*(COUNTIF(F:F,F576)=COUNTIF($F$5:F576,F576))</f>
        <v>0</v>
      </c>
    </row>
    <row r="577" spans="1:64" hidden="1">
      <c r="A577" s="43">
        <v>579</v>
      </c>
      <c r="B577" s="13" t="s">
        <v>145</v>
      </c>
      <c r="C577" s="13" t="s">
        <v>5706</v>
      </c>
      <c r="D577" s="13">
        <v>2</v>
      </c>
      <c r="E577" s="13">
        <v>1670</v>
      </c>
      <c r="F577" s="71" t="s">
        <v>1819</v>
      </c>
      <c r="G577" s="71" t="s">
        <v>1820</v>
      </c>
      <c r="H577" s="13" t="s">
        <v>1112</v>
      </c>
      <c r="I577" s="13" t="s">
        <v>55</v>
      </c>
      <c r="J577" s="28">
        <v>0</v>
      </c>
      <c r="K577" s="13" t="s">
        <v>148</v>
      </c>
      <c r="L577" s="13" t="s">
        <v>53</v>
      </c>
      <c r="M577" s="13">
        <v>4</v>
      </c>
      <c r="O577" s="13">
        <v>1</v>
      </c>
      <c r="P577" s="13">
        <v>2</v>
      </c>
      <c r="Q577" s="13">
        <v>2</v>
      </c>
      <c r="R577" s="13" t="s">
        <v>73</v>
      </c>
      <c r="S577" s="13" t="s">
        <v>73</v>
      </c>
      <c r="T577" s="13">
        <v>44901</v>
      </c>
      <c r="U577" s="13">
        <v>2958465</v>
      </c>
      <c r="V577" s="13" t="s">
        <v>5707</v>
      </c>
      <c r="W577" s="13" t="s">
        <v>144</v>
      </c>
      <c r="Y577" s="13" t="s">
        <v>143</v>
      </c>
      <c r="Z577" s="13">
        <v>7594328</v>
      </c>
      <c r="AA577" s="13">
        <v>1058</v>
      </c>
      <c r="AB577" s="13">
        <v>529</v>
      </c>
      <c r="AE577" s="51">
        <f t="shared" si="160"/>
        <v>4</v>
      </c>
      <c r="AG577" s="6" t="str">
        <f t="shared" si="161"/>
        <v>90MB1BG0-C1BAY0</v>
      </c>
      <c r="AH577" s="6" t="str">
        <f t="shared" si="162"/>
        <v>59MB1BGB-MB0A01S</v>
      </c>
      <c r="AI577" s="6" t="str">
        <f t="shared" si="163"/>
        <v/>
      </c>
      <c r="AJ577" s="6" t="str">
        <f t="shared" si="164"/>
        <v/>
      </c>
      <c r="AK577" s="6" t="str">
        <f t="shared" si="165"/>
        <v/>
      </c>
      <c r="AL577" s="6" t="str">
        <f t="shared" si="166"/>
        <v/>
      </c>
      <c r="AM577" s="6" t="str">
        <f t="shared" si="167"/>
        <v/>
      </c>
      <c r="AN577" s="6" t="str">
        <f t="shared" si="168"/>
        <v/>
      </c>
      <c r="AO577" s="6" t="str">
        <f t="shared" si="169"/>
        <v xml:space="preserve">90MB1BG0-C1BAY0 | 59MB1BGB-MB0A01S |  |  |  |  |  | </v>
      </c>
      <c r="AP577" s="6">
        <f t="shared" si="170"/>
        <v>0</v>
      </c>
      <c r="AQ577" s="4"/>
      <c r="AR577" s="6" t="b">
        <f t="shared" si="171"/>
        <v>1</v>
      </c>
      <c r="AS577" s="6" t="str">
        <f t="shared" si="172"/>
        <v>461E | 90MB1BG0-C1BAY0 | 59MB1BGB-MB0A01S |  |  |  |  |  |  | G6</v>
      </c>
      <c r="AT577" s="63">
        <f>IF(NOT(AR577),IF(TRIM($H577)="","Assembly","Phantom Alt"),VLOOKUP(F577,ZPCS04!B:G,6,0))</f>
        <v>776</v>
      </c>
      <c r="AU577" s="7"/>
      <c r="AV577" s="38">
        <f ca="1">IF(TRIM($W577)="F",OFFSET($A$5,MATCH($AS577,$AS$5:$AS577,0)-1,0),$A577)</f>
        <v>579</v>
      </c>
      <c r="AW577" s="38">
        <f ca="1">IFERROR(OFFSET(ZPCS04!$A$1,MATCH(F577,ZPCS04!B:B,0)-1,0),100)</f>
        <v>2</v>
      </c>
      <c r="AX577" s="7"/>
      <c r="AY577" s="6" t="b">
        <f t="shared" si="173"/>
        <v>1</v>
      </c>
      <c r="AZ577" s="6" t="b">
        <f t="shared" si="174"/>
        <v>1</v>
      </c>
      <c r="BB577" s="38" t="str">
        <f ca="1">IF(AT577="Phantom Alt",MATCH($AS577,$AS$5:$AS577,0),IF(OR(OFFSET($AF577,0,8-COUNTBLANK($AG577:$AN577))=$F576,$BE577=$BE576),$BB576,""))</f>
        <v/>
      </c>
      <c r="BC577" s="41"/>
      <c r="BD577" s="55" t="str">
        <f t="shared" si="175"/>
        <v>90MB1BG0-C1BAY0 | 13020-01575500</v>
      </c>
      <c r="BE577" s="55" t="str">
        <f t="shared" ca="1" si="176"/>
        <v>90MB1BG0-C1BAY0 | 59MB1BGB-MB0A01S</v>
      </c>
      <c r="BF577" s="57">
        <f ca="1">IFERROR(VLOOKUP($BE577,$BD$5:$BF576,3,0)*$AE577,VLOOKUP($C577,Demanda!$A:$B,2,0)*$AE577)*IF(AT577="Phantom Alt",$BC577,TRUE)</f>
        <v>6000</v>
      </c>
      <c r="BG577" s="57">
        <f t="shared" ca="1" si="177"/>
        <v>0</v>
      </c>
      <c r="BH577" s="57">
        <f>SUMIF(Invoice!A:A,F577,Invoice!B:B)</f>
        <v>0</v>
      </c>
      <c r="BI577" s="57">
        <f t="shared" ca="1" si="178"/>
        <v>6000</v>
      </c>
      <c r="BJ577" s="57">
        <f ca="1">MIN((BI577-SUMIF($AS$5:AS576,AS577,$BJ$5:BJ576)),MAX(0,BH577-SUMIF($F$5:F576,F577,$BJ$5:BJ576)))</f>
        <v>0</v>
      </c>
      <c r="BK577" s="57">
        <f t="shared" ca="1" si="179"/>
        <v>0</v>
      </c>
      <c r="BL577" s="57">
        <f ca="1">MAX(0,SUMIF(Invoice!A:A,F577,Invoice!B:B)-SUMIF(F:F,F577,BJ:BJ))*(COUNTIF(F:F,F577)=COUNTIF($F$5:F577,F577))</f>
        <v>0</v>
      </c>
    </row>
    <row r="578" spans="1:64" hidden="1">
      <c r="A578" s="43">
        <v>577</v>
      </c>
      <c r="B578" s="13" t="s">
        <v>145</v>
      </c>
      <c r="C578" s="13" t="s">
        <v>5706</v>
      </c>
      <c r="D578" s="13">
        <v>2</v>
      </c>
      <c r="E578" s="13">
        <v>1670</v>
      </c>
      <c r="F578" s="71" t="s">
        <v>1822</v>
      </c>
      <c r="G578" s="71" t="s">
        <v>1820</v>
      </c>
      <c r="H578" s="13" t="s">
        <v>1112</v>
      </c>
      <c r="I578" s="13" t="s">
        <v>55</v>
      </c>
      <c r="J578" s="28">
        <v>0</v>
      </c>
      <c r="K578" s="13" t="s">
        <v>148</v>
      </c>
      <c r="L578" s="13" t="s">
        <v>53</v>
      </c>
      <c r="M578" s="13">
        <v>4</v>
      </c>
      <c r="O578" s="13">
        <v>1</v>
      </c>
      <c r="P578" s="13">
        <v>2</v>
      </c>
      <c r="Q578" s="13">
        <v>3</v>
      </c>
      <c r="R578" s="13" t="s">
        <v>73</v>
      </c>
      <c r="S578" s="13" t="s">
        <v>73</v>
      </c>
      <c r="T578" s="13">
        <v>44901</v>
      </c>
      <c r="U578" s="13">
        <v>2958465</v>
      </c>
      <c r="V578" s="13" t="s">
        <v>5707</v>
      </c>
      <c r="W578" s="13" t="s">
        <v>144</v>
      </c>
      <c r="Y578" s="13" t="s">
        <v>143</v>
      </c>
      <c r="Z578" s="13">
        <v>7594328</v>
      </c>
      <c r="AA578" s="13">
        <v>1060</v>
      </c>
      <c r="AB578" s="13">
        <v>530</v>
      </c>
      <c r="AE578" s="51">
        <f t="shared" si="160"/>
        <v>4</v>
      </c>
      <c r="AG578" s="6" t="str">
        <f t="shared" si="161"/>
        <v>90MB1BG0-C1BAY0</v>
      </c>
      <c r="AH578" s="6" t="str">
        <f t="shared" si="162"/>
        <v>59MB1BGB-MB0A01S</v>
      </c>
      <c r="AI578" s="6" t="str">
        <f t="shared" si="163"/>
        <v/>
      </c>
      <c r="AJ578" s="6" t="str">
        <f t="shared" si="164"/>
        <v/>
      </c>
      <c r="AK578" s="6" t="str">
        <f t="shared" si="165"/>
        <v/>
      </c>
      <c r="AL578" s="6" t="str">
        <f t="shared" si="166"/>
        <v/>
      </c>
      <c r="AM578" s="6" t="str">
        <f t="shared" si="167"/>
        <v/>
      </c>
      <c r="AN578" s="6" t="str">
        <f t="shared" si="168"/>
        <v/>
      </c>
      <c r="AO578" s="6" t="str">
        <f t="shared" si="169"/>
        <v xml:space="preserve">90MB1BG0-C1BAY0 | 59MB1BGB-MB0A01S |  |  |  |  |  | </v>
      </c>
      <c r="AP578" s="6">
        <f t="shared" si="170"/>
        <v>0</v>
      </c>
      <c r="AQ578" s="4"/>
      <c r="AR578" s="6" t="b">
        <f t="shared" si="171"/>
        <v>1</v>
      </c>
      <c r="AS578" s="6" t="str">
        <f t="shared" si="172"/>
        <v>461E | 90MB1BG0-C1BAY0 | 59MB1BGB-MB0A01S |  |  |  |  |  |  | G6</v>
      </c>
      <c r="AT578" s="63">
        <f>IF(NOT(AR578),IF(TRIM($H578)="","Assembly","Phantom Alt"),VLOOKUP(F578,ZPCS04!B:G,6,0))</f>
        <v>776</v>
      </c>
      <c r="AU578" s="7"/>
      <c r="AV578" s="38">
        <f ca="1">IF(TRIM($W578)="F",OFFSET($A$5,MATCH($AS578,$AS$5:$AS578,0)-1,0),$A578)</f>
        <v>579</v>
      </c>
      <c r="AW578" s="38">
        <f ca="1">IFERROR(OFFSET(ZPCS04!$A$1,MATCH(F578,ZPCS04!B:B,0)-1,0),100)</f>
        <v>2</v>
      </c>
      <c r="AX578" s="7"/>
      <c r="AY578" s="6" t="b">
        <f t="shared" si="173"/>
        <v>1</v>
      </c>
      <c r="AZ578" s="6" t="b">
        <f t="shared" si="174"/>
        <v>1</v>
      </c>
      <c r="BB578" s="38" t="str">
        <f ca="1">IF(AT578="Phantom Alt",MATCH($AS578,$AS$5:$AS578,0),IF(OR(OFFSET($AF578,0,8-COUNTBLANK($AG578:$AN578))=$F577,$BE578=$BE577),$BB577,""))</f>
        <v/>
      </c>
      <c r="BC578" s="41"/>
      <c r="BD578" s="55" t="str">
        <f t="shared" si="175"/>
        <v>90MB1BG0-C1BAY0 | 13020-01575600</v>
      </c>
      <c r="BE578" s="55" t="str">
        <f t="shared" ca="1" si="176"/>
        <v>90MB1BG0-C1BAY0 | 59MB1BGB-MB0A01S</v>
      </c>
      <c r="BF578" s="57">
        <f ca="1">IFERROR(VLOOKUP($BE578,$BD$5:$BF577,3,0)*$AE578,VLOOKUP($C578,Demanda!$A:$B,2,0)*$AE578)*IF(AT578="Phantom Alt",$BC578,TRUE)</f>
        <v>6000</v>
      </c>
      <c r="BG578" s="57">
        <f t="shared" ca="1" si="177"/>
        <v>0</v>
      </c>
      <c r="BH578" s="57">
        <f>SUMIF(Invoice!A:A,F578,Invoice!B:B)</f>
        <v>0</v>
      </c>
      <c r="BI578" s="57">
        <f t="shared" ca="1" si="178"/>
        <v>6000</v>
      </c>
      <c r="BJ578" s="57">
        <f ca="1">MIN((BI578-SUMIF($AS$5:AS577,AS578,$BJ$5:BJ577)),MAX(0,BH578-SUMIF($F$5:F577,F578,$BJ$5:BJ577)))</f>
        <v>0</v>
      </c>
      <c r="BK578" s="57">
        <f t="shared" ca="1" si="179"/>
        <v>0</v>
      </c>
      <c r="BL578" s="57">
        <f ca="1">MAX(0,SUMIF(Invoice!A:A,F578,Invoice!B:B)-SUMIF(F:F,F578,BJ:BJ))*(COUNTIF(F:F,F578)=COUNTIF($F$5:F578,F578))</f>
        <v>0</v>
      </c>
    </row>
    <row r="579" spans="1:64" hidden="1">
      <c r="A579" s="43">
        <v>578</v>
      </c>
      <c r="B579" s="13" t="s">
        <v>145</v>
      </c>
      <c r="C579" s="13" t="s">
        <v>5706</v>
      </c>
      <c r="D579" s="13">
        <v>2</v>
      </c>
      <c r="E579" s="13">
        <v>1670</v>
      </c>
      <c r="F579" s="71" t="s">
        <v>1823</v>
      </c>
      <c r="G579" s="71" t="s">
        <v>1820</v>
      </c>
      <c r="H579" s="13" t="s">
        <v>1112</v>
      </c>
      <c r="I579" s="13" t="s">
        <v>55</v>
      </c>
      <c r="J579" s="28">
        <v>0</v>
      </c>
      <c r="K579" s="13" t="s">
        <v>148</v>
      </c>
      <c r="L579" s="13" t="s">
        <v>53</v>
      </c>
      <c r="M579" s="13">
        <v>4</v>
      </c>
      <c r="O579" s="13">
        <v>1</v>
      </c>
      <c r="P579" s="13">
        <v>2</v>
      </c>
      <c r="Q579" s="13">
        <v>4</v>
      </c>
      <c r="R579" s="13" t="s">
        <v>73</v>
      </c>
      <c r="S579" s="13" t="s">
        <v>73</v>
      </c>
      <c r="T579" s="13">
        <v>44901</v>
      </c>
      <c r="U579" s="13">
        <v>2958465</v>
      </c>
      <c r="V579" s="13" t="s">
        <v>5707</v>
      </c>
      <c r="W579" s="13" t="s">
        <v>144</v>
      </c>
      <c r="Y579" s="13" t="s">
        <v>143</v>
      </c>
      <c r="Z579" s="13">
        <v>7594328</v>
      </c>
      <c r="AA579" s="13">
        <v>1062</v>
      </c>
      <c r="AB579" s="13">
        <v>531</v>
      </c>
      <c r="AE579" s="51">
        <f t="shared" si="160"/>
        <v>4</v>
      </c>
      <c r="AG579" s="6" t="str">
        <f t="shared" si="161"/>
        <v>90MB1BG0-C1BAY0</v>
      </c>
      <c r="AH579" s="6" t="str">
        <f t="shared" si="162"/>
        <v>59MB1BGB-MB0A01S</v>
      </c>
      <c r="AI579" s="6" t="str">
        <f t="shared" si="163"/>
        <v/>
      </c>
      <c r="AJ579" s="6" t="str">
        <f t="shared" si="164"/>
        <v/>
      </c>
      <c r="AK579" s="6" t="str">
        <f t="shared" si="165"/>
        <v/>
      </c>
      <c r="AL579" s="6" t="str">
        <f t="shared" si="166"/>
        <v/>
      </c>
      <c r="AM579" s="6" t="str">
        <f t="shared" si="167"/>
        <v/>
      </c>
      <c r="AN579" s="6" t="str">
        <f t="shared" si="168"/>
        <v/>
      </c>
      <c r="AO579" s="6" t="str">
        <f t="shared" si="169"/>
        <v xml:space="preserve">90MB1BG0-C1BAY0 | 59MB1BGB-MB0A01S |  |  |  |  |  | </v>
      </c>
      <c r="AP579" s="6">
        <f t="shared" si="170"/>
        <v>0</v>
      </c>
      <c r="AQ579" s="4"/>
      <c r="AR579" s="6" t="b">
        <f t="shared" si="171"/>
        <v>1</v>
      </c>
      <c r="AS579" s="6" t="str">
        <f t="shared" si="172"/>
        <v>461E | 90MB1BG0-C1BAY0 | 59MB1BGB-MB0A01S |  |  |  |  |  |  | G6</v>
      </c>
      <c r="AT579" s="63">
        <f>IF(NOT(AR579),IF(TRIM($H579)="","Assembly","Phantom Alt"),VLOOKUP(F579,ZPCS04!B:G,6,0))</f>
        <v>776</v>
      </c>
      <c r="AU579" s="7"/>
      <c r="AV579" s="38">
        <f ca="1">IF(TRIM($W579)="F",OFFSET($A$5,MATCH($AS579,$AS$5:$AS579,0)-1,0),$A579)</f>
        <v>579</v>
      </c>
      <c r="AW579" s="38">
        <f ca="1">IFERROR(OFFSET(ZPCS04!$A$1,MATCH(F579,ZPCS04!B:B,0)-1,0),100)</f>
        <v>2</v>
      </c>
      <c r="AX579" s="7"/>
      <c r="AY579" s="6" t="b">
        <f t="shared" si="173"/>
        <v>1</v>
      </c>
      <c r="AZ579" s="6" t="b">
        <f t="shared" si="174"/>
        <v>1</v>
      </c>
      <c r="BB579" s="38" t="str">
        <f ca="1">IF(AT579="Phantom Alt",MATCH($AS579,$AS$5:$AS579,0),IF(OR(OFFSET($AF579,0,8-COUNTBLANK($AG579:$AN579))=$F578,$BE579=$BE578),$BB578,""))</f>
        <v/>
      </c>
      <c r="BC579" s="41"/>
      <c r="BD579" s="55" t="str">
        <f t="shared" si="175"/>
        <v>90MB1BG0-C1BAY0 | 13020-01575700</v>
      </c>
      <c r="BE579" s="55" t="str">
        <f t="shared" ca="1" si="176"/>
        <v>90MB1BG0-C1BAY0 | 59MB1BGB-MB0A01S</v>
      </c>
      <c r="BF579" s="57">
        <f ca="1">IFERROR(VLOOKUP($BE579,$BD$5:$BF578,3,0)*$AE579,VLOOKUP($C579,Demanda!$A:$B,2,0)*$AE579)*IF(AT579="Phantom Alt",$BC579,TRUE)</f>
        <v>6000</v>
      </c>
      <c r="BG579" s="57">
        <f t="shared" ca="1" si="177"/>
        <v>0</v>
      </c>
      <c r="BH579" s="57">
        <f>SUMIF(Invoice!A:A,F579,Invoice!B:B)</f>
        <v>0</v>
      </c>
      <c r="BI579" s="57">
        <f t="shared" ca="1" si="178"/>
        <v>6000</v>
      </c>
      <c r="BJ579" s="57">
        <f ca="1">MIN((BI579-SUMIF($AS$5:AS578,AS579,$BJ$5:BJ578)),MAX(0,BH579-SUMIF($F$5:F578,F579,$BJ$5:BJ578)))</f>
        <v>0</v>
      </c>
      <c r="BK579" s="57">
        <f t="shared" ca="1" si="179"/>
        <v>0</v>
      </c>
      <c r="BL579" s="57">
        <f ca="1">MAX(0,SUMIF(Invoice!A:A,F579,Invoice!B:B)-SUMIF(F:F,F579,BJ:BJ))*(COUNTIF(F:F,F579)=COUNTIF($F$5:F579,F579))</f>
        <v>0</v>
      </c>
    </row>
    <row r="580" spans="1:64" hidden="1">
      <c r="A580" s="43">
        <v>583</v>
      </c>
      <c r="B580" s="13" t="s">
        <v>145</v>
      </c>
      <c r="C580" s="13" t="s">
        <v>5706</v>
      </c>
      <c r="D580" s="13">
        <v>2</v>
      </c>
      <c r="E580" s="13">
        <v>1670</v>
      </c>
      <c r="F580" s="71" t="s">
        <v>1824</v>
      </c>
      <c r="G580" s="71" t="s">
        <v>1820</v>
      </c>
      <c r="H580" s="13" t="s">
        <v>1112</v>
      </c>
      <c r="I580" s="13" t="s">
        <v>54</v>
      </c>
      <c r="J580" s="28">
        <v>100</v>
      </c>
      <c r="K580" s="13" t="s">
        <v>148</v>
      </c>
      <c r="L580" s="13" t="s">
        <v>53</v>
      </c>
      <c r="M580" s="13">
        <v>4</v>
      </c>
      <c r="N580" s="13">
        <v>4</v>
      </c>
      <c r="O580" s="13">
        <v>1</v>
      </c>
      <c r="P580" s="13">
        <v>2</v>
      </c>
      <c r="Q580" s="13">
        <v>1</v>
      </c>
      <c r="R580" s="13" t="s">
        <v>73</v>
      </c>
      <c r="S580" s="13" t="s">
        <v>73</v>
      </c>
      <c r="T580" s="13">
        <v>44901</v>
      </c>
      <c r="U580" s="13">
        <v>2958465</v>
      </c>
      <c r="V580" s="13" t="s">
        <v>5707</v>
      </c>
      <c r="W580" s="13" t="s">
        <v>144</v>
      </c>
      <c r="Y580" s="13" t="s">
        <v>143</v>
      </c>
      <c r="Z580" s="13">
        <v>7594328</v>
      </c>
      <c r="AA580" s="13">
        <v>1056</v>
      </c>
      <c r="AB580" s="13">
        <v>528</v>
      </c>
      <c r="AE580" s="51">
        <f t="shared" si="160"/>
        <v>4</v>
      </c>
      <c r="AG580" s="6" t="str">
        <f t="shared" si="161"/>
        <v>90MB1BG0-C1BAY0</v>
      </c>
      <c r="AH580" s="6" t="str">
        <f t="shared" si="162"/>
        <v>59MB1BGB-MB0A01S</v>
      </c>
      <c r="AI580" s="6" t="str">
        <f t="shared" si="163"/>
        <v/>
      </c>
      <c r="AJ580" s="6" t="str">
        <f t="shared" si="164"/>
        <v/>
      </c>
      <c r="AK580" s="6" t="str">
        <f t="shared" si="165"/>
        <v/>
      </c>
      <c r="AL580" s="6" t="str">
        <f t="shared" si="166"/>
        <v/>
      </c>
      <c r="AM580" s="6" t="str">
        <f t="shared" si="167"/>
        <v/>
      </c>
      <c r="AN580" s="6" t="str">
        <f t="shared" si="168"/>
        <v/>
      </c>
      <c r="AO580" s="6" t="str">
        <f t="shared" si="169"/>
        <v xml:space="preserve">90MB1BG0-C1BAY0 | 59MB1BGB-MB0A01S |  |  |  |  |  | </v>
      </c>
      <c r="AP580" s="6">
        <f t="shared" si="170"/>
        <v>100</v>
      </c>
      <c r="AQ580" s="4"/>
      <c r="AR580" s="6" t="b">
        <f t="shared" si="171"/>
        <v>1</v>
      </c>
      <c r="AS580" s="6" t="str">
        <f t="shared" si="172"/>
        <v>461E | 90MB1BG0-C1BAY0 | 59MB1BGB-MB0A01S |  |  |  |  |  |  | G6</v>
      </c>
      <c r="AT580" s="63">
        <f>IF(NOT(AR580),IF(TRIM($H580)="","Assembly","Phantom Alt"),VLOOKUP(F580,ZPCS04!B:G,6,0))</f>
        <v>776</v>
      </c>
      <c r="AU580" s="7"/>
      <c r="AV580" s="38">
        <f ca="1">IF(TRIM($W580)="F",OFFSET($A$5,MATCH($AS580,$AS$5:$AS580,0)-1,0),$A580)</f>
        <v>579</v>
      </c>
      <c r="AW580" s="38">
        <f ca="1">IFERROR(OFFSET(ZPCS04!$A$1,MATCH(F580,ZPCS04!B:B,0)-1,0),100)</f>
        <v>1.9999999399999999</v>
      </c>
      <c r="AX580" s="7"/>
      <c r="AY580" s="6" t="b">
        <f t="shared" si="173"/>
        <v>1</v>
      </c>
      <c r="AZ580" s="6" t="b">
        <f t="shared" si="174"/>
        <v>1</v>
      </c>
      <c r="BB580" s="38" t="str">
        <f ca="1">IF(AT580="Phantom Alt",MATCH($AS580,$AS$5:$AS580,0),IF(OR(OFFSET($AF580,0,8-COUNTBLANK($AG580:$AN580))=$F579,$BE580=$BE579),$BB579,""))</f>
        <v/>
      </c>
      <c r="BC580" s="41"/>
      <c r="BD580" s="55" t="str">
        <f t="shared" si="175"/>
        <v>90MB1BG0-C1BAY0 | 13020-01575800</v>
      </c>
      <c r="BE580" s="55" t="str">
        <f t="shared" ca="1" si="176"/>
        <v>90MB1BG0-C1BAY0 | 59MB1BGB-MB0A01S</v>
      </c>
      <c r="BF580" s="57">
        <f ca="1">IFERROR(VLOOKUP($BE580,$BD$5:$BF579,3,0)*$AE580,VLOOKUP($C580,Demanda!$A:$B,2,0)*$AE580)*IF(AT580="Phantom Alt",$BC580,TRUE)</f>
        <v>6000</v>
      </c>
      <c r="BG580" s="57">
        <f t="shared" ca="1" si="177"/>
        <v>6000</v>
      </c>
      <c r="BH580" s="57">
        <f>SUMIF(Invoice!A:A,F580,Invoice!B:B)</f>
        <v>6000</v>
      </c>
      <c r="BI580" s="57">
        <f t="shared" ca="1" si="178"/>
        <v>6000</v>
      </c>
      <c r="BJ580" s="57">
        <f ca="1">MIN((BI580-SUMIF($AS$5:AS579,AS580,$BJ$5:BJ579)),MAX(0,BH580-SUMIF($F$5:F579,F580,$BJ$5:BJ579)))</f>
        <v>6000</v>
      </c>
      <c r="BK580" s="57">
        <f t="shared" ca="1" si="179"/>
        <v>0</v>
      </c>
      <c r="BL580" s="57">
        <f ca="1">MAX(0,SUMIF(Invoice!A:A,F580,Invoice!B:B)-SUMIF(F:F,F580,BJ:BJ))*(COUNTIF(F:F,F580)=COUNTIF($F$5:F580,F580))</f>
        <v>0</v>
      </c>
    </row>
    <row r="581" spans="1:64" hidden="1">
      <c r="A581" s="43">
        <v>580</v>
      </c>
      <c r="B581" s="13" t="s">
        <v>145</v>
      </c>
      <c r="C581" s="13" t="s">
        <v>5706</v>
      </c>
      <c r="D581" s="13">
        <v>2</v>
      </c>
      <c r="E581" s="13">
        <v>1680</v>
      </c>
      <c r="F581" s="71" t="s">
        <v>2155</v>
      </c>
      <c r="G581" s="71" t="s">
        <v>2156</v>
      </c>
      <c r="I581" s="13" t="s">
        <v>54</v>
      </c>
      <c r="J581" s="28">
        <v>0</v>
      </c>
      <c r="K581" s="13" t="s">
        <v>148</v>
      </c>
      <c r="L581" s="13" t="s">
        <v>53</v>
      </c>
      <c r="M581" s="13">
        <v>1</v>
      </c>
      <c r="N581" s="13">
        <v>1</v>
      </c>
      <c r="O581" s="13">
        <v>1</v>
      </c>
      <c r="R581" s="13" t="s">
        <v>73</v>
      </c>
      <c r="S581" s="13" t="s">
        <v>73</v>
      </c>
      <c r="T581" s="13">
        <v>44901</v>
      </c>
      <c r="U581" s="13">
        <v>2958465</v>
      </c>
      <c r="V581" s="13" t="s">
        <v>5707</v>
      </c>
      <c r="W581" s="13" t="s">
        <v>144</v>
      </c>
      <c r="Y581" s="13" t="s">
        <v>143</v>
      </c>
      <c r="Z581" s="13">
        <v>7594328</v>
      </c>
      <c r="AA581" s="13">
        <v>1064</v>
      </c>
      <c r="AB581" s="13">
        <v>532</v>
      </c>
      <c r="AE581" s="51">
        <f t="shared" si="160"/>
        <v>1</v>
      </c>
      <c r="AG581" s="6" t="str">
        <f t="shared" si="161"/>
        <v>90MB1BG0-C1BAY0</v>
      </c>
      <c r="AH581" s="6" t="str">
        <f t="shared" si="162"/>
        <v>59MB1BGB-MB0A01S</v>
      </c>
      <c r="AI581" s="6" t="str">
        <f t="shared" si="163"/>
        <v/>
      </c>
      <c r="AJ581" s="6" t="str">
        <f t="shared" si="164"/>
        <v/>
      </c>
      <c r="AK581" s="6" t="str">
        <f t="shared" si="165"/>
        <v/>
      </c>
      <c r="AL581" s="6" t="str">
        <f t="shared" si="166"/>
        <v/>
      </c>
      <c r="AM581" s="6" t="str">
        <f t="shared" si="167"/>
        <v/>
      </c>
      <c r="AN581" s="6" t="str">
        <f t="shared" si="168"/>
        <v/>
      </c>
      <c r="AO581" s="6" t="str">
        <f t="shared" si="169"/>
        <v xml:space="preserve">90MB1BG0-C1BAY0 | 59MB1BGB-MB0A01S |  |  |  |  |  | </v>
      </c>
      <c r="AP581" s="6">
        <f t="shared" si="170"/>
        <v>100</v>
      </c>
      <c r="AQ581" s="4"/>
      <c r="AR581" s="6" t="b">
        <f t="shared" si="171"/>
        <v>1</v>
      </c>
      <c r="AS581" s="6" t="str">
        <f t="shared" si="172"/>
        <v>461E | 90MB1BG0-C1BAY0 | 59MB1BGB-MB0A01S |  |  |  |  |  |  | uniq581</v>
      </c>
      <c r="AT581" s="63">
        <f>IF(NOT(AR581),IF(TRIM($H581)="","Assembly","Phantom Alt"),VLOOKUP(F581,ZPCS04!B:G,6,0))</f>
        <v>70</v>
      </c>
      <c r="AU581" s="7"/>
      <c r="AV581" s="38">
        <f ca="1">IF(TRIM($W581)="F",OFFSET($A$5,MATCH($AS581,$AS$5:$AS581,0)-1,0),$A581)</f>
        <v>580</v>
      </c>
      <c r="AW581" s="38">
        <f ca="1">IFERROR(OFFSET(ZPCS04!$A$1,MATCH(F581,ZPCS04!B:B,0)-1,0),100)</f>
        <v>1.9999999850000001</v>
      </c>
      <c r="AX581" s="7"/>
      <c r="AY581" s="6" t="b">
        <f t="shared" si="173"/>
        <v>1</v>
      </c>
      <c r="AZ581" s="6" t="b">
        <f t="shared" si="174"/>
        <v>1</v>
      </c>
      <c r="BB581" s="38" t="str">
        <f ca="1">IF(AT581="Phantom Alt",MATCH($AS581,$AS$5:$AS581,0),IF(OR(OFFSET($AF581,0,8-COUNTBLANK($AG581:$AN581))=$F580,$BE581=$BE580),$BB580,""))</f>
        <v/>
      </c>
      <c r="BC581" s="41"/>
      <c r="BD581" s="55" t="str">
        <f t="shared" si="175"/>
        <v>90MB1BG0-C1BAY0 | 06113-00820000</v>
      </c>
      <c r="BE581" s="55" t="str">
        <f t="shared" ca="1" si="176"/>
        <v>90MB1BG0-C1BAY0 | 59MB1BGB-MB0A01S</v>
      </c>
      <c r="BF581" s="57">
        <f ca="1">IFERROR(VLOOKUP($BE581,$BD$5:$BF580,3,0)*$AE581,VLOOKUP($C581,Demanda!$A:$B,2,0)*$AE581)*IF(AT581="Phantom Alt",$BC581,TRUE)</f>
        <v>1500</v>
      </c>
      <c r="BG581" s="57">
        <f t="shared" ca="1" si="177"/>
        <v>1500</v>
      </c>
      <c r="BH581" s="57">
        <f>SUMIF(Invoice!A:A,F581,Invoice!B:B)</f>
        <v>1500</v>
      </c>
      <c r="BI581" s="57">
        <f t="shared" ca="1" si="178"/>
        <v>1500</v>
      </c>
      <c r="BJ581" s="57">
        <f ca="1">MIN((BI581-SUMIF($AS$5:AS580,AS581,$BJ$5:BJ580)),MAX(0,BH581-SUMIF($F$5:F580,F581,$BJ$5:BJ580)))</f>
        <v>1500</v>
      </c>
      <c r="BK581" s="57">
        <f t="shared" ca="1" si="179"/>
        <v>0</v>
      </c>
      <c r="BL581" s="57">
        <f ca="1">MAX(0,SUMIF(Invoice!A:A,F581,Invoice!B:B)-SUMIF(F:F,F581,BJ:BJ))*(COUNTIF(F:F,F581)=COUNTIF($F$5:F581,F581))</f>
        <v>0</v>
      </c>
    </row>
    <row r="582" spans="1:64" hidden="1">
      <c r="A582" s="43">
        <v>581</v>
      </c>
      <c r="B582" s="13" t="s">
        <v>145</v>
      </c>
      <c r="C582" s="13" t="s">
        <v>5706</v>
      </c>
      <c r="D582" s="13">
        <v>2</v>
      </c>
      <c r="E582" s="13">
        <v>1690</v>
      </c>
      <c r="F582" s="71" t="s">
        <v>1835</v>
      </c>
      <c r="G582" s="71" t="s">
        <v>1836</v>
      </c>
      <c r="H582" s="13" t="s">
        <v>1125</v>
      </c>
      <c r="I582" s="13" t="s">
        <v>55</v>
      </c>
      <c r="J582" s="28">
        <v>0</v>
      </c>
      <c r="K582" s="13" t="s">
        <v>148</v>
      </c>
      <c r="L582" s="13" t="s">
        <v>53</v>
      </c>
      <c r="M582" s="13">
        <v>2</v>
      </c>
      <c r="O582" s="13">
        <v>1</v>
      </c>
      <c r="P582" s="13">
        <v>2</v>
      </c>
      <c r="Q582" s="13">
        <v>2</v>
      </c>
      <c r="R582" s="13" t="s">
        <v>73</v>
      </c>
      <c r="S582" s="13" t="s">
        <v>73</v>
      </c>
      <c r="T582" s="13">
        <v>44901</v>
      </c>
      <c r="U582" s="13">
        <v>2958465</v>
      </c>
      <c r="V582" s="13" t="s">
        <v>5707</v>
      </c>
      <c r="W582" s="13" t="s">
        <v>144</v>
      </c>
      <c r="Y582" s="13" t="s">
        <v>143</v>
      </c>
      <c r="Z582" s="13">
        <v>7594328</v>
      </c>
      <c r="AA582" s="13">
        <v>1068</v>
      </c>
      <c r="AB582" s="13">
        <v>534</v>
      </c>
      <c r="AE582" s="51">
        <f t="shared" ref="AE582:AE645" si="180">M582/O582</f>
        <v>2</v>
      </c>
      <c r="AG582" s="6" t="str">
        <f t="shared" ref="AG582:AG645" si="181">C582</f>
        <v>90MB1BG0-C1BAY0</v>
      </c>
      <c r="AH582" s="6" t="str">
        <f t="shared" ref="AH582:AH645" si="182">IF($D582&lt;=AH$4,"",IF(AND($D581=AH$4,$D582&gt;AH$4),$F581,AH581))</f>
        <v>59MB1BGB-MB0A01S</v>
      </c>
      <c r="AI582" s="6" t="str">
        <f t="shared" ref="AI582:AI645" si="183">IF($D582&lt;=AI$4,"",IF(AND($D581=AI$4,$D582&gt;AI$4),$F581,AI581))</f>
        <v/>
      </c>
      <c r="AJ582" s="6" t="str">
        <f t="shared" ref="AJ582:AJ645" si="184">IF($D582&lt;=AJ$4,"",IF(AND($D581=AJ$4,$D582&gt;AJ$4),$F581,AJ581))</f>
        <v/>
      </c>
      <c r="AK582" s="6" t="str">
        <f t="shared" ref="AK582:AK645" si="185">IF($D582&lt;=AK$4,"",IF(AND($D581=AK$4,$D582&gt;AK$4),$F581,AK581))</f>
        <v/>
      </c>
      <c r="AL582" s="6" t="str">
        <f t="shared" ref="AL582:AL645" si="186">IF($D582&lt;=AL$4,"",IF(AND($D581=AL$4,$D582&gt;AL$4),$F581,AL581))</f>
        <v/>
      </c>
      <c r="AM582" s="6" t="str">
        <f t="shared" ref="AM582:AM645" si="187">IF($D582&lt;=AM$4,"",IF(AND($D581=AM$4,$D582&gt;AM$4),$F581,AM581))</f>
        <v/>
      </c>
      <c r="AN582" s="6" t="str">
        <f t="shared" ref="AN582:AN645" si="188">IF($D582&lt;=AN$4,"",IF(AND($D581=AN$4,$D582&gt;AN$4),$F581,AN581))</f>
        <v/>
      </c>
      <c r="AO582" s="6" t="str">
        <f t="shared" ref="AO582:AO645" si="189">CONCATENATE(AG582," | ",AH582," | ",AI582," | ",AJ582," | ",AK582," | ",AL582," | ",AM582," | ",AN582)</f>
        <v xml:space="preserve">90MB1BG0-C1BAY0 | 59MB1BGB-MB0A01S |  |  |  |  |  | </v>
      </c>
      <c r="AP582" s="6">
        <f t="shared" ref="AP582:AP645" si="190">IF(TRIM(H582)="",100,J582)</f>
        <v>0</v>
      </c>
      <c r="AQ582" s="4"/>
      <c r="AR582" s="6" t="b">
        <f t="shared" ref="AR582:AR645" si="191">NOT(TRIM(W582)&lt;&gt;"F")</f>
        <v>1</v>
      </c>
      <c r="AS582" s="6" t="str">
        <f t="shared" ref="AS582:AS645" si="192">$B582&amp;" | "&amp;$AO582&amp;" | "&amp;IF(TRIM(H582)="","uniq"&amp;ROW(),TRIM(H582))</f>
        <v>461E | 90MB1BG0-C1BAY0 | 59MB1BGB-MB0A01S |  |  |  |  |  |  | G8</v>
      </c>
      <c r="AT582" s="63">
        <f>IF(NOT(AR582),IF(TRIM($H582)="","Assembly","Phantom Alt"),VLOOKUP(F582,ZPCS04!B:G,6,0))</f>
        <v>1292</v>
      </c>
      <c r="AU582" s="7"/>
      <c r="AV582" s="38">
        <f ca="1">IF(TRIM($W582)="F",OFFSET($A$5,MATCH($AS582,$AS$5:$AS582,0)-1,0),$A582)</f>
        <v>581</v>
      </c>
      <c r="AW582" s="38">
        <f ca="1">IFERROR(OFFSET(ZPCS04!$A$1,MATCH(F582,ZPCS04!B:B,0)-1,0),100)</f>
        <v>2</v>
      </c>
      <c r="AX582" s="7"/>
      <c r="AY582" s="6" t="b">
        <f t="shared" ref="AY582:AY645" si="193">SUMIF(AS:AS,AS582,AP:AP)=100</f>
        <v>1</v>
      </c>
      <c r="AZ582" s="6" t="b">
        <f t="shared" ref="AZ582:AZ645" si="194">SUMIF(AS:AS,AS582,AE:AE)/COUNTIF(AS:AS,AS582)=AE582</f>
        <v>1</v>
      </c>
      <c r="BB582" s="38" t="str">
        <f ca="1">IF(AT582="Phantom Alt",MATCH($AS582,$AS$5:$AS582,0),IF(OR(OFFSET($AF582,0,8-COUNTBLANK($AG582:$AN582))=$F581,$BE582=$BE581),$BB581,""))</f>
        <v/>
      </c>
      <c r="BC582" s="41"/>
      <c r="BD582" s="55" t="str">
        <f t="shared" ref="BD582:BD645" si="195">C582&amp;" | "&amp;F582</f>
        <v>90MB1BG0-C1BAY0 | 11G233115214150</v>
      </c>
      <c r="BE582" s="55" t="str">
        <f t="shared" ref="BE582:BE645" ca="1" si="196">C582&amp;" | "&amp;OFFSET($AF582,0,8-COUNTBLANK($AG582:$AN582))</f>
        <v>90MB1BG0-C1BAY0 | 59MB1BGB-MB0A01S</v>
      </c>
      <c r="BF582" s="57">
        <f ca="1">IFERROR(VLOOKUP($BE582,$BD$5:$BF581,3,0)*$AE582,VLOOKUP($C582,Demanda!$A:$B,2,0)*$AE582)*IF(AT582="Phantom Alt",$BC582,TRUE)</f>
        <v>3000</v>
      </c>
      <c r="BG582" s="57">
        <f t="shared" ref="BG582:BG645" ca="1" si="197">BF582*(AP582/100)</f>
        <v>0</v>
      </c>
      <c r="BH582" s="57">
        <f>SUMIF(Invoice!A:A,F582,Invoice!B:B)</f>
        <v>0</v>
      </c>
      <c r="BI582" s="57">
        <f t="shared" ref="BI582:BI645" ca="1" si="198">SUMIF(AS:AS,AS582,BG:BG)</f>
        <v>3000</v>
      </c>
      <c r="BJ582" s="57">
        <f ca="1">MIN((BI582-SUMIF($AS$5:AS581,AS582,$BJ$5:BJ581)),MAX(0,BH582-SUMIF($F$5:F581,F582,$BJ$5:BJ581)))</f>
        <v>0</v>
      </c>
      <c r="BK582" s="57">
        <f t="shared" ref="BK582:BK645" ca="1" si="199">(-SUMIF(AS:AS,AS582,BG:BG)+SUMIF(AS:AS,AS582,BJ:BJ))*(AP582=100)*AR582</f>
        <v>0</v>
      </c>
      <c r="BL582" s="57">
        <f ca="1">MAX(0,SUMIF(Invoice!A:A,F582,Invoice!B:B)-SUMIF(F:F,F582,BJ:BJ))*(COUNTIF(F:F,F582)=COUNTIF($F$5:F582,F582))</f>
        <v>0</v>
      </c>
    </row>
    <row r="583" spans="1:64" hidden="1">
      <c r="A583" s="43">
        <v>582</v>
      </c>
      <c r="B583" s="13" t="s">
        <v>145</v>
      </c>
      <c r="C583" s="13" t="s">
        <v>5706</v>
      </c>
      <c r="D583" s="13">
        <v>2</v>
      </c>
      <c r="E583" s="13">
        <v>1690</v>
      </c>
      <c r="F583" s="71" t="s">
        <v>1838</v>
      </c>
      <c r="G583" s="71" t="s">
        <v>1839</v>
      </c>
      <c r="H583" s="13" t="s">
        <v>1125</v>
      </c>
      <c r="I583" s="13" t="s">
        <v>55</v>
      </c>
      <c r="J583" s="28">
        <v>0</v>
      </c>
      <c r="K583" s="13" t="s">
        <v>148</v>
      </c>
      <c r="L583" s="13" t="s">
        <v>53</v>
      </c>
      <c r="M583" s="13">
        <v>2</v>
      </c>
      <c r="O583" s="13">
        <v>1</v>
      </c>
      <c r="P583" s="13">
        <v>2</v>
      </c>
      <c r="Q583" s="13">
        <v>3</v>
      </c>
      <c r="R583" s="13" t="s">
        <v>73</v>
      </c>
      <c r="S583" s="13" t="s">
        <v>73</v>
      </c>
      <c r="T583" s="13">
        <v>44901</v>
      </c>
      <c r="U583" s="13">
        <v>2958465</v>
      </c>
      <c r="V583" s="13" t="s">
        <v>5707</v>
      </c>
      <c r="W583" s="13" t="s">
        <v>144</v>
      </c>
      <c r="Y583" s="13" t="s">
        <v>143</v>
      </c>
      <c r="Z583" s="13">
        <v>7594328</v>
      </c>
      <c r="AA583" s="13">
        <v>1070</v>
      </c>
      <c r="AB583" s="13">
        <v>535</v>
      </c>
      <c r="AE583" s="51">
        <f t="shared" si="180"/>
        <v>2</v>
      </c>
      <c r="AG583" s="6" t="str">
        <f t="shared" si="181"/>
        <v>90MB1BG0-C1BAY0</v>
      </c>
      <c r="AH583" s="6" t="str">
        <f t="shared" si="182"/>
        <v>59MB1BGB-MB0A01S</v>
      </c>
      <c r="AI583" s="6" t="str">
        <f t="shared" si="183"/>
        <v/>
      </c>
      <c r="AJ583" s="6" t="str">
        <f t="shared" si="184"/>
        <v/>
      </c>
      <c r="AK583" s="6" t="str">
        <f t="shared" si="185"/>
        <v/>
      </c>
      <c r="AL583" s="6" t="str">
        <f t="shared" si="186"/>
        <v/>
      </c>
      <c r="AM583" s="6" t="str">
        <f t="shared" si="187"/>
        <v/>
      </c>
      <c r="AN583" s="6" t="str">
        <f t="shared" si="188"/>
        <v/>
      </c>
      <c r="AO583" s="6" t="str">
        <f t="shared" si="189"/>
        <v xml:space="preserve">90MB1BG0-C1BAY0 | 59MB1BGB-MB0A01S |  |  |  |  |  | </v>
      </c>
      <c r="AP583" s="6">
        <f t="shared" si="190"/>
        <v>0</v>
      </c>
      <c r="AQ583" s="4"/>
      <c r="AR583" s="6" t="b">
        <f t="shared" si="191"/>
        <v>1</v>
      </c>
      <c r="AS583" s="6" t="str">
        <f t="shared" si="192"/>
        <v>461E | 90MB1BG0-C1BAY0 | 59MB1BGB-MB0A01S |  |  |  |  |  |  | G8</v>
      </c>
      <c r="AT583" s="63">
        <f>IF(NOT(AR583),IF(TRIM($H583)="","Assembly","Phantom Alt"),VLOOKUP(F583,ZPCS04!B:G,6,0))</f>
        <v>1292</v>
      </c>
      <c r="AU583" s="7"/>
      <c r="AV583" s="38">
        <f ca="1">IF(TRIM($W583)="F",OFFSET($A$5,MATCH($AS583,$AS$5:$AS583,0)-1,0),$A583)</f>
        <v>581</v>
      </c>
      <c r="AW583" s="38">
        <f ca="1">IFERROR(OFFSET(ZPCS04!$A$1,MATCH(F583,ZPCS04!B:B,0)-1,0),100)</f>
        <v>2</v>
      </c>
      <c r="AX583" s="7"/>
      <c r="AY583" s="6" t="b">
        <f t="shared" si="193"/>
        <v>1</v>
      </c>
      <c r="AZ583" s="6" t="b">
        <f t="shared" si="194"/>
        <v>1</v>
      </c>
      <c r="BB583" s="38" t="str">
        <f ca="1">IF(AT583="Phantom Alt",MATCH($AS583,$AS$5:$AS583,0),IF(OR(OFFSET($AF583,0,8-COUNTBLANK($AG583:$AN583))=$F582,$BE583=$BE582),$BB582,""))</f>
        <v/>
      </c>
      <c r="BC583" s="41"/>
      <c r="BD583" s="55" t="str">
        <f t="shared" si="195"/>
        <v>90MB1BG0-C1BAY0 | 11G233115214320</v>
      </c>
      <c r="BE583" s="55" t="str">
        <f t="shared" ca="1" si="196"/>
        <v>90MB1BG0-C1BAY0 | 59MB1BGB-MB0A01S</v>
      </c>
      <c r="BF583" s="57">
        <f ca="1">IFERROR(VLOOKUP($BE583,$BD$5:$BF582,3,0)*$AE583,VLOOKUP($C583,Demanda!$A:$B,2,0)*$AE583)*IF(AT583="Phantom Alt",$BC583,TRUE)</f>
        <v>3000</v>
      </c>
      <c r="BG583" s="57">
        <f t="shared" ca="1" si="197"/>
        <v>0</v>
      </c>
      <c r="BH583" s="57">
        <f>SUMIF(Invoice!A:A,F583,Invoice!B:B)</f>
        <v>0</v>
      </c>
      <c r="BI583" s="57">
        <f t="shared" ca="1" si="198"/>
        <v>3000</v>
      </c>
      <c r="BJ583" s="57">
        <f ca="1">MIN((BI583-SUMIF($AS$5:AS582,AS583,$BJ$5:BJ582)),MAX(0,BH583-SUMIF($F$5:F582,F583,$BJ$5:BJ582)))</f>
        <v>0</v>
      </c>
      <c r="BK583" s="57">
        <f t="shared" ca="1" si="199"/>
        <v>0</v>
      </c>
      <c r="BL583" s="57">
        <f ca="1">MAX(0,SUMIF(Invoice!A:A,F583,Invoice!B:B)-SUMIF(F:F,F583,BJ:BJ))*(COUNTIF(F:F,F583)=COUNTIF($F$5:F583,F583))</f>
        <v>0</v>
      </c>
    </row>
    <row r="584" spans="1:64" hidden="1">
      <c r="A584" s="43">
        <v>588</v>
      </c>
      <c r="B584" s="13" t="s">
        <v>145</v>
      </c>
      <c r="C584" s="13" t="s">
        <v>5706</v>
      </c>
      <c r="D584" s="13">
        <v>2</v>
      </c>
      <c r="E584" s="13">
        <v>1690</v>
      </c>
      <c r="F584" s="71" t="s">
        <v>1840</v>
      </c>
      <c r="G584" s="71" t="s">
        <v>1841</v>
      </c>
      <c r="H584" s="13" t="s">
        <v>1125</v>
      </c>
      <c r="I584" s="13" t="s">
        <v>54</v>
      </c>
      <c r="J584" s="28">
        <v>100</v>
      </c>
      <c r="K584" s="13" t="s">
        <v>148</v>
      </c>
      <c r="L584" s="13" t="s">
        <v>53</v>
      </c>
      <c r="M584" s="13">
        <v>2</v>
      </c>
      <c r="N584" s="13">
        <v>2</v>
      </c>
      <c r="O584" s="13">
        <v>1</v>
      </c>
      <c r="P584" s="13">
        <v>2</v>
      </c>
      <c r="Q584" s="13">
        <v>1</v>
      </c>
      <c r="R584" s="13" t="s">
        <v>73</v>
      </c>
      <c r="S584" s="13" t="s">
        <v>73</v>
      </c>
      <c r="T584" s="13">
        <v>44901</v>
      </c>
      <c r="U584" s="13">
        <v>2958465</v>
      </c>
      <c r="V584" s="13" t="s">
        <v>5707</v>
      </c>
      <c r="W584" s="13" t="s">
        <v>144</v>
      </c>
      <c r="Y584" s="13" t="s">
        <v>143</v>
      </c>
      <c r="Z584" s="13">
        <v>7594328</v>
      </c>
      <c r="AA584" s="13">
        <v>1066</v>
      </c>
      <c r="AB584" s="13">
        <v>533</v>
      </c>
      <c r="AE584" s="51">
        <f t="shared" si="180"/>
        <v>2</v>
      </c>
      <c r="AG584" s="6" t="str">
        <f t="shared" si="181"/>
        <v>90MB1BG0-C1BAY0</v>
      </c>
      <c r="AH584" s="6" t="str">
        <f t="shared" si="182"/>
        <v>59MB1BGB-MB0A01S</v>
      </c>
      <c r="AI584" s="6" t="str">
        <f t="shared" si="183"/>
        <v/>
      </c>
      <c r="AJ584" s="6" t="str">
        <f t="shared" si="184"/>
        <v/>
      </c>
      <c r="AK584" s="6" t="str">
        <f t="shared" si="185"/>
        <v/>
      </c>
      <c r="AL584" s="6" t="str">
        <f t="shared" si="186"/>
        <v/>
      </c>
      <c r="AM584" s="6" t="str">
        <f t="shared" si="187"/>
        <v/>
      </c>
      <c r="AN584" s="6" t="str">
        <f t="shared" si="188"/>
        <v/>
      </c>
      <c r="AO584" s="6" t="str">
        <f t="shared" si="189"/>
        <v xml:space="preserve">90MB1BG0-C1BAY0 | 59MB1BGB-MB0A01S |  |  |  |  |  | </v>
      </c>
      <c r="AP584" s="6">
        <f t="shared" si="190"/>
        <v>100</v>
      </c>
      <c r="AQ584" s="4"/>
      <c r="AR584" s="6" t="b">
        <f t="shared" si="191"/>
        <v>1</v>
      </c>
      <c r="AS584" s="6" t="str">
        <f t="shared" si="192"/>
        <v>461E | 90MB1BG0-C1BAY0 | 59MB1BGB-MB0A01S |  |  |  |  |  |  | G8</v>
      </c>
      <c r="AT584" s="63">
        <f>IF(NOT(AR584),IF(TRIM($H584)="","Assembly","Phantom Alt"),VLOOKUP(F584,ZPCS04!B:G,6,0))</f>
        <v>1292</v>
      </c>
      <c r="AU584" s="7"/>
      <c r="AV584" s="38">
        <f ca="1">IF(TRIM($W584)="F",OFFSET($A$5,MATCH($AS584,$AS$5:$AS584,0)-1,0),$A584)</f>
        <v>581</v>
      </c>
      <c r="AW584" s="38">
        <f ca="1">IFERROR(OFFSET(ZPCS04!$A$1,MATCH(F584,ZPCS04!B:B,0)-1,0),100)</f>
        <v>1.99999996</v>
      </c>
      <c r="AX584" s="7"/>
      <c r="AY584" s="6" t="b">
        <f t="shared" si="193"/>
        <v>1</v>
      </c>
      <c r="AZ584" s="6" t="b">
        <f t="shared" si="194"/>
        <v>1</v>
      </c>
      <c r="BB584" s="38" t="str">
        <f ca="1">IF(AT584="Phantom Alt",MATCH($AS584,$AS$5:$AS584,0),IF(OR(OFFSET($AF584,0,8-COUNTBLANK($AG584:$AN584))=$F583,$BE584=$BE583),$BB583,""))</f>
        <v/>
      </c>
      <c r="BC584" s="41"/>
      <c r="BD584" s="55" t="str">
        <f t="shared" si="195"/>
        <v>90MB1BG0-C1BAY0 | 11G233115214390</v>
      </c>
      <c r="BE584" s="55" t="str">
        <f t="shared" ca="1" si="196"/>
        <v>90MB1BG0-C1BAY0 | 59MB1BGB-MB0A01S</v>
      </c>
      <c r="BF584" s="57">
        <f ca="1">IFERROR(VLOOKUP($BE584,$BD$5:$BF583,3,0)*$AE584,VLOOKUP($C584,Demanda!$A:$B,2,0)*$AE584)*IF(AT584="Phantom Alt",$BC584,TRUE)</f>
        <v>3000</v>
      </c>
      <c r="BG584" s="57">
        <f t="shared" ca="1" si="197"/>
        <v>3000</v>
      </c>
      <c r="BH584" s="57">
        <f>SUMIF(Invoice!A:A,F584,Invoice!B:B)</f>
        <v>4000</v>
      </c>
      <c r="BI584" s="57">
        <f t="shared" ca="1" si="198"/>
        <v>3000</v>
      </c>
      <c r="BJ584" s="57">
        <f ca="1">MIN((BI584-SUMIF($AS$5:AS583,AS584,$BJ$5:BJ583)),MAX(0,BH584-SUMIF($F$5:F583,F584,$BJ$5:BJ583)))</f>
        <v>3000</v>
      </c>
      <c r="BK584" s="57">
        <f t="shared" ca="1" si="199"/>
        <v>0</v>
      </c>
      <c r="BL584" s="57">
        <f ca="1">MAX(0,SUMIF(Invoice!A:A,F584,Invoice!B:B)-SUMIF(F:F,F584,BJ:BJ))*(COUNTIF(F:F,F584)=COUNTIF($F$5:F584,F584))</f>
        <v>1000</v>
      </c>
    </row>
    <row r="585" spans="1:64" hidden="1">
      <c r="A585" s="43">
        <v>584</v>
      </c>
      <c r="B585" s="13" t="s">
        <v>145</v>
      </c>
      <c r="C585" s="13" t="s">
        <v>5706</v>
      </c>
      <c r="D585" s="13">
        <v>2</v>
      </c>
      <c r="E585" s="13">
        <v>1700</v>
      </c>
      <c r="F585" s="71" t="s">
        <v>5675</v>
      </c>
      <c r="G585" s="71" t="s">
        <v>5726</v>
      </c>
      <c r="H585" s="13" t="s">
        <v>1132</v>
      </c>
      <c r="I585" s="13" t="s">
        <v>54</v>
      </c>
      <c r="J585" s="28">
        <v>100</v>
      </c>
      <c r="K585" s="13" t="s">
        <v>148</v>
      </c>
      <c r="L585" s="13" t="s">
        <v>53</v>
      </c>
      <c r="M585" s="13">
        <v>1</v>
      </c>
      <c r="N585" s="13">
        <v>1</v>
      </c>
      <c r="O585" s="13">
        <v>1</v>
      </c>
      <c r="P585" s="13">
        <v>2</v>
      </c>
      <c r="Q585" s="13">
        <v>1</v>
      </c>
      <c r="R585" s="13" t="s">
        <v>73</v>
      </c>
      <c r="S585" s="13" t="s">
        <v>73</v>
      </c>
      <c r="T585" s="13">
        <v>44901</v>
      </c>
      <c r="U585" s="13">
        <v>2958465</v>
      </c>
      <c r="V585" s="13" t="s">
        <v>5707</v>
      </c>
      <c r="W585" s="13" t="s">
        <v>144</v>
      </c>
      <c r="Y585" s="13" t="s">
        <v>143</v>
      </c>
      <c r="Z585" s="13">
        <v>7594328</v>
      </c>
      <c r="AA585" s="13">
        <v>1072</v>
      </c>
      <c r="AB585" s="13">
        <v>536</v>
      </c>
      <c r="AE585" s="51">
        <f t="shared" si="180"/>
        <v>1</v>
      </c>
      <c r="AG585" s="6" t="str">
        <f t="shared" si="181"/>
        <v>90MB1BG0-C1BAY0</v>
      </c>
      <c r="AH585" s="6" t="str">
        <f t="shared" si="182"/>
        <v>59MB1BGB-MB0A01S</v>
      </c>
      <c r="AI585" s="6" t="str">
        <f t="shared" si="183"/>
        <v/>
      </c>
      <c r="AJ585" s="6" t="str">
        <f t="shared" si="184"/>
        <v/>
      </c>
      <c r="AK585" s="6" t="str">
        <f t="shared" si="185"/>
        <v/>
      </c>
      <c r="AL585" s="6" t="str">
        <f t="shared" si="186"/>
        <v/>
      </c>
      <c r="AM585" s="6" t="str">
        <f t="shared" si="187"/>
        <v/>
      </c>
      <c r="AN585" s="6" t="str">
        <f t="shared" si="188"/>
        <v/>
      </c>
      <c r="AO585" s="6" t="str">
        <f t="shared" si="189"/>
        <v xml:space="preserve">90MB1BG0-C1BAY0 | 59MB1BGB-MB0A01S |  |  |  |  |  | </v>
      </c>
      <c r="AP585" s="6">
        <f t="shared" si="190"/>
        <v>100</v>
      </c>
      <c r="AQ585" s="4"/>
      <c r="AR585" s="6" t="b">
        <f t="shared" si="191"/>
        <v>1</v>
      </c>
      <c r="AS585" s="6" t="str">
        <f t="shared" si="192"/>
        <v>461E | 90MB1BG0-C1BAY0 | 59MB1BGB-MB0A01S |  |  |  |  |  |  | G9</v>
      </c>
      <c r="AT585" s="63">
        <f>IF(NOT(AR585),IF(TRIM($H585)="","Assembly","Phantom Alt"),VLOOKUP(F585,ZPCS04!B:G,6,0))</f>
        <v>1312</v>
      </c>
      <c r="AU585" s="7"/>
      <c r="AV585" s="38">
        <f ca="1">IF(TRIM($W585)="F",OFFSET($A$5,MATCH($AS585,$AS$5:$AS585,0)-1,0),$A585)</f>
        <v>584</v>
      </c>
      <c r="AW585" s="38">
        <f ca="1">IFERROR(OFFSET(ZPCS04!$A$1,MATCH(F585,ZPCS04!B:B,0)-1,0),100)</f>
        <v>1.9999999850000001</v>
      </c>
      <c r="AX585" s="7"/>
      <c r="AY585" s="6" t="b">
        <f t="shared" si="193"/>
        <v>1</v>
      </c>
      <c r="AZ585" s="6" t="b">
        <f t="shared" si="194"/>
        <v>1</v>
      </c>
      <c r="BB585" s="38" t="str">
        <f ca="1">IF(AT585="Phantom Alt",MATCH($AS585,$AS$5:$AS585,0),IF(OR(OFFSET($AF585,0,8-COUNTBLANK($AG585:$AN585))=$F584,$BE585=$BE584),$BB584,""))</f>
        <v/>
      </c>
      <c r="BC585" s="41"/>
      <c r="BD585" s="55" t="str">
        <f t="shared" si="195"/>
        <v>90MB1BG0-C1BAY0 | 08001-19631000</v>
      </c>
      <c r="BE585" s="55" t="str">
        <f t="shared" ca="1" si="196"/>
        <v>90MB1BG0-C1BAY0 | 59MB1BGB-MB0A01S</v>
      </c>
      <c r="BF585" s="57">
        <f ca="1">IFERROR(VLOOKUP($BE585,$BD$5:$BF584,3,0)*$AE585,VLOOKUP($C585,Demanda!$A:$B,2,0)*$AE585)*IF(AT585="Phantom Alt",$BC585,TRUE)</f>
        <v>1500</v>
      </c>
      <c r="BG585" s="57">
        <f t="shared" ca="1" si="197"/>
        <v>1500</v>
      </c>
      <c r="BH585" s="57">
        <f>SUMIF(Invoice!A:A,F585,Invoice!B:B)</f>
        <v>1500</v>
      </c>
      <c r="BI585" s="57">
        <f t="shared" ca="1" si="198"/>
        <v>1500</v>
      </c>
      <c r="BJ585" s="57">
        <f ca="1">MIN((BI585-SUMIF($AS$5:AS584,AS585,$BJ$5:BJ584)),MAX(0,BH585-SUMIF($F$5:F584,F585,$BJ$5:BJ584)))</f>
        <v>1500</v>
      </c>
      <c r="BK585" s="57">
        <f t="shared" ca="1" si="199"/>
        <v>0</v>
      </c>
      <c r="BL585" s="57">
        <f ca="1">MAX(0,SUMIF(Invoice!A:A,F585,Invoice!B:B)-SUMIF(F:F,F585,BJ:BJ))*(COUNTIF(F:F,F585)=COUNTIF($F$5:F585,F585))</f>
        <v>0</v>
      </c>
    </row>
    <row r="586" spans="1:64" hidden="1">
      <c r="A586" s="43">
        <v>585</v>
      </c>
      <c r="B586" s="13" t="s">
        <v>145</v>
      </c>
      <c r="C586" s="13" t="s">
        <v>5706</v>
      </c>
      <c r="D586" s="13">
        <v>2</v>
      </c>
      <c r="E586" s="13">
        <v>1700</v>
      </c>
      <c r="F586" s="71" t="s">
        <v>5677</v>
      </c>
      <c r="G586" s="71" t="s">
        <v>5727</v>
      </c>
      <c r="H586" s="13" t="s">
        <v>1132</v>
      </c>
      <c r="I586" s="13" t="s">
        <v>55</v>
      </c>
      <c r="J586" s="28">
        <v>0</v>
      </c>
      <c r="K586" s="13" t="s">
        <v>148</v>
      </c>
      <c r="L586" s="13" t="s">
        <v>53</v>
      </c>
      <c r="M586" s="13">
        <v>1</v>
      </c>
      <c r="O586" s="13">
        <v>1</v>
      </c>
      <c r="P586" s="13">
        <v>2</v>
      </c>
      <c r="Q586" s="13">
        <v>2</v>
      </c>
      <c r="R586" s="13" t="s">
        <v>73</v>
      </c>
      <c r="S586" s="13" t="s">
        <v>73</v>
      </c>
      <c r="T586" s="13">
        <v>44901</v>
      </c>
      <c r="U586" s="13">
        <v>2958465</v>
      </c>
      <c r="V586" s="13" t="s">
        <v>5707</v>
      </c>
      <c r="W586" s="13" t="s">
        <v>144</v>
      </c>
      <c r="Y586" s="13" t="s">
        <v>143</v>
      </c>
      <c r="Z586" s="13">
        <v>7594328</v>
      </c>
      <c r="AA586" s="13">
        <v>1074</v>
      </c>
      <c r="AB586" s="13">
        <v>537</v>
      </c>
      <c r="AE586" s="51">
        <f t="shared" si="180"/>
        <v>1</v>
      </c>
      <c r="AG586" s="6" t="str">
        <f t="shared" si="181"/>
        <v>90MB1BG0-C1BAY0</v>
      </c>
      <c r="AH586" s="6" t="str">
        <f t="shared" si="182"/>
        <v>59MB1BGB-MB0A01S</v>
      </c>
      <c r="AI586" s="6" t="str">
        <f t="shared" si="183"/>
        <v/>
      </c>
      <c r="AJ586" s="6" t="str">
        <f t="shared" si="184"/>
        <v/>
      </c>
      <c r="AK586" s="6" t="str">
        <f t="shared" si="185"/>
        <v/>
      </c>
      <c r="AL586" s="6" t="str">
        <f t="shared" si="186"/>
        <v/>
      </c>
      <c r="AM586" s="6" t="str">
        <f t="shared" si="187"/>
        <v/>
      </c>
      <c r="AN586" s="6" t="str">
        <f t="shared" si="188"/>
        <v/>
      </c>
      <c r="AO586" s="6" t="str">
        <f t="shared" si="189"/>
        <v xml:space="preserve">90MB1BG0-C1BAY0 | 59MB1BGB-MB0A01S |  |  |  |  |  | </v>
      </c>
      <c r="AP586" s="6">
        <f t="shared" si="190"/>
        <v>0</v>
      </c>
      <c r="AQ586" s="4"/>
      <c r="AR586" s="6" t="b">
        <f t="shared" si="191"/>
        <v>1</v>
      </c>
      <c r="AS586" s="6" t="str">
        <f t="shared" si="192"/>
        <v>461E | 90MB1BG0-C1BAY0 | 59MB1BGB-MB0A01S |  |  |  |  |  |  | G9</v>
      </c>
      <c r="AT586" s="63">
        <f>IF(NOT(AR586),IF(TRIM($H586)="","Assembly","Phantom Alt"),VLOOKUP(F586,ZPCS04!B:G,6,0))</f>
        <v>1312</v>
      </c>
      <c r="AU586" s="7"/>
      <c r="AV586" s="38">
        <f ca="1">IF(TRIM($W586)="F",OFFSET($A$5,MATCH($AS586,$AS$5:$AS586,0)-1,0),$A586)</f>
        <v>584</v>
      </c>
      <c r="AW586" s="38">
        <f ca="1">IFERROR(OFFSET(ZPCS04!$A$1,MATCH(F586,ZPCS04!B:B,0)-1,0),100)</f>
        <v>2</v>
      </c>
      <c r="AX586" s="7"/>
      <c r="AY586" s="6" t="b">
        <f t="shared" si="193"/>
        <v>1</v>
      </c>
      <c r="AZ586" s="6" t="b">
        <f t="shared" si="194"/>
        <v>1</v>
      </c>
      <c r="BB586" s="38" t="str">
        <f ca="1">IF(AT586="Phantom Alt",MATCH($AS586,$AS$5:$AS586,0),IF(OR(OFFSET($AF586,0,8-COUNTBLANK($AG586:$AN586))=$F585,$BE586=$BE585),$BB585,""))</f>
        <v/>
      </c>
      <c r="BC586" s="41"/>
      <c r="BD586" s="55" t="str">
        <f t="shared" si="195"/>
        <v>90MB1BG0-C1BAY0 | 08001-19631100</v>
      </c>
      <c r="BE586" s="55" t="str">
        <f t="shared" ca="1" si="196"/>
        <v>90MB1BG0-C1BAY0 | 59MB1BGB-MB0A01S</v>
      </c>
      <c r="BF586" s="57">
        <f ca="1">IFERROR(VLOOKUP($BE586,$BD$5:$BF585,3,0)*$AE586,VLOOKUP($C586,Demanda!$A:$B,2,0)*$AE586)*IF(AT586="Phantom Alt",$BC586,TRUE)</f>
        <v>1500</v>
      </c>
      <c r="BG586" s="57">
        <f t="shared" ca="1" si="197"/>
        <v>0</v>
      </c>
      <c r="BH586" s="57">
        <f>SUMIF(Invoice!A:A,F586,Invoice!B:B)</f>
        <v>0</v>
      </c>
      <c r="BI586" s="57">
        <f t="shared" ca="1" si="198"/>
        <v>1500</v>
      </c>
      <c r="BJ586" s="57">
        <f ca="1">MIN((BI586-SUMIF($AS$5:AS585,AS586,$BJ$5:BJ585)),MAX(0,BH586-SUMIF($F$5:F585,F586,$BJ$5:BJ585)))</f>
        <v>0</v>
      </c>
      <c r="BK586" s="57">
        <f t="shared" ca="1" si="199"/>
        <v>0</v>
      </c>
      <c r="BL586" s="57">
        <f ca="1">MAX(0,SUMIF(Invoice!A:A,F586,Invoice!B:B)-SUMIF(F:F,F586,BJ:BJ))*(COUNTIF(F:F,F586)=COUNTIF($F$5:F586,F586))</f>
        <v>0</v>
      </c>
    </row>
    <row r="587" spans="1:64" hidden="1">
      <c r="A587" s="43">
        <v>586</v>
      </c>
      <c r="B587" s="13" t="s">
        <v>145</v>
      </c>
      <c r="C587" s="13" t="s">
        <v>5706</v>
      </c>
      <c r="D587" s="13">
        <v>2</v>
      </c>
      <c r="E587" s="13">
        <v>1700</v>
      </c>
      <c r="F587" s="71" t="s">
        <v>5679</v>
      </c>
      <c r="G587" s="71" t="s">
        <v>5728</v>
      </c>
      <c r="H587" s="13" t="s">
        <v>1132</v>
      </c>
      <c r="I587" s="13" t="s">
        <v>55</v>
      </c>
      <c r="J587" s="28">
        <v>0</v>
      </c>
      <c r="K587" s="13" t="s">
        <v>148</v>
      </c>
      <c r="L587" s="13" t="s">
        <v>53</v>
      </c>
      <c r="M587" s="13">
        <v>1</v>
      </c>
      <c r="O587" s="13">
        <v>1</v>
      </c>
      <c r="P587" s="13">
        <v>2</v>
      </c>
      <c r="Q587" s="13">
        <v>3</v>
      </c>
      <c r="R587" s="13" t="s">
        <v>73</v>
      </c>
      <c r="S587" s="13" t="s">
        <v>73</v>
      </c>
      <c r="T587" s="13">
        <v>44901</v>
      </c>
      <c r="U587" s="13">
        <v>2958465</v>
      </c>
      <c r="V587" s="13" t="s">
        <v>5707</v>
      </c>
      <c r="W587" s="13" t="s">
        <v>144</v>
      </c>
      <c r="Y587" s="13" t="s">
        <v>143</v>
      </c>
      <c r="Z587" s="13">
        <v>7594328</v>
      </c>
      <c r="AA587" s="13">
        <v>1076</v>
      </c>
      <c r="AB587" s="13">
        <v>538</v>
      </c>
      <c r="AE587" s="51">
        <f t="shared" si="180"/>
        <v>1</v>
      </c>
      <c r="AG587" s="6" t="str">
        <f t="shared" si="181"/>
        <v>90MB1BG0-C1BAY0</v>
      </c>
      <c r="AH587" s="6" t="str">
        <f t="shared" si="182"/>
        <v>59MB1BGB-MB0A01S</v>
      </c>
      <c r="AI587" s="6" t="str">
        <f t="shared" si="183"/>
        <v/>
      </c>
      <c r="AJ587" s="6" t="str">
        <f t="shared" si="184"/>
        <v/>
      </c>
      <c r="AK587" s="6" t="str">
        <f t="shared" si="185"/>
        <v/>
      </c>
      <c r="AL587" s="6" t="str">
        <f t="shared" si="186"/>
        <v/>
      </c>
      <c r="AM587" s="6" t="str">
        <f t="shared" si="187"/>
        <v/>
      </c>
      <c r="AN587" s="6" t="str">
        <f t="shared" si="188"/>
        <v/>
      </c>
      <c r="AO587" s="6" t="str">
        <f t="shared" si="189"/>
        <v xml:space="preserve">90MB1BG0-C1BAY0 | 59MB1BGB-MB0A01S |  |  |  |  |  | </v>
      </c>
      <c r="AP587" s="6">
        <f t="shared" si="190"/>
        <v>0</v>
      </c>
      <c r="AQ587" s="4"/>
      <c r="AR587" s="6" t="b">
        <f t="shared" si="191"/>
        <v>1</v>
      </c>
      <c r="AS587" s="6" t="str">
        <f t="shared" si="192"/>
        <v>461E | 90MB1BG0-C1BAY0 | 59MB1BGB-MB0A01S |  |  |  |  |  |  | G9</v>
      </c>
      <c r="AT587" s="63">
        <f>IF(NOT(AR587),IF(TRIM($H587)="","Assembly","Phantom Alt"),VLOOKUP(F587,ZPCS04!B:G,6,0))</f>
        <v>1312</v>
      </c>
      <c r="AU587" s="7"/>
      <c r="AV587" s="38">
        <f ca="1">IF(TRIM($W587)="F",OFFSET($A$5,MATCH($AS587,$AS$5:$AS587,0)-1,0),$A587)</f>
        <v>584</v>
      </c>
      <c r="AW587" s="38">
        <f ca="1">IFERROR(OFFSET(ZPCS04!$A$1,MATCH(F587,ZPCS04!B:B,0)-1,0),100)</f>
        <v>2</v>
      </c>
      <c r="AX587" s="7"/>
      <c r="AY587" s="6" t="b">
        <f t="shared" si="193"/>
        <v>1</v>
      </c>
      <c r="AZ587" s="6" t="b">
        <f t="shared" si="194"/>
        <v>1</v>
      </c>
      <c r="BB587" s="38" t="str">
        <f ca="1">IF(AT587="Phantom Alt",MATCH($AS587,$AS$5:$AS587,0),IF(OR(OFFSET($AF587,0,8-COUNTBLANK($AG587:$AN587))=$F586,$BE587=$BE586),$BB586,""))</f>
        <v/>
      </c>
      <c r="BC587" s="41"/>
      <c r="BD587" s="55" t="str">
        <f t="shared" si="195"/>
        <v>90MB1BG0-C1BAY0 | 08001-19631200</v>
      </c>
      <c r="BE587" s="55" t="str">
        <f t="shared" ca="1" si="196"/>
        <v>90MB1BG0-C1BAY0 | 59MB1BGB-MB0A01S</v>
      </c>
      <c r="BF587" s="57">
        <f ca="1">IFERROR(VLOOKUP($BE587,$BD$5:$BF586,3,0)*$AE587,VLOOKUP($C587,Demanda!$A:$B,2,0)*$AE587)*IF(AT587="Phantom Alt",$BC587,TRUE)</f>
        <v>1500</v>
      </c>
      <c r="BG587" s="57">
        <f t="shared" ca="1" si="197"/>
        <v>0</v>
      </c>
      <c r="BH587" s="57">
        <f>SUMIF(Invoice!A:A,F587,Invoice!B:B)</f>
        <v>0</v>
      </c>
      <c r="BI587" s="57">
        <f t="shared" ca="1" si="198"/>
        <v>1500</v>
      </c>
      <c r="BJ587" s="57">
        <f ca="1">MIN((BI587-SUMIF($AS$5:AS586,AS587,$BJ$5:BJ586)),MAX(0,BH587-SUMIF($F$5:F586,F587,$BJ$5:BJ586)))</f>
        <v>0</v>
      </c>
      <c r="BK587" s="57">
        <f t="shared" ca="1" si="199"/>
        <v>0</v>
      </c>
      <c r="BL587" s="57">
        <f ca="1">MAX(0,SUMIF(Invoice!A:A,F587,Invoice!B:B)-SUMIF(F:F,F587,BJ:BJ))*(COUNTIF(F:F,F587)=COUNTIF($F$5:F587,F587))</f>
        <v>0</v>
      </c>
    </row>
    <row r="588" spans="1:64" hidden="1">
      <c r="A588" s="43">
        <v>587</v>
      </c>
      <c r="B588" s="13" t="s">
        <v>145</v>
      </c>
      <c r="C588" s="13" t="s">
        <v>5706</v>
      </c>
      <c r="D588" s="13">
        <v>2</v>
      </c>
      <c r="E588" s="13">
        <v>1700</v>
      </c>
      <c r="F588" s="71" t="s">
        <v>5681</v>
      </c>
      <c r="G588" s="71" t="s">
        <v>5729</v>
      </c>
      <c r="H588" s="13" t="s">
        <v>1132</v>
      </c>
      <c r="I588" s="13" t="s">
        <v>55</v>
      </c>
      <c r="J588" s="28">
        <v>0</v>
      </c>
      <c r="K588" s="13" t="s">
        <v>148</v>
      </c>
      <c r="L588" s="13" t="s">
        <v>53</v>
      </c>
      <c r="M588" s="13">
        <v>1</v>
      </c>
      <c r="O588" s="13">
        <v>1</v>
      </c>
      <c r="P588" s="13">
        <v>2</v>
      </c>
      <c r="Q588" s="13">
        <v>4</v>
      </c>
      <c r="R588" s="13" t="s">
        <v>73</v>
      </c>
      <c r="S588" s="13" t="s">
        <v>73</v>
      </c>
      <c r="T588" s="13">
        <v>44901</v>
      </c>
      <c r="U588" s="13">
        <v>2958465</v>
      </c>
      <c r="V588" s="13" t="s">
        <v>5707</v>
      </c>
      <c r="W588" s="13" t="s">
        <v>144</v>
      </c>
      <c r="Y588" s="13" t="s">
        <v>143</v>
      </c>
      <c r="Z588" s="13">
        <v>7594328</v>
      </c>
      <c r="AA588" s="13">
        <v>1078</v>
      </c>
      <c r="AB588" s="13">
        <v>539</v>
      </c>
      <c r="AE588" s="51">
        <f t="shared" si="180"/>
        <v>1</v>
      </c>
      <c r="AG588" s="6" t="str">
        <f t="shared" si="181"/>
        <v>90MB1BG0-C1BAY0</v>
      </c>
      <c r="AH588" s="6" t="str">
        <f t="shared" si="182"/>
        <v>59MB1BGB-MB0A01S</v>
      </c>
      <c r="AI588" s="6" t="str">
        <f t="shared" si="183"/>
        <v/>
      </c>
      <c r="AJ588" s="6" t="str">
        <f t="shared" si="184"/>
        <v/>
      </c>
      <c r="AK588" s="6" t="str">
        <f t="shared" si="185"/>
        <v/>
      </c>
      <c r="AL588" s="6" t="str">
        <f t="shared" si="186"/>
        <v/>
      </c>
      <c r="AM588" s="6" t="str">
        <f t="shared" si="187"/>
        <v/>
      </c>
      <c r="AN588" s="6" t="str">
        <f t="shared" si="188"/>
        <v/>
      </c>
      <c r="AO588" s="6" t="str">
        <f t="shared" si="189"/>
        <v xml:space="preserve">90MB1BG0-C1BAY0 | 59MB1BGB-MB0A01S |  |  |  |  |  | </v>
      </c>
      <c r="AP588" s="6">
        <f t="shared" si="190"/>
        <v>0</v>
      </c>
      <c r="AQ588" s="4"/>
      <c r="AR588" s="6" t="b">
        <f t="shared" si="191"/>
        <v>1</v>
      </c>
      <c r="AS588" s="6" t="str">
        <f t="shared" si="192"/>
        <v>461E | 90MB1BG0-C1BAY0 | 59MB1BGB-MB0A01S |  |  |  |  |  |  | G9</v>
      </c>
      <c r="AT588" s="63">
        <f>IF(NOT(AR588),IF(TRIM($H588)="","Assembly","Phantom Alt"),VLOOKUP(F588,ZPCS04!B:G,6,0))</f>
        <v>1312</v>
      </c>
      <c r="AU588" s="7"/>
      <c r="AV588" s="38">
        <f ca="1">IF(TRIM($W588)="F",OFFSET($A$5,MATCH($AS588,$AS$5:$AS588,0)-1,0),$A588)</f>
        <v>584</v>
      </c>
      <c r="AW588" s="38">
        <f ca="1">IFERROR(OFFSET(ZPCS04!$A$1,MATCH(F588,ZPCS04!B:B,0)-1,0),100)</f>
        <v>2</v>
      </c>
      <c r="AX588" s="7"/>
      <c r="AY588" s="6" t="b">
        <f t="shared" si="193"/>
        <v>1</v>
      </c>
      <c r="AZ588" s="6" t="b">
        <f t="shared" si="194"/>
        <v>1</v>
      </c>
      <c r="BB588" s="38" t="str">
        <f ca="1">IF(AT588="Phantom Alt",MATCH($AS588,$AS$5:$AS588,0),IF(OR(OFFSET($AF588,0,8-COUNTBLANK($AG588:$AN588))=$F587,$BE588=$BE587),$BB587,""))</f>
        <v/>
      </c>
      <c r="BC588" s="41"/>
      <c r="BD588" s="55" t="str">
        <f t="shared" si="195"/>
        <v>90MB1BG0-C1BAY0 | 08001-19631300</v>
      </c>
      <c r="BE588" s="55" t="str">
        <f t="shared" ca="1" si="196"/>
        <v>90MB1BG0-C1BAY0 | 59MB1BGB-MB0A01S</v>
      </c>
      <c r="BF588" s="57">
        <f ca="1">IFERROR(VLOOKUP($BE588,$BD$5:$BF587,3,0)*$AE588,VLOOKUP($C588,Demanda!$A:$B,2,0)*$AE588)*IF(AT588="Phantom Alt",$BC588,TRUE)</f>
        <v>1500</v>
      </c>
      <c r="BG588" s="57">
        <f t="shared" ca="1" si="197"/>
        <v>0</v>
      </c>
      <c r="BH588" s="57">
        <f>SUMIF(Invoice!A:A,F588,Invoice!B:B)</f>
        <v>0</v>
      </c>
      <c r="BI588" s="57">
        <f t="shared" ca="1" si="198"/>
        <v>1500</v>
      </c>
      <c r="BJ588" s="57">
        <f ca="1">MIN((BI588-SUMIF($AS$5:AS587,AS588,$BJ$5:BJ587)),MAX(0,BH588-SUMIF($F$5:F587,F588,$BJ$5:BJ587)))</f>
        <v>0</v>
      </c>
      <c r="BK588" s="57">
        <f t="shared" ca="1" si="199"/>
        <v>0</v>
      </c>
      <c r="BL588" s="57">
        <f ca="1">MAX(0,SUMIF(Invoice!A:A,F588,Invoice!B:B)-SUMIF(F:F,F588,BJ:BJ))*(COUNTIF(F:F,F588)=COUNTIF($F$5:F588,F588))</f>
        <v>0</v>
      </c>
    </row>
    <row r="589" spans="1:64" hidden="1">
      <c r="A589" s="43">
        <v>592</v>
      </c>
      <c r="B589" s="13" t="s">
        <v>145</v>
      </c>
      <c r="C589" s="13" t="s">
        <v>5706</v>
      </c>
      <c r="D589" s="13">
        <v>2</v>
      </c>
      <c r="E589" s="13">
        <v>1710</v>
      </c>
      <c r="F589" s="71" t="s">
        <v>1862</v>
      </c>
      <c r="G589" s="71" t="s">
        <v>1863</v>
      </c>
      <c r="H589" s="13" t="s">
        <v>1138</v>
      </c>
      <c r="I589" s="13" t="s">
        <v>54</v>
      </c>
      <c r="J589" s="28">
        <v>100</v>
      </c>
      <c r="K589" s="13" t="s">
        <v>462</v>
      </c>
      <c r="L589" s="13" t="s">
        <v>53</v>
      </c>
      <c r="M589" s="13">
        <v>1</v>
      </c>
      <c r="N589" s="13">
        <v>1</v>
      </c>
      <c r="O589" s="13">
        <v>1</v>
      </c>
      <c r="P589" s="13">
        <v>2</v>
      </c>
      <c r="Q589" s="13">
        <v>1</v>
      </c>
      <c r="R589" s="13" t="s">
        <v>73</v>
      </c>
      <c r="S589" s="13" t="s">
        <v>73</v>
      </c>
      <c r="T589" s="13">
        <v>44901</v>
      </c>
      <c r="U589" s="13">
        <v>2958465</v>
      </c>
      <c r="V589" s="13" t="s">
        <v>5707</v>
      </c>
      <c r="W589" s="13" t="s">
        <v>144</v>
      </c>
      <c r="Y589" s="13" t="s">
        <v>143</v>
      </c>
      <c r="Z589" s="13">
        <v>7594328</v>
      </c>
      <c r="AA589" s="13">
        <v>1080</v>
      </c>
      <c r="AB589" s="13">
        <v>540</v>
      </c>
      <c r="AE589" s="51">
        <f t="shared" si="180"/>
        <v>1</v>
      </c>
      <c r="AG589" s="6" t="str">
        <f t="shared" si="181"/>
        <v>90MB1BG0-C1BAY0</v>
      </c>
      <c r="AH589" s="6" t="str">
        <f t="shared" si="182"/>
        <v>59MB1BGB-MB0A01S</v>
      </c>
      <c r="AI589" s="6" t="str">
        <f t="shared" si="183"/>
        <v/>
      </c>
      <c r="AJ589" s="6" t="str">
        <f t="shared" si="184"/>
        <v/>
      </c>
      <c r="AK589" s="6" t="str">
        <f t="shared" si="185"/>
        <v/>
      </c>
      <c r="AL589" s="6" t="str">
        <f t="shared" si="186"/>
        <v/>
      </c>
      <c r="AM589" s="6" t="str">
        <f t="shared" si="187"/>
        <v/>
      </c>
      <c r="AN589" s="6" t="str">
        <f t="shared" si="188"/>
        <v/>
      </c>
      <c r="AO589" s="6" t="str">
        <f t="shared" si="189"/>
        <v xml:space="preserve">90MB1BG0-C1BAY0 | 59MB1BGB-MB0A01S |  |  |  |  |  | </v>
      </c>
      <c r="AP589" s="6">
        <f t="shared" si="190"/>
        <v>100</v>
      </c>
      <c r="AQ589" s="4"/>
      <c r="AR589" s="6" t="b">
        <f t="shared" si="191"/>
        <v>1</v>
      </c>
      <c r="AS589" s="6" t="str">
        <f t="shared" si="192"/>
        <v>461E | 90MB1BG0-C1BAY0 | 59MB1BGB-MB0A01S |  |  |  |  |  |  | H0</v>
      </c>
      <c r="AT589" s="63">
        <f>IF(NOT(AR589),IF(TRIM($H589)="","Assembly","Phantom Alt"),VLOOKUP(F589,ZPCS04!B:G,6,0))</f>
        <v>1293</v>
      </c>
      <c r="AU589" s="7"/>
      <c r="AV589" s="38">
        <f ca="1">IF(TRIM($W589)="F",OFFSET($A$5,MATCH($AS589,$AS$5:$AS589,0)-1,0),$A589)</f>
        <v>592</v>
      </c>
      <c r="AW589" s="38">
        <f ca="1">IFERROR(OFFSET(ZPCS04!$A$1,MATCH(F589,ZPCS04!B:B,0)-1,0),100)</f>
        <v>1.9999999000000002</v>
      </c>
      <c r="AX589" s="7"/>
      <c r="AY589" s="6" t="b">
        <f t="shared" si="193"/>
        <v>1</v>
      </c>
      <c r="AZ589" s="6" t="b">
        <f t="shared" si="194"/>
        <v>1</v>
      </c>
      <c r="BB589" s="38" t="str">
        <f ca="1">IF(AT589="Phantom Alt",MATCH($AS589,$AS$5:$AS589,0),IF(OR(OFFSET($AF589,0,8-COUNTBLANK($AG589:$AN589))=$F588,$BE589=$BE588),$BB588,""))</f>
        <v/>
      </c>
      <c r="BC589" s="41"/>
      <c r="BD589" s="55" t="str">
        <f t="shared" si="195"/>
        <v>90MB1BG0-C1BAY0 | 10G212107214010</v>
      </c>
      <c r="BE589" s="55" t="str">
        <f t="shared" ca="1" si="196"/>
        <v>90MB1BG0-C1BAY0 | 59MB1BGB-MB0A01S</v>
      </c>
      <c r="BF589" s="57">
        <f ca="1">IFERROR(VLOOKUP($BE589,$BD$5:$BF588,3,0)*$AE589,VLOOKUP($C589,Demanda!$A:$B,2,0)*$AE589)*IF(AT589="Phantom Alt",$BC589,TRUE)</f>
        <v>1500</v>
      </c>
      <c r="BG589" s="57">
        <f t="shared" ca="1" si="197"/>
        <v>1500</v>
      </c>
      <c r="BH589" s="57">
        <f>SUMIF(Invoice!A:A,F589,Invoice!B:B)</f>
        <v>10000</v>
      </c>
      <c r="BI589" s="57">
        <f t="shared" ca="1" si="198"/>
        <v>1500</v>
      </c>
      <c r="BJ589" s="57">
        <f ca="1">MIN((BI589-SUMIF($AS$5:AS588,AS589,$BJ$5:BJ588)),MAX(0,BH589-SUMIF($F$5:F588,F589,$BJ$5:BJ588)))</f>
        <v>1500</v>
      </c>
      <c r="BK589" s="57">
        <f t="shared" ca="1" si="199"/>
        <v>0</v>
      </c>
      <c r="BL589" s="57">
        <f ca="1">MAX(0,SUMIF(Invoice!A:A,F589,Invoice!B:B)-SUMIF(F:F,F589,BJ:BJ))*(COUNTIF(F:F,F589)=COUNTIF($F$5:F589,F589))</f>
        <v>8500</v>
      </c>
    </row>
    <row r="590" spans="1:64" hidden="1">
      <c r="A590" s="43">
        <v>589</v>
      </c>
      <c r="B590" s="13" t="s">
        <v>145</v>
      </c>
      <c r="C590" s="13" t="s">
        <v>5706</v>
      </c>
      <c r="D590" s="13">
        <v>2</v>
      </c>
      <c r="E590" s="13">
        <v>1710</v>
      </c>
      <c r="F590" s="71" t="s">
        <v>1864</v>
      </c>
      <c r="G590" s="71" t="s">
        <v>1865</v>
      </c>
      <c r="H590" s="13" t="s">
        <v>1138</v>
      </c>
      <c r="I590" s="13" t="s">
        <v>55</v>
      </c>
      <c r="J590" s="28">
        <v>0</v>
      </c>
      <c r="K590" s="13" t="s">
        <v>462</v>
      </c>
      <c r="L590" s="13" t="s">
        <v>53</v>
      </c>
      <c r="M590" s="13">
        <v>1</v>
      </c>
      <c r="O590" s="13">
        <v>1</v>
      </c>
      <c r="P590" s="13">
        <v>2</v>
      </c>
      <c r="Q590" s="13">
        <v>2</v>
      </c>
      <c r="R590" s="13" t="s">
        <v>73</v>
      </c>
      <c r="S590" s="13" t="s">
        <v>73</v>
      </c>
      <c r="T590" s="13">
        <v>44901</v>
      </c>
      <c r="U590" s="13">
        <v>2958465</v>
      </c>
      <c r="V590" s="13" t="s">
        <v>5707</v>
      </c>
      <c r="W590" s="13" t="s">
        <v>144</v>
      </c>
      <c r="Y590" s="13" t="s">
        <v>143</v>
      </c>
      <c r="Z590" s="13">
        <v>7594328</v>
      </c>
      <c r="AA590" s="13">
        <v>1082</v>
      </c>
      <c r="AB590" s="13">
        <v>541</v>
      </c>
      <c r="AE590" s="51">
        <f t="shared" si="180"/>
        <v>1</v>
      </c>
      <c r="AG590" s="6" t="str">
        <f t="shared" si="181"/>
        <v>90MB1BG0-C1BAY0</v>
      </c>
      <c r="AH590" s="6" t="str">
        <f t="shared" si="182"/>
        <v>59MB1BGB-MB0A01S</v>
      </c>
      <c r="AI590" s="6" t="str">
        <f t="shared" si="183"/>
        <v/>
      </c>
      <c r="AJ590" s="6" t="str">
        <f t="shared" si="184"/>
        <v/>
      </c>
      <c r="AK590" s="6" t="str">
        <f t="shared" si="185"/>
        <v/>
      </c>
      <c r="AL590" s="6" t="str">
        <f t="shared" si="186"/>
        <v/>
      </c>
      <c r="AM590" s="6" t="str">
        <f t="shared" si="187"/>
        <v/>
      </c>
      <c r="AN590" s="6" t="str">
        <f t="shared" si="188"/>
        <v/>
      </c>
      <c r="AO590" s="6" t="str">
        <f t="shared" si="189"/>
        <v xml:space="preserve">90MB1BG0-C1BAY0 | 59MB1BGB-MB0A01S |  |  |  |  |  | </v>
      </c>
      <c r="AP590" s="6">
        <f t="shared" si="190"/>
        <v>0</v>
      </c>
      <c r="AQ590" s="4"/>
      <c r="AR590" s="6" t="b">
        <f t="shared" si="191"/>
        <v>1</v>
      </c>
      <c r="AS590" s="6" t="str">
        <f t="shared" si="192"/>
        <v>461E | 90MB1BG0-C1BAY0 | 59MB1BGB-MB0A01S |  |  |  |  |  |  | H0</v>
      </c>
      <c r="AT590" s="63">
        <f>IF(NOT(AR590),IF(TRIM($H590)="","Assembly","Phantom Alt"),VLOOKUP(F590,ZPCS04!B:G,6,0))</f>
        <v>1293</v>
      </c>
      <c r="AU590" s="7"/>
      <c r="AV590" s="38">
        <f ca="1">IF(TRIM($W590)="F",OFFSET($A$5,MATCH($AS590,$AS$5:$AS590,0)-1,0),$A590)</f>
        <v>592</v>
      </c>
      <c r="AW590" s="38">
        <f ca="1">IFERROR(OFFSET(ZPCS04!$A$1,MATCH(F590,ZPCS04!B:B,0)-1,0),100)</f>
        <v>2</v>
      </c>
      <c r="AX590" s="7"/>
      <c r="AY590" s="6" t="b">
        <f t="shared" si="193"/>
        <v>1</v>
      </c>
      <c r="AZ590" s="6" t="b">
        <f t="shared" si="194"/>
        <v>1</v>
      </c>
      <c r="BB590" s="38" t="str">
        <f ca="1">IF(AT590="Phantom Alt",MATCH($AS590,$AS$5:$AS590,0),IF(OR(OFFSET($AF590,0,8-COUNTBLANK($AG590:$AN590))=$F589,$BE590=$BE589),$BB589,""))</f>
        <v/>
      </c>
      <c r="BC590" s="41"/>
      <c r="BD590" s="55" t="str">
        <f t="shared" si="195"/>
        <v>90MB1BG0-C1BAY0 | 10G212107214020</v>
      </c>
      <c r="BE590" s="55" t="str">
        <f t="shared" ca="1" si="196"/>
        <v>90MB1BG0-C1BAY0 | 59MB1BGB-MB0A01S</v>
      </c>
      <c r="BF590" s="57">
        <f ca="1">IFERROR(VLOOKUP($BE590,$BD$5:$BF589,3,0)*$AE590,VLOOKUP($C590,Demanda!$A:$B,2,0)*$AE590)*IF(AT590="Phantom Alt",$BC590,TRUE)</f>
        <v>1500</v>
      </c>
      <c r="BG590" s="57">
        <f t="shared" ca="1" si="197"/>
        <v>0</v>
      </c>
      <c r="BH590" s="57">
        <f>SUMIF(Invoice!A:A,F590,Invoice!B:B)</f>
        <v>0</v>
      </c>
      <c r="BI590" s="57">
        <f t="shared" ca="1" si="198"/>
        <v>1500</v>
      </c>
      <c r="BJ590" s="57">
        <f ca="1">MIN((BI590-SUMIF($AS$5:AS589,AS590,$BJ$5:BJ589)),MAX(0,BH590-SUMIF($F$5:F589,F590,$BJ$5:BJ589)))</f>
        <v>0</v>
      </c>
      <c r="BK590" s="57">
        <f t="shared" ca="1" si="199"/>
        <v>0</v>
      </c>
      <c r="BL590" s="57">
        <f ca="1">MAX(0,SUMIF(Invoice!A:A,F590,Invoice!B:B)-SUMIF(F:F,F590,BJ:BJ))*(COUNTIF(F:F,F590)=COUNTIF($F$5:F590,F590))</f>
        <v>0</v>
      </c>
    </row>
    <row r="591" spans="1:64" hidden="1">
      <c r="A591" s="43">
        <v>590</v>
      </c>
      <c r="B591" s="13" t="s">
        <v>145</v>
      </c>
      <c r="C591" s="13" t="s">
        <v>5706</v>
      </c>
      <c r="D591" s="13">
        <v>2</v>
      </c>
      <c r="E591" s="13">
        <v>1710</v>
      </c>
      <c r="F591" s="71" t="s">
        <v>1866</v>
      </c>
      <c r="G591" s="71" t="s">
        <v>1867</v>
      </c>
      <c r="H591" s="13" t="s">
        <v>1138</v>
      </c>
      <c r="I591" s="13" t="s">
        <v>55</v>
      </c>
      <c r="J591" s="28">
        <v>0</v>
      </c>
      <c r="K591" s="13" t="s">
        <v>148</v>
      </c>
      <c r="L591" s="13" t="s">
        <v>53</v>
      </c>
      <c r="M591" s="13">
        <v>1</v>
      </c>
      <c r="O591" s="13">
        <v>1</v>
      </c>
      <c r="P591" s="13">
        <v>2</v>
      </c>
      <c r="Q591" s="13">
        <v>3</v>
      </c>
      <c r="R591" s="13" t="s">
        <v>73</v>
      </c>
      <c r="S591" s="13" t="s">
        <v>73</v>
      </c>
      <c r="T591" s="13">
        <v>44901</v>
      </c>
      <c r="U591" s="13">
        <v>2958465</v>
      </c>
      <c r="V591" s="13" t="s">
        <v>5707</v>
      </c>
      <c r="W591" s="13" t="s">
        <v>144</v>
      </c>
      <c r="Y591" s="13" t="s">
        <v>143</v>
      </c>
      <c r="Z591" s="13">
        <v>7594328</v>
      </c>
      <c r="AA591" s="13">
        <v>1084</v>
      </c>
      <c r="AB591" s="13">
        <v>542</v>
      </c>
      <c r="AE591" s="51">
        <f t="shared" si="180"/>
        <v>1</v>
      </c>
      <c r="AG591" s="6" t="str">
        <f t="shared" si="181"/>
        <v>90MB1BG0-C1BAY0</v>
      </c>
      <c r="AH591" s="6" t="str">
        <f t="shared" si="182"/>
        <v>59MB1BGB-MB0A01S</v>
      </c>
      <c r="AI591" s="6" t="str">
        <f t="shared" si="183"/>
        <v/>
      </c>
      <c r="AJ591" s="6" t="str">
        <f t="shared" si="184"/>
        <v/>
      </c>
      <c r="AK591" s="6" t="str">
        <f t="shared" si="185"/>
        <v/>
      </c>
      <c r="AL591" s="6" t="str">
        <f t="shared" si="186"/>
        <v/>
      </c>
      <c r="AM591" s="6" t="str">
        <f t="shared" si="187"/>
        <v/>
      </c>
      <c r="AN591" s="6" t="str">
        <f t="shared" si="188"/>
        <v/>
      </c>
      <c r="AO591" s="6" t="str">
        <f t="shared" si="189"/>
        <v xml:space="preserve">90MB1BG0-C1BAY0 | 59MB1BGB-MB0A01S |  |  |  |  |  | </v>
      </c>
      <c r="AP591" s="6">
        <f t="shared" si="190"/>
        <v>0</v>
      </c>
      <c r="AQ591" s="4"/>
      <c r="AR591" s="6" t="b">
        <f t="shared" si="191"/>
        <v>1</v>
      </c>
      <c r="AS591" s="6" t="str">
        <f t="shared" si="192"/>
        <v>461E | 90MB1BG0-C1BAY0 | 59MB1BGB-MB0A01S |  |  |  |  |  |  | H0</v>
      </c>
      <c r="AT591" s="63">
        <f>IF(NOT(AR591),IF(TRIM($H591)="","Assembly","Phantom Alt"),VLOOKUP(F591,ZPCS04!B:G,6,0))</f>
        <v>1293</v>
      </c>
      <c r="AU591" s="7"/>
      <c r="AV591" s="38">
        <f ca="1">IF(TRIM($W591)="F",OFFSET($A$5,MATCH($AS591,$AS$5:$AS591,0)-1,0),$A591)</f>
        <v>592</v>
      </c>
      <c r="AW591" s="38">
        <f ca="1">IFERROR(OFFSET(ZPCS04!$A$1,MATCH(F591,ZPCS04!B:B,0)-1,0),100)</f>
        <v>2</v>
      </c>
      <c r="AX591" s="7"/>
      <c r="AY591" s="6" t="b">
        <f t="shared" si="193"/>
        <v>1</v>
      </c>
      <c r="AZ591" s="6" t="b">
        <f t="shared" si="194"/>
        <v>1</v>
      </c>
      <c r="BB591" s="38" t="str">
        <f ca="1">IF(AT591="Phantom Alt",MATCH($AS591,$AS$5:$AS591,0),IF(OR(OFFSET($AF591,0,8-COUNTBLANK($AG591:$AN591))=$F590,$BE591=$BE590),$BB590,""))</f>
        <v/>
      </c>
      <c r="BC591" s="41"/>
      <c r="BD591" s="55" t="str">
        <f t="shared" si="195"/>
        <v>90MB1BG0-C1BAY0 | 10G212107214050</v>
      </c>
      <c r="BE591" s="55" t="str">
        <f t="shared" ca="1" si="196"/>
        <v>90MB1BG0-C1BAY0 | 59MB1BGB-MB0A01S</v>
      </c>
      <c r="BF591" s="57">
        <f ca="1">IFERROR(VLOOKUP($BE591,$BD$5:$BF590,3,0)*$AE591,VLOOKUP($C591,Demanda!$A:$B,2,0)*$AE591)*IF(AT591="Phantom Alt",$BC591,TRUE)</f>
        <v>1500</v>
      </c>
      <c r="BG591" s="57">
        <f t="shared" ca="1" si="197"/>
        <v>0</v>
      </c>
      <c r="BH591" s="57">
        <f>SUMIF(Invoice!A:A,F591,Invoice!B:B)</f>
        <v>0</v>
      </c>
      <c r="BI591" s="57">
        <f t="shared" ca="1" si="198"/>
        <v>1500</v>
      </c>
      <c r="BJ591" s="57">
        <f ca="1">MIN((BI591-SUMIF($AS$5:AS590,AS591,$BJ$5:BJ590)),MAX(0,BH591-SUMIF($F$5:F590,F591,$BJ$5:BJ590)))</f>
        <v>0</v>
      </c>
      <c r="BK591" s="57">
        <f t="shared" ca="1" si="199"/>
        <v>0</v>
      </c>
      <c r="BL591" s="57">
        <f ca="1">MAX(0,SUMIF(Invoice!A:A,F591,Invoice!B:B)-SUMIF(F:F,F591,BJ:BJ))*(COUNTIF(F:F,F591)=COUNTIF($F$5:F591,F591))</f>
        <v>0</v>
      </c>
    </row>
    <row r="592" spans="1:64" hidden="1">
      <c r="A592" s="43">
        <v>591</v>
      </c>
      <c r="B592" s="13" t="s">
        <v>145</v>
      </c>
      <c r="C592" s="13" t="s">
        <v>5706</v>
      </c>
      <c r="D592" s="13">
        <v>2</v>
      </c>
      <c r="E592" s="13">
        <v>1720</v>
      </c>
      <c r="F592" s="71" t="s">
        <v>1844</v>
      </c>
      <c r="G592" s="71" t="s">
        <v>1845</v>
      </c>
      <c r="H592" s="13" t="s">
        <v>1145</v>
      </c>
      <c r="I592" s="13" t="s">
        <v>54</v>
      </c>
      <c r="J592" s="28">
        <v>100</v>
      </c>
      <c r="K592" s="13" t="s">
        <v>462</v>
      </c>
      <c r="L592" s="13" t="s">
        <v>53</v>
      </c>
      <c r="M592" s="13">
        <v>1</v>
      </c>
      <c r="N592" s="13">
        <v>1</v>
      </c>
      <c r="O592" s="13">
        <v>1</v>
      </c>
      <c r="P592" s="13">
        <v>2</v>
      </c>
      <c r="Q592" s="13">
        <v>1</v>
      </c>
      <c r="R592" s="13" t="s">
        <v>122</v>
      </c>
      <c r="S592" s="13" t="s">
        <v>122</v>
      </c>
      <c r="T592" s="13">
        <v>44901</v>
      </c>
      <c r="U592" s="13">
        <v>2958465</v>
      </c>
      <c r="V592" s="13" t="s">
        <v>5707</v>
      </c>
      <c r="W592" s="13" t="s">
        <v>144</v>
      </c>
      <c r="Y592" s="13" t="s">
        <v>143</v>
      </c>
      <c r="Z592" s="13">
        <v>7594328</v>
      </c>
      <c r="AA592" s="13">
        <v>1086</v>
      </c>
      <c r="AB592" s="13">
        <v>543</v>
      </c>
      <c r="AE592" s="51">
        <f t="shared" si="180"/>
        <v>1</v>
      </c>
      <c r="AG592" s="6" t="str">
        <f t="shared" si="181"/>
        <v>90MB1BG0-C1BAY0</v>
      </c>
      <c r="AH592" s="6" t="str">
        <f t="shared" si="182"/>
        <v>59MB1BGB-MB0A01S</v>
      </c>
      <c r="AI592" s="6" t="str">
        <f t="shared" si="183"/>
        <v/>
      </c>
      <c r="AJ592" s="6" t="str">
        <f t="shared" si="184"/>
        <v/>
      </c>
      <c r="AK592" s="6" t="str">
        <f t="shared" si="185"/>
        <v/>
      </c>
      <c r="AL592" s="6" t="str">
        <f t="shared" si="186"/>
        <v/>
      </c>
      <c r="AM592" s="6" t="str">
        <f t="shared" si="187"/>
        <v/>
      </c>
      <c r="AN592" s="6" t="str">
        <f t="shared" si="188"/>
        <v/>
      </c>
      <c r="AO592" s="6" t="str">
        <f t="shared" si="189"/>
        <v xml:space="preserve">90MB1BG0-C1BAY0 | 59MB1BGB-MB0A01S |  |  |  |  |  | </v>
      </c>
      <c r="AP592" s="6">
        <f t="shared" si="190"/>
        <v>100</v>
      </c>
      <c r="AQ592" s="4"/>
      <c r="AR592" s="6" t="b">
        <f t="shared" si="191"/>
        <v>1</v>
      </c>
      <c r="AS592" s="6" t="str">
        <f t="shared" si="192"/>
        <v>461E | 90MB1BG0-C1BAY0 | 59MB1BGB-MB0A01S |  |  |  |  |  |  | H1</v>
      </c>
      <c r="AT592" s="63">
        <f>IF(NOT(AR592),IF(TRIM($H592)="","Assembly","Phantom Alt"),VLOOKUP(F592,ZPCS04!B:G,6,0))</f>
        <v>654</v>
      </c>
      <c r="AU592" s="7"/>
      <c r="AV592" s="38">
        <f ca="1">IF(TRIM($W592)="F",OFFSET($A$5,MATCH($AS592,$AS$5:$AS592,0)-1,0),$A592)</f>
        <v>591</v>
      </c>
      <c r="AW592" s="38">
        <f ca="1">IFERROR(OFFSET(ZPCS04!$A$1,MATCH(F592,ZPCS04!B:B,0)-1,0),100)</f>
        <v>2</v>
      </c>
      <c r="AX592" s="7"/>
      <c r="AY592" s="6" t="b">
        <f t="shared" si="193"/>
        <v>1</v>
      </c>
      <c r="AZ592" s="6" t="b">
        <f t="shared" si="194"/>
        <v>1</v>
      </c>
      <c r="BB592" s="38" t="str">
        <f ca="1">IF(AT592="Phantom Alt",MATCH($AS592,$AS$5:$AS592,0),IF(OR(OFFSET($AF592,0,8-COUNTBLANK($AG592:$AN592))=$F591,$BE592=$BE591),$BB591,""))</f>
        <v/>
      </c>
      <c r="BC592" s="41"/>
      <c r="BD592" s="55" t="str">
        <f t="shared" si="195"/>
        <v>90MB1BG0-C1BAY0 | 10G212187214010</v>
      </c>
      <c r="BE592" s="55" t="str">
        <f t="shared" ca="1" si="196"/>
        <v>90MB1BG0-C1BAY0 | 59MB1BGB-MB0A01S</v>
      </c>
      <c r="BF592" s="57">
        <f ca="1">IFERROR(VLOOKUP($BE592,$BD$5:$BF591,3,0)*$AE592,VLOOKUP($C592,Demanda!$A:$B,2,0)*$AE592)*IF(AT592="Phantom Alt",$BC592,TRUE)</f>
        <v>1500</v>
      </c>
      <c r="BG592" s="57">
        <f t="shared" ca="1" si="197"/>
        <v>1500</v>
      </c>
      <c r="BH592" s="57">
        <f>SUMIF(Invoice!A:A,F592,Invoice!B:B)</f>
        <v>0</v>
      </c>
      <c r="BI592" s="57">
        <f t="shared" ca="1" si="198"/>
        <v>1500</v>
      </c>
      <c r="BJ592" s="57">
        <f ca="1">MIN((BI592-SUMIF($AS$5:AS591,AS592,$BJ$5:BJ591)),MAX(0,BH592-SUMIF($F$5:F591,F592,$BJ$5:BJ591)))</f>
        <v>0</v>
      </c>
      <c r="BK592" s="57">
        <f t="shared" ca="1" si="199"/>
        <v>0</v>
      </c>
      <c r="BL592" s="57">
        <f ca="1">MAX(0,SUMIF(Invoice!A:A,F592,Invoice!B:B)-SUMIF(F:F,F592,BJ:BJ))*(COUNTIF(F:F,F592)=COUNTIF($F$5:F592,F592))</f>
        <v>0</v>
      </c>
    </row>
    <row r="593" spans="1:64" hidden="1">
      <c r="A593" s="43">
        <v>595</v>
      </c>
      <c r="B593" s="13" t="s">
        <v>145</v>
      </c>
      <c r="C593" s="13" t="s">
        <v>5706</v>
      </c>
      <c r="D593" s="13">
        <v>2</v>
      </c>
      <c r="E593" s="13">
        <v>1720</v>
      </c>
      <c r="F593" s="71" t="s">
        <v>1847</v>
      </c>
      <c r="G593" s="71" t="s">
        <v>1848</v>
      </c>
      <c r="H593" s="13" t="s">
        <v>1145</v>
      </c>
      <c r="I593" s="13" t="s">
        <v>55</v>
      </c>
      <c r="J593" s="28">
        <v>0</v>
      </c>
      <c r="K593" s="13" t="s">
        <v>462</v>
      </c>
      <c r="L593" s="13" t="s">
        <v>53</v>
      </c>
      <c r="M593" s="13">
        <v>1</v>
      </c>
      <c r="O593" s="13">
        <v>1</v>
      </c>
      <c r="P593" s="13">
        <v>2</v>
      </c>
      <c r="Q593" s="13">
        <v>2</v>
      </c>
      <c r="R593" s="13" t="s">
        <v>122</v>
      </c>
      <c r="S593" s="13" t="s">
        <v>122</v>
      </c>
      <c r="T593" s="13">
        <v>44901</v>
      </c>
      <c r="U593" s="13">
        <v>2958465</v>
      </c>
      <c r="V593" s="13" t="s">
        <v>5707</v>
      </c>
      <c r="W593" s="13" t="s">
        <v>144</v>
      </c>
      <c r="Y593" s="13" t="s">
        <v>143</v>
      </c>
      <c r="Z593" s="13">
        <v>7594328</v>
      </c>
      <c r="AA593" s="13">
        <v>1088</v>
      </c>
      <c r="AB593" s="13">
        <v>544</v>
      </c>
      <c r="AE593" s="51">
        <f t="shared" si="180"/>
        <v>1</v>
      </c>
      <c r="AG593" s="6" t="str">
        <f t="shared" si="181"/>
        <v>90MB1BG0-C1BAY0</v>
      </c>
      <c r="AH593" s="6" t="str">
        <f t="shared" si="182"/>
        <v>59MB1BGB-MB0A01S</v>
      </c>
      <c r="AI593" s="6" t="str">
        <f t="shared" si="183"/>
        <v/>
      </c>
      <c r="AJ593" s="6" t="str">
        <f t="shared" si="184"/>
        <v/>
      </c>
      <c r="AK593" s="6" t="str">
        <f t="shared" si="185"/>
        <v/>
      </c>
      <c r="AL593" s="6" t="str">
        <f t="shared" si="186"/>
        <v/>
      </c>
      <c r="AM593" s="6" t="str">
        <f t="shared" si="187"/>
        <v/>
      </c>
      <c r="AN593" s="6" t="str">
        <f t="shared" si="188"/>
        <v/>
      </c>
      <c r="AO593" s="6" t="str">
        <f t="shared" si="189"/>
        <v xml:space="preserve">90MB1BG0-C1BAY0 | 59MB1BGB-MB0A01S |  |  |  |  |  | </v>
      </c>
      <c r="AP593" s="6">
        <f t="shared" si="190"/>
        <v>0</v>
      </c>
      <c r="AQ593" s="4"/>
      <c r="AR593" s="6" t="b">
        <f t="shared" si="191"/>
        <v>1</v>
      </c>
      <c r="AS593" s="6" t="str">
        <f t="shared" si="192"/>
        <v>461E | 90MB1BG0-C1BAY0 | 59MB1BGB-MB0A01S |  |  |  |  |  |  | H1</v>
      </c>
      <c r="AT593" s="63">
        <f>IF(NOT(AR593),IF(TRIM($H593)="","Assembly","Phantom Alt"),VLOOKUP(F593,ZPCS04!B:G,6,0))</f>
        <v>654</v>
      </c>
      <c r="AU593" s="7"/>
      <c r="AV593" s="38">
        <f ca="1">IF(TRIM($W593)="F",OFFSET($A$5,MATCH($AS593,$AS$5:$AS593,0)-1,0),$A593)</f>
        <v>591</v>
      </c>
      <c r="AW593" s="38">
        <f ca="1">IFERROR(OFFSET(ZPCS04!$A$1,MATCH(F593,ZPCS04!B:B,0)-1,0),100)</f>
        <v>1.9999999000000002</v>
      </c>
      <c r="AX593" s="7"/>
      <c r="AY593" s="6" t="b">
        <f t="shared" si="193"/>
        <v>1</v>
      </c>
      <c r="AZ593" s="6" t="b">
        <f t="shared" si="194"/>
        <v>1</v>
      </c>
      <c r="BB593" s="38" t="str">
        <f ca="1">IF(AT593="Phantom Alt",MATCH($AS593,$AS$5:$AS593,0),IF(OR(OFFSET($AF593,0,8-COUNTBLANK($AG593:$AN593))=$F592,$BE593=$BE592),$BB592,""))</f>
        <v/>
      </c>
      <c r="BC593" s="41"/>
      <c r="BD593" s="55" t="str">
        <f t="shared" si="195"/>
        <v>90MB1BG0-C1BAY0 | 10G212187214020</v>
      </c>
      <c r="BE593" s="55" t="str">
        <f t="shared" ca="1" si="196"/>
        <v>90MB1BG0-C1BAY0 | 59MB1BGB-MB0A01S</v>
      </c>
      <c r="BF593" s="57">
        <f ca="1">IFERROR(VLOOKUP($BE593,$BD$5:$BF592,3,0)*$AE593,VLOOKUP($C593,Demanda!$A:$B,2,0)*$AE593)*IF(AT593="Phantom Alt",$BC593,TRUE)</f>
        <v>1500</v>
      </c>
      <c r="BG593" s="57">
        <f t="shared" ca="1" si="197"/>
        <v>0</v>
      </c>
      <c r="BH593" s="57">
        <f>SUMIF(Invoice!A:A,F593,Invoice!B:B)</f>
        <v>10000</v>
      </c>
      <c r="BI593" s="57">
        <f t="shared" ca="1" si="198"/>
        <v>1500</v>
      </c>
      <c r="BJ593" s="57">
        <f ca="1">MIN((BI593-SUMIF($AS$5:AS592,AS593,$BJ$5:BJ592)),MAX(0,BH593-SUMIF($F$5:F592,F593,$BJ$5:BJ592)))</f>
        <v>1500</v>
      </c>
      <c r="BK593" s="57">
        <f t="shared" ca="1" si="199"/>
        <v>0</v>
      </c>
      <c r="BL593" s="57">
        <f ca="1">MAX(0,SUMIF(Invoice!A:A,F593,Invoice!B:B)-SUMIF(F:F,F593,BJ:BJ))*(COUNTIF(F:F,F593)=COUNTIF($F$5:F593,F593))</f>
        <v>8500</v>
      </c>
    </row>
    <row r="594" spans="1:64" hidden="1">
      <c r="A594" s="43">
        <v>593</v>
      </c>
      <c r="B594" s="13" t="s">
        <v>145</v>
      </c>
      <c r="C594" s="13" t="s">
        <v>5706</v>
      </c>
      <c r="D594" s="13">
        <v>2</v>
      </c>
      <c r="E594" s="13">
        <v>1720</v>
      </c>
      <c r="F594" s="71" t="s">
        <v>1849</v>
      </c>
      <c r="G594" s="71" t="s">
        <v>1850</v>
      </c>
      <c r="H594" s="13" t="s">
        <v>1145</v>
      </c>
      <c r="I594" s="13" t="s">
        <v>55</v>
      </c>
      <c r="J594" s="28">
        <v>0</v>
      </c>
      <c r="K594" s="13" t="s">
        <v>148</v>
      </c>
      <c r="L594" s="13" t="s">
        <v>53</v>
      </c>
      <c r="M594" s="13">
        <v>1</v>
      </c>
      <c r="O594" s="13">
        <v>1</v>
      </c>
      <c r="P594" s="13">
        <v>2</v>
      </c>
      <c r="Q594" s="13">
        <v>3</v>
      </c>
      <c r="R594" s="13" t="s">
        <v>73</v>
      </c>
      <c r="S594" s="13" t="s">
        <v>73</v>
      </c>
      <c r="T594" s="13">
        <v>44901</v>
      </c>
      <c r="U594" s="13">
        <v>2958465</v>
      </c>
      <c r="V594" s="13" t="s">
        <v>5707</v>
      </c>
      <c r="W594" s="13" t="s">
        <v>144</v>
      </c>
      <c r="Y594" s="13" t="s">
        <v>143</v>
      </c>
      <c r="Z594" s="13">
        <v>7594328</v>
      </c>
      <c r="AA594" s="13">
        <v>1090</v>
      </c>
      <c r="AB594" s="13">
        <v>545</v>
      </c>
      <c r="AE594" s="51">
        <f t="shared" si="180"/>
        <v>1</v>
      </c>
      <c r="AG594" s="6" t="str">
        <f t="shared" si="181"/>
        <v>90MB1BG0-C1BAY0</v>
      </c>
      <c r="AH594" s="6" t="str">
        <f t="shared" si="182"/>
        <v>59MB1BGB-MB0A01S</v>
      </c>
      <c r="AI594" s="6" t="str">
        <f t="shared" si="183"/>
        <v/>
      </c>
      <c r="AJ594" s="6" t="str">
        <f t="shared" si="184"/>
        <v/>
      </c>
      <c r="AK594" s="6" t="str">
        <f t="shared" si="185"/>
        <v/>
      </c>
      <c r="AL594" s="6" t="str">
        <f t="shared" si="186"/>
        <v/>
      </c>
      <c r="AM594" s="6" t="str">
        <f t="shared" si="187"/>
        <v/>
      </c>
      <c r="AN594" s="6" t="str">
        <f t="shared" si="188"/>
        <v/>
      </c>
      <c r="AO594" s="6" t="str">
        <f t="shared" si="189"/>
        <v xml:space="preserve">90MB1BG0-C1BAY0 | 59MB1BGB-MB0A01S |  |  |  |  |  | </v>
      </c>
      <c r="AP594" s="6">
        <f t="shared" si="190"/>
        <v>0</v>
      </c>
      <c r="AQ594" s="4"/>
      <c r="AR594" s="6" t="b">
        <f t="shared" si="191"/>
        <v>1</v>
      </c>
      <c r="AS594" s="6" t="str">
        <f t="shared" si="192"/>
        <v>461E | 90MB1BG0-C1BAY0 | 59MB1BGB-MB0A01S |  |  |  |  |  |  | H1</v>
      </c>
      <c r="AT594" s="63">
        <f>IF(NOT(AR594),IF(TRIM($H594)="","Assembly","Phantom Alt"),VLOOKUP(F594,ZPCS04!B:G,6,0))</f>
        <v>654</v>
      </c>
      <c r="AU594" s="7"/>
      <c r="AV594" s="38">
        <f ca="1">IF(TRIM($W594)="F",OFFSET($A$5,MATCH($AS594,$AS$5:$AS594,0)-1,0),$A594)</f>
        <v>591</v>
      </c>
      <c r="AW594" s="38">
        <f ca="1">IFERROR(OFFSET(ZPCS04!$A$1,MATCH(F594,ZPCS04!B:B,0)-1,0),100)</f>
        <v>2</v>
      </c>
      <c r="AX594" s="7"/>
      <c r="AY594" s="6" t="b">
        <f t="shared" si="193"/>
        <v>1</v>
      </c>
      <c r="AZ594" s="6" t="b">
        <f t="shared" si="194"/>
        <v>1</v>
      </c>
      <c r="BB594" s="38" t="str">
        <f ca="1">IF(AT594="Phantom Alt",MATCH($AS594,$AS$5:$AS594,0),IF(OR(OFFSET($AF594,0,8-COUNTBLANK($AG594:$AN594))=$F593,$BE594=$BE593),$BB593,""))</f>
        <v/>
      </c>
      <c r="BC594" s="41"/>
      <c r="BD594" s="55" t="str">
        <f t="shared" si="195"/>
        <v>90MB1BG0-C1BAY0 | 10G212187214050</v>
      </c>
      <c r="BE594" s="55" t="str">
        <f t="shared" ca="1" si="196"/>
        <v>90MB1BG0-C1BAY0 | 59MB1BGB-MB0A01S</v>
      </c>
      <c r="BF594" s="57">
        <f ca="1">IFERROR(VLOOKUP($BE594,$BD$5:$BF593,3,0)*$AE594,VLOOKUP($C594,Demanda!$A:$B,2,0)*$AE594)*IF(AT594="Phantom Alt",$BC594,TRUE)</f>
        <v>1500</v>
      </c>
      <c r="BG594" s="57">
        <f t="shared" ca="1" si="197"/>
        <v>0</v>
      </c>
      <c r="BH594" s="57">
        <f>SUMIF(Invoice!A:A,F594,Invoice!B:B)</f>
        <v>0</v>
      </c>
      <c r="BI594" s="57">
        <f t="shared" ca="1" si="198"/>
        <v>1500</v>
      </c>
      <c r="BJ594" s="57">
        <f ca="1">MIN((BI594-SUMIF($AS$5:AS593,AS594,$BJ$5:BJ593)),MAX(0,BH594-SUMIF($F$5:F593,F594,$BJ$5:BJ593)))</f>
        <v>0</v>
      </c>
      <c r="BK594" s="57">
        <f t="shared" ca="1" si="199"/>
        <v>0</v>
      </c>
      <c r="BL594" s="57">
        <f ca="1">MAX(0,SUMIF(Invoice!A:A,F594,Invoice!B:B)-SUMIF(F:F,F594,BJ:BJ))*(COUNTIF(F:F,F594)=COUNTIF($F$5:F594,F594))</f>
        <v>0</v>
      </c>
    </row>
    <row r="595" spans="1:64" hidden="1">
      <c r="A595" s="43">
        <v>594</v>
      </c>
      <c r="B595" s="13" t="s">
        <v>145</v>
      </c>
      <c r="C595" s="13" t="s">
        <v>5706</v>
      </c>
      <c r="D595" s="13">
        <v>2</v>
      </c>
      <c r="E595" s="13">
        <v>1730</v>
      </c>
      <c r="F595" s="71" t="s">
        <v>355</v>
      </c>
      <c r="G595" s="71" t="s">
        <v>356</v>
      </c>
      <c r="I595" s="13" t="s">
        <v>54</v>
      </c>
      <c r="J595" s="28">
        <v>0</v>
      </c>
      <c r="K595" s="13" t="s">
        <v>148</v>
      </c>
      <c r="L595" s="13" t="s">
        <v>53</v>
      </c>
      <c r="M595" s="13">
        <v>1</v>
      </c>
      <c r="N595" s="13">
        <v>1</v>
      </c>
      <c r="O595" s="13">
        <v>1</v>
      </c>
      <c r="R595" s="13" t="s">
        <v>73</v>
      </c>
      <c r="S595" s="13" t="s">
        <v>73</v>
      </c>
      <c r="T595" s="13">
        <v>44901</v>
      </c>
      <c r="U595" s="13">
        <v>2958465</v>
      </c>
      <c r="V595" s="13" t="s">
        <v>5707</v>
      </c>
      <c r="W595" s="13" t="s">
        <v>144</v>
      </c>
      <c r="Y595" s="13" t="s">
        <v>143</v>
      </c>
      <c r="Z595" s="13">
        <v>7594328</v>
      </c>
      <c r="AA595" s="13">
        <v>1092</v>
      </c>
      <c r="AB595" s="13">
        <v>546</v>
      </c>
      <c r="AE595" s="51">
        <f t="shared" si="180"/>
        <v>1</v>
      </c>
      <c r="AG595" s="6" t="str">
        <f t="shared" si="181"/>
        <v>90MB1BG0-C1BAY0</v>
      </c>
      <c r="AH595" s="6" t="str">
        <f t="shared" si="182"/>
        <v>59MB1BGB-MB0A01S</v>
      </c>
      <c r="AI595" s="6" t="str">
        <f t="shared" si="183"/>
        <v/>
      </c>
      <c r="AJ595" s="6" t="str">
        <f t="shared" si="184"/>
        <v/>
      </c>
      <c r="AK595" s="6" t="str">
        <f t="shared" si="185"/>
        <v/>
      </c>
      <c r="AL595" s="6" t="str">
        <f t="shared" si="186"/>
        <v/>
      </c>
      <c r="AM595" s="6" t="str">
        <f t="shared" si="187"/>
        <v/>
      </c>
      <c r="AN595" s="6" t="str">
        <f t="shared" si="188"/>
        <v/>
      </c>
      <c r="AO595" s="6" t="str">
        <f t="shared" si="189"/>
        <v xml:space="preserve">90MB1BG0-C1BAY0 | 59MB1BGB-MB0A01S |  |  |  |  |  | </v>
      </c>
      <c r="AP595" s="6">
        <f t="shared" si="190"/>
        <v>100</v>
      </c>
      <c r="AQ595" s="4"/>
      <c r="AR595" s="6" t="b">
        <f t="shared" si="191"/>
        <v>1</v>
      </c>
      <c r="AS595" s="6" t="str">
        <f t="shared" si="192"/>
        <v>461E | 90MB1BG0-C1BAY0 | 59MB1BGB-MB0A01S |  |  |  |  |  |  | uniq595</v>
      </c>
      <c r="AT595" s="63">
        <f>IF(NOT(AR595),IF(TRIM($H595)="","Assembly","Phantom Alt"),VLOOKUP(F595,ZPCS04!B:G,6,0))</f>
        <v>71</v>
      </c>
      <c r="AU595" s="7"/>
      <c r="AV595" s="38">
        <f ca="1">IF(TRIM($W595)="F",OFFSET($A$5,MATCH($AS595,$AS$5:$AS595,0)-1,0),$A595)</f>
        <v>594</v>
      </c>
      <c r="AW595" s="38">
        <f ca="1">IFERROR(OFFSET(ZPCS04!$A$1,MATCH(F595,ZPCS04!B:B,0)-1,0),100)</f>
        <v>1.9999999850000001</v>
      </c>
      <c r="AX595" s="7"/>
      <c r="AY595" s="6" t="b">
        <f t="shared" si="193"/>
        <v>1</v>
      </c>
      <c r="AZ595" s="6" t="b">
        <f t="shared" si="194"/>
        <v>1</v>
      </c>
      <c r="BB595" s="38" t="str">
        <f ca="1">IF(AT595="Phantom Alt",MATCH($AS595,$AS$5:$AS595,0),IF(OR(OFFSET($AF595,0,8-COUNTBLANK($AG595:$AN595))=$F594,$BE595=$BE594),$BB594,""))</f>
        <v/>
      </c>
      <c r="BC595" s="41"/>
      <c r="BD595" s="55" t="str">
        <f t="shared" si="195"/>
        <v>90MB1BG0-C1BAY0 | 06113-00850000</v>
      </c>
      <c r="BE595" s="55" t="str">
        <f t="shared" ca="1" si="196"/>
        <v>90MB1BG0-C1BAY0 | 59MB1BGB-MB0A01S</v>
      </c>
      <c r="BF595" s="57">
        <f ca="1">IFERROR(VLOOKUP($BE595,$BD$5:$BF594,3,0)*$AE595,VLOOKUP($C595,Demanda!$A:$B,2,0)*$AE595)*IF(AT595="Phantom Alt",$BC595,TRUE)</f>
        <v>1500</v>
      </c>
      <c r="BG595" s="57">
        <f t="shared" ca="1" si="197"/>
        <v>1500</v>
      </c>
      <c r="BH595" s="57">
        <f>SUMIF(Invoice!A:A,F595,Invoice!B:B)</f>
        <v>1500</v>
      </c>
      <c r="BI595" s="57">
        <f t="shared" ca="1" si="198"/>
        <v>1500</v>
      </c>
      <c r="BJ595" s="57">
        <f ca="1">MIN((BI595-SUMIF($AS$5:AS594,AS595,$BJ$5:BJ594)),MAX(0,BH595-SUMIF($F$5:F594,F595,$BJ$5:BJ594)))</f>
        <v>1500</v>
      </c>
      <c r="BK595" s="57">
        <f t="shared" ca="1" si="199"/>
        <v>0</v>
      </c>
      <c r="BL595" s="57">
        <f ca="1">MAX(0,SUMIF(Invoice!A:A,F595,Invoice!B:B)-SUMIF(F:F,F595,BJ:BJ))*(COUNTIF(F:F,F595)=COUNTIF($F$5:F595,F595))</f>
        <v>0</v>
      </c>
    </row>
    <row r="596" spans="1:64" hidden="1">
      <c r="A596" s="43">
        <v>596</v>
      </c>
      <c r="B596" s="13" t="s">
        <v>145</v>
      </c>
      <c r="C596" s="13" t="s">
        <v>5706</v>
      </c>
      <c r="D596" s="13">
        <v>2</v>
      </c>
      <c r="E596" s="13">
        <v>1740</v>
      </c>
      <c r="F596" s="71" t="s">
        <v>357</v>
      </c>
      <c r="G596" s="71" t="s">
        <v>358</v>
      </c>
      <c r="I596" s="13" t="s">
        <v>54</v>
      </c>
      <c r="J596" s="28">
        <v>0</v>
      </c>
      <c r="K596" s="13" t="s">
        <v>148</v>
      </c>
      <c r="L596" s="13" t="s">
        <v>53</v>
      </c>
      <c r="M596" s="13">
        <v>1</v>
      </c>
      <c r="N596" s="13">
        <v>1</v>
      </c>
      <c r="O596" s="13">
        <v>1</v>
      </c>
      <c r="R596" s="13" t="s">
        <v>73</v>
      </c>
      <c r="S596" s="13" t="s">
        <v>73</v>
      </c>
      <c r="T596" s="13">
        <v>44901</v>
      </c>
      <c r="U596" s="13">
        <v>2958465</v>
      </c>
      <c r="V596" s="13" t="s">
        <v>5707</v>
      </c>
      <c r="W596" s="13" t="s">
        <v>144</v>
      </c>
      <c r="Y596" s="13" t="s">
        <v>143</v>
      </c>
      <c r="Z596" s="13">
        <v>7594328</v>
      </c>
      <c r="AA596" s="13">
        <v>1094</v>
      </c>
      <c r="AB596" s="13">
        <v>547</v>
      </c>
      <c r="AE596" s="51">
        <f t="shared" si="180"/>
        <v>1</v>
      </c>
      <c r="AG596" s="6" t="str">
        <f t="shared" si="181"/>
        <v>90MB1BG0-C1BAY0</v>
      </c>
      <c r="AH596" s="6" t="str">
        <f t="shared" si="182"/>
        <v>59MB1BGB-MB0A01S</v>
      </c>
      <c r="AI596" s="6" t="str">
        <f t="shared" si="183"/>
        <v/>
      </c>
      <c r="AJ596" s="6" t="str">
        <f t="shared" si="184"/>
        <v/>
      </c>
      <c r="AK596" s="6" t="str">
        <f t="shared" si="185"/>
        <v/>
      </c>
      <c r="AL596" s="6" t="str">
        <f t="shared" si="186"/>
        <v/>
      </c>
      <c r="AM596" s="6" t="str">
        <f t="shared" si="187"/>
        <v/>
      </c>
      <c r="AN596" s="6" t="str">
        <f t="shared" si="188"/>
        <v/>
      </c>
      <c r="AO596" s="6" t="str">
        <f t="shared" si="189"/>
        <v xml:space="preserve">90MB1BG0-C1BAY0 | 59MB1BGB-MB0A01S |  |  |  |  |  | </v>
      </c>
      <c r="AP596" s="6">
        <f t="shared" si="190"/>
        <v>100</v>
      </c>
      <c r="AQ596" s="4"/>
      <c r="AR596" s="6" t="b">
        <f t="shared" si="191"/>
        <v>1</v>
      </c>
      <c r="AS596" s="6" t="str">
        <f t="shared" si="192"/>
        <v>461E | 90MB1BG0-C1BAY0 | 59MB1BGB-MB0A01S |  |  |  |  |  |  | uniq596</v>
      </c>
      <c r="AT596" s="63">
        <f>IF(NOT(AR596),IF(TRIM($H596)="","Assembly","Phantom Alt"),VLOOKUP(F596,ZPCS04!B:G,6,0))</f>
        <v>76</v>
      </c>
      <c r="AU596" s="7"/>
      <c r="AV596" s="38">
        <f ca="1">IF(TRIM($W596)="F",OFFSET($A$5,MATCH($AS596,$AS$5:$AS596,0)-1,0),$A596)</f>
        <v>596</v>
      </c>
      <c r="AW596" s="38">
        <f ca="1">IFERROR(OFFSET(ZPCS04!$A$1,MATCH(F596,ZPCS04!B:B,0)-1,0),100)</f>
        <v>1.9999999850000001</v>
      </c>
      <c r="AX596" s="7"/>
      <c r="AY596" s="6" t="b">
        <f t="shared" si="193"/>
        <v>1</v>
      </c>
      <c r="AZ596" s="6" t="b">
        <f t="shared" si="194"/>
        <v>1</v>
      </c>
      <c r="BB596" s="38" t="str">
        <f ca="1">IF(AT596="Phantom Alt",MATCH($AS596,$AS$5:$AS596,0),IF(OR(OFFSET($AF596,0,8-COUNTBLANK($AG596:$AN596))=$F595,$BE596=$BE595),$BB595,""))</f>
        <v/>
      </c>
      <c r="BC596" s="41"/>
      <c r="BD596" s="55" t="str">
        <f t="shared" si="195"/>
        <v>90MB1BG0-C1BAY0 | 06116-00440200</v>
      </c>
      <c r="BE596" s="55" t="str">
        <f t="shared" ca="1" si="196"/>
        <v>90MB1BG0-C1BAY0 | 59MB1BGB-MB0A01S</v>
      </c>
      <c r="BF596" s="57">
        <f ca="1">IFERROR(VLOOKUP($BE596,$BD$5:$BF595,3,0)*$AE596,VLOOKUP($C596,Demanda!$A:$B,2,0)*$AE596)*IF(AT596="Phantom Alt",$BC596,TRUE)</f>
        <v>1500</v>
      </c>
      <c r="BG596" s="57">
        <f t="shared" ca="1" si="197"/>
        <v>1500</v>
      </c>
      <c r="BH596" s="57">
        <f>SUMIF(Invoice!A:A,F596,Invoice!B:B)</f>
        <v>1500</v>
      </c>
      <c r="BI596" s="57">
        <f t="shared" ca="1" si="198"/>
        <v>1500</v>
      </c>
      <c r="BJ596" s="57">
        <f ca="1">MIN((BI596-SUMIF($AS$5:AS595,AS596,$BJ$5:BJ595)),MAX(0,BH596-SUMIF($F$5:F595,F596,$BJ$5:BJ595)))</f>
        <v>1500</v>
      </c>
      <c r="BK596" s="57">
        <f t="shared" ca="1" si="199"/>
        <v>0</v>
      </c>
      <c r="BL596" s="57">
        <f ca="1">MAX(0,SUMIF(Invoice!A:A,F596,Invoice!B:B)-SUMIF(F:F,F596,BJ:BJ))*(COUNTIF(F:F,F596)=COUNTIF($F$5:F596,F596))</f>
        <v>0</v>
      </c>
    </row>
    <row r="597" spans="1:64" hidden="1">
      <c r="A597" s="43">
        <v>600</v>
      </c>
      <c r="B597" s="13" t="s">
        <v>145</v>
      </c>
      <c r="C597" s="13" t="s">
        <v>5706</v>
      </c>
      <c r="D597" s="13">
        <v>2</v>
      </c>
      <c r="E597" s="13">
        <v>1750</v>
      </c>
      <c r="F597" s="71" t="s">
        <v>362</v>
      </c>
      <c r="G597" s="71" t="s">
        <v>363</v>
      </c>
      <c r="H597" s="13" t="s">
        <v>1163</v>
      </c>
      <c r="I597" s="13" t="s">
        <v>55</v>
      </c>
      <c r="J597" s="28">
        <v>0</v>
      </c>
      <c r="K597" s="13" t="s">
        <v>148</v>
      </c>
      <c r="L597" s="13" t="s">
        <v>53</v>
      </c>
      <c r="M597" s="13">
        <v>1</v>
      </c>
      <c r="O597" s="13">
        <v>1</v>
      </c>
      <c r="P597" s="13">
        <v>2</v>
      </c>
      <c r="Q597" s="13">
        <v>2</v>
      </c>
      <c r="R597" s="13" t="s">
        <v>73</v>
      </c>
      <c r="S597" s="13" t="s">
        <v>73</v>
      </c>
      <c r="T597" s="13">
        <v>44901</v>
      </c>
      <c r="U597" s="13">
        <v>2958465</v>
      </c>
      <c r="V597" s="13" t="s">
        <v>5707</v>
      </c>
      <c r="W597" s="13" t="s">
        <v>144</v>
      </c>
      <c r="Y597" s="13" t="s">
        <v>143</v>
      </c>
      <c r="Z597" s="13">
        <v>7594328</v>
      </c>
      <c r="AA597" s="13">
        <v>1098</v>
      </c>
      <c r="AB597" s="13">
        <v>549</v>
      </c>
      <c r="AE597" s="51">
        <f t="shared" si="180"/>
        <v>1</v>
      </c>
      <c r="AG597" s="6" t="str">
        <f t="shared" si="181"/>
        <v>90MB1BG0-C1BAY0</v>
      </c>
      <c r="AH597" s="6" t="str">
        <f t="shared" si="182"/>
        <v>59MB1BGB-MB0A01S</v>
      </c>
      <c r="AI597" s="6" t="str">
        <f t="shared" si="183"/>
        <v/>
      </c>
      <c r="AJ597" s="6" t="str">
        <f t="shared" si="184"/>
        <v/>
      </c>
      <c r="AK597" s="6" t="str">
        <f t="shared" si="185"/>
        <v/>
      </c>
      <c r="AL597" s="6" t="str">
        <f t="shared" si="186"/>
        <v/>
      </c>
      <c r="AM597" s="6" t="str">
        <f t="shared" si="187"/>
        <v/>
      </c>
      <c r="AN597" s="6" t="str">
        <f t="shared" si="188"/>
        <v/>
      </c>
      <c r="AO597" s="6" t="str">
        <f t="shared" si="189"/>
        <v xml:space="preserve">90MB1BG0-C1BAY0 | 59MB1BGB-MB0A01S |  |  |  |  |  | </v>
      </c>
      <c r="AP597" s="6">
        <f t="shared" si="190"/>
        <v>0</v>
      </c>
      <c r="AQ597" s="4"/>
      <c r="AR597" s="6" t="b">
        <f t="shared" si="191"/>
        <v>1</v>
      </c>
      <c r="AS597" s="6" t="str">
        <f t="shared" si="192"/>
        <v>461E | 90MB1BG0-C1BAY0 | 59MB1BGB-MB0A01S |  |  |  |  |  |  | H4</v>
      </c>
      <c r="AT597" s="63">
        <f>IF(NOT(AR597),IF(TRIM($H597)="","Assembly","Phantom Alt"),VLOOKUP(F597,ZPCS04!B:G,6,0))</f>
        <v>929</v>
      </c>
      <c r="AU597" s="7"/>
      <c r="AV597" s="38">
        <f ca="1">IF(TRIM($W597)="F",OFFSET($A$5,MATCH($AS597,$AS$5:$AS597,0)-1,0),$A597)</f>
        <v>600</v>
      </c>
      <c r="AW597" s="38">
        <f ca="1">IFERROR(OFFSET(ZPCS04!$A$1,MATCH(F597,ZPCS04!B:B,0)-1,0),100)</f>
        <v>2</v>
      </c>
      <c r="AX597" s="7"/>
      <c r="AY597" s="6" t="b">
        <f t="shared" si="193"/>
        <v>1</v>
      </c>
      <c r="AZ597" s="6" t="b">
        <f t="shared" si="194"/>
        <v>1</v>
      </c>
      <c r="BB597" s="38" t="str">
        <f ca="1">IF(AT597="Phantom Alt",MATCH($AS597,$AS$5:$AS597,0),IF(OR(OFFSET($AF597,0,8-COUNTBLANK($AG597:$AN597))=$F596,$BE597=$BE596),$BB596,""))</f>
        <v/>
      </c>
      <c r="BC597" s="41"/>
      <c r="BD597" s="55" t="str">
        <f t="shared" si="195"/>
        <v>90MB1BG0-C1BAY0 | 06010-00240000</v>
      </c>
      <c r="BE597" s="55" t="str">
        <f t="shared" ca="1" si="196"/>
        <v>90MB1BG0-C1BAY0 | 59MB1BGB-MB0A01S</v>
      </c>
      <c r="BF597" s="57">
        <f ca="1">IFERROR(VLOOKUP($BE597,$BD$5:$BF596,3,0)*$AE597,VLOOKUP($C597,Demanda!$A:$B,2,0)*$AE597)*IF(AT597="Phantom Alt",$BC597,TRUE)</f>
        <v>1500</v>
      </c>
      <c r="BG597" s="57">
        <f t="shared" ca="1" si="197"/>
        <v>0</v>
      </c>
      <c r="BH597" s="57">
        <f>SUMIF(Invoice!A:A,F597,Invoice!B:B)</f>
        <v>0</v>
      </c>
      <c r="BI597" s="57">
        <f t="shared" ca="1" si="198"/>
        <v>1500</v>
      </c>
      <c r="BJ597" s="57">
        <f ca="1">MIN((BI597-SUMIF($AS$5:AS596,AS597,$BJ$5:BJ596)),MAX(0,BH597-SUMIF($F$5:F596,F597,$BJ$5:BJ596)))</f>
        <v>0</v>
      </c>
      <c r="BK597" s="57">
        <f t="shared" ca="1" si="199"/>
        <v>0</v>
      </c>
      <c r="BL597" s="57">
        <f ca="1">MAX(0,SUMIF(Invoice!A:A,F597,Invoice!B:B)-SUMIF(F:F,F597,BJ:BJ))*(COUNTIF(F:F,F597)=COUNTIF($F$5:F597,F597))</f>
        <v>0</v>
      </c>
    </row>
    <row r="598" spans="1:64" hidden="1">
      <c r="A598" s="43">
        <v>597</v>
      </c>
      <c r="B598" s="13" t="s">
        <v>145</v>
      </c>
      <c r="C598" s="13" t="s">
        <v>5706</v>
      </c>
      <c r="D598" s="13">
        <v>2</v>
      </c>
      <c r="E598" s="13">
        <v>1750</v>
      </c>
      <c r="F598" s="71" t="s">
        <v>364</v>
      </c>
      <c r="G598" s="71" t="s">
        <v>365</v>
      </c>
      <c r="H598" s="13" t="s">
        <v>1163</v>
      </c>
      <c r="I598" s="13" t="s">
        <v>55</v>
      </c>
      <c r="J598" s="28">
        <v>0</v>
      </c>
      <c r="K598" s="13" t="s">
        <v>148</v>
      </c>
      <c r="L598" s="13" t="s">
        <v>53</v>
      </c>
      <c r="M598" s="13">
        <v>1</v>
      </c>
      <c r="O598" s="13">
        <v>1</v>
      </c>
      <c r="P598" s="13">
        <v>2</v>
      </c>
      <c r="Q598" s="13">
        <v>3</v>
      </c>
      <c r="R598" s="13" t="s">
        <v>73</v>
      </c>
      <c r="S598" s="13" t="s">
        <v>73</v>
      </c>
      <c r="T598" s="13">
        <v>44901</v>
      </c>
      <c r="U598" s="13">
        <v>2958465</v>
      </c>
      <c r="V598" s="13" t="s">
        <v>5707</v>
      </c>
      <c r="W598" s="13" t="s">
        <v>144</v>
      </c>
      <c r="Y598" s="13" t="s">
        <v>143</v>
      </c>
      <c r="Z598" s="13">
        <v>7594328</v>
      </c>
      <c r="AA598" s="13">
        <v>1100</v>
      </c>
      <c r="AB598" s="13">
        <v>550</v>
      </c>
      <c r="AE598" s="51">
        <f t="shared" si="180"/>
        <v>1</v>
      </c>
      <c r="AG598" s="6" t="str">
        <f t="shared" si="181"/>
        <v>90MB1BG0-C1BAY0</v>
      </c>
      <c r="AH598" s="6" t="str">
        <f t="shared" si="182"/>
        <v>59MB1BGB-MB0A01S</v>
      </c>
      <c r="AI598" s="6" t="str">
        <f t="shared" si="183"/>
        <v/>
      </c>
      <c r="AJ598" s="6" t="str">
        <f t="shared" si="184"/>
        <v/>
      </c>
      <c r="AK598" s="6" t="str">
        <f t="shared" si="185"/>
        <v/>
      </c>
      <c r="AL598" s="6" t="str">
        <f t="shared" si="186"/>
        <v/>
      </c>
      <c r="AM598" s="6" t="str">
        <f t="shared" si="187"/>
        <v/>
      </c>
      <c r="AN598" s="6" t="str">
        <f t="shared" si="188"/>
        <v/>
      </c>
      <c r="AO598" s="6" t="str">
        <f t="shared" si="189"/>
        <v xml:space="preserve">90MB1BG0-C1BAY0 | 59MB1BGB-MB0A01S |  |  |  |  |  | </v>
      </c>
      <c r="AP598" s="6">
        <f t="shared" si="190"/>
        <v>0</v>
      </c>
      <c r="AQ598" s="4"/>
      <c r="AR598" s="6" t="b">
        <f t="shared" si="191"/>
        <v>1</v>
      </c>
      <c r="AS598" s="6" t="str">
        <f t="shared" si="192"/>
        <v>461E | 90MB1BG0-C1BAY0 | 59MB1BGB-MB0A01S |  |  |  |  |  |  | H4</v>
      </c>
      <c r="AT598" s="63">
        <f>IF(NOT(AR598),IF(TRIM($H598)="","Assembly","Phantom Alt"),VLOOKUP(F598,ZPCS04!B:G,6,0))</f>
        <v>929</v>
      </c>
      <c r="AU598" s="7"/>
      <c r="AV598" s="38">
        <f ca="1">IF(TRIM($W598)="F",OFFSET($A$5,MATCH($AS598,$AS$5:$AS598,0)-1,0),$A598)</f>
        <v>600</v>
      </c>
      <c r="AW598" s="38">
        <f ca="1">IFERROR(OFFSET(ZPCS04!$A$1,MATCH(F598,ZPCS04!B:B,0)-1,0),100)</f>
        <v>2</v>
      </c>
      <c r="AX598" s="7"/>
      <c r="AY598" s="6" t="b">
        <f t="shared" si="193"/>
        <v>1</v>
      </c>
      <c r="AZ598" s="6" t="b">
        <f t="shared" si="194"/>
        <v>1</v>
      </c>
      <c r="BB598" s="38" t="str">
        <f ca="1">IF(AT598="Phantom Alt",MATCH($AS598,$AS$5:$AS598,0),IF(OR(OFFSET($AF598,0,8-COUNTBLANK($AG598:$AN598))=$F597,$BE598=$BE597),$BB597,""))</f>
        <v/>
      </c>
      <c r="BC598" s="41"/>
      <c r="BD598" s="55" t="str">
        <f t="shared" si="195"/>
        <v>90MB1BG0-C1BAY0 | 06G010132010</v>
      </c>
      <c r="BE598" s="55" t="str">
        <f t="shared" ca="1" si="196"/>
        <v>90MB1BG0-C1BAY0 | 59MB1BGB-MB0A01S</v>
      </c>
      <c r="BF598" s="57">
        <f ca="1">IFERROR(VLOOKUP($BE598,$BD$5:$BF597,3,0)*$AE598,VLOOKUP($C598,Demanda!$A:$B,2,0)*$AE598)*IF(AT598="Phantom Alt",$BC598,TRUE)</f>
        <v>1500</v>
      </c>
      <c r="BG598" s="57">
        <f t="shared" ca="1" si="197"/>
        <v>0</v>
      </c>
      <c r="BH598" s="57">
        <f>SUMIF(Invoice!A:A,F598,Invoice!B:B)</f>
        <v>0</v>
      </c>
      <c r="BI598" s="57">
        <f t="shared" ca="1" si="198"/>
        <v>1500</v>
      </c>
      <c r="BJ598" s="57">
        <f ca="1">MIN((BI598-SUMIF($AS$5:AS597,AS598,$BJ$5:BJ597)),MAX(0,BH598-SUMIF($F$5:F597,F598,$BJ$5:BJ597)))</f>
        <v>0</v>
      </c>
      <c r="BK598" s="57">
        <f t="shared" ca="1" si="199"/>
        <v>0</v>
      </c>
      <c r="BL598" s="57">
        <f ca="1">MAX(0,SUMIF(Invoice!A:A,F598,Invoice!B:B)-SUMIF(F:F,F598,BJ:BJ))*(COUNTIF(F:F,F598)=COUNTIF($F$5:F598,F598))</f>
        <v>0</v>
      </c>
    </row>
    <row r="599" spans="1:64" hidden="1">
      <c r="A599" s="43">
        <v>598</v>
      </c>
      <c r="B599" s="13" t="s">
        <v>145</v>
      </c>
      <c r="C599" s="13" t="s">
        <v>5706</v>
      </c>
      <c r="D599" s="13">
        <v>2</v>
      </c>
      <c r="E599" s="13">
        <v>1750</v>
      </c>
      <c r="F599" s="71" t="s">
        <v>366</v>
      </c>
      <c r="G599" s="71" t="s">
        <v>367</v>
      </c>
      <c r="H599" s="13" t="s">
        <v>1163</v>
      </c>
      <c r="I599" s="13" t="s">
        <v>54</v>
      </c>
      <c r="J599" s="28">
        <v>100</v>
      </c>
      <c r="K599" s="13" t="s">
        <v>148</v>
      </c>
      <c r="L599" s="13" t="s">
        <v>53</v>
      </c>
      <c r="M599" s="13">
        <v>1</v>
      </c>
      <c r="N599" s="13">
        <v>1</v>
      </c>
      <c r="O599" s="13">
        <v>1</v>
      </c>
      <c r="P599" s="13">
        <v>2</v>
      </c>
      <c r="Q599" s="13">
        <v>1</v>
      </c>
      <c r="R599" s="13" t="s">
        <v>73</v>
      </c>
      <c r="S599" s="13" t="s">
        <v>73</v>
      </c>
      <c r="T599" s="13">
        <v>44901</v>
      </c>
      <c r="U599" s="13">
        <v>2958465</v>
      </c>
      <c r="V599" s="13" t="s">
        <v>5707</v>
      </c>
      <c r="W599" s="13" t="s">
        <v>144</v>
      </c>
      <c r="Y599" s="13" t="s">
        <v>143</v>
      </c>
      <c r="Z599" s="13">
        <v>7594328</v>
      </c>
      <c r="AA599" s="13">
        <v>1096</v>
      </c>
      <c r="AB599" s="13">
        <v>548</v>
      </c>
      <c r="AE599" s="51">
        <f t="shared" si="180"/>
        <v>1</v>
      </c>
      <c r="AG599" s="6" t="str">
        <f t="shared" si="181"/>
        <v>90MB1BG0-C1BAY0</v>
      </c>
      <c r="AH599" s="6" t="str">
        <f t="shared" si="182"/>
        <v>59MB1BGB-MB0A01S</v>
      </c>
      <c r="AI599" s="6" t="str">
        <f t="shared" si="183"/>
        <v/>
      </c>
      <c r="AJ599" s="6" t="str">
        <f t="shared" si="184"/>
        <v/>
      </c>
      <c r="AK599" s="6" t="str">
        <f t="shared" si="185"/>
        <v/>
      </c>
      <c r="AL599" s="6" t="str">
        <f t="shared" si="186"/>
        <v/>
      </c>
      <c r="AM599" s="6" t="str">
        <f t="shared" si="187"/>
        <v/>
      </c>
      <c r="AN599" s="6" t="str">
        <f t="shared" si="188"/>
        <v/>
      </c>
      <c r="AO599" s="6" t="str">
        <f t="shared" si="189"/>
        <v xml:space="preserve">90MB1BG0-C1BAY0 | 59MB1BGB-MB0A01S |  |  |  |  |  | </v>
      </c>
      <c r="AP599" s="6">
        <f t="shared" si="190"/>
        <v>100</v>
      </c>
      <c r="AQ599" s="4"/>
      <c r="AR599" s="6" t="b">
        <f t="shared" si="191"/>
        <v>1</v>
      </c>
      <c r="AS599" s="6" t="str">
        <f t="shared" si="192"/>
        <v>461E | 90MB1BG0-C1BAY0 | 59MB1BGB-MB0A01S |  |  |  |  |  |  | H4</v>
      </c>
      <c r="AT599" s="63">
        <f>IF(NOT(AR599),IF(TRIM($H599)="","Assembly","Phantom Alt"),VLOOKUP(F599,ZPCS04!B:G,6,0))</f>
        <v>929</v>
      </c>
      <c r="AU599" s="7"/>
      <c r="AV599" s="38">
        <f ca="1">IF(TRIM($W599)="F",OFFSET($A$5,MATCH($AS599,$AS$5:$AS599,0)-1,0),$A599)</f>
        <v>600</v>
      </c>
      <c r="AW599" s="38">
        <f ca="1">IFERROR(OFFSET(ZPCS04!$A$1,MATCH(F599,ZPCS04!B:B,0)-1,0),100)</f>
        <v>1.9999999850000001</v>
      </c>
      <c r="AX599" s="7"/>
      <c r="AY599" s="6" t="b">
        <f t="shared" si="193"/>
        <v>1</v>
      </c>
      <c r="AZ599" s="6" t="b">
        <f t="shared" si="194"/>
        <v>1</v>
      </c>
      <c r="BB599" s="38" t="str">
        <f ca="1">IF(AT599="Phantom Alt",MATCH($AS599,$AS$5:$AS599,0),IF(OR(OFFSET($AF599,0,8-COUNTBLANK($AG599:$AN599))=$F598,$BE599=$BE598),$BB598,""))</f>
        <v/>
      </c>
      <c r="BC599" s="41"/>
      <c r="BD599" s="55" t="str">
        <f t="shared" si="195"/>
        <v>90MB1BG0-C1BAY0 | 06G010205010</v>
      </c>
      <c r="BE599" s="55" t="str">
        <f t="shared" ca="1" si="196"/>
        <v>90MB1BG0-C1BAY0 | 59MB1BGB-MB0A01S</v>
      </c>
      <c r="BF599" s="57">
        <f ca="1">IFERROR(VLOOKUP($BE599,$BD$5:$BF598,3,0)*$AE599,VLOOKUP($C599,Demanda!$A:$B,2,0)*$AE599)*IF(AT599="Phantom Alt",$BC599,TRUE)</f>
        <v>1500</v>
      </c>
      <c r="BG599" s="57">
        <f t="shared" ca="1" si="197"/>
        <v>1500</v>
      </c>
      <c r="BH599" s="57">
        <f>SUMIF(Invoice!A:A,F599,Invoice!B:B)</f>
        <v>1500</v>
      </c>
      <c r="BI599" s="57">
        <f t="shared" ca="1" si="198"/>
        <v>1500</v>
      </c>
      <c r="BJ599" s="57">
        <f ca="1">MIN((BI599-SUMIF($AS$5:AS598,AS599,$BJ$5:BJ598)),MAX(0,BH599-SUMIF($F$5:F598,F599,$BJ$5:BJ598)))</f>
        <v>1500</v>
      </c>
      <c r="BK599" s="57">
        <f t="shared" ca="1" si="199"/>
        <v>0</v>
      </c>
      <c r="BL599" s="57">
        <f ca="1">MAX(0,SUMIF(Invoice!A:A,F599,Invoice!B:B)-SUMIF(F:F,F599,BJ:BJ))*(COUNTIF(F:F,F599)=COUNTIF($F$5:F599,F599))</f>
        <v>0</v>
      </c>
    </row>
    <row r="600" spans="1:64" hidden="1">
      <c r="A600" s="43">
        <v>599</v>
      </c>
      <c r="B600" s="13" t="s">
        <v>145</v>
      </c>
      <c r="C600" s="13" t="s">
        <v>5706</v>
      </c>
      <c r="D600" s="13">
        <v>2</v>
      </c>
      <c r="E600" s="13">
        <v>1760</v>
      </c>
      <c r="F600" s="71" t="s">
        <v>369</v>
      </c>
      <c r="G600" s="71" t="s">
        <v>370</v>
      </c>
      <c r="H600" s="13" t="s">
        <v>1169</v>
      </c>
      <c r="I600" s="13" t="s">
        <v>55</v>
      </c>
      <c r="J600" s="28">
        <v>0</v>
      </c>
      <c r="K600" s="13" t="s">
        <v>148</v>
      </c>
      <c r="L600" s="13" t="s">
        <v>53</v>
      </c>
      <c r="M600" s="13">
        <v>2</v>
      </c>
      <c r="O600" s="13">
        <v>1</v>
      </c>
      <c r="P600" s="13">
        <v>2</v>
      </c>
      <c r="Q600" s="13">
        <v>2</v>
      </c>
      <c r="R600" s="13" t="s">
        <v>73</v>
      </c>
      <c r="S600" s="13" t="s">
        <v>73</v>
      </c>
      <c r="T600" s="13">
        <v>44901</v>
      </c>
      <c r="U600" s="13">
        <v>2958465</v>
      </c>
      <c r="V600" s="13" t="s">
        <v>5707</v>
      </c>
      <c r="W600" s="13" t="s">
        <v>144</v>
      </c>
      <c r="Y600" s="13" t="s">
        <v>143</v>
      </c>
      <c r="Z600" s="13">
        <v>7594328</v>
      </c>
      <c r="AA600" s="13">
        <v>1104</v>
      </c>
      <c r="AB600" s="13">
        <v>552</v>
      </c>
      <c r="AE600" s="51">
        <f t="shared" si="180"/>
        <v>2</v>
      </c>
      <c r="AG600" s="6" t="str">
        <f t="shared" si="181"/>
        <v>90MB1BG0-C1BAY0</v>
      </c>
      <c r="AH600" s="6" t="str">
        <f t="shared" si="182"/>
        <v>59MB1BGB-MB0A01S</v>
      </c>
      <c r="AI600" s="6" t="str">
        <f t="shared" si="183"/>
        <v/>
      </c>
      <c r="AJ600" s="6" t="str">
        <f t="shared" si="184"/>
        <v/>
      </c>
      <c r="AK600" s="6" t="str">
        <f t="shared" si="185"/>
        <v/>
      </c>
      <c r="AL600" s="6" t="str">
        <f t="shared" si="186"/>
        <v/>
      </c>
      <c r="AM600" s="6" t="str">
        <f t="shared" si="187"/>
        <v/>
      </c>
      <c r="AN600" s="6" t="str">
        <f t="shared" si="188"/>
        <v/>
      </c>
      <c r="AO600" s="6" t="str">
        <f t="shared" si="189"/>
        <v xml:space="preserve">90MB1BG0-C1BAY0 | 59MB1BGB-MB0A01S |  |  |  |  |  | </v>
      </c>
      <c r="AP600" s="6">
        <f t="shared" si="190"/>
        <v>0</v>
      </c>
      <c r="AQ600" s="4"/>
      <c r="AR600" s="6" t="b">
        <f t="shared" si="191"/>
        <v>1</v>
      </c>
      <c r="AS600" s="6" t="str">
        <f t="shared" si="192"/>
        <v>461E | 90MB1BG0-C1BAY0 | 59MB1BGB-MB0A01S |  |  |  |  |  |  | H5</v>
      </c>
      <c r="AT600" s="63">
        <f>IF(NOT(AR600),IF(TRIM($H600)="","Assembly","Phantom Alt"),VLOOKUP(F600,ZPCS04!B:G,6,0))</f>
        <v>925</v>
      </c>
      <c r="AU600" s="7"/>
      <c r="AV600" s="38">
        <f ca="1">IF(TRIM($W600)="F",OFFSET($A$5,MATCH($AS600,$AS$5:$AS600,0)-1,0),$A600)</f>
        <v>599</v>
      </c>
      <c r="AW600" s="38">
        <f ca="1">IFERROR(OFFSET(ZPCS04!$A$1,MATCH(F600,ZPCS04!B:B,0)-1,0),100)</f>
        <v>1.99999997</v>
      </c>
      <c r="AX600" s="7"/>
      <c r="AY600" s="6" t="b">
        <f t="shared" si="193"/>
        <v>1</v>
      </c>
      <c r="AZ600" s="6" t="b">
        <f t="shared" si="194"/>
        <v>1</v>
      </c>
      <c r="BB600" s="38" t="str">
        <f ca="1">IF(AT600="Phantom Alt",MATCH($AS600,$AS$5:$AS600,0),IF(OR(OFFSET($AF600,0,8-COUNTBLANK($AG600:$AN600))=$F599,$BE600=$BE599),$BB599,""))</f>
        <v/>
      </c>
      <c r="BC600" s="41"/>
      <c r="BD600" s="55" t="str">
        <f t="shared" si="195"/>
        <v>90MB1BG0-C1BAY0 | 06016-01080000</v>
      </c>
      <c r="BE600" s="55" t="str">
        <f t="shared" ca="1" si="196"/>
        <v>90MB1BG0-C1BAY0 | 59MB1BGB-MB0A01S</v>
      </c>
      <c r="BF600" s="57">
        <f ca="1">IFERROR(VLOOKUP($BE600,$BD$5:$BF599,3,0)*$AE600,VLOOKUP($C600,Demanda!$A:$B,2,0)*$AE600)*IF(AT600="Phantom Alt",$BC600,TRUE)</f>
        <v>3000</v>
      </c>
      <c r="BG600" s="57">
        <f t="shared" ca="1" si="197"/>
        <v>0</v>
      </c>
      <c r="BH600" s="57">
        <f>SUMIF(Invoice!A:A,F600,Invoice!B:B)</f>
        <v>3000</v>
      </c>
      <c r="BI600" s="57">
        <f t="shared" ca="1" si="198"/>
        <v>3000</v>
      </c>
      <c r="BJ600" s="57">
        <f ca="1">MIN((BI600-SUMIF($AS$5:AS599,AS600,$BJ$5:BJ599)),MAX(0,BH600-SUMIF($F$5:F599,F600,$BJ$5:BJ599)))</f>
        <v>3000</v>
      </c>
      <c r="BK600" s="57">
        <f t="shared" ca="1" si="199"/>
        <v>0</v>
      </c>
      <c r="BL600" s="57">
        <f ca="1">MAX(0,SUMIF(Invoice!A:A,F600,Invoice!B:B)-SUMIF(F:F,F600,BJ:BJ))*(COUNTIF(F:F,F600)=COUNTIF($F$5:F600,F600))</f>
        <v>0</v>
      </c>
    </row>
    <row r="601" spans="1:64" hidden="1">
      <c r="A601" s="43">
        <v>601</v>
      </c>
      <c r="B601" s="13" t="s">
        <v>145</v>
      </c>
      <c r="C601" s="13" t="s">
        <v>5706</v>
      </c>
      <c r="D601" s="13">
        <v>2</v>
      </c>
      <c r="E601" s="13">
        <v>1760</v>
      </c>
      <c r="F601" s="71" t="s">
        <v>371</v>
      </c>
      <c r="G601" s="71" t="s">
        <v>372</v>
      </c>
      <c r="H601" s="13" t="s">
        <v>1169</v>
      </c>
      <c r="I601" s="13" t="s">
        <v>54</v>
      </c>
      <c r="J601" s="28">
        <v>100</v>
      </c>
      <c r="K601" s="13" t="s">
        <v>148</v>
      </c>
      <c r="L601" s="13" t="s">
        <v>53</v>
      </c>
      <c r="M601" s="13">
        <v>2</v>
      </c>
      <c r="N601" s="13">
        <v>2</v>
      </c>
      <c r="O601" s="13">
        <v>1</v>
      </c>
      <c r="P601" s="13">
        <v>2</v>
      </c>
      <c r="Q601" s="13">
        <v>1</v>
      </c>
      <c r="R601" s="13" t="s">
        <v>73</v>
      </c>
      <c r="S601" s="13" t="s">
        <v>73</v>
      </c>
      <c r="T601" s="13">
        <v>44901</v>
      </c>
      <c r="U601" s="13">
        <v>2958465</v>
      </c>
      <c r="V601" s="13" t="s">
        <v>5707</v>
      </c>
      <c r="W601" s="13" t="s">
        <v>144</v>
      </c>
      <c r="Y601" s="13" t="s">
        <v>143</v>
      </c>
      <c r="Z601" s="13">
        <v>7594328</v>
      </c>
      <c r="AA601" s="13">
        <v>1102</v>
      </c>
      <c r="AB601" s="13">
        <v>551</v>
      </c>
      <c r="AE601" s="51">
        <f t="shared" si="180"/>
        <v>2</v>
      </c>
      <c r="AG601" s="6" t="str">
        <f t="shared" si="181"/>
        <v>90MB1BG0-C1BAY0</v>
      </c>
      <c r="AH601" s="6" t="str">
        <f t="shared" si="182"/>
        <v>59MB1BGB-MB0A01S</v>
      </c>
      <c r="AI601" s="6" t="str">
        <f t="shared" si="183"/>
        <v/>
      </c>
      <c r="AJ601" s="6" t="str">
        <f t="shared" si="184"/>
        <v/>
      </c>
      <c r="AK601" s="6" t="str">
        <f t="shared" si="185"/>
        <v/>
      </c>
      <c r="AL601" s="6" t="str">
        <f t="shared" si="186"/>
        <v/>
      </c>
      <c r="AM601" s="6" t="str">
        <f t="shared" si="187"/>
        <v/>
      </c>
      <c r="AN601" s="6" t="str">
        <f t="shared" si="188"/>
        <v/>
      </c>
      <c r="AO601" s="6" t="str">
        <f t="shared" si="189"/>
        <v xml:space="preserve">90MB1BG0-C1BAY0 | 59MB1BGB-MB0A01S |  |  |  |  |  | </v>
      </c>
      <c r="AP601" s="6">
        <f t="shared" si="190"/>
        <v>100</v>
      </c>
      <c r="AQ601" s="4"/>
      <c r="AR601" s="6" t="b">
        <f t="shared" si="191"/>
        <v>1</v>
      </c>
      <c r="AS601" s="6" t="str">
        <f t="shared" si="192"/>
        <v>461E | 90MB1BG0-C1BAY0 | 59MB1BGB-MB0A01S |  |  |  |  |  |  | H5</v>
      </c>
      <c r="AT601" s="63">
        <f>IF(NOT(AR601),IF(TRIM($H601)="","Assembly","Phantom Alt"),VLOOKUP(F601,ZPCS04!B:G,6,0))</f>
        <v>925</v>
      </c>
      <c r="AU601" s="7"/>
      <c r="AV601" s="38">
        <f ca="1">IF(TRIM($W601)="F",OFFSET($A$5,MATCH($AS601,$AS$5:$AS601,0)-1,0),$A601)</f>
        <v>599</v>
      </c>
      <c r="AW601" s="38">
        <f ca="1">IFERROR(OFFSET(ZPCS04!$A$1,MATCH(F601,ZPCS04!B:B,0)-1,0),100)</f>
        <v>2</v>
      </c>
      <c r="AX601" s="7"/>
      <c r="AY601" s="6" t="b">
        <f t="shared" si="193"/>
        <v>1</v>
      </c>
      <c r="AZ601" s="6" t="b">
        <f t="shared" si="194"/>
        <v>1</v>
      </c>
      <c r="BB601" s="38" t="str">
        <f ca="1">IF(AT601="Phantom Alt",MATCH($AS601,$AS$5:$AS601,0),IF(OR(OFFSET($AF601,0,8-COUNTBLANK($AG601:$AN601))=$F600,$BE601=$BE600),$BB600,""))</f>
        <v/>
      </c>
      <c r="BC601" s="41"/>
      <c r="BD601" s="55" t="str">
        <f t="shared" si="195"/>
        <v>90MB1BG0-C1BAY0 | 06G016067020</v>
      </c>
      <c r="BE601" s="55" t="str">
        <f t="shared" ca="1" si="196"/>
        <v>90MB1BG0-C1BAY0 | 59MB1BGB-MB0A01S</v>
      </c>
      <c r="BF601" s="57">
        <f ca="1">IFERROR(VLOOKUP($BE601,$BD$5:$BF600,3,0)*$AE601,VLOOKUP($C601,Demanda!$A:$B,2,0)*$AE601)*IF(AT601="Phantom Alt",$BC601,TRUE)</f>
        <v>3000</v>
      </c>
      <c r="BG601" s="57">
        <f t="shared" ca="1" si="197"/>
        <v>3000</v>
      </c>
      <c r="BH601" s="57">
        <f>SUMIF(Invoice!A:A,F601,Invoice!B:B)</f>
        <v>0</v>
      </c>
      <c r="BI601" s="57">
        <f t="shared" ca="1" si="198"/>
        <v>3000</v>
      </c>
      <c r="BJ601" s="57">
        <f ca="1">MIN((BI601-SUMIF($AS$5:AS600,AS601,$BJ$5:BJ600)),MAX(0,BH601-SUMIF($F$5:F600,F601,$BJ$5:BJ600)))</f>
        <v>0</v>
      </c>
      <c r="BK601" s="57">
        <f t="shared" ca="1" si="199"/>
        <v>0</v>
      </c>
      <c r="BL601" s="57">
        <f ca="1">MAX(0,SUMIF(Invoice!A:A,F601,Invoice!B:B)-SUMIF(F:F,F601,BJ:BJ))*(COUNTIF(F:F,F601)=COUNTIF($F$5:F601,F601))</f>
        <v>0</v>
      </c>
    </row>
    <row r="602" spans="1:64" hidden="1">
      <c r="A602" s="43">
        <v>602</v>
      </c>
      <c r="B602" s="13" t="s">
        <v>145</v>
      </c>
      <c r="C602" s="13" t="s">
        <v>5706</v>
      </c>
      <c r="D602" s="13">
        <v>2</v>
      </c>
      <c r="E602" s="13">
        <v>1780</v>
      </c>
      <c r="F602" s="71" t="s">
        <v>373</v>
      </c>
      <c r="G602" s="71" t="s">
        <v>374</v>
      </c>
      <c r="H602" s="13" t="s">
        <v>1182</v>
      </c>
      <c r="I602" s="13" t="s">
        <v>55</v>
      </c>
      <c r="J602" s="28">
        <v>0</v>
      </c>
      <c r="K602" s="13" t="s">
        <v>148</v>
      </c>
      <c r="L602" s="13" t="s">
        <v>53</v>
      </c>
      <c r="M602" s="13">
        <v>2</v>
      </c>
      <c r="O602" s="13">
        <v>1</v>
      </c>
      <c r="P602" s="13">
        <v>2</v>
      </c>
      <c r="Q602" s="13">
        <v>2</v>
      </c>
      <c r="R602" s="13" t="s">
        <v>73</v>
      </c>
      <c r="S602" s="13" t="s">
        <v>73</v>
      </c>
      <c r="T602" s="13">
        <v>44901</v>
      </c>
      <c r="U602" s="13">
        <v>2958465</v>
      </c>
      <c r="V602" s="13" t="s">
        <v>5707</v>
      </c>
      <c r="W602" s="13" t="s">
        <v>144</v>
      </c>
      <c r="Y602" s="13" t="s">
        <v>143</v>
      </c>
      <c r="Z602" s="13">
        <v>7594328</v>
      </c>
      <c r="AA602" s="13">
        <v>1110</v>
      </c>
      <c r="AB602" s="13">
        <v>555</v>
      </c>
      <c r="AE602" s="51">
        <f t="shared" si="180"/>
        <v>2</v>
      </c>
      <c r="AG602" s="6" t="str">
        <f t="shared" si="181"/>
        <v>90MB1BG0-C1BAY0</v>
      </c>
      <c r="AH602" s="6" t="str">
        <f t="shared" si="182"/>
        <v>59MB1BGB-MB0A01S</v>
      </c>
      <c r="AI602" s="6" t="str">
        <f t="shared" si="183"/>
        <v/>
      </c>
      <c r="AJ602" s="6" t="str">
        <f t="shared" si="184"/>
        <v/>
      </c>
      <c r="AK602" s="6" t="str">
        <f t="shared" si="185"/>
        <v/>
      </c>
      <c r="AL602" s="6" t="str">
        <f t="shared" si="186"/>
        <v/>
      </c>
      <c r="AM602" s="6" t="str">
        <f t="shared" si="187"/>
        <v/>
      </c>
      <c r="AN602" s="6" t="str">
        <f t="shared" si="188"/>
        <v/>
      </c>
      <c r="AO602" s="6" t="str">
        <f t="shared" si="189"/>
        <v xml:space="preserve">90MB1BG0-C1BAY0 | 59MB1BGB-MB0A01S |  |  |  |  |  | </v>
      </c>
      <c r="AP602" s="6">
        <f t="shared" si="190"/>
        <v>0</v>
      </c>
      <c r="AQ602" s="4"/>
      <c r="AR602" s="6" t="b">
        <f t="shared" si="191"/>
        <v>1</v>
      </c>
      <c r="AS602" s="6" t="str">
        <f t="shared" si="192"/>
        <v>461E | 90MB1BG0-C1BAY0 | 59MB1BGB-MB0A01S |  |  |  |  |  |  | H7</v>
      </c>
      <c r="AT602" s="63">
        <f>IF(NOT(AR602),IF(TRIM($H602)="","Assembly","Phantom Alt"),VLOOKUP(F602,ZPCS04!B:G,6,0))</f>
        <v>811</v>
      </c>
      <c r="AU602" s="7"/>
      <c r="AV602" s="38">
        <f ca="1">IF(TRIM($W602)="F",OFFSET($A$5,MATCH($AS602,$AS$5:$AS602,0)-1,0),$A602)</f>
        <v>602</v>
      </c>
      <c r="AW602" s="38">
        <f ca="1">IFERROR(OFFSET(ZPCS04!$A$1,MATCH(F602,ZPCS04!B:B,0)-1,0),100)</f>
        <v>2</v>
      </c>
      <c r="AX602" s="7"/>
      <c r="AY602" s="6" t="b">
        <f t="shared" si="193"/>
        <v>1</v>
      </c>
      <c r="AZ602" s="6" t="b">
        <f t="shared" si="194"/>
        <v>1</v>
      </c>
      <c r="BB602" s="38" t="str">
        <f ca="1">IF(AT602="Phantom Alt",MATCH($AS602,$AS$5:$AS602,0),IF(OR(OFFSET($AF602,0,8-COUNTBLANK($AG602:$AN602))=$F601,$BE602=$BE601),$BB601,""))</f>
        <v/>
      </c>
      <c r="BC602" s="41"/>
      <c r="BD602" s="55" t="str">
        <f t="shared" si="195"/>
        <v>90MB1BG0-C1BAY0 | 06G017001200</v>
      </c>
      <c r="BE602" s="55" t="str">
        <f t="shared" ca="1" si="196"/>
        <v>90MB1BG0-C1BAY0 | 59MB1BGB-MB0A01S</v>
      </c>
      <c r="BF602" s="57">
        <f ca="1">IFERROR(VLOOKUP($BE602,$BD$5:$BF601,3,0)*$AE602,VLOOKUP($C602,Demanda!$A:$B,2,0)*$AE602)*IF(AT602="Phantom Alt",$BC602,TRUE)</f>
        <v>3000</v>
      </c>
      <c r="BG602" s="57">
        <f t="shared" ca="1" si="197"/>
        <v>0</v>
      </c>
      <c r="BH602" s="57">
        <f>SUMIF(Invoice!A:A,F602,Invoice!B:B)</f>
        <v>0</v>
      </c>
      <c r="BI602" s="57">
        <f t="shared" ca="1" si="198"/>
        <v>3000</v>
      </c>
      <c r="BJ602" s="57">
        <f ca="1">MIN((BI602-SUMIF($AS$5:AS601,AS602,$BJ$5:BJ601)),MAX(0,BH602-SUMIF($F$5:F601,F602,$BJ$5:BJ601)))</f>
        <v>0</v>
      </c>
      <c r="BK602" s="57">
        <f t="shared" ca="1" si="199"/>
        <v>0</v>
      </c>
      <c r="BL602" s="57">
        <f ca="1">MAX(0,SUMIF(Invoice!A:A,F602,Invoice!B:B)-SUMIF(F:F,F602,BJ:BJ))*(COUNTIF(F:F,F602)=COUNTIF($F$5:F602,F602))</f>
        <v>0</v>
      </c>
    </row>
    <row r="603" spans="1:64" hidden="1">
      <c r="A603" s="43">
        <v>603</v>
      </c>
      <c r="B603" s="13" t="s">
        <v>145</v>
      </c>
      <c r="C603" s="13" t="s">
        <v>5706</v>
      </c>
      <c r="D603" s="13">
        <v>2</v>
      </c>
      <c r="E603" s="13">
        <v>1780</v>
      </c>
      <c r="F603" s="71" t="s">
        <v>375</v>
      </c>
      <c r="G603" s="71" t="s">
        <v>376</v>
      </c>
      <c r="H603" s="13" t="s">
        <v>1182</v>
      </c>
      <c r="I603" s="13" t="s">
        <v>54</v>
      </c>
      <c r="J603" s="28">
        <v>100</v>
      </c>
      <c r="K603" s="13" t="s">
        <v>148</v>
      </c>
      <c r="L603" s="13" t="s">
        <v>53</v>
      </c>
      <c r="M603" s="13">
        <v>2</v>
      </c>
      <c r="N603" s="13">
        <v>2</v>
      </c>
      <c r="O603" s="13">
        <v>1</v>
      </c>
      <c r="P603" s="13">
        <v>2</v>
      </c>
      <c r="Q603" s="13">
        <v>1</v>
      </c>
      <c r="R603" s="13" t="s">
        <v>73</v>
      </c>
      <c r="S603" s="13" t="s">
        <v>73</v>
      </c>
      <c r="T603" s="13">
        <v>44901</v>
      </c>
      <c r="U603" s="13">
        <v>2958465</v>
      </c>
      <c r="V603" s="13" t="s">
        <v>5707</v>
      </c>
      <c r="W603" s="13" t="s">
        <v>144</v>
      </c>
      <c r="Y603" s="13" t="s">
        <v>143</v>
      </c>
      <c r="Z603" s="13">
        <v>7594328</v>
      </c>
      <c r="AA603" s="13">
        <v>1108</v>
      </c>
      <c r="AB603" s="13">
        <v>554</v>
      </c>
      <c r="AE603" s="51">
        <f t="shared" si="180"/>
        <v>2</v>
      </c>
      <c r="AG603" s="6" t="str">
        <f t="shared" si="181"/>
        <v>90MB1BG0-C1BAY0</v>
      </c>
      <c r="AH603" s="6" t="str">
        <f t="shared" si="182"/>
        <v>59MB1BGB-MB0A01S</v>
      </c>
      <c r="AI603" s="6" t="str">
        <f t="shared" si="183"/>
        <v/>
      </c>
      <c r="AJ603" s="6" t="str">
        <f t="shared" si="184"/>
        <v/>
      </c>
      <c r="AK603" s="6" t="str">
        <f t="shared" si="185"/>
        <v/>
      </c>
      <c r="AL603" s="6" t="str">
        <f t="shared" si="186"/>
        <v/>
      </c>
      <c r="AM603" s="6" t="str">
        <f t="shared" si="187"/>
        <v/>
      </c>
      <c r="AN603" s="6" t="str">
        <f t="shared" si="188"/>
        <v/>
      </c>
      <c r="AO603" s="6" t="str">
        <f t="shared" si="189"/>
        <v xml:space="preserve">90MB1BG0-C1BAY0 | 59MB1BGB-MB0A01S |  |  |  |  |  | </v>
      </c>
      <c r="AP603" s="6">
        <f t="shared" si="190"/>
        <v>100</v>
      </c>
      <c r="AQ603" s="4"/>
      <c r="AR603" s="6" t="b">
        <f t="shared" si="191"/>
        <v>1</v>
      </c>
      <c r="AS603" s="6" t="str">
        <f t="shared" si="192"/>
        <v>461E | 90MB1BG0-C1BAY0 | 59MB1BGB-MB0A01S |  |  |  |  |  |  | H7</v>
      </c>
      <c r="AT603" s="63">
        <f>IF(NOT(AR603),IF(TRIM($H603)="","Assembly","Phantom Alt"),VLOOKUP(F603,ZPCS04!B:G,6,0))</f>
        <v>811</v>
      </c>
      <c r="AU603" s="7"/>
      <c r="AV603" s="38">
        <f ca="1">IF(TRIM($W603)="F",OFFSET($A$5,MATCH($AS603,$AS$5:$AS603,0)-1,0),$A603)</f>
        <v>602</v>
      </c>
      <c r="AW603" s="38">
        <f ca="1">IFERROR(OFFSET(ZPCS04!$A$1,MATCH(F603,ZPCS04!B:B,0)-1,0),100)</f>
        <v>2</v>
      </c>
      <c r="AX603" s="7"/>
      <c r="AY603" s="6" t="b">
        <f t="shared" si="193"/>
        <v>1</v>
      </c>
      <c r="AZ603" s="6" t="b">
        <f t="shared" si="194"/>
        <v>1</v>
      </c>
      <c r="BB603" s="38" t="str">
        <f ca="1">IF(AT603="Phantom Alt",MATCH($AS603,$AS$5:$AS603,0),IF(OR(OFFSET($AF603,0,8-COUNTBLANK($AG603:$AN603))=$F602,$BE603=$BE602),$BB602,""))</f>
        <v/>
      </c>
      <c r="BC603" s="41"/>
      <c r="BD603" s="55" t="str">
        <f t="shared" si="195"/>
        <v>90MB1BG0-C1BAY0 | 06G017001711</v>
      </c>
      <c r="BE603" s="55" t="str">
        <f t="shared" ca="1" si="196"/>
        <v>90MB1BG0-C1BAY0 | 59MB1BGB-MB0A01S</v>
      </c>
      <c r="BF603" s="57">
        <f ca="1">IFERROR(VLOOKUP($BE603,$BD$5:$BF602,3,0)*$AE603,VLOOKUP($C603,Demanda!$A:$B,2,0)*$AE603)*IF(AT603="Phantom Alt",$BC603,TRUE)</f>
        <v>3000</v>
      </c>
      <c r="BG603" s="57">
        <f t="shared" ca="1" si="197"/>
        <v>3000</v>
      </c>
      <c r="BH603" s="57">
        <f>SUMIF(Invoice!A:A,F603,Invoice!B:B)</f>
        <v>0</v>
      </c>
      <c r="BI603" s="57">
        <f t="shared" ca="1" si="198"/>
        <v>3000</v>
      </c>
      <c r="BJ603" s="57">
        <f ca="1">MIN((BI603-SUMIF($AS$5:AS602,AS603,$BJ$5:BJ602)),MAX(0,BH603-SUMIF($F$5:F602,F603,$BJ$5:BJ602)))</f>
        <v>0</v>
      </c>
      <c r="BK603" s="57">
        <f t="shared" ca="1" si="199"/>
        <v>0</v>
      </c>
      <c r="BL603" s="57">
        <f ca="1">MAX(0,SUMIF(Invoice!A:A,F603,Invoice!B:B)-SUMIF(F:F,F603,BJ:BJ))*(COUNTIF(F:F,F603)=COUNTIF($F$5:F603,F603))</f>
        <v>0</v>
      </c>
    </row>
    <row r="604" spans="1:64" hidden="1">
      <c r="A604" s="43">
        <v>604</v>
      </c>
      <c r="B604" s="13" t="s">
        <v>145</v>
      </c>
      <c r="C604" s="13" t="s">
        <v>5706</v>
      </c>
      <c r="D604" s="13">
        <v>2</v>
      </c>
      <c r="E604" s="13">
        <v>1780</v>
      </c>
      <c r="F604" s="71" t="s">
        <v>377</v>
      </c>
      <c r="G604" s="71" t="s">
        <v>378</v>
      </c>
      <c r="H604" s="13" t="s">
        <v>1182</v>
      </c>
      <c r="I604" s="13" t="s">
        <v>55</v>
      </c>
      <c r="J604" s="28">
        <v>0</v>
      </c>
      <c r="K604" s="13" t="s">
        <v>148</v>
      </c>
      <c r="L604" s="13" t="s">
        <v>53</v>
      </c>
      <c r="M604" s="13">
        <v>2</v>
      </c>
      <c r="O604" s="13">
        <v>1</v>
      </c>
      <c r="P604" s="13">
        <v>2</v>
      </c>
      <c r="Q604" s="13">
        <v>3</v>
      </c>
      <c r="R604" s="13" t="s">
        <v>73</v>
      </c>
      <c r="S604" s="13" t="s">
        <v>73</v>
      </c>
      <c r="T604" s="13">
        <v>44901</v>
      </c>
      <c r="U604" s="13">
        <v>2958465</v>
      </c>
      <c r="V604" s="13" t="s">
        <v>5707</v>
      </c>
      <c r="W604" s="13" t="s">
        <v>144</v>
      </c>
      <c r="Y604" s="13" t="s">
        <v>143</v>
      </c>
      <c r="Z604" s="13">
        <v>7594328</v>
      </c>
      <c r="AA604" s="13">
        <v>1112</v>
      </c>
      <c r="AB604" s="13">
        <v>556</v>
      </c>
      <c r="AE604" s="51">
        <f t="shared" si="180"/>
        <v>2</v>
      </c>
      <c r="AG604" s="6" t="str">
        <f t="shared" si="181"/>
        <v>90MB1BG0-C1BAY0</v>
      </c>
      <c r="AH604" s="6" t="str">
        <f t="shared" si="182"/>
        <v>59MB1BGB-MB0A01S</v>
      </c>
      <c r="AI604" s="6" t="str">
        <f t="shared" si="183"/>
        <v/>
      </c>
      <c r="AJ604" s="6" t="str">
        <f t="shared" si="184"/>
        <v/>
      </c>
      <c r="AK604" s="6" t="str">
        <f t="shared" si="185"/>
        <v/>
      </c>
      <c r="AL604" s="6" t="str">
        <f t="shared" si="186"/>
        <v/>
      </c>
      <c r="AM604" s="6" t="str">
        <f t="shared" si="187"/>
        <v/>
      </c>
      <c r="AN604" s="6" t="str">
        <f t="shared" si="188"/>
        <v/>
      </c>
      <c r="AO604" s="6" t="str">
        <f t="shared" si="189"/>
        <v xml:space="preserve">90MB1BG0-C1BAY0 | 59MB1BGB-MB0A01S |  |  |  |  |  | </v>
      </c>
      <c r="AP604" s="6">
        <f t="shared" si="190"/>
        <v>0</v>
      </c>
      <c r="AQ604" s="4"/>
      <c r="AR604" s="6" t="b">
        <f t="shared" si="191"/>
        <v>1</v>
      </c>
      <c r="AS604" s="6" t="str">
        <f t="shared" si="192"/>
        <v>461E | 90MB1BG0-C1BAY0 | 59MB1BGB-MB0A01S |  |  |  |  |  |  | H7</v>
      </c>
      <c r="AT604" s="63">
        <f>IF(NOT(AR604),IF(TRIM($H604)="","Assembly","Phantom Alt"),VLOOKUP(F604,ZPCS04!B:G,6,0))</f>
        <v>811</v>
      </c>
      <c r="AU604" s="7"/>
      <c r="AV604" s="38">
        <f ca="1">IF(TRIM($W604)="F",OFFSET($A$5,MATCH($AS604,$AS$5:$AS604,0)-1,0),$A604)</f>
        <v>602</v>
      </c>
      <c r="AW604" s="38">
        <f ca="1">IFERROR(OFFSET(ZPCS04!$A$1,MATCH(F604,ZPCS04!B:B,0)-1,0),100)</f>
        <v>2</v>
      </c>
      <c r="AX604" s="7"/>
      <c r="AY604" s="6" t="b">
        <f t="shared" si="193"/>
        <v>1</v>
      </c>
      <c r="AZ604" s="6" t="b">
        <f t="shared" si="194"/>
        <v>1</v>
      </c>
      <c r="BB604" s="38" t="str">
        <f ca="1">IF(AT604="Phantom Alt",MATCH($AS604,$AS$5:$AS604,0),IF(OR(OFFSET($AF604,0,8-COUNTBLANK($AG604:$AN604))=$F603,$BE604=$BE603),$BB603,""))</f>
        <v/>
      </c>
      <c r="BC604" s="41"/>
      <c r="BD604" s="55" t="str">
        <f t="shared" si="195"/>
        <v>90MB1BG0-C1BAY0 | 06G017001811</v>
      </c>
      <c r="BE604" s="55" t="str">
        <f t="shared" ca="1" si="196"/>
        <v>90MB1BG0-C1BAY0 | 59MB1BGB-MB0A01S</v>
      </c>
      <c r="BF604" s="57">
        <f ca="1">IFERROR(VLOOKUP($BE604,$BD$5:$BF603,3,0)*$AE604,VLOOKUP($C604,Demanda!$A:$B,2,0)*$AE604)*IF(AT604="Phantom Alt",$BC604,TRUE)</f>
        <v>3000</v>
      </c>
      <c r="BG604" s="57">
        <f t="shared" ca="1" si="197"/>
        <v>0</v>
      </c>
      <c r="BH604" s="57">
        <f>SUMIF(Invoice!A:A,F604,Invoice!B:B)</f>
        <v>0</v>
      </c>
      <c r="BI604" s="57">
        <f t="shared" ca="1" si="198"/>
        <v>3000</v>
      </c>
      <c r="BJ604" s="57">
        <f ca="1">MIN((BI604-SUMIF($AS$5:AS603,AS604,$BJ$5:BJ603)),MAX(0,BH604-SUMIF($F$5:F603,F604,$BJ$5:BJ603)))</f>
        <v>0</v>
      </c>
      <c r="BK604" s="57">
        <f t="shared" ca="1" si="199"/>
        <v>0</v>
      </c>
      <c r="BL604" s="57">
        <f ca="1">MAX(0,SUMIF(Invoice!A:A,F604,Invoice!B:B)-SUMIF(F:F,F604,BJ:BJ))*(COUNTIF(F:F,F604)=COUNTIF($F$5:F604,F604))</f>
        <v>0</v>
      </c>
    </row>
    <row r="605" spans="1:64" hidden="1">
      <c r="A605" s="43">
        <v>605</v>
      </c>
      <c r="B605" s="13" t="s">
        <v>145</v>
      </c>
      <c r="C605" s="13" t="s">
        <v>5706</v>
      </c>
      <c r="D605" s="13">
        <v>2</v>
      </c>
      <c r="E605" s="13">
        <v>1780</v>
      </c>
      <c r="F605" s="71" t="s">
        <v>379</v>
      </c>
      <c r="G605" s="71" t="s">
        <v>380</v>
      </c>
      <c r="H605" s="13" t="s">
        <v>1182</v>
      </c>
      <c r="I605" s="13" t="s">
        <v>55</v>
      </c>
      <c r="J605" s="28">
        <v>0</v>
      </c>
      <c r="K605" s="13" t="s">
        <v>148</v>
      </c>
      <c r="L605" s="13" t="s">
        <v>53</v>
      </c>
      <c r="M605" s="13">
        <v>2</v>
      </c>
      <c r="O605" s="13">
        <v>1</v>
      </c>
      <c r="P605" s="13">
        <v>2</v>
      </c>
      <c r="Q605" s="13">
        <v>4</v>
      </c>
      <c r="R605" s="13" t="s">
        <v>73</v>
      </c>
      <c r="S605" s="13" t="s">
        <v>73</v>
      </c>
      <c r="T605" s="13">
        <v>44901</v>
      </c>
      <c r="U605" s="13">
        <v>2958465</v>
      </c>
      <c r="V605" s="13" t="s">
        <v>5707</v>
      </c>
      <c r="W605" s="13" t="s">
        <v>144</v>
      </c>
      <c r="Y605" s="13" t="s">
        <v>143</v>
      </c>
      <c r="Z605" s="13">
        <v>7594328</v>
      </c>
      <c r="AA605" s="13">
        <v>1114</v>
      </c>
      <c r="AB605" s="13">
        <v>557</v>
      </c>
      <c r="AE605" s="51">
        <f t="shared" si="180"/>
        <v>2</v>
      </c>
      <c r="AG605" s="6" t="str">
        <f t="shared" si="181"/>
        <v>90MB1BG0-C1BAY0</v>
      </c>
      <c r="AH605" s="6" t="str">
        <f t="shared" si="182"/>
        <v>59MB1BGB-MB0A01S</v>
      </c>
      <c r="AI605" s="6" t="str">
        <f t="shared" si="183"/>
        <v/>
      </c>
      <c r="AJ605" s="6" t="str">
        <f t="shared" si="184"/>
        <v/>
      </c>
      <c r="AK605" s="6" t="str">
        <f t="shared" si="185"/>
        <v/>
      </c>
      <c r="AL605" s="6" t="str">
        <f t="shared" si="186"/>
        <v/>
      </c>
      <c r="AM605" s="6" t="str">
        <f t="shared" si="187"/>
        <v/>
      </c>
      <c r="AN605" s="6" t="str">
        <f t="shared" si="188"/>
        <v/>
      </c>
      <c r="AO605" s="6" t="str">
        <f t="shared" si="189"/>
        <v xml:space="preserve">90MB1BG0-C1BAY0 | 59MB1BGB-MB0A01S |  |  |  |  |  | </v>
      </c>
      <c r="AP605" s="6">
        <f t="shared" si="190"/>
        <v>0</v>
      </c>
      <c r="AQ605" s="4"/>
      <c r="AR605" s="6" t="b">
        <f t="shared" si="191"/>
        <v>1</v>
      </c>
      <c r="AS605" s="6" t="str">
        <f t="shared" si="192"/>
        <v>461E | 90MB1BG0-C1BAY0 | 59MB1BGB-MB0A01S |  |  |  |  |  |  | H7</v>
      </c>
      <c r="AT605" s="63">
        <f>IF(NOT(AR605),IF(TRIM($H605)="","Assembly","Phantom Alt"),VLOOKUP(F605,ZPCS04!B:G,6,0))</f>
        <v>811</v>
      </c>
      <c r="AU605" s="7"/>
      <c r="AV605" s="38">
        <f ca="1">IF(TRIM($W605)="F",OFFSET($A$5,MATCH($AS605,$AS$5:$AS605,0)-1,0),$A605)</f>
        <v>602</v>
      </c>
      <c r="AW605" s="38">
        <f ca="1">IFERROR(OFFSET(ZPCS04!$A$1,MATCH(F605,ZPCS04!B:B,0)-1,0),100)</f>
        <v>1.99999997</v>
      </c>
      <c r="AX605" s="7"/>
      <c r="AY605" s="6" t="b">
        <f t="shared" si="193"/>
        <v>1</v>
      </c>
      <c r="AZ605" s="6" t="b">
        <f t="shared" si="194"/>
        <v>1</v>
      </c>
      <c r="BB605" s="38" t="str">
        <f ca="1">IF(AT605="Phantom Alt",MATCH($AS605,$AS$5:$AS605,0),IF(OR(OFFSET($AF605,0,8-COUNTBLANK($AG605:$AN605))=$F604,$BE605=$BE604),$BB604,""))</f>
        <v/>
      </c>
      <c r="BC605" s="41"/>
      <c r="BD605" s="55" t="str">
        <f t="shared" si="195"/>
        <v>90MB1BG0-C1BAY0 | 06G017001910</v>
      </c>
      <c r="BE605" s="55" t="str">
        <f t="shared" ca="1" si="196"/>
        <v>90MB1BG0-C1BAY0 | 59MB1BGB-MB0A01S</v>
      </c>
      <c r="BF605" s="57">
        <f ca="1">IFERROR(VLOOKUP($BE605,$BD$5:$BF604,3,0)*$AE605,VLOOKUP($C605,Demanda!$A:$B,2,0)*$AE605)*IF(AT605="Phantom Alt",$BC605,TRUE)</f>
        <v>3000</v>
      </c>
      <c r="BG605" s="57">
        <f t="shared" ca="1" si="197"/>
        <v>0</v>
      </c>
      <c r="BH605" s="57">
        <f>SUMIF(Invoice!A:A,F605,Invoice!B:B)</f>
        <v>3000</v>
      </c>
      <c r="BI605" s="57">
        <f t="shared" ca="1" si="198"/>
        <v>3000</v>
      </c>
      <c r="BJ605" s="57">
        <f ca="1">MIN((BI605-SUMIF($AS$5:AS604,AS605,$BJ$5:BJ604)),MAX(0,BH605-SUMIF($F$5:F604,F605,$BJ$5:BJ604)))</f>
        <v>3000</v>
      </c>
      <c r="BK605" s="57">
        <f t="shared" ca="1" si="199"/>
        <v>0</v>
      </c>
      <c r="BL605" s="57">
        <f ca="1">MAX(0,SUMIF(Invoice!A:A,F605,Invoice!B:B)-SUMIF(F:F,F605,BJ:BJ))*(COUNTIF(F:F,F605)=COUNTIF($F$5:F605,F605))</f>
        <v>0</v>
      </c>
    </row>
    <row r="606" spans="1:64" hidden="1">
      <c r="A606" s="43">
        <v>607</v>
      </c>
      <c r="B606" s="13" t="s">
        <v>145</v>
      </c>
      <c r="C606" s="13" t="s">
        <v>5706</v>
      </c>
      <c r="D606" s="13">
        <v>2</v>
      </c>
      <c r="E606" s="13">
        <v>1790</v>
      </c>
      <c r="F606" s="71" t="s">
        <v>381</v>
      </c>
      <c r="G606" s="71" t="s">
        <v>382</v>
      </c>
      <c r="I606" s="13" t="s">
        <v>54</v>
      </c>
      <c r="J606" s="28">
        <v>0</v>
      </c>
      <c r="K606" s="13" t="s">
        <v>383</v>
      </c>
      <c r="L606" s="13" t="s">
        <v>53</v>
      </c>
      <c r="M606" s="13">
        <v>1</v>
      </c>
      <c r="N606" s="13">
        <v>1</v>
      </c>
      <c r="O606" s="13">
        <v>1</v>
      </c>
      <c r="R606" s="13" t="s">
        <v>122</v>
      </c>
      <c r="S606" s="13" t="s">
        <v>122</v>
      </c>
      <c r="T606" s="13">
        <v>44901</v>
      </c>
      <c r="U606" s="13">
        <v>2958465</v>
      </c>
      <c r="V606" s="13" t="s">
        <v>5707</v>
      </c>
      <c r="W606" s="13" t="s">
        <v>144</v>
      </c>
      <c r="Y606" s="13" t="s">
        <v>143</v>
      </c>
      <c r="Z606" s="13">
        <v>7594328</v>
      </c>
      <c r="AA606" s="13">
        <v>1116</v>
      </c>
      <c r="AB606" s="13">
        <v>558</v>
      </c>
      <c r="AE606" s="51">
        <f t="shared" si="180"/>
        <v>1</v>
      </c>
      <c r="AG606" s="6" t="str">
        <f t="shared" si="181"/>
        <v>90MB1BG0-C1BAY0</v>
      </c>
      <c r="AH606" s="6" t="str">
        <f t="shared" si="182"/>
        <v>59MB1BGB-MB0A01S</v>
      </c>
      <c r="AI606" s="6" t="str">
        <f t="shared" si="183"/>
        <v/>
      </c>
      <c r="AJ606" s="6" t="str">
        <f t="shared" si="184"/>
        <v/>
      </c>
      <c r="AK606" s="6" t="str">
        <f t="shared" si="185"/>
        <v/>
      </c>
      <c r="AL606" s="6" t="str">
        <f t="shared" si="186"/>
        <v/>
      </c>
      <c r="AM606" s="6" t="str">
        <f t="shared" si="187"/>
        <v/>
      </c>
      <c r="AN606" s="6" t="str">
        <f t="shared" si="188"/>
        <v/>
      </c>
      <c r="AO606" s="6" t="str">
        <f t="shared" si="189"/>
        <v xml:space="preserve">90MB1BG0-C1BAY0 | 59MB1BGB-MB0A01S |  |  |  |  |  | </v>
      </c>
      <c r="AP606" s="6">
        <f t="shared" si="190"/>
        <v>100</v>
      </c>
      <c r="AQ606" s="4"/>
      <c r="AR606" s="6" t="b">
        <f t="shared" si="191"/>
        <v>1</v>
      </c>
      <c r="AS606" s="6" t="str">
        <f t="shared" si="192"/>
        <v>461E | 90MB1BG0-C1BAY0 | 59MB1BGB-MB0A01S |  |  |  |  |  |  | uniq606</v>
      </c>
      <c r="AT606" s="63">
        <f>IF(NOT(AR606),IF(TRIM($H606)="","Assembly","Phantom Alt"),VLOOKUP(F606,ZPCS04!B:G,6,0))</f>
        <v>80</v>
      </c>
      <c r="AU606" s="7"/>
      <c r="AV606" s="38">
        <f ca="1">IF(TRIM($W606)="F",OFFSET($A$5,MATCH($AS606,$AS$5:$AS606,0)-1,0),$A606)</f>
        <v>607</v>
      </c>
      <c r="AW606" s="38">
        <f ca="1">IFERROR(OFFSET(ZPCS04!$A$1,MATCH(F606,ZPCS04!B:B,0)-1,0),100)</f>
        <v>1.9999999850000001</v>
      </c>
      <c r="AX606" s="7"/>
      <c r="AY606" s="6" t="b">
        <f t="shared" si="193"/>
        <v>1</v>
      </c>
      <c r="AZ606" s="6" t="b">
        <f t="shared" si="194"/>
        <v>1</v>
      </c>
      <c r="BB606" s="38" t="str">
        <f ca="1">IF(AT606="Phantom Alt",MATCH($AS606,$AS$5:$AS606,0),IF(OR(OFFSET($AF606,0,8-COUNTBLANK($AG606:$AN606))=$F605,$BE606=$BE605),$BB605,""))</f>
        <v/>
      </c>
      <c r="BC606" s="41"/>
      <c r="BD606" s="55" t="str">
        <f t="shared" si="195"/>
        <v>90MB1BG0-C1BAY0 | 06G030150010</v>
      </c>
      <c r="BE606" s="55" t="str">
        <f t="shared" ca="1" si="196"/>
        <v>90MB1BG0-C1BAY0 | 59MB1BGB-MB0A01S</v>
      </c>
      <c r="BF606" s="57">
        <f ca="1">IFERROR(VLOOKUP($BE606,$BD$5:$BF605,3,0)*$AE606,VLOOKUP($C606,Demanda!$A:$B,2,0)*$AE606)*IF(AT606="Phantom Alt",$BC606,TRUE)</f>
        <v>1500</v>
      </c>
      <c r="BG606" s="57">
        <f t="shared" ca="1" si="197"/>
        <v>1500</v>
      </c>
      <c r="BH606" s="57">
        <f>SUMIF(Invoice!A:A,F606,Invoice!B:B)</f>
        <v>1500</v>
      </c>
      <c r="BI606" s="57">
        <f t="shared" ca="1" si="198"/>
        <v>1500</v>
      </c>
      <c r="BJ606" s="57">
        <f ca="1">MIN((BI606-SUMIF($AS$5:AS605,AS606,$BJ$5:BJ605)),MAX(0,BH606-SUMIF($F$5:F605,F606,$BJ$5:BJ605)))</f>
        <v>1500</v>
      </c>
      <c r="BK606" s="57">
        <f t="shared" ca="1" si="199"/>
        <v>0</v>
      </c>
      <c r="BL606" s="57">
        <f ca="1">MAX(0,SUMIF(Invoice!A:A,F606,Invoice!B:B)-SUMIF(F:F,F606,BJ:BJ))*(COUNTIF(F:F,F606)=COUNTIF($F$5:F606,F606))</f>
        <v>0</v>
      </c>
    </row>
    <row r="607" spans="1:64" hidden="1">
      <c r="A607" s="43">
        <v>606</v>
      </c>
      <c r="B607" s="13" t="s">
        <v>145</v>
      </c>
      <c r="C607" s="13" t="s">
        <v>5706</v>
      </c>
      <c r="D607" s="13">
        <v>2</v>
      </c>
      <c r="E607" s="13">
        <v>1800</v>
      </c>
      <c r="F607" s="71" t="s">
        <v>386</v>
      </c>
      <c r="G607" s="71" t="s">
        <v>387</v>
      </c>
      <c r="H607" s="13" t="s">
        <v>1195</v>
      </c>
      <c r="I607" s="13" t="s">
        <v>55</v>
      </c>
      <c r="J607" s="28">
        <v>0</v>
      </c>
      <c r="K607" s="13" t="s">
        <v>388</v>
      </c>
      <c r="L607" s="13" t="s">
        <v>53</v>
      </c>
      <c r="M607" s="13">
        <v>56</v>
      </c>
      <c r="O607" s="13">
        <v>1</v>
      </c>
      <c r="P607" s="13">
        <v>2</v>
      </c>
      <c r="Q607" s="13">
        <v>2</v>
      </c>
      <c r="R607" s="13" t="s">
        <v>122</v>
      </c>
      <c r="S607" s="13" t="s">
        <v>122</v>
      </c>
      <c r="T607" s="13">
        <v>44901</v>
      </c>
      <c r="U607" s="13">
        <v>2958465</v>
      </c>
      <c r="V607" s="13" t="s">
        <v>5707</v>
      </c>
      <c r="W607" s="13" t="s">
        <v>144</v>
      </c>
      <c r="Y607" s="13" t="s">
        <v>143</v>
      </c>
      <c r="Z607" s="13">
        <v>7594328</v>
      </c>
      <c r="AA607" s="13">
        <v>1120</v>
      </c>
      <c r="AB607" s="13">
        <v>560</v>
      </c>
      <c r="AE607" s="51">
        <f t="shared" si="180"/>
        <v>56</v>
      </c>
      <c r="AG607" s="6" t="str">
        <f t="shared" si="181"/>
        <v>90MB1BG0-C1BAY0</v>
      </c>
      <c r="AH607" s="6" t="str">
        <f t="shared" si="182"/>
        <v>59MB1BGB-MB0A01S</v>
      </c>
      <c r="AI607" s="6" t="str">
        <f t="shared" si="183"/>
        <v/>
      </c>
      <c r="AJ607" s="6" t="str">
        <f t="shared" si="184"/>
        <v/>
      </c>
      <c r="AK607" s="6" t="str">
        <f t="shared" si="185"/>
        <v/>
      </c>
      <c r="AL607" s="6" t="str">
        <f t="shared" si="186"/>
        <v/>
      </c>
      <c r="AM607" s="6" t="str">
        <f t="shared" si="187"/>
        <v/>
      </c>
      <c r="AN607" s="6" t="str">
        <f t="shared" si="188"/>
        <v/>
      </c>
      <c r="AO607" s="6" t="str">
        <f t="shared" si="189"/>
        <v xml:space="preserve">90MB1BG0-C1BAY0 | 59MB1BGB-MB0A01S |  |  |  |  |  | </v>
      </c>
      <c r="AP607" s="6">
        <f t="shared" si="190"/>
        <v>0</v>
      </c>
      <c r="AQ607" s="4"/>
      <c r="AR607" s="6" t="b">
        <f t="shared" si="191"/>
        <v>1</v>
      </c>
      <c r="AS607" s="6" t="str">
        <f t="shared" si="192"/>
        <v>461E | 90MB1BG0-C1BAY0 | 59MB1BGB-MB0A01S |  |  |  |  |  |  | H9</v>
      </c>
      <c r="AT607" s="63">
        <f>IF(NOT(AR607),IF(TRIM($H607)="","Assembly","Phantom Alt"),VLOOKUP(F607,ZPCS04!B:G,6,0))</f>
        <v>297</v>
      </c>
      <c r="AU607" s="7"/>
      <c r="AV607" s="38">
        <f ca="1">IF(TRIM($W607)="F",OFFSET($A$5,MATCH($AS607,$AS$5:$AS607,0)-1,0),$A607)</f>
        <v>606</v>
      </c>
      <c r="AW607" s="38">
        <f ca="1">IFERROR(OFFSET(ZPCS04!$A$1,MATCH(F607,ZPCS04!B:B,0)-1,0),100)</f>
        <v>2</v>
      </c>
      <c r="AX607" s="7"/>
      <c r="AY607" s="6" t="b">
        <f t="shared" si="193"/>
        <v>1</v>
      </c>
      <c r="AZ607" s="6" t="b">
        <f t="shared" si="194"/>
        <v>1</v>
      </c>
      <c r="BB607" s="38" t="str">
        <f ca="1">IF(AT607="Phantom Alt",MATCH($AS607,$AS$5:$AS607,0),IF(OR(OFFSET($AF607,0,8-COUNTBLANK($AG607:$AN607))=$F606,$BE607=$BE606),$BB606,""))</f>
        <v/>
      </c>
      <c r="BC607" s="41"/>
      <c r="BD607" s="55" t="str">
        <f t="shared" si="195"/>
        <v>90MB1BG0-C1BAY0 | 07005-00271100</v>
      </c>
      <c r="BE607" s="55" t="str">
        <f t="shared" ca="1" si="196"/>
        <v>90MB1BG0-C1BAY0 | 59MB1BGB-MB0A01S</v>
      </c>
      <c r="BF607" s="57">
        <f ca="1">IFERROR(VLOOKUP($BE607,$BD$5:$BF606,3,0)*$AE607,VLOOKUP($C607,Demanda!$A:$B,2,0)*$AE607)*IF(AT607="Phantom Alt",$BC607,TRUE)</f>
        <v>84000</v>
      </c>
      <c r="BG607" s="57">
        <f t="shared" ca="1" si="197"/>
        <v>0</v>
      </c>
      <c r="BH607" s="57">
        <f>SUMIF(Invoice!A:A,F607,Invoice!B:B)</f>
        <v>0</v>
      </c>
      <c r="BI607" s="57">
        <f t="shared" ca="1" si="198"/>
        <v>84000</v>
      </c>
      <c r="BJ607" s="57">
        <f ca="1">MIN((BI607-SUMIF($AS$5:AS606,AS607,$BJ$5:BJ606)),MAX(0,BH607-SUMIF($F$5:F606,F607,$BJ$5:BJ606)))</f>
        <v>0</v>
      </c>
      <c r="BK607" s="57">
        <f t="shared" ca="1" si="199"/>
        <v>0</v>
      </c>
      <c r="BL607" s="57">
        <f ca="1">MAX(0,SUMIF(Invoice!A:A,F607,Invoice!B:B)-SUMIF(F:F,F607,BJ:BJ))*(COUNTIF(F:F,F607)=COUNTIF($F$5:F607,F607))</f>
        <v>0</v>
      </c>
    </row>
    <row r="608" spans="1:64" hidden="1">
      <c r="A608" s="43">
        <v>608</v>
      </c>
      <c r="B608" s="13" t="s">
        <v>145</v>
      </c>
      <c r="C608" s="13" t="s">
        <v>5706</v>
      </c>
      <c r="D608" s="13">
        <v>2</v>
      </c>
      <c r="E608" s="13">
        <v>1800</v>
      </c>
      <c r="F608" s="71" t="s">
        <v>389</v>
      </c>
      <c r="G608" s="71" t="s">
        <v>390</v>
      </c>
      <c r="H608" s="13" t="s">
        <v>1195</v>
      </c>
      <c r="I608" s="13" t="s">
        <v>54</v>
      </c>
      <c r="J608" s="28">
        <v>100</v>
      </c>
      <c r="K608" s="13" t="s">
        <v>148</v>
      </c>
      <c r="L608" s="13" t="s">
        <v>53</v>
      </c>
      <c r="M608" s="13">
        <v>56</v>
      </c>
      <c r="N608" s="13">
        <v>56</v>
      </c>
      <c r="O608" s="13">
        <v>1</v>
      </c>
      <c r="P608" s="13">
        <v>2</v>
      </c>
      <c r="Q608" s="13">
        <v>1</v>
      </c>
      <c r="R608" s="13" t="s">
        <v>73</v>
      </c>
      <c r="S608" s="13" t="s">
        <v>73</v>
      </c>
      <c r="T608" s="13">
        <v>44901</v>
      </c>
      <c r="U608" s="13">
        <v>2958465</v>
      </c>
      <c r="V608" s="13" t="s">
        <v>5707</v>
      </c>
      <c r="W608" s="13" t="s">
        <v>144</v>
      </c>
      <c r="Y608" s="13" t="s">
        <v>143</v>
      </c>
      <c r="Z608" s="13">
        <v>7594328</v>
      </c>
      <c r="AA608" s="13">
        <v>1118</v>
      </c>
      <c r="AB608" s="13">
        <v>559</v>
      </c>
      <c r="AE608" s="51">
        <f t="shared" si="180"/>
        <v>56</v>
      </c>
      <c r="AG608" s="6" t="str">
        <f t="shared" si="181"/>
        <v>90MB1BG0-C1BAY0</v>
      </c>
      <c r="AH608" s="6" t="str">
        <f t="shared" si="182"/>
        <v>59MB1BGB-MB0A01S</v>
      </c>
      <c r="AI608" s="6" t="str">
        <f t="shared" si="183"/>
        <v/>
      </c>
      <c r="AJ608" s="6" t="str">
        <f t="shared" si="184"/>
        <v/>
      </c>
      <c r="AK608" s="6" t="str">
        <f t="shared" si="185"/>
        <v/>
      </c>
      <c r="AL608" s="6" t="str">
        <f t="shared" si="186"/>
        <v/>
      </c>
      <c r="AM608" s="6" t="str">
        <f t="shared" si="187"/>
        <v/>
      </c>
      <c r="AN608" s="6" t="str">
        <f t="shared" si="188"/>
        <v/>
      </c>
      <c r="AO608" s="6" t="str">
        <f t="shared" si="189"/>
        <v xml:space="preserve">90MB1BG0-C1BAY0 | 59MB1BGB-MB0A01S |  |  |  |  |  | </v>
      </c>
      <c r="AP608" s="6">
        <f t="shared" si="190"/>
        <v>100</v>
      </c>
      <c r="AQ608" s="4"/>
      <c r="AR608" s="6" t="b">
        <f t="shared" si="191"/>
        <v>1</v>
      </c>
      <c r="AS608" s="6" t="str">
        <f t="shared" si="192"/>
        <v>461E | 90MB1BG0-C1BAY0 | 59MB1BGB-MB0A01S |  |  |  |  |  |  | H9</v>
      </c>
      <c r="AT608" s="63">
        <f>IF(NOT(AR608),IF(TRIM($H608)="","Assembly","Phantom Alt"),VLOOKUP(F608,ZPCS04!B:G,6,0))</f>
        <v>297</v>
      </c>
      <c r="AU608" s="7"/>
      <c r="AV608" s="38">
        <f ca="1">IF(TRIM($W608)="F",OFFSET($A$5,MATCH($AS608,$AS$5:$AS608,0)-1,0),$A608)</f>
        <v>606</v>
      </c>
      <c r="AW608" s="38">
        <f ca="1">IFERROR(OFFSET(ZPCS04!$A$1,MATCH(F608,ZPCS04!B:B,0)-1,0),100)</f>
        <v>2</v>
      </c>
      <c r="AX608" s="7"/>
      <c r="AY608" s="6" t="b">
        <f t="shared" si="193"/>
        <v>1</v>
      </c>
      <c r="AZ608" s="6" t="b">
        <f t="shared" si="194"/>
        <v>1</v>
      </c>
      <c r="BB608" s="38" t="str">
        <f ca="1">IF(AT608="Phantom Alt",MATCH($AS608,$AS$5:$AS608,0),IF(OR(OFFSET($AF608,0,8-COUNTBLANK($AG608:$AN608))=$F607,$BE608=$BE607),$BB607,""))</f>
        <v/>
      </c>
      <c r="BC608" s="41"/>
      <c r="BD608" s="55" t="str">
        <f t="shared" si="195"/>
        <v>90MB1BG0-C1BAY0 | 07005-00271300</v>
      </c>
      <c r="BE608" s="55" t="str">
        <f t="shared" ca="1" si="196"/>
        <v>90MB1BG0-C1BAY0 | 59MB1BGB-MB0A01S</v>
      </c>
      <c r="BF608" s="57">
        <f ca="1">IFERROR(VLOOKUP($BE608,$BD$5:$BF607,3,0)*$AE608,VLOOKUP($C608,Demanda!$A:$B,2,0)*$AE608)*IF(AT608="Phantom Alt",$BC608,TRUE)</f>
        <v>84000</v>
      </c>
      <c r="BG608" s="57">
        <f t="shared" ca="1" si="197"/>
        <v>84000</v>
      </c>
      <c r="BH608" s="57">
        <f>SUMIF(Invoice!A:A,F608,Invoice!B:B)</f>
        <v>0</v>
      </c>
      <c r="BI608" s="57">
        <f t="shared" ca="1" si="198"/>
        <v>84000</v>
      </c>
      <c r="BJ608" s="57">
        <f ca="1">MIN((BI608-SUMIF($AS$5:AS607,AS608,$BJ$5:BJ607)),MAX(0,BH608-SUMIF($F$5:F607,F608,$BJ$5:BJ607)))</f>
        <v>0</v>
      </c>
      <c r="BK608" s="57">
        <f t="shared" ca="1" si="199"/>
        <v>0</v>
      </c>
      <c r="BL608" s="57">
        <f ca="1">MAX(0,SUMIF(Invoice!A:A,F608,Invoice!B:B)-SUMIF(F:F,F608,BJ:BJ))*(COUNTIF(F:F,F608)=COUNTIF($F$5:F608,F608))</f>
        <v>0</v>
      </c>
    </row>
    <row r="609" spans="1:64" hidden="1">
      <c r="A609" s="43">
        <v>609</v>
      </c>
      <c r="B609" s="13" t="s">
        <v>145</v>
      </c>
      <c r="C609" s="13" t="s">
        <v>5706</v>
      </c>
      <c r="D609" s="13">
        <v>2</v>
      </c>
      <c r="E609" s="13">
        <v>1800</v>
      </c>
      <c r="F609" s="71" t="s">
        <v>391</v>
      </c>
      <c r="G609" s="71" t="s">
        <v>392</v>
      </c>
      <c r="H609" s="13" t="s">
        <v>1195</v>
      </c>
      <c r="I609" s="13" t="s">
        <v>55</v>
      </c>
      <c r="J609" s="28">
        <v>0</v>
      </c>
      <c r="K609" s="13" t="s">
        <v>148</v>
      </c>
      <c r="L609" s="13" t="s">
        <v>53</v>
      </c>
      <c r="M609" s="13">
        <v>56</v>
      </c>
      <c r="O609" s="13">
        <v>1</v>
      </c>
      <c r="P609" s="13">
        <v>2</v>
      </c>
      <c r="Q609" s="13">
        <v>3</v>
      </c>
      <c r="R609" s="13" t="s">
        <v>73</v>
      </c>
      <c r="S609" s="13" t="s">
        <v>73</v>
      </c>
      <c r="T609" s="13">
        <v>44901</v>
      </c>
      <c r="U609" s="13">
        <v>2958465</v>
      </c>
      <c r="V609" s="13" t="s">
        <v>5707</v>
      </c>
      <c r="W609" s="13" t="s">
        <v>144</v>
      </c>
      <c r="Y609" s="13" t="s">
        <v>143</v>
      </c>
      <c r="Z609" s="13">
        <v>7594328</v>
      </c>
      <c r="AA609" s="13">
        <v>1122</v>
      </c>
      <c r="AB609" s="13">
        <v>561</v>
      </c>
      <c r="AE609" s="51">
        <f t="shared" si="180"/>
        <v>56</v>
      </c>
      <c r="AG609" s="6" t="str">
        <f t="shared" si="181"/>
        <v>90MB1BG0-C1BAY0</v>
      </c>
      <c r="AH609" s="6" t="str">
        <f t="shared" si="182"/>
        <v>59MB1BGB-MB0A01S</v>
      </c>
      <c r="AI609" s="6" t="str">
        <f t="shared" si="183"/>
        <v/>
      </c>
      <c r="AJ609" s="6" t="str">
        <f t="shared" si="184"/>
        <v/>
      </c>
      <c r="AK609" s="6" t="str">
        <f t="shared" si="185"/>
        <v/>
      </c>
      <c r="AL609" s="6" t="str">
        <f t="shared" si="186"/>
        <v/>
      </c>
      <c r="AM609" s="6" t="str">
        <f t="shared" si="187"/>
        <v/>
      </c>
      <c r="AN609" s="6" t="str">
        <f t="shared" si="188"/>
        <v/>
      </c>
      <c r="AO609" s="6" t="str">
        <f t="shared" si="189"/>
        <v xml:space="preserve">90MB1BG0-C1BAY0 | 59MB1BGB-MB0A01S |  |  |  |  |  | </v>
      </c>
      <c r="AP609" s="6">
        <f t="shared" si="190"/>
        <v>0</v>
      </c>
      <c r="AQ609" s="4"/>
      <c r="AR609" s="6" t="b">
        <f t="shared" si="191"/>
        <v>1</v>
      </c>
      <c r="AS609" s="6" t="str">
        <f t="shared" si="192"/>
        <v>461E | 90MB1BG0-C1BAY0 | 59MB1BGB-MB0A01S |  |  |  |  |  |  | H9</v>
      </c>
      <c r="AT609" s="63">
        <f>IF(NOT(AR609),IF(TRIM($H609)="","Assembly","Phantom Alt"),VLOOKUP(F609,ZPCS04!B:G,6,0))</f>
        <v>297</v>
      </c>
      <c r="AU609" s="7"/>
      <c r="AV609" s="38">
        <f ca="1">IF(TRIM($W609)="F",OFFSET($A$5,MATCH($AS609,$AS$5:$AS609,0)-1,0),$A609)</f>
        <v>606</v>
      </c>
      <c r="AW609" s="38">
        <f ca="1">IFERROR(OFFSET(ZPCS04!$A$1,MATCH(F609,ZPCS04!B:B,0)-1,0),100)</f>
        <v>2</v>
      </c>
      <c r="AX609" s="7"/>
      <c r="AY609" s="6" t="b">
        <f t="shared" si="193"/>
        <v>1</v>
      </c>
      <c r="AZ609" s="6" t="b">
        <f t="shared" si="194"/>
        <v>1</v>
      </c>
      <c r="BB609" s="38" t="str">
        <f ca="1">IF(AT609="Phantom Alt",MATCH($AS609,$AS$5:$AS609,0),IF(OR(OFFSET($AF609,0,8-COUNTBLANK($AG609:$AN609))=$F608,$BE609=$BE608),$BB608,""))</f>
        <v/>
      </c>
      <c r="BC609" s="41"/>
      <c r="BD609" s="55" t="str">
        <f t="shared" si="195"/>
        <v>90MB1BG0-C1BAY0 | 07005-00272000</v>
      </c>
      <c r="BE609" s="55" t="str">
        <f t="shared" ca="1" si="196"/>
        <v>90MB1BG0-C1BAY0 | 59MB1BGB-MB0A01S</v>
      </c>
      <c r="BF609" s="57">
        <f ca="1">IFERROR(VLOOKUP($BE609,$BD$5:$BF608,3,0)*$AE609,VLOOKUP($C609,Demanda!$A:$B,2,0)*$AE609)*IF(AT609="Phantom Alt",$BC609,TRUE)</f>
        <v>84000</v>
      </c>
      <c r="BG609" s="57">
        <f t="shared" ca="1" si="197"/>
        <v>0</v>
      </c>
      <c r="BH609" s="57">
        <f>SUMIF(Invoice!A:A,F609,Invoice!B:B)</f>
        <v>0</v>
      </c>
      <c r="BI609" s="57">
        <f t="shared" ca="1" si="198"/>
        <v>84000</v>
      </c>
      <c r="BJ609" s="57">
        <f ca="1">MIN((BI609-SUMIF($AS$5:AS608,AS609,$BJ$5:BJ608)),MAX(0,BH609-SUMIF($F$5:F608,F609,$BJ$5:BJ608)))</f>
        <v>0</v>
      </c>
      <c r="BK609" s="57">
        <f t="shared" ca="1" si="199"/>
        <v>0</v>
      </c>
      <c r="BL609" s="57">
        <f ca="1">MAX(0,SUMIF(Invoice!A:A,F609,Invoice!B:B)-SUMIF(F:F,F609,BJ:BJ))*(COUNTIF(F:F,F609)=COUNTIF($F$5:F609,F609))</f>
        <v>0</v>
      </c>
    </row>
    <row r="610" spans="1:64" hidden="1">
      <c r="A610" s="43">
        <v>610</v>
      </c>
      <c r="B610" s="13" t="s">
        <v>145</v>
      </c>
      <c r="C610" s="13" t="s">
        <v>5706</v>
      </c>
      <c r="D610" s="13">
        <v>2</v>
      </c>
      <c r="E610" s="13">
        <v>1800</v>
      </c>
      <c r="F610" s="71" t="s">
        <v>393</v>
      </c>
      <c r="G610" s="71" t="s">
        <v>394</v>
      </c>
      <c r="H610" s="13" t="s">
        <v>1195</v>
      </c>
      <c r="I610" s="13" t="s">
        <v>55</v>
      </c>
      <c r="J610" s="28">
        <v>0</v>
      </c>
      <c r="K610" s="13" t="s">
        <v>148</v>
      </c>
      <c r="L610" s="13" t="s">
        <v>53</v>
      </c>
      <c r="M610" s="13">
        <v>56</v>
      </c>
      <c r="O610" s="13">
        <v>1</v>
      </c>
      <c r="P610" s="13">
        <v>2</v>
      </c>
      <c r="Q610" s="13">
        <v>4</v>
      </c>
      <c r="R610" s="13" t="s">
        <v>73</v>
      </c>
      <c r="S610" s="13" t="s">
        <v>73</v>
      </c>
      <c r="T610" s="13">
        <v>44901</v>
      </c>
      <c r="U610" s="13">
        <v>2958465</v>
      </c>
      <c r="V610" s="13" t="s">
        <v>5707</v>
      </c>
      <c r="W610" s="13" t="s">
        <v>144</v>
      </c>
      <c r="Y610" s="13" t="s">
        <v>143</v>
      </c>
      <c r="Z610" s="13">
        <v>7594328</v>
      </c>
      <c r="AA610" s="13">
        <v>1124</v>
      </c>
      <c r="AB610" s="13">
        <v>562</v>
      </c>
      <c r="AE610" s="51">
        <f t="shared" si="180"/>
        <v>56</v>
      </c>
      <c r="AG610" s="6" t="str">
        <f t="shared" si="181"/>
        <v>90MB1BG0-C1BAY0</v>
      </c>
      <c r="AH610" s="6" t="str">
        <f t="shared" si="182"/>
        <v>59MB1BGB-MB0A01S</v>
      </c>
      <c r="AI610" s="6" t="str">
        <f t="shared" si="183"/>
        <v/>
      </c>
      <c r="AJ610" s="6" t="str">
        <f t="shared" si="184"/>
        <v/>
      </c>
      <c r="AK610" s="6" t="str">
        <f t="shared" si="185"/>
        <v/>
      </c>
      <c r="AL610" s="6" t="str">
        <f t="shared" si="186"/>
        <v/>
      </c>
      <c r="AM610" s="6" t="str">
        <f t="shared" si="187"/>
        <v/>
      </c>
      <c r="AN610" s="6" t="str">
        <f t="shared" si="188"/>
        <v/>
      </c>
      <c r="AO610" s="6" t="str">
        <f t="shared" si="189"/>
        <v xml:space="preserve">90MB1BG0-C1BAY0 | 59MB1BGB-MB0A01S |  |  |  |  |  | </v>
      </c>
      <c r="AP610" s="6">
        <f t="shared" si="190"/>
        <v>0</v>
      </c>
      <c r="AQ610" s="4"/>
      <c r="AR610" s="6" t="b">
        <f t="shared" si="191"/>
        <v>1</v>
      </c>
      <c r="AS610" s="6" t="str">
        <f t="shared" si="192"/>
        <v>461E | 90MB1BG0-C1BAY0 | 59MB1BGB-MB0A01S |  |  |  |  |  |  | H9</v>
      </c>
      <c r="AT610" s="63">
        <f>IF(NOT(AR610),IF(TRIM($H610)="","Assembly","Phantom Alt"),VLOOKUP(F610,ZPCS04!B:G,6,0))</f>
        <v>297</v>
      </c>
      <c r="AU610" s="7"/>
      <c r="AV610" s="38">
        <f ca="1">IF(TRIM($W610)="F",OFFSET($A$5,MATCH($AS610,$AS$5:$AS610,0)-1,0),$A610)</f>
        <v>606</v>
      </c>
      <c r="AW610" s="38">
        <f ca="1">IFERROR(OFFSET(ZPCS04!$A$1,MATCH(F610,ZPCS04!B:B,0)-1,0),100)</f>
        <v>2</v>
      </c>
      <c r="AX610" s="7"/>
      <c r="AY610" s="6" t="b">
        <f t="shared" si="193"/>
        <v>1</v>
      </c>
      <c r="AZ610" s="6" t="b">
        <f t="shared" si="194"/>
        <v>1</v>
      </c>
      <c r="BB610" s="38" t="str">
        <f ca="1">IF(AT610="Phantom Alt",MATCH($AS610,$AS$5:$AS610,0),IF(OR(OFFSET($AF610,0,8-COUNTBLANK($AG610:$AN610))=$F609,$BE610=$BE609),$BB609,""))</f>
        <v/>
      </c>
      <c r="BC610" s="41"/>
      <c r="BD610" s="55" t="str">
        <f t="shared" si="195"/>
        <v>90MB1BG0-C1BAY0 | 07005-00273000</v>
      </c>
      <c r="BE610" s="55" t="str">
        <f t="shared" ca="1" si="196"/>
        <v>90MB1BG0-C1BAY0 | 59MB1BGB-MB0A01S</v>
      </c>
      <c r="BF610" s="57">
        <f ca="1">IFERROR(VLOOKUP($BE610,$BD$5:$BF609,3,0)*$AE610,VLOOKUP($C610,Demanda!$A:$B,2,0)*$AE610)*IF(AT610="Phantom Alt",$BC610,TRUE)</f>
        <v>84000</v>
      </c>
      <c r="BG610" s="57">
        <f t="shared" ca="1" si="197"/>
        <v>0</v>
      </c>
      <c r="BH610" s="57">
        <f>SUMIF(Invoice!A:A,F610,Invoice!B:B)</f>
        <v>0</v>
      </c>
      <c r="BI610" s="57">
        <f t="shared" ca="1" si="198"/>
        <v>84000</v>
      </c>
      <c r="BJ610" s="57">
        <f ca="1">MIN((BI610-SUMIF($AS$5:AS609,AS610,$BJ$5:BJ609)),MAX(0,BH610-SUMIF($F$5:F609,F610,$BJ$5:BJ609)))</f>
        <v>0</v>
      </c>
      <c r="BK610" s="57">
        <f t="shared" ca="1" si="199"/>
        <v>0</v>
      </c>
      <c r="BL610" s="57">
        <f ca="1">MAX(0,SUMIF(Invoice!A:A,F610,Invoice!B:B)-SUMIF(F:F,F610,BJ:BJ))*(COUNTIF(F:F,F610)=COUNTIF($F$5:F610,F610))</f>
        <v>0</v>
      </c>
    </row>
    <row r="611" spans="1:64" hidden="1">
      <c r="A611" s="43">
        <v>611</v>
      </c>
      <c r="B611" s="13" t="s">
        <v>145</v>
      </c>
      <c r="C611" s="13" t="s">
        <v>5706</v>
      </c>
      <c r="D611" s="13">
        <v>2</v>
      </c>
      <c r="E611" s="13">
        <v>1800</v>
      </c>
      <c r="F611" s="71" t="s">
        <v>395</v>
      </c>
      <c r="G611" s="71" t="s">
        <v>396</v>
      </c>
      <c r="H611" s="13" t="s">
        <v>1195</v>
      </c>
      <c r="I611" s="13" t="s">
        <v>55</v>
      </c>
      <c r="J611" s="28">
        <v>0</v>
      </c>
      <c r="K611" s="13" t="s">
        <v>388</v>
      </c>
      <c r="L611" s="13" t="s">
        <v>53</v>
      </c>
      <c r="M611" s="13">
        <v>56</v>
      </c>
      <c r="O611" s="13">
        <v>1</v>
      </c>
      <c r="P611" s="13">
        <v>2</v>
      </c>
      <c r="Q611" s="13">
        <v>5</v>
      </c>
      <c r="R611" s="13" t="s">
        <v>122</v>
      </c>
      <c r="S611" s="13" t="s">
        <v>122</v>
      </c>
      <c r="T611" s="13">
        <v>44901</v>
      </c>
      <c r="U611" s="13">
        <v>2958465</v>
      </c>
      <c r="V611" s="13" t="s">
        <v>5707</v>
      </c>
      <c r="W611" s="13" t="s">
        <v>144</v>
      </c>
      <c r="Y611" s="13" t="s">
        <v>143</v>
      </c>
      <c r="Z611" s="13">
        <v>7594328</v>
      </c>
      <c r="AA611" s="13">
        <v>1126</v>
      </c>
      <c r="AB611" s="13">
        <v>563</v>
      </c>
      <c r="AE611" s="51">
        <f t="shared" si="180"/>
        <v>56</v>
      </c>
      <c r="AG611" s="6" t="str">
        <f t="shared" si="181"/>
        <v>90MB1BG0-C1BAY0</v>
      </c>
      <c r="AH611" s="6" t="str">
        <f t="shared" si="182"/>
        <v>59MB1BGB-MB0A01S</v>
      </c>
      <c r="AI611" s="6" t="str">
        <f t="shared" si="183"/>
        <v/>
      </c>
      <c r="AJ611" s="6" t="str">
        <f t="shared" si="184"/>
        <v/>
      </c>
      <c r="AK611" s="6" t="str">
        <f t="shared" si="185"/>
        <v/>
      </c>
      <c r="AL611" s="6" t="str">
        <f t="shared" si="186"/>
        <v/>
      </c>
      <c r="AM611" s="6" t="str">
        <f t="shared" si="187"/>
        <v/>
      </c>
      <c r="AN611" s="6" t="str">
        <f t="shared" si="188"/>
        <v/>
      </c>
      <c r="AO611" s="6" t="str">
        <f t="shared" si="189"/>
        <v xml:space="preserve">90MB1BG0-C1BAY0 | 59MB1BGB-MB0A01S |  |  |  |  |  | </v>
      </c>
      <c r="AP611" s="6">
        <f t="shared" si="190"/>
        <v>0</v>
      </c>
      <c r="AQ611" s="4"/>
      <c r="AR611" s="6" t="b">
        <f t="shared" si="191"/>
        <v>1</v>
      </c>
      <c r="AS611" s="6" t="str">
        <f t="shared" si="192"/>
        <v>461E | 90MB1BG0-C1BAY0 | 59MB1BGB-MB0A01S |  |  |  |  |  |  | H9</v>
      </c>
      <c r="AT611" s="63">
        <f>IF(NOT(AR611),IF(TRIM($H611)="","Assembly","Phantom Alt"),VLOOKUP(F611,ZPCS04!B:G,6,0))</f>
        <v>297</v>
      </c>
      <c r="AU611" s="7"/>
      <c r="AV611" s="38">
        <f ca="1">IF(TRIM($W611)="F",OFFSET($A$5,MATCH($AS611,$AS$5:$AS611,0)-1,0),$A611)</f>
        <v>606</v>
      </c>
      <c r="AW611" s="38">
        <f ca="1">IFERROR(OFFSET(ZPCS04!$A$1,MATCH(F611,ZPCS04!B:B,0)-1,0),100)</f>
        <v>1.99999916</v>
      </c>
      <c r="AX611" s="7"/>
      <c r="AY611" s="6" t="b">
        <f t="shared" si="193"/>
        <v>1</v>
      </c>
      <c r="AZ611" s="6" t="b">
        <f t="shared" si="194"/>
        <v>1</v>
      </c>
      <c r="BB611" s="38" t="str">
        <f ca="1">IF(AT611="Phantom Alt",MATCH($AS611,$AS$5:$AS611,0),IF(OR(OFFSET($AF611,0,8-COUNTBLANK($AG611:$AN611))=$F610,$BE611=$BE610),$BB610,""))</f>
        <v/>
      </c>
      <c r="BC611" s="41"/>
      <c r="BD611" s="55" t="str">
        <f t="shared" si="195"/>
        <v>90MB1BG0-C1BAY0 | 07G005000B12</v>
      </c>
      <c r="BE611" s="55" t="str">
        <f t="shared" ca="1" si="196"/>
        <v>90MB1BG0-C1BAY0 | 59MB1BGB-MB0A01S</v>
      </c>
      <c r="BF611" s="57">
        <f ca="1">IFERROR(VLOOKUP($BE611,$BD$5:$BF610,3,0)*$AE611,VLOOKUP($C611,Demanda!$A:$B,2,0)*$AE611)*IF(AT611="Phantom Alt",$BC611,TRUE)</f>
        <v>84000</v>
      </c>
      <c r="BG611" s="57">
        <f t="shared" ca="1" si="197"/>
        <v>0</v>
      </c>
      <c r="BH611" s="57">
        <f>SUMIF(Invoice!A:A,F611,Invoice!B:B)</f>
        <v>84000</v>
      </c>
      <c r="BI611" s="57">
        <f t="shared" ca="1" si="198"/>
        <v>84000</v>
      </c>
      <c r="BJ611" s="57">
        <f ca="1">MIN((BI611-SUMIF($AS$5:AS610,AS611,$BJ$5:BJ610)),MAX(0,BH611-SUMIF($F$5:F610,F611,$BJ$5:BJ610)))</f>
        <v>84000</v>
      </c>
      <c r="BK611" s="57">
        <f t="shared" ca="1" si="199"/>
        <v>0</v>
      </c>
      <c r="BL611" s="57">
        <f ca="1">MAX(0,SUMIF(Invoice!A:A,F611,Invoice!B:B)-SUMIF(F:F,F611,BJ:BJ))*(COUNTIF(F:F,F611)=COUNTIF($F$5:F611,F611))</f>
        <v>0</v>
      </c>
    </row>
    <row r="612" spans="1:64" hidden="1">
      <c r="A612" s="43">
        <v>612</v>
      </c>
      <c r="B612" s="13" t="s">
        <v>145</v>
      </c>
      <c r="C612" s="13" t="s">
        <v>5706</v>
      </c>
      <c r="D612" s="13">
        <v>2</v>
      </c>
      <c r="E612" s="13">
        <v>1810</v>
      </c>
      <c r="F612" s="71" t="s">
        <v>3633</v>
      </c>
      <c r="G612" s="71" t="s">
        <v>3634</v>
      </c>
      <c r="H612" s="13" t="s">
        <v>1202</v>
      </c>
      <c r="I612" s="13" t="s">
        <v>54</v>
      </c>
      <c r="J612" s="28">
        <v>100</v>
      </c>
      <c r="K612" s="13" t="s">
        <v>148</v>
      </c>
      <c r="L612" s="13" t="s">
        <v>53</v>
      </c>
      <c r="M612" s="13">
        <v>5</v>
      </c>
      <c r="N612" s="13">
        <v>5</v>
      </c>
      <c r="O612" s="13">
        <v>1</v>
      </c>
      <c r="P612" s="13">
        <v>2</v>
      </c>
      <c r="Q612" s="13">
        <v>1</v>
      </c>
      <c r="R612" s="13" t="s">
        <v>73</v>
      </c>
      <c r="S612" s="13" t="s">
        <v>73</v>
      </c>
      <c r="T612" s="13">
        <v>44901</v>
      </c>
      <c r="U612" s="13">
        <v>2958465</v>
      </c>
      <c r="V612" s="13" t="s">
        <v>5707</v>
      </c>
      <c r="W612" s="13" t="s">
        <v>144</v>
      </c>
      <c r="Y612" s="13" t="s">
        <v>143</v>
      </c>
      <c r="Z612" s="13">
        <v>7594328</v>
      </c>
      <c r="AA612" s="13">
        <v>1128</v>
      </c>
      <c r="AB612" s="13">
        <v>564</v>
      </c>
      <c r="AE612" s="51">
        <f t="shared" si="180"/>
        <v>5</v>
      </c>
      <c r="AG612" s="6" t="str">
        <f t="shared" si="181"/>
        <v>90MB1BG0-C1BAY0</v>
      </c>
      <c r="AH612" s="6" t="str">
        <f t="shared" si="182"/>
        <v>59MB1BGB-MB0A01S</v>
      </c>
      <c r="AI612" s="6" t="str">
        <f t="shared" si="183"/>
        <v/>
      </c>
      <c r="AJ612" s="6" t="str">
        <f t="shared" si="184"/>
        <v/>
      </c>
      <c r="AK612" s="6" t="str">
        <f t="shared" si="185"/>
        <v/>
      </c>
      <c r="AL612" s="6" t="str">
        <f t="shared" si="186"/>
        <v/>
      </c>
      <c r="AM612" s="6" t="str">
        <f t="shared" si="187"/>
        <v/>
      </c>
      <c r="AN612" s="6" t="str">
        <f t="shared" si="188"/>
        <v/>
      </c>
      <c r="AO612" s="6" t="str">
        <f t="shared" si="189"/>
        <v xml:space="preserve">90MB1BG0-C1BAY0 | 59MB1BGB-MB0A01S |  |  |  |  |  | </v>
      </c>
      <c r="AP612" s="6">
        <f t="shared" si="190"/>
        <v>100</v>
      </c>
      <c r="AQ612" s="4"/>
      <c r="AR612" s="6" t="b">
        <f t="shared" si="191"/>
        <v>1</v>
      </c>
      <c r="AS612" s="6" t="str">
        <f t="shared" si="192"/>
        <v>461E | 90MB1BG0-C1BAY0 | 59MB1BGB-MB0A01S |  |  |  |  |  |  | I0</v>
      </c>
      <c r="AT612" s="63">
        <f>IF(NOT(AR612),IF(TRIM($H612)="","Assembly","Phantom Alt"),VLOOKUP(F612,ZPCS04!B:G,6,0))</f>
        <v>812</v>
      </c>
      <c r="AU612" s="7"/>
      <c r="AV612" s="38">
        <f ca="1">IF(TRIM($W612)="F",OFFSET($A$5,MATCH($AS612,$AS$5:$AS612,0)-1,0),$A612)</f>
        <v>612</v>
      </c>
      <c r="AW612" s="38">
        <f ca="1">IFERROR(OFFSET(ZPCS04!$A$1,MATCH(F612,ZPCS04!B:B,0)-1,0),100)</f>
        <v>2</v>
      </c>
      <c r="AX612" s="7"/>
      <c r="AY612" s="6" t="b">
        <f t="shared" si="193"/>
        <v>0</v>
      </c>
      <c r="AZ612" s="6" t="b">
        <f t="shared" si="194"/>
        <v>0</v>
      </c>
      <c r="BB612" s="38" t="str">
        <f ca="1">IF(AT612="Phantom Alt",MATCH($AS612,$AS$5:$AS612,0),IF(OR(OFFSET($AF612,0,8-COUNTBLANK($AG612:$AN612))=$F611,$BE612=$BE611),$BB611,""))</f>
        <v/>
      </c>
      <c r="BC612" s="41"/>
      <c r="BD612" s="55" t="str">
        <f t="shared" si="195"/>
        <v>90MB1BG0-C1BAY0 | 07005-00271900</v>
      </c>
      <c r="BE612" s="55" t="str">
        <f t="shared" ca="1" si="196"/>
        <v>90MB1BG0-C1BAY0 | 59MB1BGB-MB0A01S</v>
      </c>
      <c r="BF612" s="57">
        <f ca="1">IFERROR(VLOOKUP($BE612,$BD$5:$BF611,3,0)*$AE612,VLOOKUP($C612,Demanda!$A:$B,2,0)*$AE612)*IF(AT612="Phantom Alt",$BC612,TRUE)</f>
        <v>7500</v>
      </c>
      <c r="BG612" s="57">
        <f t="shared" ca="1" si="197"/>
        <v>7500</v>
      </c>
      <c r="BH612" s="57">
        <f>SUMIF(Invoice!A:A,F612,Invoice!B:B)</f>
        <v>0</v>
      </c>
      <c r="BI612" s="57">
        <f t="shared" ca="1" si="198"/>
        <v>9000</v>
      </c>
      <c r="BJ612" s="57">
        <f ca="1">MIN((BI612-SUMIF($AS$5:AS611,AS612,$BJ$5:BJ611)),MAX(0,BH612-SUMIF($F$5:F611,F612,$BJ$5:BJ611)))</f>
        <v>0</v>
      </c>
      <c r="BK612" s="57">
        <f t="shared" ca="1" si="199"/>
        <v>0</v>
      </c>
      <c r="BL612" s="57">
        <f ca="1">MAX(0,SUMIF(Invoice!A:A,F612,Invoice!B:B)-SUMIF(F:F,F612,BJ:BJ))*(COUNTIF(F:F,F612)=COUNTIF($F$5:F612,F612))</f>
        <v>0</v>
      </c>
    </row>
    <row r="613" spans="1:64" hidden="1">
      <c r="A613" s="43">
        <v>615</v>
      </c>
      <c r="B613" s="13" t="s">
        <v>145</v>
      </c>
      <c r="C613" s="13" t="s">
        <v>5706</v>
      </c>
      <c r="D613" s="13">
        <v>2</v>
      </c>
      <c r="E613" s="13">
        <v>1810</v>
      </c>
      <c r="F613" s="71" t="s">
        <v>3635</v>
      </c>
      <c r="G613" s="71" t="s">
        <v>3636</v>
      </c>
      <c r="H613" s="13" t="s">
        <v>1202</v>
      </c>
      <c r="I613" s="13" t="s">
        <v>55</v>
      </c>
      <c r="J613" s="28">
        <v>0</v>
      </c>
      <c r="K613" s="13" t="s">
        <v>148</v>
      </c>
      <c r="L613" s="13" t="s">
        <v>53</v>
      </c>
      <c r="M613" s="13">
        <v>5</v>
      </c>
      <c r="O613" s="13">
        <v>1</v>
      </c>
      <c r="P613" s="13">
        <v>2</v>
      </c>
      <c r="Q613" s="13">
        <v>2</v>
      </c>
      <c r="R613" s="13" t="s">
        <v>73</v>
      </c>
      <c r="S613" s="13" t="s">
        <v>73</v>
      </c>
      <c r="T613" s="13">
        <v>44901</v>
      </c>
      <c r="U613" s="13">
        <v>2958465</v>
      </c>
      <c r="V613" s="13" t="s">
        <v>5707</v>
      </c>
      <c r="W613" s="13" t="s">
        <v>144</v>
      </c>
      <c r="Y613" s="13" t="s">
        <v>143</v>
      </c>
      <c r="Z613" s="13">
        <v>7594328</v>
      </c>
      <c r="AA613" s="13">
        <v>1130</v>
      </c>
      <c r="AB613" s="13">
        <v>565</v>
      </c>
      <c r="AE613" s="51">
        <f t="shared" si="180"/>
        <v>5</v>
      </c>
      <c r="AG613" s="6" t="str">
        <f t="shared" si="181"/>
        <v>90MB1BG0-C1BAY0</v>
      </c>
      <c r="AH613" s="6" t="str">
        <f t="shared" si="182"/>
        <v>59MB1BGB-MB0A01S</v>
      </c>
      <c r="AI613" s="6" t="str">
        <f t="shared" si="183"/>
        <v/>
      </c>
      <c r="AJ613" s="6" t="str">
        <f t="shared" si="184"/>
        <v/>
      </c>
      <c r="AK613" s="6" t="str">
        <f t="shared" si="185"/>
        <v/>
      </c>
      <c r="AL613" s="6" t="str">
        <f t="shared" si="186"/>
        <v/>
      </c>
      <c r="AM613" s="6" t="str">
        <f t="shared" si="187"/>
        <v/>
      </c>
      <c r="AN613" s="6" t="str">
        <f t="shared" si="188"/>
        <v/>
      </c>
      <c r="AO613" s="6" t="str">
        <f t="shared" si="189"/>
        <v xml:space="preserve">90MB1BG0-C1BAY0 | 59MB1BGB-MB0A01S |  |  |  |  |  | </v>
      </c>
      <c r="AP613" s="6">
        <f t="shared" si="190"/>
        <v>0</v>
      </c>
      <c r="AQ613" s="4"/>
      <c r="AR613" s="6" t="b">
        <f t="shared" si="191"/>
        <v>1</v>
      </c>
      <c r="AS613" s="6" t="str">
        <f t="shared" si="192"/>
        <v>461E | 90MB1BG0-C1BAY0 | 59MB1BGB-MB0A01S |  |  |  |  |  |  | I0</v>
      </c>
      <c r="AT613" s="63">
        <f>IF(NOT(AR613),IF(TRIM($H613)="","Assembly","Phantom Alt"),VLOOKUP(F613,ZPCS04!B:G,6,0))</f>
        <v>812</v>
      </c>
      <c r="AU613" s="7"/>
      <c r="AV613" s="38">
        <f ca="1">IF(TRIM($W613)="F",OFFSET($A$5,MATCH($AS613,$AS$5:$AS613,0)-1,0),$A613)</f>
        <v>612</v>
      </c>
      <c r="AW613" s="38">
        <f ca="1">IFERROR(OFFSET(ZPCS04!$A$1,MATCH(F613,ZPCS04!B:B,0)-1,0),100)</f>
        <v>2</v>
      </c>
      <c r="AX613" s="7"/>
      <c r="AY613" s="6" t="b">
        <f t="shared" si="193"/>
        <v>0</v>
      </c>
      <c r="AZ613" s="6" t="b">
        <f t="shared" si="194"/>
        <v>0</v>
      </c>
      <c r="BB613" s="38" t="str">
        <f ca="1">IF(AT613="Phantom Alt",MATCH($AS613,$AS$5:$AS613,0),IF(OR(OFFSET($AF613,0,8-COUNTBLANK($AG613:$AN613))=$F612,$BE613=$BE612),$BB612,""))</f>
        <v/>
      </c>
      <c r="BC613" s="41"/>
      <c r="BD613" s="55" t="str">
        <f t="shared" si="195"/>
        <v>90MB1BG0-C1BAY0 | 07005-00272100</v>
      </c>
      <c r="BE613" s="55" t="str">
        <f t="shared" ca="1" si="196"/>
        <v>90MB1BG0-C1BAY0 | 59MB1BGB-MB0A01S</v>
      </c>
      <c r="BF613" s="57">
        <f ca="1">IFERROR(VLOOKUP($BE613,$BD$5:$BF612,3,0)*$AE613,VLOOKUP($C613,Demanda!$A:$B,2,0)*$AE613)*IF(AT613="Phantom Alt",$BC613,TRUE)</f>
        <v>7500</v>
      </c>
      <c r="BG613" s="57">
        <f t="shared" ca="1" si="197"/>
        <v>0</v>
      </c>
      <c r="BH613" s="57">
        <f>SUMIF(Invoice!A:A,F613,Invoice!B:B)</f>
        <v>0</v>
      </c>
      <c r="BI613" s="57">
        <f t="shared" ca="1" si="198"/>
        <v>9000</v>
      </c>
      <c r="BJ613" s="57">
        <f ca="1">MIN((BI613-SUMIF($AS$5:AS612,AS613,$BJ$5:BJ612)),MAX(0,BH613-SUMIF($F$5:F612,F613,$BJ$5:BJ612)))</f>
        <v>0</v>
      </c>
      <c r="BK613" s="57">
        <f t="shared" ca="1" si="199"/>
        <v>0</v>
      </c>
      <c r="BL613" s="57">
        <f ca="1">MAX(0,SUMIF(Invoice!A:A,F613,Invoice!B:B)-SUMIF(F:F,F613,BJ:BJ))*(COUNTIF(F:F,F613)=COUNTIF($F$5:F613,F613))</f>
        <v>0</v>
      </c>
    </row>
    <row r="614" spans="1:64" hidden="1">
      <c r="A614" s="43">
        <v>613</v>
      </c>
      <c r="B614" s="13" t="s">
        <v>145</v>
      </c>
      <c r="C614" s="13" t="s">
        <v>5706</v>
      </c>
      <c r="D614" s="13">
        <v>2</v>
      </c>
      <c r="E614" s="13">
        <v>1810</v>
      </c>
      <c r="F614" s="71" t="s">
        <v>3637</v>
      </c>
      <c r="G614" s="71" t="s">
        <v>5730</v>
      </c>
      <c r="H614" s="13" t="s">
        <v>1202</v>
      </c>
      <c r="I614" s="13" t="s">
        <v>55</v>
      </c>
      <c r="J614" s="28">
        <v>0</v>
      </c>
      <c r="K614" s="13" t="s">
        <v>388</v>
      </c>
      <c r="L614" s="13" t="s">
        <v>53</v>
      </c>
      <c r="M614" s="13">
        <v>5</v>
      </c>
      <c r="O614" s="13">
        <v>1</v>
      </c>
      <c r="P614" s="13">
        <v>2</v>
      </c>
      <c r="Q614" s="13">
        <v>3</v>
      </c>
      <c r="R614" s="13" t="s">
        <v>73</v>
      </c>
      <c r="S614" s="13" t="s">
        <v>73</v>
      </c>
      <c r="T614" s="13">
        <v>44901</v>
      </c>
      <c r="U614" s="13">
        <v>2958465</v>
      </c>
      <c r="V614" s="13" t="s">
        <v>5707</v>
      </c>
      <c r="W614" s="13" t="s">
        <v>144</v>
      </c>
      <c r="Y614" s="13" t="s">
        <v>143</v>
      </c>
      <c r="Z614" s="13">
        <v>7594328</v>
      </c>
      <c r="AA614" s="13">
        <v>1132</v>
      </c>
      <c r="AB614" s="13">
        <v>566</v>
      </c>
      <c r="AE614" s="51">
        <f t="shared" si="180"/>
        <v>5</v>
      </c>
      <c r="AG614" s="6" t="str">
        <f t="shared" si="181"/>
        <v>90MB1BG0-C1BAY0</v>
      </c>
      <c r="AH614" s="6" t="str">
        <f t="shared" si="182"/>
        <v>59MB1BGB-MB0A01S</v>
      </c>
      <c r="AI614" s="6" t="str">
        <f t="shared" si="183"/>
        <v/>
      </c>
      <c r="AJ614" s="6" t="str">
        <f t="shared" si="184"/>
        <v/>
      </c>
      <c r="AK614" s="6" t="str">
        <f t="shared" si="185"/>
        <v/>
      </c>
      <c r="AL614" s="6" t="str">
        <f t="shared" si="186"/>
        <v/>
      </c>
      <c r="AM614" s="6" t="str">
        <f t="shared" si="187"/>
        <v/>
      </c>
      <c r="AN614" s="6" t="str">
        <f t="shared" si="188"/>
        <v/>
      </c>
      <c r="AO614" s="6" t="str">
        <f t="shared" si="189"/>
        <v xml:space="preserve">90MB1BG0-C1BAY0 | 59MB1BGB-MB0A01S |  |  |  |  |  | </v>
      </c>
      <c r="AP614" s="6">
        <f t="shared" si="190"/>
        <v>0</v>
      </c>
      <c r="AQ614" s="4"/>
      <c r="AR614" s="6" t="b">
        <f t="shared" si="191"/>
        <v>1</v>
      </c>
      <c r="AS614" s="6" t="str">
        <f t="shared" si="192"/>
        <v>461E | 90MB1BG0-C1BAY0 | 59MB1BGB-MB0A01S |  |  |  |  |  |  | I0</v>
      </c>
      <c r="AT614" s="63">
        <f>IF(NOT(AR614),IF(TRIM($H614)="","Assembly","Phantom Alt"),VLOOKUP(F614,ZPCS04!B:G,6,0))</f>
        <v>812</v>
      </c>
      <c r="AU614" s="7"/>
      <c r="AV614" s="38">
        <f ca="1">IF(TRIM($W614)="F",OFFSET($A$5,MATCH($AS614,$AS$5:$AS614,0)-1,0),$A614)</f>
        <v>612</v>
      </c>
      <c r="AW614" s="38">
        <f ca="1">IFERROR(OFFSET(ZPCS04!$A$1,MATCH(F614,ZPCS04!B:B,0)-1,0),100)</f>
        <v>1.999999925</v>
      </c>
      <c r="AX614" s="7"/>
      <c r="AY614" s="6" t="b">
        <f t="shared" si="193"/>
        <v>0</v>
      </c>
      <c r="AZ614" s="6" t="b">
        <f t="shared" si="194"/>
        <v>0</v>
      </c>
      <c r="BB614" s="38" t="str">
        <f ca="1">IF(AT614="Phantom Alt",MATCH($AS614,$AS$5:$AS614,0),IF(OR(OFFSET($AF614,0,8-COUNTBLANK($AG614:$AN614))=$F613,$BE614=$BE613),$BB613,""))</f>
        <v/>
      </c>
      <c r="BC614" s="41"/>
      <c r="BD614" s="55" t="str">
        <f t="shared" si="195"/>
        <v>90MB1BG0-C1BAY0 | 07G005668210</v>
      </c>
      <c r="BE614" s="55" t="str">
        <f t="shared" ca="1" si="196"/>
        <v>90MB1BG0-C1BAY0 | 59MB1BGB-MB0A01S</v>
      </c>
      <c r="BF614" s="57">
        <f ca="1">IFERROR(VLOOKUP($BE614,$BD$5:$BF613,3,0)*$AE614,VLOOKUP($C614,Demanda!$A:$B,2,0)*$AE614)*IF(AT614="Phantom Alt",$BC614,TRUE)</f>
        <v>7500</v>
      </c>
      <c r="BG614" s="57">
        <f t="shared" ca="1" si="197"/>
        <v>0</v>
      </c>
      <c r="BH614" s="57">
        <f>SUMIF(Invoice!A:A,F614,Invoice!B:B)</f>
        <v>7500</v>
      </c>
      <c r="BI614" s="57">
        <f t="shared" ca="1" si="198"/>
        <v>9000</v>
      </c>
      <c r="BJ614" s="57">
        <f ca="1">MIN((BI614-SUMIF($AS$5:AS613,AS614,$BJ$5:BJ613)),MAX(0,BH614-SUMIF($F$5:F613,F614,$BJ$5:BJ613)))</f>
        <v>7500</v>
      </c>
      <c r="BK614" s="57">
        <f t="shared" ca="1" si="199"/>
        <v>0</v>
      </c>
      <c r="BL614" s="57">
        <f ca="1">MAX(0,SUMIF(Invoice!A:A,F614,Invoice!B:B)-SUMIF(F:F,F614,BJ:BJ))*(COUNTIF(F:F,F614)=COUNTIF($F$5:F614,F614))</f>
        <v>0</v>
      </c>
    </row>
    <row r="615" spans="1:64" hidden="1">
      <c r="A615" s="43">
        <v>614</v>
      </c>
      <c r="B615" s="13" t="s">
        <v>145</v>
      </c>
      <c r="C615" s="13" t="s">
        <v>5706</v>
      </c>
      <c r="D615" s="13">
        <v>2</v>
      </c>
      <c r="E615" s="13">
        <v>1820</v>
      </c>
      <c r="F615" s="71" t="s">
        <v>400</v>
      </c>
      <c r="G615" s="71" t="s">
        <v>401</v>
      </c>
      <c r="H615" s="13" t="s">
        <v>1209</v>
      </c>
      <c r="I615" s="13" t="s">
        <v>54</v>
      </c>
      <c r="J615" s="28">
        <v>100</v>
      </c>
      <c r="K615" s="13" t="s">
        <v>388</v>
      </c>
      <c r="L615" s="13" t="s">
        <v>53</v>
      </c>
      <c r="M615" s="13">
        <v>14</v>
      </c>
      <c r="N615" s="13">
        <v>14</v>
      </c>
      <c r="O615" s="13">
        <v>1</v>
      </c>
      <c r="P615" s="13">
        <v>2</v>
      </c>
      <c r="Q615" s="13">
        <v>1</v>
      </c>
      <c r="R615" s="13" t="s">
        <v>73</v>
      </c>
      <c r="S615" s="13" t="s">
        <v>73</v>
      </c>
      <c r="T615" s="13">
        <v>44901</v>
      </c>
      <c r="U615" s="13">
        <v>2958465</v>
      </c>
      <c r="V615" s="13" t="s">
        <v>5707</v>
      </c>
      <c r="W615" s="13" t="s">
        <v>144</v>
      </c>
      <c r="Y615" s="13" t="s">
        <v>143</v>
      </c>
      <c r="Z615" s="13">
        <v>7594328</v>
      </c>
      <c r="AA615" s="13">
        <v>1134</v>
      </c>
      <c r="AB615" s="13">
        <v>567</v>
      </c>
      <c r="AE615" s="51">
        <f t="shared" si="180"/>
        <v>14</v>
      </c>
      <c r="AG615" s="6" t="str">
        <f t="shared" si="181"/>
        <v>90MB1BG0-C1BAY0</v>
      </c>
      <c r="AH615" s="6" t="str">
        <f t="shared" si="182"/>
        <v>59MB1BGB-MB0A01S</v>
      </c>
      <c r="AI615" s="6" t="str">
        <f t="shared" si="183"/>
        <v/>
      </c>
      <c r="AJ615" s="6" t="str">
        <f t="shared" si="184"/>
        <v/>
      </c>
      <c r="AK615" s="6" t="str">
        <f t="shared" si="185"/>
        <v/>
      </c>
      <c r="AL615" s="6" t="str">
        <f t="shared" si="186"/>
        <v/>
      </c>
      <c r="AM615" s="6" t="str">
        <f t="shared" si="187"/>
        <v/>
      </c>
      <c r="AN615" s="6" t="str">
        <f t="shared" si="188"/>
        <v/>
      </c>
      <c r="AO615" s="6" t="str">
        <f t="shared" si="189"/>
        <v xml:space="preserve">90MB1BG0-C1BAY0 | 59MB1BGB-MB0A01S |  |  |  |  |  | </v>
      </c>
      <c r="AP615" s="6">
        <f t="shared" si="190"/>
        <v>100</v>
      </c>
      <c r="AQ615" s="4"/>
      <c r="AR615" s="6" t="b">
        <f t="shared" si="191"/>
        <v>1</v>
      </c>
      <c r="AS615" s="6" t="str">
        <f t="shared" si="192"/>
        <v>461E | 90MB1BG0-C1BAY0 | 59MB1BGB-MB0A01S |  |  |  |  |  |  | I1</v>
      </c>
      <c r="AT615" s="63">
        <f>IF(NOT(AR615),IF(TRIM($H615)="","Assembly","Phantom Alt"),VLOOKUP(F615,ZPCS04!B:G,6,0))</f>
        <v>600</v>
      </c>
      <c r="AU615" s="7"/>
      <c r="AV615" s="38">
        <f ca="1">IF(TRIM($W615)="F",OFFSET($A$5,MATCH($AS615,$AS$5:$AS615,0)-1,0),$A615)</f>
        <v>614</v>
      </c>
      <c r="AW615" s="38">
        <f ca="1">IFERROR(OFFSET(ZPCS04!$A$1,MATCH(F615,ZPCS04!B:B,0)-1,0),100)</f>
        <v>1.9999997899999999</v>
      </c>
      <c r="AX615" s="7"/>
      <c r="AY615" s="6" t="b">
        <f t="shared" si="193"/>
        <v>0</v>
      </c>
      <c r="AZ615" s="6" t="b">
        <f t="shared" si="194"/>
        <v>0</v>
      </c>
      <c r="BB615" s="38" t="str">
        <f ca="1">IF(AT615="Phantom Alt",MATCH($AS615,$AS$5:$AS615,0),IF(OR(OFFSET($AF615,0,8-COUNTBLANK($AG615:$AN615))=$F614,$BE615=$BE614),$BB614,""))</f>
        <v/>
      </c>
      <c r="BC615" s="41"/>
      <c r="BD615" s="55" t="str">
        <f t="shared" si="195"/>
        <v>90MB1BG0-C1BAY0 | 07005-00660500</v>
      </c>
      <c r="BE615" s="55" t="str">
        <f t="shared" ca="1" si="196"/>
        <v>90MB1BG0-C1BAY0 | 59MB1BGB-MB0A01S</v>
      </c>
      <c r="BF615" s="57">
        <f ca="1">IFERROR(VLOOKUP($BE615,$BD$5:$BF614,3,0)*$AE615,VLOOKUP($C615,Demanda!$A:$B,2,0)*$AE615)*IF(AT615="Phantom Alt",$BC615,TRUE)</f>
        <v>21000</v>
      </c>
      <c r="BG615" s="57">
        <f t="shared" ca="1" si="197"/>
        <v>21000</v>
      </c>
      <c r="BH615" s="57">
        <f>SUMIF(Invoice!A:A,F615,Invoice!B:B)</f>
        <v>21000</v>
      </c>
      <c r="BI615" s="57">
        <f t="shared" ca="1" si="198"/>
        <v>22500</v>
      </c>
      <c r="BJ615" s="57">
        <f ca="1">MIN((BI615-SUMIF($AS$5:AS614,AS615,$BJ$5:BJ614)),MAX(0,BH615-SUMIF($F$5:F614,F615,$BJ$5:BJ614)))</f>
        <v>21000</v>
      </c>
      <c r="BK615" s="57">
        <f t="shared" ca="1" si="199"/>
        <v>0</v>
      </c>
      <c r="BL615" s="57">
        <f ca="1">MAX(0,SUMIF(Invoice!A:A,F615,Invoice!B:B)-SUMIF(F:F,F615,BJ:BJ))*(COUNTIF(F:F,F615)=COUNTIF($F$5:F615,F615))</f>
        <v>0</v>
      </c>
    </row>
    <row r="616" spans="1:64" hidden="1">
      <c r="A616" s="43">
        <v>616</v>
      </c>
      <c r="B616" s="13" t="s">
        <v>145</v>
      </c>
      <c r="C616" s="13" t="s">
        <v>5706</v>
      </c>
      <c r="D616" s="13">
        <v>2</v>
      </c>
      <c r="E616" s="13">
        <v>1820</v>
      </c>
      <c r="F616" s="71" t="s">
        <v>402</v>
      </c>
      <c r="G616" s="71" t="s">
        <v>403</v>
      </c>
      <c r="H616" s="13" t="s">
        <v>1209</v>
      </c>
      <c r="I616" s="13" t="s">
        <v>55</v>
      </c>
      <c r="J616" s="28">
        <v>0</v>
      </c>
      <c r="K616" s="13" t="s">
        <v>148</v>
      </c>
      <c r="L616" s="13" t="s">
        <v>53</v>
      </c>
      <c r="M616" s="13">
        <v>14</v>
      </c>
      <c r="O616" s="13">
        <v>1</v>
      </c>
      <c r="P616" s="13">
        <v>2</v>
      </c>
      <c r="Q616" s="13">
        <v>2</v>
      </c>
      <c r="R616" s="13" t="s">
        <v>73</v>
      </c>
      <c r="S616" s="13" t="s">
        <v>73</v>
      </c>
      <c r="T616" s="13">
        <v>44901</v>
      </c>
      <c r="U616" s="13">
        <v>2958465</v>
      </c>
      <c r="V616" s="13" t="s">
        <v>5707</v>
      </c>
      <c r="W616" s="13" t="s">
        <v>144</v>
      </c>
      <c r="Y616" s="13" t="s">
        <v>143</v>
      </c>
      <c r="Z616" s="13">
        <v>7594328</v>
      </c>
      <c r="AA616" s="13">
        <v>1136</v>
      </c>
      <c r="AB616" s="13">
        <v>568</v>
      </c>
      <c r="AE616" s="51">
        <f t="shared" si="180"/>
        <v>14</v>
      </c>
      <c r="AG616" s="6" t="str">
        <f t="shared" si="181"/>
        <v>90MB1BG0-C1BAY0</v>
      </c>
      <c r="AH616" s="6" t="str">
        <f t="shared" si="182"/>
        <v>59MB1BGB-MB0A01S</v>
      </c>
      <c r="AI616" s="6" t="str">
        <f t="shared" si="183"/>
        <v/>
      </c>
      <c r="AJ616" s="6" t="str">
        <f t="shared" si="184"/>
        <v/>
      </c>
      <c r="AK616" s="6" t="str">
        <f t="shared" si="185"/>
        <v/>
      </c>
      <c r="AL616" s="6" t="str">
        <f t="shared" si="186"/>
        <v/>
      </c>
      <c r="AM616" s="6" t="str">
        <f t="shared" si="187"/>
        <v/>
      </c>
      <c r="AN616" s="6" t="str">
        <f t="shared" si="188"/>
        <v/>
      </c>
      <c r="AO616" s="6" t="str">
        <f t="shared" si="189"/>
        <v xml:space="preserve">90MB1BG0-C1BAY0 | 59MB1BGB-MB0A01S |  |  |  |  |  | </v>
      </c>
      <c r="AP616" s="6">
        <f t="shared" si="190"/>
        <v>0</v>
      </c>
      <c r="AQ616" s="4"/>
      <c r="AR616" s="6" t="b">
        <f t="shared" si="191"/>
        <v>1</v>
      </c>
      <c r="AS616" s="6" t="str">
        <f t="shared" si="192"/>
        <v>461E | 90MB1BG0-C1BAY0 | 59MB1BGB-MB0A01S |  |  |  |  |  |  | I1</v>
      </c>
      <c r="AT616" s="63">
        <f>IF(NOT(AR616),IF(TRIM($H616)="","Assembly","Phantom Alt"),VLOOKUP(F616,ZPCS04!B:G,6,0))</f>
        <v>600</v>
      </c>
      <c r="AU616" s="7"/>
      <c r="AV616" s="38">
        <f ca="1">IF(TRIM($W616)="F",OFFSET($A$5,MATCH($AS616,$AS$5:$AS616,0)-1,0),$A616)</f>
        <v>614</v>
      </c>
      <c r="AW616" s="38">
        <f ca="1">IFERROR(OFFSET(ZPCS04!$A$1,MATCH(F616,ZPCS04!B:B,0)-1,0),100)</f>
        <v>2</v>
      </c>
      <c r="AX616" s="7"/>
      <c r="AY616" s="6" t="b">
        <f t="shared" si="193"/>
        <v>0</v>
      </c>
      <c r="AZ616" s="6" t="b">
        <f t="shared" si="194"/>
        <v>0</v>
      </c>
      <c r="BB616" s="38" t="str">
        <f ca="1">IF(AT616="Phantom Alt",MATCH($AS616,$AS$5:$AS616,0),IF(OR(OFFSET($AF616,0,8-COUNTBLANK($AG616:$AN616))=$F615,$BE616=$BE615),$BB615,""))</f>
        <v/>
      </c>
      <c r="BC616" s="41"/>
      <c r="BD616" s="55" t="str">
        <f t="shared" si="195"/>
        <v>90MB1BG0-C1BAY0 | 07G005032410</v>
      </c>
      <c r="BE616" s="55" t="str">
        <f t="shared" ca="1" si="196"/>
        <v>90MB1BG0-C1BAY0 | 59MB1BGB-MB0A01S</v>
      </c>
      <c r="BF616" s="57">
        <f ca="1">IFERROR(VLOOKUP($BE616,$BD$5:$BF615,3,0)*$AE616,VLOOKUP($C616,Demanda!$A:$B,2,0)*$AE616)*IF(AT616="Phantom Alt",$BC616,TRUE)</f>
        <v>21000</v>
      </c>
      <c r="BG616" s="57">
        <f t="shared" ca="1" si="197"/>
        <v>0</v>
      </c>
      <c r="BH616" s="57">
        <f>SUMIF(Invoice!A:A,F616,Invoice!B:B)</f>
        <v>0</v>
      </c>
      <c r="BI616" s="57">
        <f t="shared" ca="1" si="198"/>
        <v>22500</v>
      </c>
      <c r="BJ616" s="57">
        <f ca="1">MIN((BI616-SUMIF($AS$5:AS615,AS616,$BJ$5:BJ615)),MAX(0,BH616-SUMIF($F$5:F615,F616,$BJ$5:BJ615)))</f>
        <v>0</v>
      </c>
      <c r="BK616" s="57">
        <f t="shared" ca="1" si="199"/>
        <v>0</v>
      </c>
      <c r="BL616" s="57">
        <f ca="1">MAX(0,SUMIF(Invoice!A:A,F616,Invoice!B:B)-SUMIF(F:F,F616,BJ:BJ))*(COUNTIF(F:F,F616)=COUNTIF($F$5:F616,F616))</f>
        <v>0</v>
      </c>
    </row>
    <row r="617" spans="1:64" hidden="1">
      <c r="A617" s="43">
        <v>617</v>
      </c>
      <c r="B617" s="13" t="s">
        <v>145</v>
      </c>
      <c r="C617" s="13" t="s">
        <v>5706</v>
      </c>
      <c r="D617" s="13">
        <v>2</v>
      </c>
      <c r="E617" s="13">
        <v>1830</v>
      </c>
      <c r="F617" s="71" t="s">
        <v>404</v>
      </c>
      <c r="G617" s="71" t="s">
        <v>405</v>
      </c>
      <c r="H617" s="13" t="s">
        <v>1216</v>
      </c>
      <c r="I617" s="13" t="s">
        <v>54</v>
      </c>
      <c r="J617" s="28">
        <v>100</v>
      </c>
      <c r="K617" s="13" t="s">
        <v>148</v>
      </c>
      <c r="L617" s="13" t="s">
        <v>53</v>
      </c>
      <c r="M617" s="13">
        <v>2</v>
      </c>
      <c r="N617" s="13">
        <v>2</v>
      </c>
      <c r="O617" s="13">
        <v>1</v>
      </c>
      <c r="P617" s="13">
        <v>2</v>
      </c>
      <c r="Q617" s="13">
        <v>1</v>
      </c>
      <c r="R617" s="13" t="s">
        <v>73</v>
      </c>
      <c r="S617" s="13" t="s">
        <v>73</v>
      </c>
      <c r="T617" s="13">
        <v>44901</v>
      </c>
      <c r="U617" s="13">
        <v>2958465</v>
      </c>
      <c r="V617" s="13" t="s">
        <v>5707</v>
      </c>
      <c r="W617" s="13" t="s">
        <v>144</v>
      </c>
      <c r="Y617" s="13" t="s">
        <v>143</v>
      </c>
      <c r="Z617" s="13">
        <v>7594328</v>
      </c>
      <c r="AA617" s="13">
        <v>1138</v>
      </c>
      <c r="AB617" s="13">
        <v>569</v>
      </c>
      <c r="AE617" s="51">
        <f t="shared" si="180"/>
        <v>2</v>
      </c>
      <c r="AG617" s="6" t="str">
        <f t="shared" si="181"/>
        <v>90MB1BG0-C1BAY0</v>
      </c>
      <c r="AH617" s="6" t="str">
        <f t="shared" si="182"/>
        <v>59MB1BGB-MB0A01S</v>
      </c>
      <c r="AI617" s="6" t="str">
        <f t="shared" si="183"/>
        <v/>
      </c>
      <c r="AJ617" s="6" t="str">
        <f t="shared" si="184"/>
        <v/>
      </c>
      <c r="AK617" s="6" t="str">
        <f t="shared" si="185"/>
        <v/>
      </c>
      <c r="AL617" s="6" t="str">
        <f t="shared" si="186"/>
        <v/>
      </c>
      <c r="AM617" s="6" t="str">
        <f t="shared" si="187"/>
        <v/>
      </c>
      <c r="AN617" s="6" t="str">
        <f t="shared" si="188"/>
        <v/>
      </c>
      <c r="AO617" s="6" t="str">
        <f t="shared" si="189"/>
        <v xml:space="preserve">90MB1BG0-C1BAY0 | 59MB1BGB-MB0A01S |  |  |  |  |  | </v>
      </c>
      <c r="AP617" s="6">
        <f t="shared" si="190"/>
        <v>100</v>
      </c>
      <c r="AQ617" s="4"/>
      <c r="AR617" s="6" t="b">
        <f t="shared" si="191"/>
        <v>1</v>
      </c>
      <c r="AS617" s="6" t="str">
        <f t="shared" si="192"/>
        <v>461E | 90MB1BG0-C1BAY0 | 59MB1BGB-MB0A01S |  |  |  |  |  |  | I2</v>
      </c>
      <c r="AT617" s="63">
        <f>IF(NOT(AR617),IF(TRIM($H617)="","Assembly","Phantom Alt"),VLOOKUP(F617,ZPCS04!B:G,6,0))</f>
        <v>813</v>
      </c>
      <c r="AU617" s="7"/>
      <c r="AV617" s="38">
        <f ca="1">IF(TRIM($W617)="F",OFFSET($A$5,MATCH($AS617,$AS$5:$AS617,0)-1,0),$A617)</f>
        <v>617</v>
      </c>
      <c r="AW617" s="38">
        <f ca="1">IFERROR(OFFSET(ZPCS04!$A$1,MATCH(F617,ZPCS04!B:B,0)-1,0),100)</f>
        <v>1.99999997</v>
      </c>
      <c r="AX617" s="7"/>
      <c r="AY617" s="6" t="b">
        <f t="shared" si="193"/>
        <v>0</v>
      </c>
      <c r="AZ617" s="6" t="b">
        <f t="shared" si="194"/>
        <v>0</v>
      </c>
      <c r="BB617" s="38" t="str">
        <f ca="1">IF(AT617="Phantom Alt",MATCH($AS617,$AS$5:$AS617,0),IF(OR(OFFSET($AF617,0,8-COUNTBLANK($AG617:$AN617))=$F616,$BE617=$BE616),$BB616,""))</f>
        <v/>
      </c>
      <c r="BC617" s="41"/>
      <c r="BD617" s="55" t="str">
        <f t="shared" si="195"/>
        <v>90MB1BG0-C1BAY0 | 07005-00800000</v>
      </c>
      <c r="BE617" s="55" t="str">
        <f t="shared" ca="1" si="196"/>
        <v>90MB1BG0-C1BAY0 | 59MB1BGB-MB0A01S</v>
      </c>
      <c r="BF617" s="57">
        <f ca="1">IFERROR(VLOOKUP($BE617,$BD$5:$BF616,3,0)*$AE617,VLOOKUP($C617,Demanda!$A:$B,2,0)*$AE617)*IF(AT617="Phantom Alt",$BC617,TRUE)</f>
        <v>3000</v>
      </c>
      <c r="BG617" s="57">
        <f t="shared" ca="1" si="197"/>
        <v>3000</v>
      </c>
      <c r="BH617" s="57">
        <f>SUMIF(Invoice!A:A,F617,Invoice!B:B)</f>
        <v>3000</v>
      </c>
      <c r="BI617" s="57">
        <f t="shared" ca="1" si="198"/>
        <v>10500</v>
      </c>
      <c r="BJ617" s="57">
        <f ca="1">MIN((BI617-SUMIF($AS$5:AS616,AS617,$BJ$5:BJ616)),MAX(0,BH617-SUMIF($F$5:F616,F617,$BJ$5:BJ616)))</f>
        <v>3000</v>
      </c>
      <c r="BK617" s="57">
        <f t="shared" ca="1" si="199"/>
        <v>0</v>
      </c>
      <c r="BL617" s="57">
        <f ca="1">MAX(0,SUMIF(Invoice!A:A,F617,Invoice!B:B)-SUMIF(F:F,F617,BJ:BJ))*(COUNTIF(F:F,F617)=COUNTIF($F$5:F617,F617))</f>
        <v>0</v>
      </c>
    </row>
    <row r="618" spans="1:64" hidden="1">
      <c r="A618" s="43">
        <v>620</v>
      </c>
      <c r="B618" s="13" t="s">
        <v>145</v>
      </c>
      <c r="C618" s="13" t="s">
        <v>5706</v>
      </c>
      <c r="D618" s="13">
        <v>2</v>
      </c>
      <c r="E618" s="13">
        <v>1830</v>
      </c>
      <c r="F618" s="71" t="s">
        <v>406</v>
      </c>
      <c r="G618" s="71" t="s">
        <v>407</v>
      </c>
      <c r="H618" s="13" t="s">
        <v>1216</v>
      </c>
      <c r="I618" s="13" t="s">
        <v>55</v>
      </c>
      <c r="J618" s="28">
        <v>0</v>
      </c>
      <c r="K618" s="13" t="s">
        <v>148</v>
      </c>
      <c r="L618" s="13" t="s">
        <v>53</v>
      </c>
      <c r="M618" s="13">
        <v>2</v>
      </c>
      <c r="O618" s="13">
        <v>1</v>
      </c>
      <c r="P618" s="13">
        <v>2</v>
      </c>
      <c r="Q618" s="13">
        <v>2</v>
      </c>
      <c r="R618" s="13" t="s">
        <v>73</v>
      </c>
      <c r="S618" s="13" t="s">
        <v>73</v>
      </c>
      <c r="T618" s="13">
        <v>44901</v>
      </c>
      <c r="U618" s="13">
        <v>2958465</v>
      </c>
      <c r="V618" s="13" t="s">
        <v>5707</v>
      </c>
      <c r="W618" s="13" t="s">
        <v>144</v>
      </c>
      <c r="Y618" s="13" t="s">
        <v>143</v>
      </c>
      <c r="Z618" s="13">
        <v>7594328</v>
      </c>
      <c r="AA618" s="13">
        <v>1140</v>
      </c>
      <c r="AB618" s="13">
        <v>570</v>
      </c>
      <c r="AE618" s="51">
        <f t="shared" si="180"/>
        <v>2</v>
      </c>
      <c r="AG618" s="6" t="str">
        <f t="shared" si="181"/>
        <v>90MB1BG0-C1BAY0</v>
      </c>
      <c r="AH618" s="6" t="str">
        <f t="shared" si="182"/>
        <v>59MB1BGB-MB0A01S</v>
      </c>
      <c r="AI618" s="6" t="str">
        <f t="shared" si="183"/>
        <v/>
      </c>
      <c r="AJ618" s="6" t="str">
        <f t="shared" si="184"/>
        <v/>
      </c>
      <c r="AK618" s="6" t="str">
        <f t="shared" si="185"/>
        <v/>
      </c>
      <c r="AL618" s="6" t="str">
        <f t="shared" si="186"/>
        <v/>
      </c>
      <c r="AM618" s="6" t="str">
        <f t="shared" si="187"/>
        <v/>
      </c>
      <c r="AN618" s="6" t="str">
        <f t="shared" si="188"/>
        <v/>
      </c>
      <c r="AO618" s="6" t="str">
        <f t="shared" si="189"/>
        <v xml:space="preserve">90MB1BG0-C1BAY0 | 59MB1BGB-MB0A01S |  |  |  |  |  | </v>
      </c>
      <c r="AP618" s="6">
        <f t="shared" si="190"/>
        <v>0</v>
      </c>
      <c r="AQ618" s="4"/>
      <c r="AR618" s="6" t="b">
        <f t="shared" si="191"/>
        <v>1</v>
      </c>
      <c r="AS618" s="6" t="str">
        <f t="shared" si="192"/>
        <v>461E | 90MB1BG0-C1BAY0 | 59MB1BGB-MB0A01S |  |  |  |  |  |  | I2</v>
      </c>
      <c r="AT618" s="63">
        <f>IF(NOT(AR618),IF(TRIM($H618)="","Assembly","Phantom Alt"),VLOOKUP(F618,ZPCS04!B:G,6,0))</f>
        <v>813</v>
      </c>
      <c r="AU618" s="7"/>
      <c r="AV618" s="38">
        <f ca="1">IF(TRIM($W618)="F",OFFSET($A$5,MATCH($AS618,$AS$5:$AS618,0)-1,0),$A618)</f>
        <v>617</v>
      </c>
      <c r="AW618" s="38">
        <f ca="1">IFERROR(OFFSET(ZPCS04!$A$1,MATCH(F618,ZPCS04!B:B,0)-1,0),100)</f>
        <v>2</v>
      </c>
      <c r="AX618" s="7"/>
      <c r="AY618" s="6" t="b">
        <f t="shared" si="193"/>
        <v>0</v>
      </c>
      <c r="AZ618" s="6" t="b">
        <f t="shared" si="194"/>
        <v>0</v>
      </c>
      <c r="BB618" s="38" t="str">
        <f ca="1">IF(AT618="Phantom Alt",MATCH($AS618,$AS$5:$AS618,0),IF(OR(OFFSET($AF618,0,8-COUNTBLANK($AG618:$AN618))=$F617,$BE618=$BE617),$BB617,""))</f>
        <v/>
      </c>
      <c r="BC618" s="41"/>
      <c r="BD618" s="55" t="str">
        <f t="shared" si="195"/>
        <v>90MB1BG0-C1BAY0 | 07005-04030000</v>
      </c>
      <c r="BE618" s="55" t="str">
        <f t="shared" ca="1" si="196"/>
        <v>90MB1BG0-C1BAY0 | 59MB1BGB-MB0A01S</v>
      </c>
      <c r="BF618" s="57">
        <f ca="1">IFERROR(VLOOKUP($BE618,$BD$5:$BF617,3,0)*$AE618,VLOOKUP($C618,Demanda!$A:$B,2,0)*$AE618)*IF(AT618="Phantom Alt",$BC618,TRUE)</f>
        <v>3000</v>
      </c>
      <c r="BG618" s="57">
        <f t="shared" ca="1" si="197"/>
        <v>0</v>
      </c>
      <c r="BH618" s="57">
        <f>SUMIF(Invoice!A:A,F618,Invoice!B:B)</f>
        <v>0</v>
      </c>
      <c r="BI618" s="57">
        <f t="shared" ca="1" si="198"/>
        <v>10500</v>
      </c>
      <c r="BJ618" s="57">
        <f ca="1">MIN((BI618-SUMIF($AS$5:AS617,AS618,$BJ$5:BJ617)),MAX(0,BH618-SUMIF($F$5:F617,F618,$BJ$5:BJ617)))</f>
        <v>0</v>
      </c>
      <c r="BK618" s="57">
        <f t="shared" ca="1" si="199"/>
        <v>0</v>
      </c>
      <c r="BL618" s="57">
        <f ca="1">MAX(0,SUMIF(Invoice!A:A,F618,Invoice!B:B)-SUMIF(F:F,F618,BJ:BJ))*(COUNTIF(F:F,F618)=COUNTIF($F$5:F618,F618))</f>
        <v>0</v>
      </c>
    </row>
    <row r="619" spans="1:64" hidden="1">
      <c r="A619" s="43">
        <v>618</v>
      </c>
      <c r="B619" s="13" t="s">
        <v>145</v>
      </c>
      <c r="C619" s="13" t="s">
        <v>5706</v>
      </c>
      <c r="D619" s="13">
        <v>2</v>
      </c>
      <c r="E619" s="13">
        <v>1830</v>
      </c>
      <c r="F619" s="71" t="s">
        <v>408</v>
      </c>
      <c r="G619" s="71" t="s">
        <v>409</v>
      </c>
      <c r="H619" s="13" t="s">
        <v>1216</v>
      </c>
      <c r="I619" s="13" t="s">
        <v>55</v>
      </c>
      <c r="J619" s="28">
        <v>0</v>
      </c>
      <c r="K619" s="13" t="s">
        <v>148</v>
      </c>
      <c r="L619" s="13" t="s">
        <v>53</v>
      </c>
      <c r="M619" s="13">
        <v>2</v>
      </c>
      <c r="O619" s="13">
        <v>1</v>
      </c>
      <c r="P619" s="13">
        <v>2</v>
      </c>
      <c r="Q619" s="13">
        <v>3</v>
      </c>
      <c r="R619" s="13" t="s">
        <v>73</v>
      </c>
      <c r="S619" s="13" t="s">
        <v>73</v>
      </c>
      <c r="T619" s="13">
        <v>44901</v>
      </c>
      <c r="U619" s="13">
        <v>2958465</v>
      </c>
      <c r="V619" s="13" t="s">
        <v>5707</v>
      </c>
      <c r="W619" s="13" t="s">
        <v>144</v>
      </c>
      <c r="Y619" s="13" t="s">
        <v>143</v>
      </c>
      <c r="Z619" s="13">
        <v>7594328</v>
      </c>
      <c r="AA619" s="13">
        <v>1142</v>
      </c>
      <c r="AB619" s="13">
        <v>571</v>
      </c>
      <c r="AE619" s="51">
        <f t="shared" si="180"/>
        <v>2</v>
      </c>
      <c r="AG619" s="6" t="str">
        <f t="shared" si="181"/>
        <v>90MB1BG0-C1BAY0</v>
      </c>
      <c r="AH619" s="6" t="str">
        <f t="shared" si="182"/>
        <v>59MB1BGB-MB0A01S</v>
      </c>
      <c r="AI619" s="6" t="str">
        <f t="shared" si="183"/>
        <v/>
      </c>
      <c r="AJ619" s="6" t="str">
        <f t="shared" si="184"/>
        <v/>
      </c>
      <c r="AK619" s="6" t="str">
        <f t="shared" si="185"/>
        <v/>
      </c>
      <c r="AL619" s="6" t="str">
        <f t="shared" si="186"/>
        <v/>
      </c>
      <c r="AM619" s="6" t="str">
        <f t="shared" si="187"/>
        <v/>
      </c>
      <c r="AN619" s="6" t="str">
        <f t="shared" si="188"/>
        <v/>
      </c>
      <c r="AO619" s="6" t="str">
        <f t="shared" si="189"/>
        <v xml:space="preserve">90MB1BG0-C1BAY0 | 59MB1BGB-MB0A01S |  |  |  |  |  | </v>
      </c>
      <c r="AP619" s="6">
        <f t="shared" si="190"/>
        <v>0</v>
      </c>
      <c r="AQ619" s="4"/>
      <c r="AR619" s="6" t="b">
        <f t="shared" si="191"/>
        <v>1</v>
      </c>
      <c r="AS619" s="6" t="str">
        <f t="shared" si="192"/>
        <v>461E | 90MB1BG0-C1BAY0 | 59MB1BGB-MB0A01S |  |  |  |  |  |  | I2</v>
      </c>
      <c r="AT619" s="63">
        <f>IF(NOT(AR619),IF(TRIM($H619)="","Assembly","Phantom Alt"),VLOOKUP(F619,ZPCS04!B:G,6,0))</f>
        <v>813</v>
      </c>
      <c r="AU619" s="7"/>
      <c r="AV619" s="38">
        <f ca="1">IF(TRIM($W619)="F",OFFSET($A$5,MATCH($AS619,$AS$5:$AS619,0)-1,0),$A619)</f>
        <v>617</v>
      </c>
      <c r="AW619" s="38">
        <f ca="1">IFERROR(OFFSET(ZPCS04!$A$1,MATCH(F619,ZPCS04!B:B,0)-1,0),100)</f>
        <v>2</v>
      </c>
      <c r="AX619" s="7"/>
      <c r="AY619" s="6" t="b">
        <f t="shared" si="193"/>
        <v>0</v>
      </c>
      <c r="AZ619" s="6" t="b">
        <f t="shared" si="194"/>
        <v>0</v>
      </c>
      <c r="BB619" s="38" t="str">
        <f ca="1">IF(AT619="Phantom Alt",MATCH($AS619,$AS$5:$AS619,0),IF(OR(OFFSET($AF619,0,8-COUNTBLANK($AG619:$AN619))=$F618,$BE619=$BE618),$BB618,""))</f>
        <v/>
      </c>
      <c r="BC619" s="41"/>
      <c r="BD619" s="55" t="str">
        <f t="shared" si="195"/>
        <v>90MB1BG0-C1BAY0 | 07005-A0870000</v>
      </c>
      <c r="BE619" s="55" t="str">
        <f t="shared" ca="1" si="196"/>
        <v>90MB1BG0-C1BAY0 | 59MB1BGB-MB0A01S</v>
      </c>
      <c r="BF619" s="57">
        <f ca="1">IFERROR(VLOOKUP($BE619,$BD$5:$BF618,3,0)*$AE619,VLOOKUP($C619,Demanda!$A:$B,2,0)*$AE619)*IF(AT619="Phantom Alt",$BC619,TRUE)</f>
        <v>3000</v>
      </c>
      <c r="BG619" s="57">
        <f t="shared" ca="1" si="197"/>
        <v>0</v>
      </c>
      <c r="BH619" s="57">
        <f>SUMIF(Invoice!A:A,F619,Invoice!B:B)</f>
        <v>0</v>
      </c>
      <c r="BI619" s="57">
        <f t="shared" ca="1" si="198"/>
        <v>10500</v>
      </c>
      <c r="BJ619" s="57">
        <f ca="1">MIN((BI619-SUMIF($AS$5:AS618,AS619,$BJ$5:BJ618)),MAX(0,BH619-SUMIF($F$5:F618,F619,$BJ$5:BJ618)))</f>
        <v>0</v>
      </c>
      <c r="BK619" s="57">
        <f t="shared" ca="1" si="199"/>
        <v>0</v>
      </c>
      <c r="BL619" s="57">
        <f ca="1">MAX(0,SUMIF(Invoice!A:A,F619,Invoice!B:B)-SUMIF(F:F,F619,BJ:BJ))*(COUNTIF(F:F,F619)=COUNTIF($F$5:F619,F619))</f>
        <v>0</v>
      </c>
    </row>
    <row r="620" spans="1:64" hidden="1">
      <c r="A620" s="43">
        <v>619</v>
      </c>
      <c r="B620" s="13" t="s">
        <v>145</v>
      </c>
      <c r="C620" s="13" t="s">
        <v>5706</v>
      </c>
      <c r="D620" s="13">
        <v>2</v>
      </c>
      <c r="E620" s="13">
        <v>1840</v>
      </c>
      <c r="F620" s="71" t="s">
        <v>410</v>
      </c>
      <c r="G620" s="71" t="s">
        <v>411</v>
      </c>
      <c r="H620" s="13" t="s">
        <v>1225</v>
      </c>
      <c r="I620" s="13" t="s">
        <v>55</v>
      </c>
      <c r="J620" s="28">
        <v>0</v>
      </c>
      <c r="K620" s="13" t="s">
        <v>148</v>
      </c>
      <c r="L620" s="13" t="s">
        <v>53</v>
      </c>
      <c r="M620" s="13">
        <v>1</v>
      </c>
      <c r="O620" s="13">
        <v>1</v>
      </c>
      <c r="P620" s="13">
        <v>2</v>
      </c>
      <c r="Q620" s="13">
        <v>2</v>
      </c>
      <c r="R620" s="13" t="s">
        <v>73</v>
      </c>
      <c r="S620" s="13" t="s">
        <v>73</v>
      </c>
      <c r="T620" s="13">
        <v>44901</v>
      </c>
      <c r="U620" s="13">
        <v>2958465</v>
      </c>
      <c r="V620" s="13" t="s">
        <v>5707</v>
      </c>
      <c r="W620" s="13" t="s">
        <v>144</v>
      </c>
      <c r="Y620" s="13" t="s">
        <v>143</v>
      </c>
      <c r="Z620" s="13">
        <v>7594328</v>
      </c>
      <c r="AA620" s="13">
        <v>1146</v>
      </c>
      <c r="AB620" s="13">
        <v>573</v>
      </c>
      <c r="AE620" s="51">
        <f t="shared" si="180"/>
        <v>1</v>
      </c>
      <c r="AG620" s="6" t="str">
        <f t="shared" si="181"/>
        <v>90MB1BG0-C1BAY0</v>
      </c>
      <c r="AH620" s="6" t="str">
        <f t="shared" si="182"/>
        <v>59MB1BGB-MB0A01S</v>
      </c>
      <c r="AI620" s="6" t="str">
        <f t="shared" si="183"/>
        <v/>
      </c>
      <c r="AJ620" s="6" t="str">
        <f t="shared" si="184"/>
        <v/>
      </c>
      <c r="AK620" s="6" t="str">
        <f t="shared" si="185"/>
        <v/>
      </c>
      <c r="AL620" s="6" t="str">
        <f t="shared" si="186"/>
        <v/>
      </c>
      <c r="AM620" s="6" t="str">
        <f t="shared" si="187"/>
        <v/>
      </c>
      <c r="AN620" s="6" t="str">
        <f t="shared" si="188"/>
        <v/>
      </c>
      <c r="AO620" s="6" t="str">
        <f t="shared" si="189"/>
        <v xml:space="preserve">90MB1BG0-C1BAY0 | 59MB1BGB-MB0A01S |  |  |  |  |  | </v>
      </c>
      <c r="AP620" s="6">
        <f t="shared" si="190"/>
        <v>0</v>
      </c>
      <c r="AQ620" s="4"/>
      <c r="AR620" s="6" t="b">
        <f t="shared" si="191"/>
        <v>1</v>
      </c>
      <c r="AS620" s="6" t="str">
        <f t="shared" si="192"/>
        <v>461E | 90MB1BG0-C1BAY0 | 59MB1BGB-MB0A01S |  |  |  |  |  |  | I3</v>
      </c>
      <c r="AT620" s="63">
        <f>IF(NOT(AR620),IF(TRIM($H620)="","Assembly","Phantom Alt"),VLOOKUP(F620,ZPCS04!B:G,6,0))</f>
        <v>597</v>
      </c>
      <c r="AU620" s="7"/>
      <c r="AV620" s="38">
        <f ca="1">IF(TRIM($W620)="F",OFFSET($A$5,MATCH($AS620,$AS$5:$AS620,0)-1,0),$A620)</f>
        <v>619</v>
      </c>
      <c r="AW620" s="38">
        <f ca="1">IFERROR(OFFSET(ZPCS04!$A$1,MATCH(F620,ZPCS04!B:B,0)-1,0),100)</f>
        <v>2</v>
      </c>
      <c r="AX620" s="7"/>
      <c r="AY620" s="6" t="b">
        <f t="shared" si="193"/>
        <v>0</v>
      </c>
      <c r="AZ620" s="6" t="b">
        <f t="shared" si="194"/>
        <v>0</v>
      </c>
      <c r="BB620" s="38" t="str">
        <f ca="1">IF(AT620="Phantom Alt",MATCH($AS620,$AS$5:$AS620,0),IF(OR(OFFSET($AF620,0,8-COUNTBLANK($AG620:$AN620))=$F619,$BE620=$BE619),$BB619,""))</f>
        <v/>
      </c>
      <c r="BC620" s="41"/>
      <c r="BD620" s="55" t="str">
        <f t="shared" si="195"/>
        <v>90MB1BG0-C1BAY0 | 07005-00740000</v>
      </c>
      <c r="BE620" s="55" t="str">
        <f t="shared" ca="1" si="196"/>
        <v>90MB1BG0-C1BAY0 | 59MB1BGB-MB0A01S</v>
      </c>
      <c r="BF620" s="57">
        <f ca="1">IFERROR(VLOOKUP($BE620,$BD$5:$BF619,3,0)*$AE620,VLOOKUP($C620,Demanda!$A:$B,2,0)*$AE620)*IF(AT620="Phantom Alt",$BC620,TRUE)</f>
        <v>1500</v>
      </c>
      <c r="BG620" s="57">
        <f t="shared" ca="1" si="197"/>
        <v>0</v>
      </c>
      <c r="BH620" s="57">
        <f>SUMIF(Invoice!A:A,F620,Invoice!B:B)</f>
        <v>0</v>
      </c>
      <c r="BI620" s="57">
        <f t="shared" ca="1" si="198"/>
        <v>4500</v>
      </c>
      <c r="BJ620" s="57">
        <f ca="1">MIN((BI620-SUMIF($AS$5:AS619,AS620,$BJ$5:BJ619)),MAX(0,BH620-SUMIF($F$5:F619,F620,$BJ$5:BJ619)))</f>
        <v>0</v>
      </c>
      <c r="BK620" s="57">
        <f t="shared" ca="1" si="199"/>
        <v>0</v>
      </c>
      <c r="BL620" s="57">
        <f ca="1">MAX(0,SUMIF(Invoice!A:A,F620,Invoice!B:B)-SUMIF(F:F,F620,BJ:BJ))*(COUNTIF(F:F,F620)=COUNTIF($F$5:F620,F620))</f>
        <v>0</v>
      </c>
    </row>
    <row r="621" spans="1:64" hidden="1">
      <c r="A621" s="43">
        <v>621</v>
      </c>
      <c r="B621" s="13" t="s">
        <v>145</v>
      </c>
      <c r="C621" s="13" t="s">
        <v>5706</v>
      </c>
      <c r="D621" s="13">
        <v>2</v>
      </c>
      <c r="E621" s="13">
        <v>1840</v>
      </c>
      <c r="F621" s="71" t="s">
        <v>412</v>
      </c>
      <c r="G621" s="71" t="s">
        <v>413</v>
      </c>
      <c r="H621" s="13" t="s">
        <v>1225</v>
      </c>
      <c r="I621" s="13" t="s">
        <v>54</v>
      </c>
      <c r="J621" s="28">
        <v>100</v>
      </c>
      <c r="K621" s="13" t="s">
        <v>148</v>
      </c>
      <c r="L621" s="13" t="s">
        <v>53</v>
      </c>
      <c r="M621" s="13">
        <v>1</v>
      </c>
      <c r="N621" s="13">
        <v>1</v>
      </c>
      <c r="O621" s="13">
        <v>1</v>
      </c>
      <c r="P621" s="13">
        <v>2</v>
      </c>
      <c r="Q621" s="13">
        <v>1</v>
      </c>
      <c r="R621" s="13" t="s">
        <v>73</v>
      </c>
      <c r="S621" s="13" t="s">
        <v>73</v>
      </c>
      <c r="T621" s="13">
        <v>44901</v>
      </c>
      <c r="U621" s="13">
        <v>2958465</v>
      </c>
      <c r="V621" s="13" t="s">
        <v>5707</v>
      </c>
      <c r="W621" s="13" t="s">
        <v>144</v>
      </c>
      <c r="Y621" s="13" t="s">
        <v>143</v>
      </c>
      <c r="Z621" s="13">
        <v>7594328</v>
      </c>
      <c r="AA621" s="13">
        <v>1144</v>
      </c>
      <c r="AB621" s="13">
        <v>572</v>
      </c>
      <c r="AE621" s="51">
        <f t="shared" si="180"/>
        <v>1</v>
      </c>
      <c r="AG621" s="6" t="str">
        <f t="shared" si="181"/>
        <v>90MB1BG0-C1BAY0</v>
      </c>
      <c r="AH621" s="6" t="str">
        <f t="shared" si="182"/>
        <v>59MB1BGB-MB0A01S</v>
      </c>
      <c r="AI621" s="6" t="str">
        <f t="shared" si="183"/>
        <v/>
      </c>
      <c r="AJ621" s="6" t="str">
        <f t="shared" si="184"/>
        <v/>
      </c>
      <c r="AK621" s="6" t="str">
        <f t="shared" si="185"/>
        <v/>
      </c>
      <c r="AL621" s="6" t="str">
        <f t="shared" si="186"/>
        <v/>
      </c>
      <c r="AM621" s="6" t="str">
        <f t="shared" si="187"/>
        <v/>
      </c>
      <c r="AN621" s="6" t="str">
        <f t="shared" si="188"/>
        <v/>
      </c>
      <c r="AO621" s="6" t="str">
        <f t="shared" si="189"/>
        <v xml:space="preserve">90MB1BG0-C1BAY0 | 59MB1BGB-MB0A01S |  |  |  |  |  | </v>
      </c>
      <c r="AP621" s="6">
        <f t="shared" si="190"/>
        <v>100</v>
      </c>
      <c r="AQ621" s="4"/>
      <c r="AR621" s="6" t="b">
        <f t="shared" si="191"/>
        <v>1</v>
      </c>
      <c r="AS621" s="6" t="str">
        <f t="shared" si="192"/>
        <v>461E | 90MB1BG0-C1BAY0 | 59MB1BGB-MB0A01S |  |  |  |  |  |  | I3</v>
      </c>
      <c r="AT621" s="63">
        <f>IF(NOT(AR621),IF(TRIM($H621)="","Assembly","Phantom Alt"),VLOOKUP(F621,ZPCS04!B:G,6,0))</f>
        <v>597</v>
      </c>
      <c r="AU621" s="7"/>
      <c r="AV621" s="38">
        <f ca="1">IF(TRIM($W621)="F",OFFSET($A$5,MATCH($AS621,$AS$5:$AS621,0)-1,0),$A621)</f>
        <v>619</v>
      </c>
      <c r="AW621" s="38">
        <f ca="1">IFERROR(OFFSET(ZPCS04!$A$1,MATCH(F621,ZPCS04!B:B,0)-1,0),100)</f>
        <v>1.9999999850000001</v>
      </c>
      <c r="AX621" s="7"/>
      <c r="AY621" s="6" t="b">
        <f t="shared" si="193"/>
        <v>0</v>
      </c>
      <c r="AZ621" s="6" t="b">
        <f t="shared" si="194"/>
        <v>0</v>
      </c>
      <c r="BB621" s="38" t="str">
        <f ca="1">IF(AT621="Phantom Alt",MATCH($AS621,$AS$5:$AS621,0),IF(OR(OFFSET($AF621,0,8-COUNTBLANK($AG621:$AN621))=$F620,$BE621=$BE620),$BB620,""))</f>
        <v/>
      </c>
      <c r="BC621" s="41"/>
      <c r="BD621" s="55" t="str">
        <f t="shared" si="195"/>
        <v>90MB1BG0-C1BAY0 | 07005-01550000</v>
      </c>
      <c r="BE621" s="55" t="str">
        <f t="shared" ca="1" si="196"/>
        <v>90MB1BG0-C1BAY0 | 59MB1BGB-MB0A01S</v>
      </c>
      <c r="BF621" s="57">
        <f ca="1">IFERROR(VLOOKUP($BE621,$BD$5:$BF620,3,0)*$AE621,VLOOKUP($C621,Demanda!$A:$B,2,0)*$AE621)*IF(AT621="Phantom Alt",$BC621,TRUE)</f>
        <v>1500</v>
      </c>
      <c r="BG621" s="57">
        <f t="shared" ca="1" si="197"/>
        <v>1500</v>
      </c>
      <c r="BH621" s="57">
        <f>SUMIF(Invoice!A:A,F621,Invoice!B:B)</f>
        <v>1500</v>
      </c>
      <c r="BI621" s="57">
        <f t="shared" ca="1" si="198"/>
        <v>4500</v>
      </c>
      <c r="BJ621" s="57">
        <f ca="1">MIN((BI621-SUMIF($AS$5:AS620,AS621,$BJ$5:BJ620)),MAX(0,BH621-SUMIF($F$5:F620,F621,$BJ$5:BJ620)))</f>
        <v>1500</v>
      </c>
      <c r="BK621" s="57">
        <f t="shared" ca="1" si="199"/>
        <v>0</v>
      </c>
      <c r="BL621" s="57">
        <f ca="1">MAX(0,SUMIF(Invoice!A:A,F621,Invoice!B:B)-SUMIF(F:F,F621,BJ:BJ))*(COUNTIF(F:F,F621)=COUNTIF($F$5:F621,F621))</f>
        <v>0</v>
      </c>
    </row>
    <row r="622" spans="1:64" hidden="1">
      <c r="A622" s="43">
        <v>622</v>
      </c>
      <c r="B622" s="13" t="s">
        <v>145</v>
      </c>
      <c r="C622" s="13" t="s">
        <v>5706</v>
      </c>
      <c r="D622" s="13">
        <v>2</v>
      </c>
      <c r="E622" s="13">
        <v>1840</v>
      </c>
      <c r="F622" s="71" t="s">
        <v>414</v>
      </c>
      <c r="G622" s="71" t="s">
        <v>415</v>
      </c>
      <c r="H622" s="13" t="s">
        <v>1225</v>
      </c>
      <c r="I622" s="13" t="s">
        <v>55</v>
      </c>
      <c r="J622" s="28">
        <v>0</v>
      </c>
      <c r="K622" s="13" t="s">
        <v>148</v>
      </c>
      <c r="L622" s="13" t="s">
        <v>53</v>
      </c>
      <c r="M622" s="13">
        <v>1</v>
      </c>
      <c r="O622" s="13">
        <v>1</v>
      </c>
      <c r="P622" s="13">
        <v>2</v>
      </c>
      <c r="Q622" s="13">
        <v>3</v>
      </c>
      <c r="R622" s="13" t="s">
        <v>73</v>
      </c>
      <c r="S622" s="13" t="s">
        <v>73</v>
      </c>
      <c r="T622" s="13">
        <v>44901</v>
      </c>
      <c r="U622" s="13">
        <v>2958465</v>
      </c>
      <c r="V622" s="13" t="s">
        <v>5707</v>
      </c>
      <c r="W622" s="13" t="s">
        <v>144</v>
      </c>
      <c r="Y622" s="13" t="s">
        <v>143</v>
      </c>
      <c r="Z622" s="13">
        <v>7594328</v>
      </c>
      <c r="AA622" s="13">
        <v>1148</v>
      </c>
      <c r="AB622" s="13">
        <v>574</v>
      </c>
      <c r="AE622" s="51">
        <f t="shared" si="180"/>
        <v>1</v>
      </c>
      <c r="AG622" s="6" t="str">
        <f t="shared" si="181"/>
        <v>90MB1BG0-C1BAY0</v>
      </c>
      <c r="AH622" s="6" t="str">
        <f t="shared" si="182"/>
        <v>59MB1BGB-MB0A01S</v>
      </c>
      <c r="AI622" s="6" t="str">
        <f t="shared" si="183"/>
        <v/>
      </c>
      <c r="AJ622" s="6" t="str">
        <f t="shared" si="184"/>
        <v/>
      </c>
      <c r="AK622" s="6" t="str">
        <f t="shared" si="185"/>
        <v/>
      </c>
      <c r="AL622" s="6" t="str">
        <f t="shared" si="186"/>
        <v/>
      </c>
      <c r="AM622" s="6" t="str">
        <f t="shared" si="187"/>
        <v/>
      </c>
      <c r="AN622" s="6" t="str">
        <f t="shared" si="188"/>
        <v/>
      </c>
      <c r="AO622" s="6" t="str">
        <f t="shared" si="189"/>
        <v xml:space="preserve">90MB1BG0-C1BAY0 | 59MB1BGB-MB0A01S |  |  |  |  |  | </v>
      </c>
      <c r="AP622" s="6">
        <f t="shared" si="190"/>
        <v>0</v>
      </c>
      <c r="AQ622" s="4"/>
      <c r="AR622" s="6" t="b">
        <f t="shared" si="191"/>
        <v>1</v>
      </c>
      <c r="AS622" s="6" t="str">
        <f t="shared" si="192"/>
        <v>461E | 90MB1BG0-C1BAY0 | 59MB1BGB-MB0A01S |  |  |  |  |  |  | I3</v>
      </c>
      <c r="AT622" s="63">
        <f>IF(NOT(AR622),IF(TRIM($H622)="","Assembly","Phantom Alt"),VLOOKUP(F622,ZPCS04!B:G,6,0))</f>
        <v>597</v>
      </c>
      <c r="AU622" s="7"/>
      <c r="AV622" s="38">
        <f ca="1">IF(TRIM($W622)="F",OFFSET($A$5,MATCH($AS622,$AS$5:$AS622,0)-1,0),$A622)</f>
        <v>619</v>
      </c>
      <c r="AW622" s="38">
        <f ca="1">IFERROR(OFFSET(ZPCS04!$A$1,MATCH(F622,ZPCS04!B:B,0)-1,0),100)</f>
        <v>2</v>
      </c>
      <c r="AX622" s="7"/>
      <c r="AY622" s="6" t="b">
        <f t="shared" si="193"/>
        <v>0</v>
      </c>
      <c r="AZ622" s="6" t="b">
        <f t="shared" si="194"/>
        <v>0</v>
      </c>
      <c r="BB622" s="38" t="str">
        <f ca="1">IF(AT622="Phantom Alt",MATCH($AS622,$AS$5:$AS622,0),IF(OR(OFFSET($AF622,0,8-COUNTBLANK($AG622:$AN622))=$F621,$BE622=$BE621),$BB621,""))</f>
        <v/>
      </c>
      <c r="BC622" s="41"/>
      <c r="BD622" s="55" t="str">
        <f t="shared" si="195"/>
        <v>90MB1BG0-C1BAY0 | 07005-03440000</v>
      </c>
      <c r="BE622" s="55" t="str">
        <f t="shared" ca="1" si="196"/>
        <v>90MB1BG0-C1BAY0 | 59MB1BGB-MB0A01S</v>
      </c>
      <c r="BF622" s="57">
        <f ca="1">IFERROR(VLOOKUP($BE622,$BD$5:$BF621,3,0)*$AE622,VLOOKUP($C622,Demanda!$A:$B,2,0)*$AE622)*IF(AT622="Phantom Alt",$BC622,TRUE)</f>
        <v>1500</v>
      </c>
      <c r="BG622" s="57">
        <f t="shared" ca="1" si="197"/>
        <v>0</v>
      </c>
      <c r="BH622" s="57">
        <f>SUMIF(Invoice!A:A,F622,Invoice!B:B)</f>
        <v>0</v>
      </c>
      <c r="BI622" s="57">
        <f t="shared" ca="1" si="198"/>
        <v>4500</v>
      </c>
      <c r="BJ622" s="57">
        <f ca="1">MIN((BI622-SUMIF($AS$5:AS621,AS622,$BJ$5:BJ621)),MAX(0,BH622-SUMIF($F$5:F621,F622,$BJ$5:BJ621)))</f>
        <v>0</v>
      </c>
      <c r="BK622" s="57">
        <f t="shared" ca="1" si="199"/>
        <v>0</v>
      </c>
      <c r="BL622" s="57">
        <f ca="1">MAX(0,SUMIF(Invoice!A:A,F622,Invoice!B:B)-SUMIF(F:F,F622,BJ:BJ))*(COUNTIF(F:F,F622)=COUNTIF($F$5:F622,F622))</f>
        <v>0</v>
      </c>
    </row>
    <row r="623" spans="1:64" hidden="1">
      <c r="A623" s="43">
        <v>623</v>
      </c>
      <c r="B623" s="13" t="s">
        <v>145</v>
      </c>
      <c r="C623" s="13" t="s">
        <v>5706</v>
      </c>
      <c r="D623" s="13">
        <v>2</v>
      </c>
      <c r="E623" s="13">
        <v>1840</v>
      </c>
      <c r="F623" s="71" t="s">
        <v>416</v>
      </c>
      <c r="G623" s="71" t="s">
        <v>417</v>
      </c>
      <c r="H623" s="13" t="s">
        <v>1225</v>
      </c>
      <c r="I623" s="13" t="s">
        <v>55</v>
      </c>
      <c r="J623" s="28">
        <v>0</v>
      </c>
      <c r="K623" s="13" t="s">
        <v>148</v>
      </c>
      <c r="L623" s="13" t="s">
        <v>53</v>
      </c>
      <c r="M623" s="13">
        <v>1</v>
      </c>
      <c r="O623" s="13">
        <v>1</v>
      </c>
      <c r="P623" s="13">
        <v>2</v>
      </c>
      <c r="Q623" s="13">
        <v>4</v>
      </c>
      <c r="R623" s="13" t="s">
        <v>73</v>
      </c>
      <c r="S623" s="13" t="s">
        <v>73</v>
      </c>
      <c r="T623" s="13">
        <v>44901</v>
      </c>
      <c r="U623" s="13">
        <v>2958465</v>
      </c>
      <c r="V623" s="13" t="s">
        <v>5707</v>
      </c>
      <c r="W623" s="13" t="s">
        <v>144</v>
      </c>
      <c r="Y623" s="13" t="s">
        <v>143</v>
      </c>
      <c r="Z623" s="13">
        <v>7594328</v>
      </c>
      <c r="AA623" s="13">
        <v>1150</v>
      </c>
      <c r="AB623" s="13">
        <v>575</v>
      </c>
      <c r="AE623" s="51">
        <f t="shared" si="180"/>
        <v>1</v>
      </c>
      <c r="AG623" s="6" t="str">
        <f t="shared" si="181"/>
        <v>90MB1BG0-C1BAY0</v>
      </c>
      <c r="AH623" s="6" t="str">
        <f t="shared" si="182"/>
        <v>59MB1BGB-MB0A01S</v>
      </c>
      <c r="AI623" s="6" t="str">
        <f t="shared" si="183"/>
        <v/>
      </c>
      <c r="AJ623" s="6" t="str">
        <f t="shared" si="184"/>
        <v/>
      </c>
      <c r="AK623" s="6" t="str">
        <f t="shared" si="185"/>
        <v/>
      </c>
      <c r="AL623" s="6" t="str">
        <f t="shared" si="186"/>
        <v/>
      </c>
      <c r="AM623" s="6" t="str">
        <f t="shared" si="187"/>
        <v/>
      </c>
      <c r="AN623" s="6" t="str">
        <f t="shared" si="188"/>
        <v/>
      </c>
      <c r="AO623" s="6" t="str">
        <f t="shared" si="189"/>
        <v xml:space="preserve">90MB1BG0-C1BAY0 | 59MB1BGB-MB0A01S |  |  |  |  |  | </v>
      </c>
      <c r="AP623" s="6">
        <f t="shared" si="190"/>
        <v>0</v>
      </c>
      <c r="AQ623" s="4"/>
      <c r="AR623" s="6" t="b">
        <f t="shared" si="191"/>
        <v>1</v>
      </c>
      <c r="AS623" s="6" t="str">
        <f t="shared" si="192"/>
        <v>461E | 90MB1BG0-C1BAY0 | 59MB1BGB-MB0A01S |  |  |  |  |  |  | I3</v>
      </c>
      <c r="AT623" s="63">
        <f>IF(NOT(AR623),IF(TRIM($H623)="","Assembly","Phantom Alt"),VLOOKUP(F623,ZPCS04!B:G,6,0))</f>
        <v>597</v>
      </c>
      <c r="AU623" s="7"/>
      <c r="AV623" s="38">
        <f ca="1">IF(TRIM($W623)="F",OFFSET($A$5,MATCH($AS623,$AS$5:$AS623,0)-1,0),$A623)</f>
        <v>619</v>
      </c>
      <c r="AW623" s="38">
        <f ca="1">IFERROR(OFFSET(ZPCS04!$A$1,MATCH(F623,ZPCS04!B:B,0)-1,0),100)</f>
        <v>2</v>
      </c>
      <c r="AX623" s="7"/>
      <c r="AY623" s="6" t="b">
        <f t="shared" si="193"/>
        <v>0</v>
      </c>
      <c r="AZ623" s="6" t="b">
        <f t="shared" si="194"/>
        <v>0</v>
      </c>
      <c r="BB623" s="38" t="str">
        <f ca="1">IF(AT623="Phantom Alt",MATCH($AS623,$AS$5:$AS623,0),IF(OR(OFFSET($AF623,0,8-COUNTBLANK($AG623:$AN623))=$F622,$BE623=$BE622),$BB622,""))</f>
        <v/>
      </c>
      <c r="BC623" s="41"/>
      <c r="BD623" s="55" t="str">
        <f t="shared" si="195"/>
        <v>90MB1BG0-C1BAY0 | 07005-03970100</v>
      </c>
      <c r="BE623" s="55" t="str">
        <f t="shared" ca="1" si="196"/>
        <v>90MB1BG0-C1BAY0 | 59MB1BGB-MB0A01S</v>
      </c>
      <c r="BF623" s="57">
        <f ca="1">IFERROR(VLOOKUP($BE623,$BD$5:$BF622,3,0)*$AE623,VLOOKUP($C623,Demanda!$A:$B,2,0)*$AE623)*IF(AT623="Phantom Alt",$BC623,TRUE)</f>
        <v>1500</v>
      </c>
      <c r="BG623" s="57">
        <f t="shared" ca="1" si="197"/>
        <v>0</v>
      </c>
      <c r="BH623" s="57">
        <f>SUMIF(Invoice!A:A,F623,Invoice!B:B)</f>
        <v>0</v>
      </c>
      <c r="BI623" s="57">
        <f t="shared" ca="1" si="198"/>
        <v>4500</v>
      </c>
      <c r="BJ623" s="57">
        <f ca="1">MIN((BI623-SUMIF($AS$5:AS622,AS623,$BJ$5:BJ622)),MAX(0,BH623-SUMIF($F$5:F622,F623,$BJ$5:BJ622)))</f>
        <v>0</v>
      </c>
      <c r="BK623" s="57">
        <f t="shared" ca="1" si="199"/>
        <v>0</v>
      </c>
      <c r="BL623" s="57">
        <f ca="1">MAX(0,SUMIF(Invoice!A:A,F623,Invoice!B:B)-SUMIF(F:F,F623,BJ:BJ))*(COUNTIF(F:F,F623)=COUNTIF($F$5:F623,F623))</f>
        <v>0</v>
      </c>
    </row>
    <row r="624" spans="1:64" hidden="1">
      <c r="A624" s="43">
        <v>624</v>
      </c>
      <c r="B624" s="13" t="s">
        <v>145</v>
      </c>
      <c r="C624" s="13" t="s">
        <v>5706</v>
      </c>
      <c r="D624" s="13">
        <v>2</v>
      </c>
      <c r="E624" s="13">
        <v>1840</v>
      </c>
      <c r="F624" s="71" t="s">
        <v>418</v>
      </c>
      <c r="G624" s="71" t="s">
        <v>419</v>
      </c>
      <c r="H624" s="13" t="s">
        <v>1225</v>
      </c>
      <c r="I624" s="13" t="s">
        <v>55</v>
      </c>
      <c r="J624" s="28">
        <v>0</v>
      </c>
      <c r="K624" s="13" t="s">
        <v>148</v>
      </c>
      <c r="L624" s="13" t="s">
        <v>53</v>
      </c>
      <c r="M624" s="13">
        <v>1</v>
      </c>
      <c r="O624" s="13">
        <v>1</v>
      </c>
      <c r="P624" s="13">
        <v>2</v>
      </c>
      <c r="Q624" s="13">
        <v>5</v>
      </c>
      <c r="R624" s="13" t="s">
        <v>73</v>
      </c>
      <c r="S624" s="13" t="s">
        <v>73</v>
      </c>
      <c r="T624" s="13">
        <v>44901</v>
      </c>
      <c r="U624" s="13">
        <v>2958465</v>
      </c>
      <c r="V624" s="13" t="s">
        <v>5707</v>
      </c>
      <c r="W624" s="13" t="s">
        <v>144</v>
      </c>
      <c r="Y624" s="13" t="s">
        <v>143</v>
      </c>
      <c r="Z624" s="13">
        <v>7594328</v>
      </c>
      <c r="AA624" s="13">
        <v>1152</v>
      </c>
      <c r="AB624" s="13">
        <v>576</v>
      </c>
      <c r="AE624" s="51">
        <f t="shared" si="180"/>
        <v>1</v>
      </c>
      <c r="AG624" s="6" t="str">
        <f t="shared" si="181"/>
        <v>90MB1BG0-C1BAY0</v>
      </c>
      <c r="AH624" s="6" t="str">
        <f t="shared" si="182"/>
        <v>59MB1BGB-MB0A01S</v>
      </c>
      <c r="AI624" s="6" t="str">
        <f t="shared" si="183"/>
        <v/>
      </c>
      <c r="AJ624" s="6" t="str">
        <f t="shared" si="184"/>
        <v/>
      </c>
      <c r="AK624" s="6" t="str">
        <f t="shared" si="185"/>
        <v/>
      </c>
      <c r="AL624" s="6" t="str">
        <f t="shared" si="186"/>
        <v/>
      </c>
      <c r="AM624" s="6" t="str">
        <f t="shared" si="187"/>
        <v/>
      </c>
      <c r="AN624" s="6" t="str">
        <f t="shared" si="188"/>
        <v/>
      </c>
      <c r="AO624" s="6" t="str">
        <f t="shared" si="189"/>
        <v xml:space="preserve">90MB1BG0-C1BAY0 | 59MB1BGB-MB0A01S |  |  |  |  |  | </v>
      </c>
      <c r="AP624" s="6">
        <f t="shared" si="190"/>
        <v>0</v>
      </c>
      <c r="AQ624" s="4"/>
      <c r="AR624" s="6" t="b">
        <f t="shared" si="191"/>
        <v>1</v>
      </c>
      <c r="AS624" s="6" t="str">
        <f t="shared" si="192"/>
        <v>461E | 90MB1BG0-C1BAY0 | 59MB1BGB-MB0A01S |  |  |  |  |  |  | I3</v>
      </c>
      <c r="AT624" s="63">
        <f>IF(NOT(AR624),IF(TRIM($H624)="","Assembly","Phantom Alt"),VLOOKUP(F624,ZPCS04!B:G,6,0))</f>
        <v>597</v>
      </c>
      <c r="AU624" s="7"/>
      <c r="AV624" s="38">
        <f ca="1">IF(TRIM($W624)="F",OFFSET($A$5,MATCH($AS624,$AS$5:$AS624,0)-1,0),$A624)</f>
        <v>619</v>
      </c>
      <c r="AW624" s="38">
        <f ca="1">IFERROR(OFFSET(ZPCS04!$A$1,MATCH(F624,ZPCS04!B:B,0)-1,0),100)</f>
        <v>2</v>
      </c>
      <c r="AX624" s="7"/>
      <c r="AY624" s="6" t="b">
        <f t="shared" si="193"/>
        <v>0</v>
      </c>
      <c r="AZ624" s="6" t="b">
        <f t="shared" si="194"/>
        <v>0</v>
      </c>
      <c r="BB624" s="38" t="str">
        <f ca="1">IF(AT624="Phantom Alt",MATCH($AS624,$AS$5:$AS624,0),IF(OR(OFFSET($AF624,0,8-COUNTBLANK($AG624:$AN624))=$F623,$BE624=$BE623),$BB623,""))</f>
        <v/>
      </c>
      <c r="BC624" s="41"/>
      <c r="BD624" s="55" t="str">
        <f t="shared" si="195"/>
        <v>90MB1BG0-C1BAY0 | 07005-04000000</v>
      </c>
      <c r="BE624" s="55" t="str">
        <f t="shared" ca="1" si="196"/>
        <v>90MB1BG0-C1BAY0 | 59MB1BGB-MB0A01S</v>
      </c>
      <c r="BF624" s="57">
        <f ca="1">IFERROR(VLOOKUP($BE624,$BD$5:$BF623,3,0)*$AE624,VLOOKUP($C624,Demanda!$A:$B,2,0)*$AE624)*IF(AT624="Phantom Alt",$BC624,TRUE)</f>
        <v>1500</v>
      </c>
      <c r="BG624" s="57">
        <f t="shared" ca="1" si="197"/>
        <v>0</v>
      </c>
      <c r="BH624" s="57">
        <f>SUMIF(Invoice!A:A,F624,Invoice!B:B)</f>
        <v>0</v>
      </c>
      <c r="BI624" s="57">
        <f t="shared" ca="1" si="198"/>
        <v>4500</v>
      </c>
      <c r="BJ624" s="57">
        <f ca="1">MIN((BI624-SUMIF($AS$5:AS623,AS624,$BJ$5:BJ623)),MAX(0,BH624-SUMIF($F$5:F623,F624,$BJ$5:BJ623)))</f>
        <v>0</v>
      </c>
      <c r="BK624" s="57">
        <f t="shared" ca="1" si="199"/>
        <v>0</v>
      </c>
      <c r="BL624" s="57">
        <f ca="1">MAX(0,SUMIF(Invoice!A:A,F624,Invoice!B:B)-SUMIF(F:F,F624,BJ:BJ))*(COUNTIF(F:F,F624)=COUNTIF($F$5:F624,F624))</f>
        <v>0</v>
      </c>
    </row>
    <row r="625" spans="1:64" hidden="1">
      <c r="A625" s="43">
        <v>625</v>
      </c>
      <c r="B625" s="13" t="s">
        <v>145</v>
      </c>
      <c r="C625" s="13" t="s">
        <v>5706</v>
      </c>
      <c r="D625" s="13">
        <v>2</v>
      </c>
      <c r="E625" s="13">
        <v>1850</v>
      </c>
      <c r="F625" s="71" t="s">
        <v>2173</v>
      </c>
      <c r="G625" s="71" t="s">
        <v>5731</v>
      </c>
      <c r="I625" s="13" t="s">
        <v>54</v>
      </c>
      <c r="J625" s="28">
        <v>0</v>
      </c>
      <c r="K625" s="13" t="s">
        <v>148</v>
      </c>
      <c r="L625" s="13" t="s">
        <v>53</v>
      </c>
      <c r="M625" s="13">
        <v>2</v>
      </c>
      <c r="N625" s="13">
        <v>2</v>
      </c>
      <c r="O625" s="13">
        <v>1</v>
      </c>
      <c r="R625" s="13" t="s">
        <v>73</v>
      </c>
      <c r="S625" s="13" t="s">
        <v>73</v>
      </c>
      <c r="T625" s="13">
        <v>44901</v>
      </c>
      <c r="U625" s="13">
        <v>2958465</v>
      </c>
      <c r="V625" s="13" t="s">
        <v>5707</v>
      </c>
      <c r="W625" s="13" t="s">
        <v>144</v>
      </c>
      <c r="Y625" s="13" t="s">
        <v>143</v>
      </c>
      <c r="Z625" s="13">
        <v>7594328</v>
      </c>
      <c r="AA625" s="13">
        <v>1154</v>
      </c>
      <c r="AB625" s="13">
        <v>577</v>
      </c>
      <c r="AE625" s="51">
        <f t="shared" si="180"/>
        <v>2</v>
      </c>
      <c r="AG625" s="6" t="str">
        <f t="shared" si="181"/>
        <v>90MB1BG0-C1BAY0</v>
      </c>
      <c r="AH625" s="6" t="str">
        <f t="shared" si="182"/>
        <v>59MB1BGB-MB0A01S</v>
      </c>
      <c r="AI625" s="6" t="str">
        <f t="shared" si="183"/>
        <v/>
      </c>
      <c r="AJ625" s="6" t="str">
        <f t="shared" si="184"/>
        <v/>
      </c>
      <c r="AK625" s="6" t="str">
        <f t="shared" si="185"/>
        <v/>
      </c>
      <c r="AL625" s="6" t="str">
        <f t="shared" si="186"/>
        <v/>
      </c>
      <c r="AM625" s="6" t="str">
        <f t="shared" si="187"/>
        <v/>
      </c>
      <c r="AN625" s="6" t="str">
        <f t="shared" si="188"/>
        <v/>
      </c>
      <c r="AO625" s="6" t="str">
        <f t="shared" si="189"/>
        <v xml:space="preserve">90MB1BG0-C1BAY0 | 59MB1BGB-MB0A01S |  |  |  |  |  | </v>
      </c>
      <c r="AP625" s="6">
        <f t="shared" si="190"/>
        <v>100</v>
      </c>
      <c r="AQ625" s="4"/>
      <c r="AR625" s="6" t="b">
        <f t="shared" si="191"/>
        <v>1</v>
      </c>
      <c r="AS625" s="6" t="str">
        <f t="shared" si="192"/>
        <v>461E | 90MB1BG0-C1BAY0 | 59MB1BGB-MB0A01S |  |  |  |  |  |  | uniq625</v>
      </c>
      <c r="AT625" s="63">
        <f>IF(NOT(AR625),IF(TRIM($H625)="","Assembly","Phantom Alt"),VLOOKUP(F625,ZPCS04!B:G,6,0))</f>
        <v>84</v>
      </c>
      <c r="AU625" s="7"/>
      <c r="AV625" s="38">
        <f ca="1">IF(TRIM($W625)="F",OFFSET($A$5,MATCH($AS625,$AS$5:$AS625,0)-1,0),$A625)</f>
        <v>625</v>
      </c>
      <c r="AW625" s="38">
        <f ca="1">IFERROR(OFFSET(ZPCS04!$A$1,MATCH(F625,ZPCS04!B:B,0)-1,0),100)</f>
        <v>1.99999997</v>
      </c>
      <c r="AX625" s="7"/>
      <c r="AY625" s="6" t="b">
        <f t="shared" si="193"/>
        <v>1</v>
      </c>
      <c r="AZ625" s="6" t="b">
        <f t="shared" si="194"/>
        <v>1</v>
      </c>
      <c r="BB625" s="38" t="str">
        <f ca="1">IF(AT625="Phantom Alt",MATCH($AS625,$AS$5:$AS625,0),IF(OR(OFFSET($AF625,0,8-COUNTBLANK($AG625:$AN625))=$F624,$BE625=$BE624),$BB624,""))</f>
        <v/>
      </c>
      <c r="BC625" s="41"/>
      <c r="BD625" s="55" t="str">
        <f t="shared" si="195"/>
        <v>90MB1BG0-C1BAY0 | 07005-03680000</v>
      </c>
      <c r="BE625" s="55" t="str">
        <f t="shared" ca="1" si="196"/>
        <v>90MB1BG0-C1BAY0 | 59MB1BGB-MB0A01S</v>
      </c>
      <c r="BF625" s="57">
        <f ca="1">IFERROR(VLOOKUP($BE625,$BD$5:$BF624,3,0)*$AE625,VLOOKUP($C625,Demanda!$A:$B,2,0)*$AE625)*IF(AT625="Phantom Alt",$BC625,TRUE)</f>
        <v>3000</v>
      </c>
      <c r="BG625" s="57">
        <f t="shared" ca="1" si="197"/>
        <v>3000</v>
      </c>
      <c r="BH625" s="57">
        <f>SUMIF(Invoice!A:A,F625,Invoice!B:B)</f>
        <v>3000</v>
      </c>
      <c r="BI625" s="57">
        <f t="shared" ca="1" si="198"/>
        <v>3000</v>
      </c>
      <c r="BJ625" s="57">
        <f ca="1">MIN((BI625-SUMIF($AS$5:AS624,AS625,$BJ$5:BJ624)),MAX(0,BH625-SUMIF($F$5:F624,F625,$BJ$5:BJ624)))</f>
        <v>3000</v>
      </c>
      <c r="BK625" s="57">
        <f t="shared" ca="1" si="199"/>
        <v>0</v>
      </c>
      <c r="BL625" s="57">
        <f ca="1">MAX(0,SUMIF(Invoice!A:A,F625,Invoice!B:B)-SUMIF(F:F,F625,BJ:BJ))*(COUNTIF(F:F,F625)=COUNTIF($F$5:F625,F625))</f>
        <v>0</v>
      </c>
    </row>
    <row r="626" spans="1:64" hidden="1">
      <c r="A626" s="43">
        <v>626</v>
      </c>
      <c r="B626" s="13" t="s">
        <v>145</v>
      </c>
      <c r="C626" s="13" t="s">
        <v>5706</v>
      </c>
      <c r="D626" s="13">
        <v>2</v>
      </c>
      <c r="E626" s="13">
        <v>1860</v>
      </c>
      <c r="F626" s="71" t="s">
        <v>420</v>
      </c>
      <c r="G626" s="71" t="s">
        <v>421</v>
      </c>
      <c r="H626" s="13" t="s">
        <v>1239</v>
      </c>
      <c r="I626" s="13" t="s">
        <v>54</v>
      </c>
      <c r="J626" s="28">
        <v>100</v>
      </c>
      <c r="K626" s="13" t="s">
        <v>148</v>
      </c>
      <c r="L626" s="13" t="s">
        <v>53</v>
      </c>
      <c r="M626" s="13">
        <v>11</v>
      </c>
      <c r="N626" s="13">
        <v>11</v>
      </c>
      <c r="O626" s="13">
        <v>1</v>
      </c>
      <c r="P626" s="13">
        <v>2</v>
      </c>
      <c r="Q626" s="13">
        <v>1</v>
      </c>
      <c r="R626" s="13" t="s">
        <v>73</v>
      </c>
      <c r="S626" s="13" t="s">
        <v>73</v>
      </c>
      <c r="T626" s="13">
        <v>44901</v>
      </c>
      <c r="U626" s="13">
        <v>2958465</v>
      </c>
      <c r="V626" s="13" t="s">
        <v>5707</v>
      </c>
      <c r="W626" s="13" t="s">
        <v>144</v>
      </c>
      <c r="Y626" s="13" t="s">
        <v>143</v>
      </c>
      <c r="Z626" s="13">
        <v>7594328</v>
      </c>
      <c r="AA626" s="13">
        <v>1156</v>
      </c>
      <c r="AB626" s="13">
        <v>578</v>
      </c>
      <c r="AE626" s="51">
        <f t="shared" si="180"/>
        <v>11</v>
      </c>
      <c r="AG626" s="6" t="str">
        <f t="shared" si="181"/>
        <v>90MB1BG0-C1BAY0</v>
      </c>
      <c r="AH626" s="6" t="str">
        <f t="shared" si="182"/>
        <v>59MB1BGB-MB0A01S</v>
      </c>
      <c r="AI626" s="6" t="str">
        <f t="shared" si="183"/>
        <v/>
      </c>
      <c r="AJ626" s="6" t="str">
        <f t="shared" si="184"/>
        <v/>
      </c>
      <c r="AK626" s="6" t="str">
        <f t="shared" si="185"/>
        <v/>
      </c>
      <c r="AL626" s="6" t="str">
        <f t="shared" si="186"/>
        <v/>
      </c>
      <c r="AM626" s="6" t="str">
        <f t="shared" si="187"/>
        <v/>
      </c>
      <c r="AN626" s="6" t="str">
        <f t="shared" si="188"/>
        <v/>
      </c>
      <c r="AO626" s="6" t="str">
        <f t="shared" si="189"/>
        <v xml:space="preserve">90MB1BG0-C1BAY0 | 59MB1BGB-MB0A01S |  |  |  |  |  | </v>
      </c>
      <c r="AP626" s="6">
        <f t="shared" si="190"/>
        <v>100</v>
      </c>
      <c r="AQ626" s="4"/>
      <c r="AR626" s="6" t="b">
        <f t="shared" si="191"/>
        <v>1</v>
      </c>
      <c r="AS626" s="6" t="str">
        <f t="shared" si="192"/>
        <v>461E | 90MB1BG0-C1BAY0 | 59MB1BGB-MB0A01S |  |  |  |  |  |  | I5</v>
      </c>
      <c r="AT626" s="63">
        <f>IF(NOT(AR626),IF(TRIM($H626)="","Assembly","Phantom Alt"),VLOOKUP(F626,ZPCS04!B:G,6,0))</f>
        <v>816</v>
      </c>
      <c r="AU626" s="7"/>
      <c r="AV626" s="38">
        <f ca="1">IF(TRIM($W626)="F",OFFSET($A$5,MATCH($AS626,$AS$5:$AS626,0)-1,0),$A626)</f>
        <v>626</v>
      </c>
      <c r="AW626" s="38">
        <f ca="1">IFERROR(OFFSET(ZPCS04!$A$1,MATCH(F626,ZPCS04!B:B,0)-1,0),100)</f>
        <v>2</v>
      </c>
      <c r="AX626" s="7"/>
      <c r="AY626" s="6" t="b">
        <f t="shared" si="193"/>
        <v>0</v>
      </c>
      <c r="AZ626" s="6" t="b">
        <f t="shared" si="194"/>
        <v>0</v>
      </c>
      <c r="BB626" s="38" t="str">
        <f ca="1">IF(AT626="Phantom Alt",MATCH($AS626,$AS$5:$AS626,0),IF(OR(OFFSET($AF626,0,8-COUNTBLANK($AG626:$AN626))=$F625,$BE626=$BE625),$BB625,""))</f>
        <v/>
      </c>
      <c r="BC626" s="41"/>
      <c r="BD626" s="55" t="str">
        <f t="shared" si="195"/>
        <v>90MB1BG0-C1BAY0 | 07005-A0970000</v>
      </c>
      <c r="BE626" s="55" t="str">
        <f t="shared" ca="1" si="196"/>
        <v>90MB1BG0-C1BAY0 | 59MB1BGB-MB0A01S</v>
      </c>
      <c r="BF626" s="57">
        <f ca="1">IFERROR(VLOOKUP($BE626,$BD$5:$BF625,3,0)*$AE626,VLOOKUP($C626,Demanda!$A:$B,2,0)*$AE626)*IF(AT626="Phantom Alt",$BC626,TRUE)</f>
        <v>16500</v>
      </c>
      <c r="BG626" s="57">
        <f t="shared" ca="1" si="197"/>
        <v>16500</v>
      </c>
      <c r="BH626" s="57">
        <f>SUMIF(Invoice!A:A,F626,Invoice!B:B)</f>
        <v>0</v>
      </c>
      <c r="BI626" s="57">
        <f t="shared" ca="1" si="198"/>
        <v>18000</v>
      </c>
      <c r="BJ626" s="57">
        <f ca="1">MIN((BI626-SUMIF($AS$5:AS625,AS626,$BJ$5:BJ625)),MAX(0,BH626-SUMIF($F$5:F625,F626,$BJ$5:BJ625)))</f>
        <v>0</v>
      </c>
      <c r="BK626" s="57">
        <f t="shared" ca="1" si="199"/>
        <v>0</v>
      </c>
      <c r="BL626" s="57">
        <f ca="1">MAX(0,SUMIF(Invoice!A:A,F626,Invoice!B:B)-SUMIF(F:F,F626,BJ:BJ))*(COUNTIF(F:F,F626)=COUNTIF($F$5:F626,F626))</f>
        <v>0</v>
      </c>
    </row>
    <row r="627" spans="1:64" hidden="1">
      <c r="A627" s="43">
        <v>627</v>
      </c>
      <c r="B627" s="13" t="s">
        <v>145</v>
      </c>
      <c r="C627" s="13" t="s">
        <v>5706</v>
      </c>
      <c r="D627" s="13">
        <v>2</v>
      </c>
      <c r="E627" s="13">
        <v>1860</v>
      </c>
      <c r="F627" s="71" t="s">
        <v>422</v>
      </c>
      <c r="G627" s="71" t="s">
        <v>423</v>
      </c>
      <c r="H627" s="13" t="s">
        <v>1239</v>
      </c>
      <c r="I627" s="13" t="s">
        <v>55</v>
      </c>
      <c r="J627" s="28">
        <v>0</v>
      </c>
      <c r="K627" s="13" t="s">
        <v>148</v>
      </c>
      <c r="L627" s="13" t="s">
        <v>53</v>
      </c>
      <c r="M627" s="13">
        <v>11</v>
      </c>
      <c r="O627" s="13">
        <v>1</v>
      </c>
      <c r="P627" s="13">
        <v>2</v>
      </c>
      <c r="Q627" s="13">
        <v>2</v>
      </c>
      <c r="R627" s="13" t="s">
        <v>73</v>
      </c>
      <c r="S627" s="13" t="s">
        <v>73</v>
      </c>
      <c r="T627" s="13">
        <v>44901</v>
      </c>
      <c r="U627" s="13">
        <v>2958465</v>
      </c>
      <c r="V627" s="13" t="s">
        <v>5707</v>
      </c>
      <c r="W627" s="13" t="s">
        <v>144</v>
      </c>
      <c r="Y627" s="13" t="s">
        <v>143</v>
      </c>
      <c r="Z627" s="13">
        <v>7594328</v>
      </c>
      <c r="AA627" s="13">
        <v>1158</v>
      </c>
      <c r="AB627" s="13">
        <v>579</v>
      </c>
      <c r="AE627" s="51">
        <f t="shared" si="180"/>
        <v>11</v>
      </c>
      <c r="AG627" s="6" t="str">
        <f t="shared" si="181"/>
        <v>90MB1BG0-C1BAY0</v>
      </c>
      <c r="AH627" s="6" t="str">
        <f t="shared" si="182"/>
        <v>59MB1BGB-MB0A01S</v>
      </c>
      <c r="AI627" s="6" t="str">
        <f t="shared" si="183"/>
        <v/>
      </c>
      <c r="AJ627" s="6" t="str">
        <f t="shared" si="184"/>
        <v/>
      </c>
      <c r="AK627" s="6" t="str">
        <f t="shared" si="185"/>
        <v/>
      </c>
      <c r="AL627" s="6" t="str">
        <f t="shared" si="186"/>
        <v/>
      </c>
      <c r="AM627" s="6" t="str">
        <f t="shared" si="187"/>
        <v/>
      </c>
      <c r="AN627" s="6" t="str">
        <f t="shared" si="188"/>
        <v/>
      </c>
      <c r="AO627" s="6" t="str">
        <f t="shared" si="189"/>
        <v xml:space="preserve">90MB1BG0-C1BAY0 | 59MB1BGB-MB0A01S |  |  |  |  |  | </v>
      </c>
      <c r="AP627" s="6">
        <f t="shared" si="190"/>
        <v>0</v>
      </c>
      <c r="AQ627" s="4"/>
      <c r="AR627" s="6" t="b">
        <f t="shared" si="191"/>
        <v>1</v>
      </c>
      <c r="AS627" s="6" t="str">
        <f t="shared" si="192"/>
        <v>461E | 90MB1BG0-C1BAY0 | 59MB1BGB-MB0A01S |  |  |  |  |  |  | I5</v>
      </c>
      <c r="AT627" s="63">
        <f>IF(NOT(AR627),IF(TRIM($H627)="","Assembly","Phantom Alt"),VLOOKUP(F627,ZPCS04!B:G,6,0))</f>
        <v>816</v>
      </c>
      <c r="AU627" s="7"/>
      <c r="AV627" s="38">
        <f ca="1">IF(TRIM($W627)="F",OFFSET($A$5,MATCH($AS627,$AS$5:$AS627,0)-1,0),$A627)</f>
        <v>626</v>
      </c>
      <c r="AW627" s="38">
        <f ca="1">IFERROR(OFFSET(ZPCS04!$A$1,MATCH(F627,ZPCS04!B:B,0)-1,0),100)</f>
        <v>1.9999998350000001</v>
      </c>
      <c r="AX627" s="7"/>
      <c r="AY627" s="6" t="b">
        <f t="shared" si="193"/>
        <v>0</v>
      </c>
      <c r="AZ627" s="6" t="b">
        <f t="shared" si="194"/>
        <v>0</v>
      </c>
      <c r="BB627" s="38" t="str">
        <f ca="1">IF(AT627="Phantom Alt",MATCH($AS627,$AS$5:$AS627,0),IF(OR(OFFSET($AF627,0,8-COUNTBLANK($AG627:$AN627))=$F626,$BE627=$BE626),$BB626,""))</f>
        <v/>
      </c>
      <c r="BC627" s="41"/>
      <c r="BD627" s="55" t="str">
        <f t="shared" si="195"/>
        <v>90MB1BG0-C1BAY0 | 07005-A0970100</v>
      </c>
      <c r="BE627" s="55" t="str">
        <f t="shared" ca="1" si="196"/>
        <v>90MB1BG0-C1BAY0 | 59MB1BGB-MB0A01S</v>
      </c>
      <c r="BF627" s="57">
        <f ca="1">IFERROR(VLOOKUP($BE627,$BD$5:$BF626,3,0)*$AE627,VLOOKUP($C627,Demanda!$A:$B,2,0)*$AE627)*IF(AT627="Phantom Alt",$BC627,TRUE)</f>
        <v>16500</v>
      </c>
      <c r="BG627" s="57">
        <f t="shared" ca="1" si="197"/>
        <v>0</v>
      </c>
      <c r="BH627" s="57">
        <f>SUMIF(Invoice!A:A,F627,Invoice!B:B)</f>
        <v>16500</v>
      </c>
      <c r="BI627" s="57">
        <f t="shared" ca="1" si="198"/>
        <v>18000</v>
      </c>
      <c r="BJ627" s="57">
        <f ca="1">MIN((BI627-SUMIF($AS$5:AS626,AS627,$BJ$5:BJ626)),MAX(0,BH627-SUMIF($F$5:F626,F627,$BJ$5:BJ626)))</f>
        <v>16500</v>
      </c>
      <c r="BK627" s="57">
        <f t="shared" ca="1" si="199"/>
        <v>0</v>
      </c>
      <c r="BL627" s="57">
        <f ca="1">MAX(0,SUMIF(Invoice!A:A,F627,Invoice!B:B)-SUMIF(F:F,F627,BJ:BJ))*(COUNTIF(F:F,F627)=COUNTIF($F$5:F627,F627))</f>
        <v>0</v>
      </c>
    </row>
    <row r="628" spans="1:64" hidden="1">
      <c r="A628" s="43">
        <v>628</v>
      </c>
      <c r="B628" s="13" t="s">
        <v>145</v>
      </c>
      <c r="C628" s="13" t="s">
        <v>5706</v>
      </c>
      <c r="D628" s="13">
        <v>2</v>
      </c>
      <c r="E628" s="13">
        <v>1870</v>
      </c>
      <c r="F628" s="71" t="s">
        <v>424</v>
      </c>
      <c r="G628" s="71" t="s">
        <v>425</v>
      </c>
      <c r="H628" s="13" t="s">
        <v>1246</v>
      </c>
      <c r="I628" s="13" t="s">
        <v>55</v>
      </c>
      <c r="J628" s="28">
        <v>0</v>
      </c>
      <c r="K628" s="13" t="s">
        <v>148</v>
      </c>
      <c r="L628" s="13" t="s">
        <v>53</v>
      </c>
      <c r="M628" s="13">
        <v>3</v>
      </c>
      <c r="O628" s="13">
        <v>1</v>
      </c>
      <c r="P628" s="13">
        <v>2</v>
      </c>
      <c r="Q628" s="13">
        <v>2</v>
      </c>
      <c r="R628" s="13" t="s">
        <v>73</v>
      </c>
      <c r="S628" s="13" t="s">
        <v>73</v>
      </c>
      <c r="T628" s="13">
        <v>44901</v>
      </c>
      <c r="U628" s="13">
        <v>2958465</v>
      </c>
      <c r="V628" s="13" t="s">
        <v>5707</v>
      </c>
      <c r="W628" s="13" t="s">
        <v>144</v>
      </c>
      <c r="Y628" s="13" t="s">
        <v>143</v>
      </c>
      <c r="Z628" s="13">
        <v>7594328</v>
      </c>
      <c r="AA628" s="13">
        <v>1162</v>
      </c>
      <c r="AB628" s="13">
        <v>581</v>
      </c>
      <c r="AE628" s="51">
        <f t="shared" si="180"/>
        <v>3</v>
      </c>
      <c r="AG628" s="6" t="str">
        <f t="shared" si="181"/>
        <v>90MB1BG0-C1BAY0</v>
      </c>
      <c r="AH628" s="6" t="str">
        <f t="shared" si="182"/>
        <v>59MB1BGB-MB0A01S</v>
      </c>
      <c r="AI628" s="6" t="str">
        <f t="shared" si="183"/>
        <v/>
      </c>
      <c r="AJ628" s="6" t="str">
        <f t="shared" si="184"/>
        <v/>
      </c>
      <c r="AK628" s="6" t="str">
        <f t="shared" si="185"/>
        <v/>
      </c>
      <c r="AL628" s="6" t="str">
        <f t="shared" si="186"/>
        <v/>
      </c>
      <c r="AM628" s="6" t="str">
        <f t="shared" si="187"/>
        <v/>
      </c>
      <c r="AN628" s="6" t="str">
        <f t="shared" si="188"/>
        <v/>
      </c>
      <c r="AO628" s="6" t="str">
        <f t="shared" si="189"/>
        <v xml:space="preserve">90MB1BG0-C1BAY0 | 59MB1BGB-MB0A01S |  |  |  |  |  | </v>
      </c>
      <c r="AP628" s="6">
        <f t="shared" si="190"/>
        <v>0</v>
      </c>
      <c r="AQ628" s="4"/>
      <c r="AR628" s="6" t="b">
        <f t="shared" si="191"/>
        <v>1</v>
      </c>
      <c r="AS628" s="6" t="str">
        <f t="shared" si="192"/>
        <v>461E | 90MB1BG0-C1BAY0 | 59MB1BGB-MB0A01S |  |  |  |  |  |  | I6</v>
      </c>
      <c r="AT628" s="63">
        <f>IF(NOT(AR628),IF(TRIM($H628)="","Assembly","Phantom Alt"),VLOOKUP(F628,ZPCS04!B:G,6,0))</f>
        <v>932</v>
      </c>
      <c r="AU628" s="7"/>
      <c r="AV628" s="38">
        <f ca="1">IF(TRIM($W628)="F",OFFSET($A$5,MATCH($AS628,$AS$5:$AS628,0)-1,0),$A628)</f>
        <v>628</v>
      </c>
      <c r="AW628" s="38">
        <f ca="1">IFERROR(OFFSET(ZPCS04!$A$1,MATCH(F628,ZPCS04!B:B,0)-1,0),100)</f>
        <v>2</v>
      </c>
      <c r="AX628" s="7"/>
      <c r="AY628" s="6" t="b">
        <f t="shared" si="193"/>
        <v>0</v>
      </c>
      <c r="AZ628" s="6" t="b">
        <f t="shared" si="194"/>
        <v>0</v>
      </c>
      <c r="BB628" s="38" t="str">
        <f ca="1">IF(AT628="Phantom Alt",MATCH($AS628,$AS$5:$AS628,0),IF(OR(OFFSET($AF628,0,8-COUNTBLANK($AG628:$AN628))=$F627,$BE628=$BE627),$BB627,""))</f>
        <v/>
      </c>
      <c r="BC628" s="41"/>
      <c r="BD628" s="55" t="str">
        <f t="shared" si="195"/>
        <v>90MB1BG0-C1BAY0 | 07009-00022200</v>
      </c>
      <c r="BE628" s="55" t="str">
        <f t="shared" ca="1" si="196"/>
        <v>90MB1BG0-C1BAY0 | 59MB1BGB-MB0A01S</v>
      </c>
      <c r="BF628" s="57">
        <f ca="1">IFERROR(VLOOKUP($BE628,$BD$5:$BF627,3,0)*$AE628,VLOOKUP($C628,Demanda!$A:$B,2,0)*$AE628)*IF(AT628="Phantom Alt",$BC628,TRUE)</f>
        <v>4500</v>
      </c>
      <c r="BG628" s="57">
        <f t="shared" ca="1" si="197"/>
        <v>0</v>
      </c>
      <c r="BH628" s="57">
        <f>SUMIF(Invoice!A:A,F628,Invoice!B:B)</f>
        <v>0</v>
      </c>
      <c r="BI628" s="57">
        <f t="shared" ca="1" si="198"/>
        <v>27000</v>
      </c>
      <c r="BJ628" s="57">
        <f ca="1">MIN((BI628-SUMIF($AS$5:AS627,AS628,$BJ$5:BJ627)),MAX(0,BH628-SUMIF($F$5:F627,F628,$BJ$5:BJ627)))</f>
        <v>0</v>
      </c>
      <c r="BK628" s="57">
        <f t="shared" ca="1" si="199"/>
        <v>0</v>
      </c>
      <c r="BL628" s="57">
        <f ca="1">MAX(0,SUMIF(Invoice!A:A,F628,Invoice!B:B)-SUMIF(F:F,F628,BJ:BJ))*(COUNTIF(F:F,F628)=COUNTIF($F$5:F628,F628))</f>
        <v>0</v>
      </c>
    </row>
    <row r="629" spans="1:64" hidden="1">
      <c r="A629" s="43">
        <v>633</v>
      </c>
      <c r="B629" s="13" t="s">
        <v>145</v>
      </c>
      <c r="C629" s="13" t="s">
        <v>5706</v>
      </c>
      <c r="D629" s="13">
        <v>2</v>
      </c>
      <c r="E629" s="13">
        <v>1870</v>
      </c>
      <c r="F629" s="71" t="s">
        <v>426</v>
      </c>
      <c r="G629" s="71" t="s">
        <v>427</v>
      </c>
      <c r="H629" s="13" t="s">
        <v>1246</v>
      </c>
      <c r="I629" s="13" t="s">
        <v>54</v>
      </c>
      <c r="J629" s="28">
        <v>100</v>
      </c>
      <c r="K629" s="13" t="s">
        <v>148</v>
      </c>
      <c r="L629" s="13" t="s">
        <v>53</v>
      </c>
      <c r="M629" s="13">
        <v>3</v>
      </c>
      <c r="N629" s="13">
        <v>3</v>
      </c>
      <c r="O629" s="13">
        <v>1</v>
      </c>
      <c r="P629" s="13">
        <v>2</v>
      </c>
      <c r="Q629" s="13">
        <v>1</v>
      </c>
      <c r="R629" s="13" t="s">
        <v>73</v>
      </c>
      <c r="S629" s="13" t="s">
        <v>73</v>
      </c>
      <c r="T629" s="13">
        <v>44901</v>
      </c>
      <c r="U629" s="13">
        <v>2958465</v>
      </c>
      <c r="V629" s="13" t="s">
        <v>5707</v>
      </c>
      <c r="W629" s="13" t="s">
        <v>144</v>
      </c>
      <c r="Y629" s="13" t="s">
        <v>143</v>
      </c>
      <c r="Z629" s="13">
        <v>7594328</v>
      </c>
      <c r="AA629" s="13">
        <v>1160</v>
      </c>
      <c r="AB629" s="13">
        <v>580</v>
      </c>
      <c r="AE629" s="51">
        <f t="shared" si="180"/>
        <v>3</v>
      </c>
      <c r="AG629" s="6" t="str">
        <f t="shared" si="181"/>
        <v>90MB1BG0-C1BAY0</v>
      </c>
      <c r="AH629" s="6" t="str">
        <f t="shared" si="182"/>
        <v>59MB1BGB-MB0A01S</v>
      </c>
      <c r="AI629" s="6" t="str">
        <f t="shared" si="183"/>
        <v/>
      </c>
      <c r="AJ629" s="6" t="str">
        <f t="shared" si="184"/>
        <v/>
      </c>
      <c r="AK629" s="6" t="str">
        <f t="shared" si="185"/>
        <v/>
      </c>
      <c r="AL629" s="6" t="str">
        <f t="shared" si="186"/>
        <v/>
      </c>
      <c r="AM629" s="6" t="str">
        <f t="shared" si="187"/>
        <v/>
      </c>
      <c r="AN629" s="6" t="str">
        <f t="shared" si="188"/>
        <v/>
      </c>
      <c r="AO629" s="6" t="str">
        <f t="shared" si="189"/>
        <v xml:space="preserve">90MB1BG0-C1BAY0 | 59MB1BGB-MB0A01S |  |  |  |  |  | </v>
      </c>
      <c r="AP629" s="6">
        <f t="shared" si="190"/>
        <v>100</v>
      </c>
      <c r="AQ629" s="4"/>
      <c r="AR629" s="6" t="b">
        <f t="shared" si="191"/>
        <v>1</v>
      </c>
      <c r="AS629" s="6" t="str">
        <f t="shared" si="192"/>
        <v>461E | 90MB1BG0-C1BAY0 | 59MB1BGB-MB0A01S |  |  |  |  |  |  | I6</v>
      </c>
      <c r="AT629" s="63">
        <f>IF(NOT(AR629),IF(TRIM($H629)="","Assembly","Phantom Alt"),VLOOKUP(F629,ZPCS04!B:G,6,0))</f>
        <v>932</v>
      </c>
      <c r="AU629" s="7"/>
      <c r="AV629" s="38">
        <f ca="1">IF(TRIM($W629)="F",OFFSET($A$5,MATCH($AS629,$AS$5:$AS629,0)-1,0),$A629)</f>
        <v>628</v>
      </c>
      <c r="AW629" s="38">
        <f ca="1">IFERROR(OFFSET(ZPCS04!$A$1,MATCH(F629,ZPCS04!B:B,0)-1,0),100)</f>
        <v>1.9999999550000001</v>
      </c>
      <c r="AX629" s="7"/>
      <c r="AY629" s="6" t="b">
        <f t="shared" si="193"/>
        <v>0</v>
      </c>
      <c r="AZ629" s="6" t="b">
        <f t="shared" si="194"/>
        <v>0</v>
      </c>
      <c r="BB629" s="38" t="str">
        <f ca="1">IF(AT629="Phantom Alt",MATCH($AS629,$AS$5:$AS629,0),IF(OR(OFFSET($AF629,0,8-COUNTBLANK($AG629:$AN629))=$F628,$BE629=$BE628),$BB628,""))</f>
        <v/>
      </c>
      <c r="BC629" s="41"/>
      <c r="BD629" s="55" t="str">
        <f t="shared" si="195"/>
        <v>90MB1BG0-C1BAY0 | 07009-00024100</v>
      </c>
      <c r="BE629" s="55" t="str">
        <f t="shared" ca="1" si="196"/>
        <v>90MB1BG0-C1BAY0 | 59MB1BGB-MB0A01S</v>
      </c>
      <c r="BF629" s="57">
        <f ca="1">IFERROR(VLOOKUP($BE629,$BD$5:$BF628,3,0)*$AE629,VLOOKUP($C629,Demanda!$A:$B,2,0)*$AE629)*IF(AT629="Phantom Alt",$BC629,TRUE)</f>
        <v>4500</v>
      </c>
      <c r="BG629" s="57">
        <f t="shared" ca="1" si="197"/>
        <v>4500</v>
      </c>
      <c r="BH629" s="57">
        <f>SUMIF(Invoice!A:A,F629,Invoice!B:B)</f>
        <v>4500</v>
      </c>
      <c r="BI629" s="57">
        <f t="shared" ca="1" si="198"/>
        <v>27000</v>
      </c>
      <c r="BJ629" s="57">
        <f ca="1">MIN((BI629-SUMIF($AS$5:AS628,AS629,$BJ$5:BJ628)),MAX(0,BH629-SUMIF($F$5:F628,F629,$BJ$5:BJ628)))</f>
        <v>4500</v>
      </c>
      <c r="BK629" s="57">
        <f t="shared" ca="1" si="199"/>
        <v>0</v>
      </c>
      <c r="BL629" s="57">
        <f ca="1">MAX(0,SUMIF(Invoice!A:A,F629,Invoice!B:B)-SUMIF(F:F,F629,BJ:BJ))*(COUNTIF(F:F,F629)=COUNTIF($F$5:F629,F629))</f>
        <v>0</v>
      </c>
    </row>
    <row r="630" spans="1:64" hidden="1">
      <c r="A630" s="43">
        <v>629</v>
      </c>
      <c r="B630" s="13" t="s">
        <v>145</v>
      </c>
      <c r="C630" s="13" t="s">
        <v>5706</v>
      </c>
      <c r="D630" s="13">
        <v>2</v>
      </c>
      <c r="E630" s="13">
        <v>1870</v>
      </c>
      <c r="F630" s="71" t="s">
        <v>428</v>
      </c>
      <c r="G630" s="71" t="s">
        <v>427</v>
      </c>
      <c r="H630" s="13" t="s">
        <v>1246</v>
      </c>
      <c r="I630" s="13" t="s">
        <v>55</v>
      </c>
      <c r="J630" s="28">
        <v>0</v>
      </c>
      <c r="K630" s="13" t="s">
        <v>148</v>
      </c>
      <c r="L630" s="13" t="s">
        <v>53</v>
      </c>
      <c r="M630" s="13">
        <v>3</v>
      </c>
      <c r="O630" s="13">
        <v>1</v>
      </c>
      <c r="P630" s="13">
        <v>2</v>
      </c>
      <c r="Q630" s="13">
        <v>3</v>
      </c>
      <c r="R630" s="13" t="s">
        <v>73</v>
      </c>
      <c r="S630" s="13" t="s">
        <v>73</v>
      </c>
      <c r="T630" s="13">
        <v>44901</v>
      </c>
      <c r="U630" s="13">
        <v>2958465</v>
      </c>
      <c r="V630" s="13" t="s">
        <v>5707</v>
      </c>
      <c r="W630" s="13" t="s">
        <v>144</v>
      </c>
      <c r="Y630" s="13" t="s">
        <v>143</v>
      </c>
      <c r="Z630" s="13">
        <v>7594328</v>
      </c>
      <c r="AA630" s="13">
        <v>1164</v>
      </c>
      <c r="AB630" s="13">
        <v>582</v>
      </c>
      <c r="AE630" s="51">
        <f t="shared" si="180"/>
        <v>3</v>
      </c>
      <c r="AG630" s="6" t="str">
        <f t="shared" si="181"/>
        <v>90MB1BG0-C1BAY0</v>
      </c>
      <c r="AH630" s="6" t="str">
        <f t="shared" si="182"/>
        <v>59MB1BGB-MB0A01S</v>
      </c>
      <c r="AI630" s="6" t="str">
        <f t="shared" si="183"/>
        <v/>
      </c>
      <c r="AJ630" s="6" t="str">
        <f t="shared" si="184"/>
        <v/>
      </c>
      <c r="AK630" s="6" t="str">
        <f t="shared" si="185"/>
        <v/>
      </c>
      <c r="AL630" s="6" t="str">
        <f t="shared" si="186"/>
        <v/>
      </c>
      <c r="AM630" s="6" t="str">
        <f t="shared" si="187"/>
        <v/>
      </c>
      <c r="AN630" s="6" t="str">
        <f t="shared" si="188"/>
        <v/>
      </c>
      <c r="AO630" s="6" t="str">
        <f t="shared" si="189"/>
        <v xml:space="preserve">90MB1BG0-C1BAY0 | 59MB1BGB-MB0A01S |  |  |  |  |  | </v>
      </c>
      <c r="AP630" s="6">
        <f t="shared" si="190"/>
        <v>0</v>
      </c>
      <c r="AQ630" s="4"/>
      <c r="AR630" s="6" t="b">
        <f t="shared" si="191"/>
        <v>1</v>
      </c>
      <c r="AS630" s="6" t="str">
        <f t="shared" si="192"/>
        <v>461E | 90MB1BG0-C1BAY0 | 59MB1BGB-MB0A01S |  |  |  |  |  |  | I6</v>
      </c>
      <c r="AT630" s="63">
        <f>IF(NOT(AR630),IF(TRIM($H630)="","Assembly","Phantom Alt"),VLOOKUP(F630,ZPCS04!B:G,6,0))</f>
        <v>932</v>
      </c>
      <c r="AU630" s="7"/>
      <c r="AV630" s="38">
        <f ca="1">IF(TRIM($W630)="F",OFFSET($A$5,MATCH($AS630,$AS$5:$AS630,0)-1,0),$A630)</f>
        <v>628</v>
      </c>
      <c r="AW630" s="38">
        <f ca="1">IFERROR(OFFSET(ZPCS04!$A$1,MATCH(F630,ZPCS04!B:B,0)-1,0),100)</f>
        <v>2</v>
      </c>
      <c r="AX630" s="7"/>
      <c r="AY630" s="6" t="b">
        <f t="shared" si="193"/>
        <v>0</v>
      </c>
      <c r="AZ630" s="6" t="b">
        <f t="shared" si="194"/>
        <v>0</v>
      </c>
      <c r="BB630" s="38" t="str">
        <f ca="1">IF(AT630="Phantom Alt",MATCH($AS630,$AS$5:$AS630,0),IF(OR(OFFSET($AF630,0,8-COUNTBLANK($AG630:$AN630))=$F629,$BE630=$BE629),$BB629,""))</f>
        <v/>
      </c>
      <c r="BC630" s="41"/>
      <c r="BD630" s="55" t="str">
        <f t="shared" si="195"/>
        <v>90MB1BG0-C1BAY0 | 07009-00028000</v>
      </c>
      <c r="BE630" s="55" t="str">
        <f t="shared" ca="1" si="196"/>
        <v>90MB1BG0-C1BAY0 | 59MB1BGB-MB0A01S</v>
      </c>
      <c r="BF630" s="57">
        <f ca="1">IFERROR(VLOOKUP($BE630,$BD$5:$BF629,3,0)*$AE630,VLOOKUP($C630,Demanda!$A:$B,2,0)*$AE630)*IF(AT630="Phantom Alt",$BC630,TRUE)</f>
        <v>4500</v>
      </c>
      <c r="BG630" s="57">
        <f t="shared" ca="1" si="197"/>
        <v>0</v>
      </c>
      <c r="BH630" s="57">
        <f>SUMIF(Invoice!A:A,F630,Invoice!B:B)</f>
        <v>0</v>
      </c>
      <c r="BI630" s="57">
        <f t="shared" ca="1" si="198"/>
        <v>27000</v>
      </c>
      <c r="BJ630" s="57">
        <f ca="1">MIN((BI630-SUMIF($AS$5:AS629,AS630,$BJ$5:BJ629)),MAX(0,BH630-SUMIF($F$5:F629,F630,$BJ$5:BJ629)))</f>
        <v>0</v>
      </c>
      <c r="BK630" s="57">
        <f t="shared" ca="1" si="199"/>
        <v>0</v>
      </c>
      <c r="BL630" s="57">
        <f ca="1">MAX(0,SUMIF(Invoice!A:A,F630,Invoice!B:B)-SUMIF(F:F,F630,BJ:BJ))*(COUNTIF(F:F,F630)=COUNTIF($F$5:F630,F630))</f>
        <v>0</v>
      </c>
    </row>
    <row r="631" spans="1:64" hidden="1">
      <c r="A631" s="43">
        <v>630</v>
      </c>
      <c r="B631" s="13" t="s">
        <v>145</v>
      </c>
      <c r="C631" s="13" t="s">
        <v>5706</v>
      </c>
      <c r="D631" s="13">
        <v>2</v>
      </c>
      <c r="E631" s="13">
        <v>1870</v>
      </c>
      <c r="F631" s="71" t="s">
        <v>429</v>
      </c>
      <c r="G631" s="71" t="s">
        <v>430</v>
      </c>
      <c r="H631" s="13" t="s">
        <v>1246</v>
      </c>
      <c r="I631" s="13" t="s">
        <v>55</v>
      </c>
      <c r="J631" s="28">
        <v>0</v>
      </c>
      <c r="K631" s="13" t="s">
        <v>148</v>
      </c>
      <c r="L631" s="13" t="s">
        <v>53</v>
      </c>
      <c r="M631" s="13">
        <v>3</v>
      </c>
      <c r="O631" s="13">
        <v>1</v>
      </c>
      <c r="P631" s="13">
        <v>2</v>
      </c>
      <c r="Q631" s="13">
        <v>4</v>
      </c>
      <c r="R631" s="13" t="s">
        <v>73</v>
      </c>
      <c r="S631" s="13" t="s">
        <v>73</v>
      </c>
      <c r="T631" s="13">
        <v>44901</v>
      </c>
      <c r="U631" s="13">
        <v>2958465</v>
      </c>
      <c r="V631" s="13" t="s">
        <v>5707</v>
      </c>
      <c r="W631" s="13" t="s">
        <v>144</v>
      </c>
      <c r="Y631" s="13" t="s">
        <v>143</v>
      </c>
      <c r="Z631" s="13">
        <v>7594328</v>
      </c>
      <c r="AA631" s="13">
        <v>1166</v>
      </c>
      <c r="AB631" s="13">
        <v>583</v>
      </c>
      <c r="AE631" s="51">
        <f t="shared" si="180"/>
        <v>3</v>
      </c>
      <c r="AG631" s="6" t="str">
        <f t="shared" si="181"/>
        <v>90MB1BG0-C1BAY0</v>
      </c>
      <c r="AH631" s="6" t="str">
        <f t="shared" si="182"/>
        <v>59MB1BGB-MB0A01S</v>
      </c>
      <c r="AI631" s="6" t="str">
        <f t="shared" si="183"/>
        <v/>
      </c>
      <c r="AJ631" s="6" t="str">
        <f t="shared" si="184"/>
        <v/>
      </c>
      <c r="AK631" s="6" t="str">
        <f t="shared" si="185"/>
        <v/>
      </c>
      <c r="AL631" s="6" t="str">
        <f t="shared" si="186"/>
        <v/>
      </c>
      <c r="AM631" s="6" t="str">
        <f t="shared" si="187"/>
        <v/>
      </c>
      <c r="AN631" s="6" t="str">
        <f t="shared" si="188"/>
        <v/>
      </c>
      <c r="AO631" s="6" t="str">
        <f t="shared" si="189"/>
        <v xml:space="preserve">90MB1BG0-C1BAY0 | 59MB1BGB-MB0A01S |  |  |  |  |  | </v>
      </c>
      <c r="AP631" s="6">
        <f t="shared" si="190"/>
        <v>0</v>
      </c>
      <c r="AQ631" s="4"/>
      <c r="AR631" s="6" t="b">
        <f t="shared" si="191"/>
        <v>1</v>
      </c>
      <c r="AS631" s="6" t="str">
        <f t="shared" si="192"/>
        <v>461E | 90MB1BG0-C1BAY0 | 59MB1BGB-MB0A01S |  |  |  |  |  |  | I6</v>
      </c>
      <c r="AT631" s="63">
        <f>IF(NOT(AR631),IF(TRIM($H631)="","Assembly","Phantom Alt"),VLOOKUP(F631,ZPCS04!B:G,6,0))</f>
        <v>932</v>
      </c>
      <c r="AU631" s="7"/>
      <c r="AV631" s="38">
        <f ca="1">IF(TRIM($W631)="F",OFFSET($A$5,MATCH($AS631,$AS$5:$AS631,0)-1,0),$A631)</f>
        <v>628</v>
      </c>
      <c r="AW631" s="38">
        <f ca="1">IFERROR(OFFSET(ZPCS04!$A$1,MATCH(F631,ZPCS04!B:B,0)-1,0),100)</f>
        <v>2</v>
      </c>
      <c r="AX631" s="7"/>
      <c r="AY631" s="6" t="b">
        <f t="shared" si="193"/>
        <v>0</v>
      </c>
      <c r="AZ631" s="6" t="b">
        <f t="shared" si="194"/>
        <v>0</v>
      </c>
      <c r="BB631" s="38" t="str">
        <f ca="1">IF(AT631="Phantom Alt",MATCH($AS631,$AS$5:$AS631,0),IF(OR(OFFSET($AF631,0,8-COUNTBLANK($AG631:$AN631))=$F630,$BE631=$BE630),$BB630,""))</f>
        <v/>
      </c>
      <c r="BC631" s="41"/>
      <c r="BD631" s="55" t="str">
        <f t="shared" si="195"/>
        <v>90MB1BG0-C1BAY0 | 07009-00451600</v>
      </c>
      <c r="BE631" s="55" t="str">
        <f t="shared" ca="1" si="196"/>
        <v>90MB1BG0-C1BAY0 | 59MB1BGB-MB0A01S</v>
      </c>
      <c r="BF631" s="57">
        <f ca="1">IFERROR(VLOOKUP($BE631,$BD$5:$BF630,3,0)*$AE631,VLOOKUP($C631,Demanda!$A:$B,2,0)*$AE631)*IF(AT631="Phantom Alt",$BC631,TRUE)</f>
        <v>4500</v>
      </c>
      <c r="BG631" s="57">
        <f t="shared" ca="1" si="197"/>
        <v>0</v>
      </c>
      <c r="BH631" s="57">
        <f>SUMIF(Invoice!A:A,F631,Invoice!B:B)</f>
        <v>0</v>
      </c>
      <c r="BI631" s="57">
        <f t="shared" ca="1" si="198"/>
        <v>27000</v>
      </c>
      <c r="BJ631" s="57">
        <f ca="1">MIN((BI631-SUMIF($AS$5:AS630,AS631,$BJ$5:BJ630)),MAX(0,BH631-SUMIF($F$5:F630,F631,$BJ$5:BJ630)))</f>
        <v>0</v>
      </c>
      <c r="BK631" s="57">
        <f t="shared" ca="1" si="199"/>
        <v>0</v>
      </c>
      <c r="BL631" s="57">
        <f ca="1">MAX(0,SUMIF(Invoice!A:A,F631,Invoice!B:B)-SUMIF(F:F,F631,BJ:BJ))*(COUNTIF(F:F,F631)=COUNTIF($F$5:F631,F631))</f>
        <v>0</v>
      </c>
    </row>
    <row r="632" spans="1:64" hidden="1">
      <c r="A632" s="43">
        <v>631</v>
      </c>
      <c r="B632" s="13" t="s">
        <v>145</v>
      </c>
      <c r="C632" s="13" t="s">
        <v>5706</v>
      </c>
      <c r="D632" s="13">
        <v>2</v>
      </c>
      <c r="E632" s="13">
        <v>1880</v>
      </c>
      <c r="F632" s="71" t="s">
        <v>280</v>
      </c>
      <c r="G632" s="71" t="s">
        <v>281</v>
      </c>
      <c r="H632" s="13" t="s">
        <v>1253</v>
      </c>
      <c r="I632" s="13" t="s">
        <v>54</v>
      </c>
      <c r="J632" s="28">
        <v>100</v>
      </c>
      <c r="K632" s="13" t="s">
        <v>148</v>
      </c>
      <c r="L632" s="13" t="s">
        <v>53</v>
      </c>
      <c r="M632" s="13">
        <v>5</v>
      </c>
      <c r="N632" s="13">
        <v>5</v>
      </c>
      <c r="O632" s="13">
        <v>1</v>
      </c>
      <c r="P632" s="13">
        <v>2</v>
      </c>
      <c r="Q632" s="13">
        <v>1</v>
      </c>
      <c r="R632" s="13" t="s">
        <v>73</v>
      </c>
      <c r="S632" s="13" t="s">
        <v>73</v>
      </c>
      <c r="T632" s="13">
        <v>44901</v>
      </c>
      <c r="U632" s="13">
        <v>2958465</v>
      </c>
      <c r="V632" s="13" t="s">
        <v>5707</v>
      </c>
      <c r="W632" s="13" t="s">
        <v>144</v>
      </c>
      <c r="Y632" s="13" t="s">
        <v>143</v>
      </c>
      <c r="Z632" s="13">
        <v>7594328</v>
      </c>
      <c r="AA632" s="13">
        <v>1168</v>
      </c>
      <c r="AB632" s="13">
        <v>584</v>
      </c>
      <c r="AE632" s="51">
        <f t="shared" si="180"/>
        <v>5</v>
      </c>
      <c r="AG632" s="6" t="str">
        <f t="shared" si="181"/>
        <v>90MB1BG0-C1BAY0</v>
      </c>
      <c r="AH632" s="6" t="str">
        <f t="shared" si="182"/>
        <v>59MB1BGB-MB0A01S</v>
      </c>
      <c r="AI632" s="6" t="str">
        <f t="shared" si="183"/>
        <v/>
      </c>
      <c r="AJ632" s="6" t="str">
        <f t="shared" si="184"/>
        <v/>
      </c>
      <c r="AK632" s="6" t="str">
        <f t="shared" si="185"/>
        <v/>
      </c>
      <c r="AL632" s="6" t="str">
        <f t="shared" si="186"/>
        <v/>
      </c>
      <c r="AM632" s="6" t="str">
        <f t="shared" si="187"/>
        <v/>
      </c>
      <c r="AN632" s="6" t="str">
        <f t="shared" si="188"/>
        <v/>
      </c>
      <c r="AO632" s="6" t="str">
        <f t="shared" si="189"/>
        <v xml:space="preserve">90MB1BG0-C1BAY0 | 59MB1BGB-MB0A01S |  |  |  |  |  | </v>
      </c>
      <c r="AP632" s="6">
        <f t="shared" si="190"/>
        <v>100</v>
      </c>
      <c r="AQ632" s="4"/>
      <c r="AR632" s="6" t="b">
        <f t="shared" si="191"/>
        <v>1</v>
      </c>
      <c r="AS632" s="6" t="str">
        <f t="shared" si="192"/>
        <v>461E | 90MB1BG0-C1BAY0 | 59MB1BGB-MB0A01S |  |  |  |  |  |  | I7</v>
      </c>
      <c r="AT632" s="63">
        <f>IF(NOT(AR632),IF(TRIM($H632)="","Assembly","Phantom Alt"),VLOOKUP(F632,ZPCS04!B:G,6,0))</f>
        <v>299</v>
      </c>
      <c r="AU632" s="7"/>
      <c r="AV632" s="38">
        <f ca="1">IF(TRIM($W632)="F",OFFSET($A$5,MATCH($AS632,$AS$5:$AS632,0)-1,0),$A632)</f>
        <v>631</v>
      </c>
      <c r="AW632" s="38">
        <f ca="1">IFERROR(OFFSET(ZPCS04!$A$1,MATCH(F632,ZPCS04!B:B,0)-1,0),100)</f>
        <v>1.999999925</v>
      </c>
      <c r="AX632" s="7"/>
      <c r="AY632" s="6" t="b">
        <f t="shared" si="193"/>
        <v>0</v>
      </c>
      <c r="AZ632" s="6" t="b">
        <f t="shared" si="194"/>
        <v>0</v>
      </c>
      <c r="BB632" s="38" t="str">
        <f ca="1">IF(AT632="Phantom Alt",MATCH($AS632,$AS$5:$AS632,0),IF(OR(OFFSET($AF632,0,8-COUNTBLANK($AG632:$AN632))=$F631,$BE632=$BE631),$BB631,""))</f>
        <v/>
      </c>
      <c r="BC632" s="41"/>
      <c r="BD632" s="55" t="str">
        <f t="shared" si="195"/>
        <v>90MB1BG0-C1BAY0 | 06004-00620400</v>
      </c>
      <c r="BE632" s="55" t="str">
        <f t="shared" ca="1" si="196"/>
        <v>90MB1BG0-C1BAY0 | 59MB1BGB-MB0A01S</v>
      </c>
      <c r="BF632" s="57">
        <f ca="1">IFERROR(VLOOKUP($BE632,$BD$5:$BF631,3,0)*$AE632,VLOOKUP($C632,Demanda!$A:$B,2,0)*$AE632)*IF(AT632="Phantom Alt",$BC632,TRUE)</f>
        <v>7500</v>
      </c>
      <c r="BG632" s="57">
        <f t="shared" ca="1" si="197"/>
        <v>7500</v>
      </c>
      <c r="BH632" s="57">
        <f>SUMIF(Invoice!A:A,F632,Invoice!B:B)</f>
        <v>7500</v>
      </c>
      <c r="BI632" s="57">
        <f t="shared" ca="1" si="198"/>
        <v>28500</v>
      </c>
      <c r="BJ632" s="57">
        <f ca="1">MIN((BI632-SUMIF($AS$5:AS631,AS632,$BJ$5:BJ631)),MAX(0,BH632-SUMIF($F$5:F631,F632,$BJ$5:BJ631)))</f>
        <v>7500</v>
      </c>
      <c r="BK632" s="57">
        <f t="shared" ca="1" si="199"/>
        <v>0</v>
      </c>
      <c r="BL632" s="57">
        <f ca="1">MAX(0,SUMIF(Invoice!A:A,F632,Invoice!B:B)-SUMIF(F:F,F632,BJ:BJ))*(COUNTIF(F:F,F632)=COUNTIF($F$5:F632,F632))</f>
        <v>0</v>
      </c>
    </row>
    <row r="633" spans="1:64" hidden="1">
      <c r="A633" s="43">
        <v>632</v>
      </c>
      <c r="B633" s="13" t="s">
        <v>145</v>
      </c>
      <c r="C633" s="13" t="s">
        <v>5706</v>
      </c>
      <c r="D633" s="13">
        <v>2</v>
      </c>
      <c r="E633" s="13">
        <v>1880</v>
      </c>
      <c r="F633" s="71" t="s">
        <v>282</v>
      </c>
      <c r="G633" s="71" t="s">
        <v>283</v>
      </c>
      <c r="H633" s="13" t="s">
        <v>1253</v>
      </c>
      <c r="I633" s="13" t="s">
        <v>55</v>
      </c>
      <c r="J633" s="28">
        <v>0</v>
      </c>
      <c r="K633" s="13" t="s">
        <v>148</v>
      </c>
      <c r="L633" s="13" t="s">
        <v>53</v>
      </c>
      <c r="M633" s="13">
        <v>5</v>
      </c>
      <c r="O633" s="13">
        <v>1</v>
      </c>
      <c r="P633" s="13">
        <v>2</v>
      </c>
      <c r="Q633" s="13">
        <v>2</v>
      </c>
      <c r="R633" s="13" t="s">
        <v>73</v>
      </c>
      <c r="S633" s="13" t="s">
        <v>73</v>
      </c>
      <c r="T633" s="13">
        <v>44901</v>
      </c>
      <c r="U633" s="13">
        <v>2958465</v>
      </c>
      <c r="V633" s="13" t="s">
        <v>5707</v>
      </c>
      <c r="W633" s="13" t="s">
        <v>144</v>
      </c>
      <c r="Y633" s="13" t="s">
        <v>143</v>
      </c>
      <c r="Z633" s="13">
        <v>7594328</v>
      </c>
      <c r="AA633" s="13">
        <v>1170</v>
      </c>
      <c r="AB633" s="13">
        <v>585</v>
      </c>
      <c r="AE633" s="51">
        <f t="shared" si="180"/>
        <v>5</v>
      </c>
      <c r="AG633" s="6" t="str">
        <f t="shared" si="181"/>
        <v>90MB1BG0-C1BAY0</v>
      </c>
      <c r="AH633" s="6" t="str">
        <f t="shared" si="182"/>
        <v>59MB1BGB-MB0A01S</v>
      </c>
      <c r="AI633" s="6" t="str">
        <f t="shared" si="183"/>
        <v/>
      </c>
      <c r="AJ633" s="6" t="str">
        <f t="shared" si="184"/>
        <v/>
      </c>
      <c r="AK633" s="6" t="str">
        <f t="shared" si="185"/>
        <v/>
      </c>
      <c r="AL633" s="6" t="str">
        <f t="shared" si="186"/>
        <v/>
      </c>
      <c r="AM633" s="6" t="str">
        <f t="shared" si="187"/>
        <v/>
      </c>
      <c r="AN633" s="6" t="str">
        <f t="shared" si="188"/>
        <v/>
      </c>
      <c r="AO633" s="6" t="str">
        <f t="shared" si="189"/>
        <v xml:space="preserve">90MB1BG0-C1BAY0 | 59MB1BGB-MB0A01S |  |  |  |  |  | </v>
      </c>
      <c r="AP633" s="6">
        <f t="shared" si="190"/>
        <v>0</v>
      </c>
      <c r="AQ633" s="4"/>
      <c r="AR633" s="6" t="b">
        <f t="shared" si="191"/>
        <v>1</v>
      </c>
      <c r="AS633" s="6" t="str">
        <f t="shared" si="192"/>
        <v>461E | 90MB1BG0-C1BAY0 | 59MB1BGB-MB0A01S |  |  |  |  |  |  | I7</v>
      </c>
      <c r="AT633" s="63">
        <f>IF(NOT(AR633),IF(TRIM($H633)="","Assembly","Phantom Alt"),VLOOKUP(F633,ZPCS04!B:G,6,0))</f>
        <v>299</v>
      </c>
      <c r="AU633" s="7"/>
      <c r="AV633" s="38">
        <f ca="1">IF(TRIM($W633)="F",OFFSET($A$5,MATCH($AS633,$AS$5:$AS633,0)-1,0),$A633)</f>
        <v>631</v>
      </c>
      <c r="AW633" s="38">
        <f ca="1">IFERROR(OFFSET(ZPCS04!$A$1,MATCH(F633,ZPCS04!B:B,0)-1,0),100)</f>
        <v>2</v>
      </c>
      <c r="AX633" s="7"/>
      <c r="AY633" s="6" t="b">
        <f t="shared" si="193"/>
        <v>0</v>
      </c>
      <c r="AZ633" s="6" t="b">
        <f t="shared" si="194"/>
        <v>0</v>
      </c>
      <c r="BB633" s="38" t="str">
        <f ca="1">IF(AT633="Phantom Alt",MATCH($AS633,$AS$5:$AS633,0),IF(OR(OFFSET($AF633,0,8-COUNTBLANK($AG633:$AN633))=$F632,$BE633=$BE632),$BB632,""))</f>
        <v/>
      </c>
      <c r="BC633" s="41"/>
      <c r="BD633" s="55" t="str">
        <f t="shared" si="195"/>
        <v>90MB1BG0-C1BAY0 | 06G004258020</v>
      </c>
      <c r="BE633" s="55" t="str">
        <f t="shared" ca="1" si="196"/>
        <v>90MB1BG0-C1BAY0 | 59MB1BGB-MB0A01S</v>
      </c>
      <c r="BF633" s="57">
        <f ca="1">IFERROR(VLOOKUP($BE633,$BD$5:$BF632,3,0)*$AE633,VLOOKUP($C633,Demanda!$A:$B,2,0)*$AE633)*IF(AT633="Phantom Alt",$BC633,TRUE)</f>
        <v>7500</v>
      </c>
      <c r="BG633" s="57">
        <f t="shared" ca="1" si="197"/>
        <v>0</v>
      </c>
      <c r="BH633" s="57">
        <f>SUMIF(Invoice!A:A,F633,Invoice!B:B)</f>
        <v>0</v>
      </c>
      <c r="BI633" s="57">
        <f t="shared" ca="1" si="198"/>
        <v>28500</v>
      </c>
      <c r="BJ633" s="57">
        <f ca="1">MIN((BI633-SUMIF($AS$5:AS632,AS633,$BJ$5:BJ632)),MAX(0,BH633-SUMIF($F$5:F632,F633,$BJ$5:BJ632)))</f>
        <v>0</v>
      </c>
      <c r="BK633" s="57">
        <f t="shared" ca="1" si="199"/>
        <v>0</v>
      </c>
      <c r="BL633" s="57">
        <f ca="1">MAX(0,SUMIF(Invoice!A:A,F633,Invoice!B:B)-SUMIF(F:F,F633,BJ:BJ))*(COUNTIF(F:F,F633)=COUNTIF($F$5:F633,F633))</f>
        <v>0</v>
      </c>
    </row>
    <row r="634" spans="1:64" hidden="1">
      <c r="A634" s="43">
        <v>637</v>
      </c>
      <c r="B634" s="13" t="s">
        <v>145</v>
      </c>
      <c r="C634" s="13" t="s">
        <v>5706</v>
      </c>
      <c r="D634" s="13">
        <v>2</v>
      </c>
      <c r="E634" s="13">
        <v>1890</v>
      </c>
      <c r="F634" s="71" t="s">
        <v>431</v>
      </c>
      <c r="G634" s="71" t="s">
        <v>432</v>
      </c>
      <c r="H634" s="13" t="s">
        <v>1260</v>
      </c>
      <c r="I634" s="13" t="s">
        <v>55</v>
      </c>
      <c r="J634" s="28">
        <v>0</v>
      </c>
      <c r="K634" s="13" t="s">
        <v>148</v>
      </c>
      <c r="L634" s="13" t="s">
        <v>53</v>
      </c>
      <c r="M634" s="13">
        <v>1</v>
      </c>
      <c r="O634" s="13">
        <v>1</v>
      </c>
      <c r="P634" s="13">
        <v>2</v>
      </c>
      <c r="Q634" s="13">
        <v>2</v>
      </c>
      <c r="R634" s="13" t="s">
        <v>73</v>
      </c>
      <c r="S634" s="13" t="s">
        <v>73</v>
      </c>
      <c r="T634" s="13">
        <v>44901</v>
      </c>
      <c r="U634" s="13">
        <v>2958465</v>
      </c>
      <c r="V634" s="13" t="s">
        <v>5707</v>
      </c>
      <c r="W634" s="13" t="s">
        <v>144</v>
      </c>
      <c r="Y634" s="13" t="s">
        <v>143</v>
      </c>
      <c r="Z634" s="13">
        <v>7594328</v>
      </c>
      <c r="AA634" s="13">
        <v>1174</v>
      </c>
      <c r="AB634" s="13">
        <v>587</v>
      </c>
      <c r="AE634" s="51">
        <f t="shared" si="180"/>
        <v>1</v>
      </c>
      <c r="AG634" s="6" t="str">
        <f t="shared" si="181"/>
        <v>90MB1BG0-C1BAY0</v>
      </c>
      <c r="AH634" s="6" t="str">
        <f t="shared" si="182"/>
        <v>59MB1BGB-MB0A01S</v>
      </c>
      <c r="AI634" s="6" t="str">
        <f t="shared" si="183"/>
        <v/>
      </c>
      <c r="AJ634" s="6" t="str">
        <f t="shared" si="184"/>
        <v/>
      </c>
      <c r="AK634" s="6" t="str">
        <f t="shared" si="185"/>
        <v/>
      </c>
      <c r="AL634" s="6" t="str">
        <f t="shared" si="186"/>
        <v/>
      </c>
      <c r="AM634" s="6" t="str">
        <f t="shared" si="187"/>
        <v/>
      </c>
      <c r="AN634" s="6" t="str">
        <f t="shared" si="188"/>
        <v/>
      </c>
      <c r="AO634" s="6" t="str">
        <f t="shared" si="189"/>
        <v xml:space="preserve">90MB1BG0-C1BAY0 | 59MB1BGB-MB0A01S |  |  |  |  |  | </v>
      </c>
      <c r="AP634" s="6">
        <f t="shared" si="190"/>
        <v>0</v>
      </c>
      <c r="AQ634" s="4"/>
      <c r="AR634" s="6" t="b">
        <f t="shared" si="191"/>
        <v>1</v>
      </c>
      <c r="AS634" s="6" t="str">
        <f t="shared" si="192"/>
        <v>461E | 90MB1BG0-C1BAY0 | 59MB1BGB-MB0A01S |  |  |  |  |  |  | I8</v>
      </c>
      <c r="AT634" s="63">
        <f>IF(NOT(AR634),IF(TRIM($H634)="","Assembly","Phantom Alt"),VLOOKUP(F634,ZPCS04!B:G,6,0))</f>
        <v>294</v>
      </c>
      <c r="AU634" s="7"/>
      <c r="AV634" s="38">
        <f ca="1">IF(TRIM($W634)="F",OFFSET($A$5,MATCH($AS634,$AS$5:$AS634,0)-1,0),$A634)</f>
        <v>637</v>
      </c>
      <c r="AW634" s="38">
        <f ca="1">IFERROR(OFFSET(ZPCS04!$A$1,MATCH(F634,ZPCS04!B:B,0)-1,0),100)</f>
        <v>2</v>
      </c>
      <c r="AX634" s="7"/>
      <c r="AY634" s="6" t="b">
        <f t="shared" si="193"/>
        <v>0</v>
      </c>
      <c r="AZ634" s="6" t="b">
        <f t="shared" si="194"/>
        <v>1</v>
      </c>
      <c r="BB634" s="38" t="str">
        <f ca="1">IF(AT634="Phantom Alt",MATCH($AS634,$AS$5:$AS634,0),IF(OR(OFFSET($AF634,0,8-COUNTBLANK($AG634:$AN634))=$F633,$BE634=$BE633),$BB633,""))</f>
        <v/>
      </c>
      <c r="BC634" s="41"/>
      <c r="BD634" s="55" t="str">
        <f t="shared" si="195"/>
        <v>90MB1BG0-C1BAY0 | 07009-00094800</v>
      </c>
      <c r="BE634" s="55" t="str">
        <f t="shared" ca="1" si="196"/>
        <v>90MB1BG0-C1BAY0 | 59MB1BGB-MB0A01S</v>
      </c>
      <c r="BF634" s="57">
        <f ca="1">IFERROR(VLOOKUP($BE634,$BD$5:$BF633,3,0)*$AE634,VLOOKUP($C634,Demanda!$A:$B,2,0)*$AE634)*IF(AT634="Phantom Alt",$BC634,TRUE)</f>
        <v>1500</v>
      </c>
      <c r="BG634" s="57">
        <f t="shared" ca="1" si="197"/>
        <v>0</v>
      </c>
      <c r="BH634" s="57">
        <f>SUMIF(Invoice!A:A,F634,Invoice!B:B)</f>
        <v>0</v>
      </c>
      <c r="BI634" s="57">
        <f t="shared" ca="1" si="198"/>
        <v>3000</v>
      </c>
      <c r="BJ634" s="57">
        <f ca="1">MIN((BI634-SUMIF($AS$5:AS633,AS634,$BJ$5:BJ633)),MAX(0,BH634-SUMIF($F$5:F633,F634,$BJ$5:BJ633)))</f>
        <v>0</v>
      </c>
      <c r="BK634" s="57">
        <f t="shared" ca="1" si="199"/>
        <v>0</v>
      </c>
      <c r="BL634" s="57">
        <f ca="1">MAX(0,SUMIF(Invoice!A:A,F634,Invoice!B:B)-SUMIF(F:F,F634,BJ:BJ))*(COUNTIF(F:F,F634)=COUNTIF($F$5:F634,F634))</f>
        <v>0</v>
      </c>
    </row>
    <row r="635" spans="1:64" hidden="1">
      <c r="A635" s="43">
        <v>634</v>
      </c>
      <c r="B635" s="13" t="s">
        <v>145</v>
      </c>
      <c r="C635" s="13" t="s">
        <v>5706</v>
      </c>
      <c r="D635" s="13">
        <v>2</v>
      </c>
      <c r="E635" s="13">
        <v>1890</v>
      </c>
      <c r="F635" s="71" t="s">
        <v>433</v>
      </c>
      <c r="G635" s="71" t="s">
        <v>434</v>
      </c>
      <c r="H635" s="13" t="s">
        <v>1260</v>
      </c>
      <c r="I635" s="13" t="s">
        <v>54</v>
      </c>
      <c r="J635" s="28">
        <v>100</v>
      </c>
      <c r="K635" s="13" t="s">
        <v>148</v>
      </c>
      <c r="L635" s="13" t="s">
        <v>53</v>
      </c>
      <c r="M635" s="13">
        <v>1</v>
      </c>
      <c r="N635" s="13">
        <v>1</v>
      </c>
      <c r="O635" s="13">
        <v>1</v>
      </c>
      <c r="P635" s="13">
        <v>2</v>
      </c>
      <c r="Q635" s="13">
        <v>1</v>
      </c>
      <c r="R635" s="13" t="s">
        <v>73</v>
      </c>
      <c r="S635" s="13" t="s">
        <v>73</v>
      </c>
      <c r="T635" s="13">
        <v>44901</v>
      </c>
      <c r="U635" s="13">
        <v>2958465</v>
      </c>
      <c r="V635" s="13" t="s">
        <v>5707</v>
      </c>
      <c r="W635" s="13" t="s">
        <v>144</v>
      </c>
      <c r="Y635" s="13" t="s">
        <v>143</v>
      </c>
      <c r="Z635" s="13">
        <v>7594328</v>
      </c>
      <c r="AA635" s="13">
        <v>1172</v>
      </c>
      <c r="AB635" s="13">
        <v>586</v>
      </c>
      <c r="AE635" s="51">
        <f t="shared" si="180"/>
        <v>1</v>
      </c>
      <c r="AG635" s="6" t="str">
        <f t="shared" si="181"/>
        <v>90MB1BG0-C1BAY0</v>
      </c>
      <c r="AH635" s="6" t="str">
        <f t="shared" si="182"/>
        <v>59MB1BGB-MB0A01S</v>
      </c>
      <c r="AI635" s="6" t="str">
        <f t="shared" si="183"/>
        <v/>
      </c>
      <c r="AJ635" s="6" t="str">
        <f t="shared" si="184"/>
        <v/>
      </c>
      <c r="AK635" s="6" t="str">
        <f t="shared" si="185"/>
        <v/>
      </c>
      <c r="AL635" s="6" t="str">
        <f t="shared" si="186"/>
        <v/>
      </c>
      <c r="AM635" s="6" t="str">
        <f t="shared" si="187"/>
        <v/>
      </c>
      <c r="AN635" s="6" t="str">
        <f t="shared" si="188"/>
        <v/>
      </c>
      <c r="AO635" s="6" t="str">
        <f t="shared" si="189"/>
        <v xml:space="preserve">90MB1BG0-C1BAY0 | 59MB1BGB-MB0A01S |  |  |  |  |  | </v>
      </c>
      <c r="AP635" s="6">
        <f t="shared" si="190"/>
        <v>100</v>
      </c>
      <c r="AQ635" s="4"/>
      <c r="AR635" s="6" t="b">
        <f t="shared" si="191"/>
        <v>1</v>
      </c>
      <c r="AS635" s="6" t="str">
        <f t="shared" si="192"/>
        <v>461E | 90MB1BG0-C1BAY0 | 59MB1BGB-MB0A01S |  |  |  |  |  |  | I8</v>
      </c>
      <c r="AT635" s="63">
        <f>IF(NOT(AR635),IF(TRIM($H635)="","Assembly","Phantom Alt"),VLOOKUP(F635,ZPCS04!B:G,6,0))</f>
        <v>294</v>
      </c>
      <c r="AU635" s="7"/>
      <c r="AV635" s="38">
        <f ca="1">IF(TRIM($W635)="F",OFFSET($A$5,MATCH($AS635,$AS$5:$AS635,0)-1,0),$A635)</f>
        <v>637</v>
      </c>
      <c r="AW635" s="38">
        <f ca="1">IFERROR(OFFSET(ZPCS04!$A$1,MATCH(F635,ZPCS04!B:B,0)-1,0),100)</f>
        <v>1.9999999850000001</v>
      </c>
      <c r="AX635" s="7"/>
      <c r="AY635" s="6" t="b">
        <f t="shared" si="193"/>
        <v>0</v>
      </c>
      <c r="AZ635" s="6" t="b">
        <f t="shared" si="194"/>
        <v>1</v>
      </c>
      <c r="BB635" s="38" t="str">
        <f ca="1">IF(AT635="Phantom Alt",MATCH($AS635,$AS$5:$AS635,0),IF(OR(OFFSET($AF635,0,8-COUNTBLANK($AG635:$AN635))=$F634,$BE635=$BE634),$BB634,""))</f>
        <v/>
      </c>
      <c r="BC635" s="41"/>
      <c r="BD635" s="55" t="str">
        <f t="shared" si="195"/>
        <v>90MB1BG0-C1BAY0 | 07009-00095100</v>
      </c>
      <c r="BE635" s="55" t="str">
        <f t="shared" ca="1" si="196"/>
        <v>90MB1BG0-C1BAY0 | 59MB1BGB-MB0A01S</v>
      </c>
      <c r="BF635" s="57">
        <f ca="1">IFERROR(VLOOKUP($BE635,$BD$5:$BF634,3,0)*$AE635,VLOOKUP($C635,Demanda!$A:$B,2,0)*$AE635)*IF(AT635="Phantom Alt",$BC635,TRUE)</f>
        <v>1500</v>
      </c>
      <c r="BG635" s="57">
        <f t="shared" ca="1" si="197"/>
        <v>1500</v>
      </c>
      <c r="BH635" s="57">
        <f>SUMIF(Invoice!A:A,F635,Invoice!B:B)</f>
        <v>1500</v>
      </c>
      <c r="BI635" s="57">
        <f t="shared" ca="1" si="198"/>
        <v>3000</v>
      </c>
      <c r="BJ635" s="57">
        <f ca="1">MIN((BI635-SUMIF($AS$5:AS634,AS635,$BJ$5:BJ634)),MAX(0,BH635-SUMIF($F$5:F634,F635,$BJ$5:BJ634)))</f>
        <v>1500</v>
      </c>
      <c r="BK635" s="57">
        <f t="shared" ca="1" si="199"/>
        <v>0</v>
      </c>
      <c r="BL635" s="57">
        <f ca="1">MAX(0,SUMIF(Invoice!A:A,F635,Invoice!B:B)-SUMIF(F:F,F635,BJ:BJ))*(COUNTIF(F:F,F635)=COUNTIF($F$5:F635,F635))</f>
        <v>0</v>
      </c>
    </row>
    <row r="636" spans="1:64" hidden="1">
      <c r="A636" s="43">
        <v>635</v>
      </c>
      <c r="B636" s="13" t="s">
        <v>145</v>
      </c>
      <c r="C636" s="13" t="s">
        <v>5706</v>
      </c>
      <c r="D636" s="13">
        <v>2</v>
      </c>
      <c r="E636" s="13">
        <v>1890</v>
      </c>
      <c r="F636" s="71" t="s">
        <v>435</v>
      </c>
      <c r="G636" s="71" t="s">
        <v>436</v>
      </c>
      <c r="H636" s="13" t="s">
        <v>1260</v>
      </c>
      <c r="I636" s="13" t="s">
        <v>55</v>
      </c>
      <c r="J636" s="28">
        <v>0</v>
      </c>
      <c r="K636" s="13" t="s">
        <v>148</v>
      </c>
      <c r="L636" s="13" t="s">
        <v>53</v>
      </c>
      <c r="M636" s="13">
        <v>1</v>
      </c>
      <c r="O636" s="13">
        <v>1</v>
      </c>
      <c r="P636" s="13">
        <v>2</v>
      </c>
      <c r="Q636" s="13">
        <v>3</v>
      </c>
      <c r="R636" s="13" t="s">
        <v>73</v>
      </c>
      <c r="S636" s="13" t="s">
        <v>73</v>
      </c>
      <c r="T636" s="13">
        <v>44901</v>
      </c>
      <c r="U636" s="13">
        <v>2958465</v>
      </c>
      <c r="V636" s="13" t="s">
        <v>5707</v>
      </c>
      <c r="W636" s="13" t="s">
        <v>144</v>
      </c>
      <c r="Y636" s="13" t="s">
        <v>143</v>
      </c>
      <c r="Z636" s="13">
        <v>7594328</v>
      </c>
      <c r="AA636" s="13">
        <v>1176</v>
      </c>
      <c r="AB636" s="13">
        <v>588</v>
      </c>
      <c r="AE636" s="51">
        <f t="shared" si="180"/>
        <v>1</v>
      </c>
      <c r="AG636" s="6" t="str">
        <f t="shared" si="181"/>
        <v>90MB1BG0-C1BAY0</v>
      </c>
      <c r="AH636" s="6" t="str">
        <f t="shared" si="182"/>
        <v>59MB1BGB-MB0A01S</v>
      </c>
      <c r="AI636" s="6" t="str">
        <f t="shared" si="183"/>
        <v/>
      </c>
      <c r="AJ636" s="6" t="str">
        <f t="shared" si="184"/>
        <v/>
      </c>
      <c r="AK636" s="6" t="str">
        <f t="shared" si="185"/>
        <v/>
      </c>
      <c r="AL636" s="6" t="str">
        <f t="shared" si="186"/>
        <v/>
      </c>
      <c r="AM636" s="6" t="str">
        <f t="shared" si="187"/>
        <v/>
      </c>
      <c r="AN636" s="6" t="str">
        <f t="shared" si="188"/>
        <v/>
      </c>
      <c r="AO636" s="6" t="str">
        <f t="shared" si="189"/>
        <v xml:space="preserve">90MB1BG0-C1BAY0 | 59MB1BGB-MB0A01S |  |  |  |  |  | </v>
      </c>
      <c r="AP636" s="6">
        <f t="shared" si="190"/>
        <v>0</v>
      </c>
      <c r="AQ636" s="4"/>
      <c r="AR636" s="6" t="b">
        <f t="shared" si="191"/>
        <v>1</v>
      </c>
      <c r="AS636" s="6" t="str">
        <f t="shared" si="192"/>
        <v>461E | 90MB1BG0-C1BAY0 | 59MB1BGB-MB0A01S |  |  |  |  |  |  | I8</v>
      </c>
      <c r="AT636" s="63">
        <f>IF(NOT(AR636),IF(TRIM($H636)="","Assembly","Phantom Alt"),VLOOKUP(F636,ZPCS04!B:G,6,0))</f>
        <v>294</v>
      </c>
      <c r="AU636" s="7"/>
      <c r="AV636" s="38">
        <f ca="1">IF(TRIM($W636)="F",OFFSET($A$5,MATCH($AS636,$AS$5:$AS636,0)-1,0),$A636)</f>
        <v>637</v>
      </c>
      <c r="AW636" s="38">
        <f ca="1">IFERROR(OFFSET(ZPCS04!$A$1,MATCH(F636,ZPCS04!B:B,0)-1,0),100)</f>
        <v>2</v>
      </c>
      <c r="AX636" s="7"/>
      <c r="AY636" s="6" t="b">
        <f t="shared" si="193"/>
        <v>0</v>
      </c>
      <c r="AZ636" s="6" t="b">
        <f t="shared" si="194"/>
        <v>1</v>
      </c>
      <c r="BB636" s="38" t="str">
        <f ca="1">IF(AT636="Phantom Alt",MATCH($AS636,$AS$5:$AS636,0),IF(OR(OFFSET($AF636,0,8-COUNTBLANK($AG636:$AN636))=$F635,$BE636=$BE635),$BB635,""))</f>
        <v/>
      </c>
      <c r="BC636" s="41"/>
      <c r="BD636" s="55" t="str">
        <f t="shared" si="195"/>
        <v>90MB1BG0-C1BAY0 | 07009-00096300</v>
      </c>
      <c r="BE636" s="55" t="str">
        <f t="shared" ca="1" si="196"/>
        <v>90MB1BG0-C1BAY0 | 59MB1BGB-MB0A01S</v>
      </c>
      <c r="BF636" s="57">
        <f ca="1">IFERROR(VLOOKUP($BE636,$BD$5:$BF635,3,0)*$AE636,VLOOKUP($C636,Demanda!$A:$B,2,0)*$AE636)*IF(AT636="Phantom Alt",$BC636,TRUE)</f>
        <v>1500</v>
      </c>
      <c r="BG636" s="57">
        <f t="shared" ca="1" si="197"/>
        <v>0</v>
      </c>
      <c r="BH636" s="57">
        <f>SUMIF(Invoice!A:A,F636,Invoice!B:B)</f>
        <v>0</v>
      </c>
      <c r="BI636" s="57">
        <f t="shared" ca="1" si="198"/>
        <v>3000</v>
      </c>
      <c r="BJ636" s="57">
        <f ca="1">MIN((BI636-SUMIF($AS$5:AS635,AS636,$BJ$5:BJ635)),MAX(0,BH636-SUMIF($F$5:F635,F636,$BJ$5:BJ635)))</f>
        <v>0</v>
      </c>
      <c r="BK636" s="57">
        <f t="shared" ca="1" si="199"/>
        <v>0</v>
      </c>
      <c r="BL636" s="57">
        <f ca="1">MAX(0,SUMIF(Invoice!A:A,F636,Invoice!B:B)-SUMIF(F:F,F636,BJ:BJ))*(COUNTIF(F:F,F636)=COUNTIF($F$5:F636,F636))</f>
        <v>0</v>
      </c>
    </row>
    <row r="637" spans="1:64" hidden="1">
      <c r="A637" s="43">
        <v>636</v>
      </c>
      <c r="B637" s="13" t="s">
        <v>145</v>
      </c>
      <c r="C637" s="13" t="s">
        <v>5706</v>
      </c>
      <c r="D637" s="13">
        <v>2</v>
      </c>
      <c r="E637" s="13">
        <v>1900</v>
      </c>
      <c r="F637" s="71" t="s">
        <v>437</v>
      </c>
      <c r="G637" s="71" t="s">
        <v>438</v>
      </c>
      <c r="H637" s="13" t="s">
        <v>1267</v>
      </c>
      <c r="I637" s="13" t="s">
        <v>54</v>
      </c>
      <c r="J637" s="28">
        <v>100</v>
      </c>
      <c r="K637" s="13" t="s">
        <v>439</v>
      </c>
      <c r="L637" s="13" t="s">
        <v>53</v>
      </c>
      <c r="M637" s="13">
        <v>1</v>
      </c>
      <c r="N637" s="13">
        <v>1</v>
      </c>
      <c r="O637" s="13">
        <v>1</v>
      </c>
      <c r="P637" s="13">
        <v>2</v>
      </c>
      <c r="Q637" s="13">
        <v>1</v>
      </c>
      <c r="R637" s="13" t="s">
        <v>73</v>
      </c>
      <c r="S637" s="13" t="s">
        <v>73</v>
      </c>
      <c r="T637" s="13">
        <v>44901</v>
      </c>
      <c r="U637" s="13">
        <v>2958465</v>
      </c>
      <c r="V637" s="13" t="s">
        <v>5707</v>
      </c>
      <c r="W637" s="13" t="s">
        <v>144</v>
      </c>
      <c r="Y637" s="13" t="s">
        <v>143</v>
      </c>
      <c r="Z637" s="13">
        <v>7594328</v>
      </c>
      <c r="AA637" s="13">
        <v>1178</v>
      </c>
      <c r="AB637" s="13">
        <v>589</v>
      </c>
      <c r="AE637" s="51">
        <f t="shared" si="180"/>
        <v>1</v>
      </c>
      <c r="AG637" s="6" t="str">
        <f t="shared" si="181"/>
        <v>90MB1BG0-C1BAY0</v>
      </c>
      <c r="AH637" s="6" t="str">
        <f t="shared" si="182"/>
        <v>59MB1BGB-MB0A01S</v>
      </c>
      <c r="AI637" s="6" t="str">
        <f t="shared" si="183"/>
        <v/>
      </c>
      <c r="AJ637" s="6" t="str">
        <f t="shared" si="184"/>
        <v/>
      </c>
      <c r="AK637" s="6" t="str">
        <f t="shared" si="185"/>
        <v/>
      </c>
      <c r="AL637" s="6" t="str">
        <f t="shared" si="186"/>
        <v/>
      </c>
      <c r="AM637" s="6" t="str">
        <f t="shared" si="187"/>
        <v/>
      </c>
      <c r="AN637" s="6" t="str">
        <f t="shared" si="188"/>
        <v/>
      </c>
      <c r="AO637" s="6" t="str">
        <f t="shared" si="189"/>
        <v xml:space="preserve">90MB1BG0-C1BAY0 | 59MB1BGB-MB0A01S |  |  |  |  |  | </v>
      </c>
      <c r="AP637" s="6">
        <f t="shared" si="190"/>
        <v>100</v>
      </c>
      <c r="AQ637" s="4"/>
      <c r="AR637" s="6" t="b">
        <f t="shared" si="191"/>
        <v>1</v>
      </c>
      <c r="AS637" s="6" t="str">
        <f t="shared" si="192"/>
        <v>461E | 90MB1BG0-C1BAY0 | 59MB1BGB-MB0A01S |  |  |  |  |  |  | I9</v>
      </c>
      <c r="AT637" s="63">
        <f>IF(NOT(AR637),IF(TRIM($H637)="","Assembly","Phantom Alt"),VLOOKUP(F637,ZPCS04!B:G,6,0))</f>
        <v>1064</v>
      </c>
      <c r="AU637" s="7"/>
      <c r="AV637" s="38">
        <f ca="1">IF(TRIM($W637)="F",OFFSET($A$5,MATCH($AS637,$AS$5:$AS637,0)-1,0),$A637)</f>
        <v>636</v>
      </c>
      <c r="AW637" s="38">
        <f ca="1">IFERROR(OFFSET(ZPCS04!$A$1,MATCH(F637,ZPCS04!B:B,0)-1,0),100)</f>
        <v>1.9999999850000001</v>
      </c>
      <c r="AX637" s="7"/>
      <c r="AY637" s="6" t="b">
        <f t="shared" si="193"/>
        <v>1</v>
      </c>
      <c r="AZ637" s="6" t="b">
        <f t="shared" si="194"/>
        <v>1</v>
      </c>
      <c r="BB637" s="38" t="str">
        <f ca="1">IF(AT637="Phantom Alt",MATCH($AS637,$AS$5:$AS637,0),IF(OR(OFFSET($AF637,0,8-COUNTBLANK($AG637:$AN637))=$F636,$BE637=$BE636),$BB636,""))</f>
        <v/>
      </c>
      <c r="BC637" s="41"/>
      <c r="BD637" s="55" t="str">
        <f t="shared" si="195"/>
        <v>90MB1BG0-C1BAY0 | 07009-00111800</v>
      </c>
      <c r="BE637" s="55" t="str">
        <f t="shared" ca="1" si="196"/>
        <v>90MB1BG0-C1BAY0 | 59MB1BGB-MB0A01S</v>
      </c>
      <c r="BF637" s="57">
        <f ca="1">IFERROR(VLOOKUP($BE637,$BD$5:$BF636,3,0)*$AE637,VLOOKUP($C637,Demanda!$A:$B,2,0)*$AE637)*IF(AT637="Phantom Alt",$BC637,TRUE)</f>
        <v>1500</v>
      </c>
      <c r="BG637" s="57">
        <f t="shared" ca="1" si="197"/>
        <v>1500</v>
      </c>
      <c r="BH637" s="57">
        <f>SUMIF(Invoice!A:A,F637,Invoice!B:B)</f>
        <v>1500</v>
      </c>
      <c r="BI637" s="57">
        <f t="shared" ca="1" si="198"/>
        <v>1500</v>
      </c>
      <c r="BJ637" s="57">
        <f ca="1">MIN((BI637-SUMIF($AS$5:AS636,AS637,$BJ$5:BJ636)),MAX(0,BH637-SUMIF($F$5:F636,F637,$BJ$5:BJ636)))</f>
        <v>1500</v>
      </c>
      <c r="BK637" s="57">
        <f t="shared" ca="1" si="199"/>
        <v>0</v>
      </c>
      <c r="BL637" s="57">
        <f ca="1">MAX(0,SUMIF(Invoice!A:A,F637,Invoice!B:B)-SUMIF(F:F,F637,BJ:BJ))*(COUNTIF(F:F,F637)=COUNTIF($F$5:F637,F637))</f>
        <v>0</v>
      </c>
    </row>
    <row r="638" spans="1:64" hidden="1">
      <c r="A638" s="43">
        <v>638</v>
      </c>
      <c r="B638" s="13" t="s">
        <v>145</v>
      </c>
      <c r="C638" s="13" t="s">
        <v>5706</v>
      </c>
      <c r="D638" s="13">
        <v>2</v>
      </c>
      <c r="E638" s="13">
        <v>1900</v>
      </c>
      <c r="F638" s="71" t="s">
        <v>440</v>
      </c>
      <c r="G638" s="71" t="s">
        <v>441</v>
      </c>
      <c r="H638" s="13" t="s">
        <v>1267</v>
      </c>
      <c r="I638" s="13" t="s">
        <v>55</v>
      </c>
      <c r="J638" s="28">
        <v>0</v>
      </c>
      <c r="K638" s="13" t="s">
        <v>439</v>
      </c>
      <c r="L638" s="13" t="s">
        <v>53</v>
      </c>
      <c r="M638" s="13">
        <v>1</v>
      </c>
      <c r="O638" s="13">
        <v>1</v>
      </c>
      <c r="P638" s="13">
        <v>2</v>
      </c>
      <c r="Q638" s="13">
        <v>2</v>
      </c>
      <c r="R638" s="13" t="s">
        <v>73</v>
      </c>
      <c r="S638" s="13" t="s">
        <v>73</v>
      </c>
      <c r="T638" s="13">
        <v>44901</v>
      </c>
      <c r="U638" s="13">
        <v>2958465</v>
      </c>
      <c r="V638" s="13" t="s">
        <v>5707</v>
      </c>
      <c r="W638" s="13" t="s">
        <v>144</v>
      </c>
      <c r="Y638" s="13" t="s">
        <v>143</v>
      </c>
      <c r="Z638" s="13">
        <v>7594328</v>
      </c>
      <c r="AA638" s="13">
        <v>1180</v>
      </c>
      <c r="AB638" s="13">
        <v>590</v>
      </c>
      <c r="AE638" s="51">
        <f t="shared" si="180"/>
        <v>1</v>
      </c>
      <c r="AG638" s="6" t="str">
        <f t="shared" si="181"/>
        <v>90MB1BG0-C1BAY0</v>
      </c>
      <c r="AH638" s="6" t="str">
        <f t="shared" si="182"/>
        <v>59MB1BGB-MB0A01S</v>
      </c>
      <c r="AI638" s="6" t="str">
        <f t="shared" si="183"/>
        <v/>
      </c>
      <c r="AJ638" s="6" t="str">
        <f t="shared" si="184"/>
        <v/>
      </c>
      <c r="AK638" s="6" t="str">
        <f t="shared" si="185"/>
        <v/>
      </c>
      <c r="AL638" s="6" t="str">
        <f t="shared" si="186"/>
        <v/>
      </c>
      <c r="AM638" s="6" t="str">
        <f t="shared" si="187"/>
        <v/>
      </c>
      <c r="AN638" s="6" t="str">
        <f t="shared" si="188"/>
        <v/>
      </c>
      <c r="AO638" s="6" t="str">
        <f t="shared" si="189"/>
        <v xml:space="preserve">90MB1BG0-C1BAY0 | 59MB1BGB-MB0A01S |  |  |  |  |  | </v>
      </c>
      <c r="AP638" s="6">
        <f t="shared" si="190"/>
        <v>0</v>
      </c>
      <c r="AQ638" s="4"/>
      <c r="AR638" s="6" t="b">
        <f t="shared" si="191"/>
        <v>1</v>
      </c>
      <c r="AS638" s="6" t="str">
        <f t="shared" si="192"/>
        <v>461E | 90MB1BG0-C1BAY0 | 59MB1BGB-MB0A01S |  |  |  |  |  |  | I9</v>
      </c>
      <c r="AT638" s="63">
        <f>IF(NOT(AR638),IF(TRIM($H638)="","Assembly","Phantom Alt"),VLOOKUP(F638,ZPCS04!B:G,6,0))</f>
        <v>1064</v>
      </c>
      <c r="AU638" s="7"/>
      <c r="AV638" s="38">
        <f ca="1">IF(TRIM($W638)="F",OFFSET($A$5,MATCH($AS638,$AS$5:$AS638,0)-1,0),$A638)</f>
        <v>636</v>
      </c>
      <c r="AW638" s="38">
        <f ca="1">IFERROR(OFFSET(ZPCS04!$A$1,MATCH(F638,ZPCS04!B:B,0)-1,0),100)</f>
        <v>2</v>
      </c>
      <c r="AX638" s="7"/>
      <c r="AY638" s="6" t="b">
        <f t="shared" si="193"/>
        <v>1</v>
      </c>
      <c r="AZ638" s="6" t="b">
        <f t="shared" si="194"/>
        <v>1</v>
      </c>
      <c r="BB638" s="38" t="str">
        <f ca="1">IF(AT638="Phantom Alt",MATCH($AS638,$AS$5:$AS638,0),IF(OR(OFFSET($AF638,0,8-COUNTBLANK($AG638:$AN638))=$F637,$BE638=$BE637),$BB637,""))</f>
        <v/>
      </c>
      <c r="BC638" s="41"/>
      <c r="BD638" s="55" t="str">
        <f t="shared" si="195"/>
        <v>90MB1BG0-C1BAY0 | 07009-00112500</v>
      </c>
      <c r="BE638" s="55" t="str">
        <f t="shared" ca="1" si="196"/>
        <v>90MB1BG0-C1BAY0 | 59MB1BGB-MB0A01S</v>
      </c>
      <c r="BF638" s="57">
        <f ca="1">IFERROR(VLOOKUP($BE638,$BD$5:$BF637,3,0)*$AE638,VLOOKUP($C638,Demanda!$A:$B,2,0)*$AE638)*IF(AT638="Phantom Alt",$BC638,TRUE)</f>
        <v>1500</v>
      </c>
      <c r="BG638" s="57">
        <f t="shared" ca="1" si="197"/>
        <v>0</v>
      </c>
      <c r="BH638" s="57">
        <f>SUMIF(Invoice!A:A,F638,Invoice!B:B)</f>
        <v>0</v>
      </c>
      <c r="BI638" s="57">
        <f t="shared" ca="1" si="198"/>
        <v>1500</v>
      </c>
      <c r="BJ638" s="57">
        <f ca="1">MIN((BI638-SUMIF($AS$5:AS637,AS638,$BJ$5:BJ637)),MAX(0,BH638-SUMIF($F$5:F637,F638,$BJ$5:BJ637)))</f>
        <v>0</v>
      </c>
      <c r="BK638" s="57">
        <f t="shared" ca="1" si="199"/>
        <v>0</v>
      </c>
      <c r="BL638" s="57">
        <f ca="1">MAX(0,SUMIF(Invoice!A:A,F638,Invoice!B:B)-SUMIF(F:F,F638,BJ:BJ))*(COUNTIF(F:F,F638)=COUNTIF($F$5:F638,F638))</f>
        <v>0</v>
      </c>
    </row>
    <row r="639" spans="1:64" hidden="1">
      <c r="A639" s="43">
        <v>639</v>
      </c>
      <c r="B639" s="13" t="s">
        <v>145</v>
      </c>
      <c r="C639" s="13" t="s">
        <v>5706</v>
      </c>
      <c r="D639" s="13">
        <v>2</v>
      </c>
      <c r="E639" s="13">
        <v>1900</v>
      </c>
      <c r="F639" s="71" t="s">
        <v>4800</v>
      </c>
      <c r="G639" s="71" t="s">
        <v>5732</v>
      </c>
      <c r="H639" s="13" t="s">
        <v>1267</v>
      </c>
      <c r="I639" s="13" t="s">
        <v>55</v>
      </c>
      <c r="J639" s="28">
        <v>0</v>
      </c>
      <c r="K639" s="13" t="s">
        <v>148</v>
      </c>
      <c r="L639" s="13" t="s">
        <v>53</v>
      </c>
      <c r="M639" s="13">
        <v>1</v>
      </c>
      <c r="O639" s="13">
        <v>1</v>
      </c>
      <c r="P639" s="13">
        <v>2</v>
      </c>
      <c r="Q639" s="13">
        <v>3</v>
      </c>
      <c r="R639" s="13" t="s">
        <v>73</v>
      </c>
      <c r="S639" s="13" t="s">
        <v>73</v>
      </c>
      <c r="T639" s="13">
        <v>44901</v>
      </c>
      <c r="U639" s="13">
        <v>2958465</v>
      </c>
      <c r="V639" s="13" t="s">
        <v>5707</v>
      </c>
      <c r="W639" s="13" t="s">
        <v>144</v>
      </c>
      <c r="Y639" s="13" t="s">
        <v>143</v>
      </c>
      <c r="Z639" s="13">
        <v>7594328</v>
      </c>
      <c r="AA639" s="13">
        <v>1182</v>
      </c>
      <c r="AB639" s="13">
        <v>591</v>
      </c>
      <c r="AE639" s="51">
        <f t="shared" si="180"/>
        <v>1</v>
      </c>
      <c r="AG639" s="6" t="str">
        <f t="shared" si="181"/>
        <v>90MB1BG0-C1BAY0</v>
      </c>
      <c r="AH639" s="6" t="str">
        <f t="shared" si="182"/>
        <v>59MB1BGB-MB0A01S</v>
      </c>
      <c r="AI639" s="6" t="str">
        <f t="shared" si="183"/>
        <v/>
      </c>
      <c r="AJ639" s="6" t="str">
        <f t="shared" si="184"/>
        <v/>
      </c>
      <c r="AK639" s="6" t="str">
        <f t="shared" si="185"/>
        <v/>
      </c>
      <c r="AL639" s="6" t="str">
        <f t="shared" si="186"/>
        <v/>
      </c>
      <c r="AM639" s="6" t="str">
        <f t="shared" si="187"/>
        <v/>
      </c>
      <c r="AN639" s="6" t="str">
        <f t="shared" si="188"/>
        <v/>
      </c>
      <c r="AO639" s="6" t="str">
        <f t="shared" si="189"/>
        <v xml:space="preserve">90MB1BG0-C1BAY0 | 59MB1BGB-MB0A01S |  |  |  |  |  | </v>
      </c>
      <c r="AP639" s="6">
        <f t="shared" si="190"/>
        <v>0</v>
      </c>
      <c r="AQ639" s="4"/>
      <c r="AR639" s="6" t="b">
        <f t="shared" si="191"/>
        <v>1</v>
      </c>
      <c r="AS639" s="6" t="str">
        <f t="shared" si="192"/>
        <v>461E | 90MB1BG0-C1BAY0 | 59MB1BGB-MB0A01S |  |  |  |  |  |  | I9</v>
      </c>
      <c r="AT639" s="63">
        <f>IF(NOT(AR639),IF(TRIM($H639)="","Assembly","Phantom Alt"),VLOOKUP(F639,ZPCS04!B:G,6,0))</f>
        <v>1064</v>
      </c>
      <c r="AU639" s="7"/>
      <c r="AV639" s="38">
        <f ca="1">IF(TRIM($W639)="F",OFFSET($A$5,MATCH($AS639,$AS$5:$AS639,0)-1,0),$A639)</f>
        <v>636</v>
      </c>
      <c r="AW639" s="38">
        <f ca="1">IFERROR(OFFSET(ZPCS04!$A$1,MATCH(F639,ZPCS04!B:B,0)-1,0),100)</f>
        <v>2</v>
      </c>
      <c r="AX639" s="7"/>
      <c r="AY639" s="6" t="b">
        <f t="shared" si="193"/>
        <v>1</v>
      </c>
      <c r="AZ639" s="6" t="b">
        <f t="shared" si="194"/>
        <v>1</v>
      </c>
      <c r="BB639" s="38" t="str">
        <f ca="1">IF(AT639="Phantom Alt",MATCH($AS639,$AS$5:$AS639,0),IF(OR(OFFSET($AF639,0,8-COUNTBLANK($AG639:$AN639))=$F638,$BE639=$BE638),$BB638,""))</f>
        <v/>
      </c>
      <c r="BC639" s="41"/>
      <c r="BD639" s="55" t="str">
        <f t="shared" si="195"/>
        <v>90MB1BG0-C1BAY0 | 07009-00112800</v>
      </c>
      <c r="BE639" s="55" t="str">
        <f t="shared" ca="1" si="196"/>
        <v>90MB1BG0-C1BAY0 | 59MB1BGB-MB0A01S</v>
      </c>
      <c r="BF639" s="57">
        <f ca="1">IFERROR(VLOOKUP($BE639,$BD$5:$BF638,3,0)*$AE639,VLOOKUP($C639,Demanda!$A:$B,2,0)*$AE639)*IF(AT639="Phantom Alt",$BC639,TRUE)</f>
        <v>1500</v>
      </c>
      <c r="BG639" s="57">
        <f t="shared" ca="1" si="197"/>
        <v>0</v>
      </c>
      <c r="BH639" s="57">
        <f>SUMIF(Invoice!A:A,F639,Invoice!B:B)</f>
        <v>0</v>
      </c>
      <c r="BI639" s="57">
        <f t="shared" ca="1" si="198"/>
        <v>1500</v>
      </c>
      <c r="BJ639" s="57">
        <f ca="1">MIN((BI639-SUMIF($AS$5:AS638,AS639,$BJ$5:BJ638)),MAX(0,BH639-SUMIF($F$5:F638,F639,$BJ$5:BJ638)))</f>
        <v>0</v>
      </c>
      <c r="BK639" s="57">
        <f t="shared" ca="1" si="199"/>
        <v>0</v>
      </c>
      <c r="BL639" s="57">
        <f ca="1">MAX(0,SUMIF(Invoice!A:A,F639,Invoice!B:B)-SUMIF(F:F,F639,BJ:BJ))*(COUNTIF(F:F,F639)=COUNTIF($F$5:F639,F639))</f>
        <v>0</v>
      </c>
    </row>
    <row r="640" spans="1:64" hidden="1">
      <c r="A640" s="43">
        <v>640</v>
      </c>
      <c r="B640" s="13" t="s">
        <v>145</v>
      </c>
      <c r="C640" s="13" t="s">
        <v>5706</v>
      </c>
      <c r="D640" s="13">
        <v>2</v>
      </c>
      <c r="E640" s="13">
        <v>1900</v>
      </c>
      <c r="F640" s="71" t="s">
        <v>442</v>
      </c>
      <c r="G640" s="71" t="s">
        <v>443</v>
      </c>
      <c r="H640" s="13" t="s">
        <v>1267</v>
      </c>
      <c r="I640" s="13" t="s">
        <v>55</v>
      </c>
      <c r="J640" s="28">
        <v>0</v>
      </c>
      <c r="K640" s="13" t="s">
        <v>439</v>
      </c>
      <c r="L640" s="13" t="s">
        <v>53</v>
      </c>
      <c r="M640" s="13">
        <v>1</v>
      </c>
      <c r="O640" s="13">
        <v>1</v>
      </c>
      <c r="P640" s="13">
        <v>2</v>
      </c>
      <c r="Q640" s="13">
        <v>4</v>
      </c>
      <c r="R640" s="13" t="s">
        <v>73</v>
      </c>
      <c r="S640" s="13" t="s">
        <v>73</v>
      </c>
      <c r="T640" s="13">
        <v>44901</v>
      </c>
      <c r="U640" s="13">
        <v>2958465</v>
      </c>
      <c r="V640" s="13" t="s">
        <v>5707</v>
      </c>
      <c r="W640" s="13" t="s">
        <v>144</v>
      </c>
      <c r="Y640" s="13" t="s">
        <v>143</v>
      </c>
      <c r="Z640" s="13">
        <v>7594328</v>
      </c>
      <c r="AA640" s="13">
        <v>1184</v>
      </c>
      <c r="AB640" s="13">
        <v>592</v>
      </c>
      <c r="AE640" s="51">
        <f t="shared" si="180"/>
        <v>1</v>
      </c>
      <c r="AG640" s="6" t="str">
        <f t="shared" si="181"/>
        <v>90MB1BG0-C1BAY0</v>
      </c>
      <c r="AH640" s="6" t="str">
        <f t="shared" si="182"/>
        <v>59MB1BGB-MB0A01S</v>
      </c>
      <c r="AI640" s="6" t="str">
        <f t="shared" si="183"/>
        <v/>
      </c>
      <c r="AJ640" s="6" t="str">
        <f t="shared" si="184"/>
        <v/>
      </c>
      <c r="AK640" s="6" t="str">
        <f t="shared" si="185"/>
        <v/>
      </c>
      <c r="AL640" s="6" t="str">
        <f t="shared" si="186"/>
        <v/>
      </c>
      <c r="AM640" s="6" t="str">
        <f t="shared" si="187"/>
        <v/>
      </c>
      <c r="AN640" s="6" t="str">
        <f t="shared" si="188"/>
        <v/>
      </c>
      <c r="AO640" s="6" t="str">
        <f t="shared" si="189"/>
        <v xml:space="preserve">90MB1BG0-C1BAY0 | 59MB1BGB-MB0A01S |  |  |  |  |  | </v>
      </c>
      <c r="AP640" s="6">
        <f t="shared" si="190"/>
        <v>0</v>
      </c>
      <c r="AQ640" s="4"/>
      <c r="AR640" s="6" t="b">
        <f t="shared" si="191"/>
        <v>1</v>
      </c>
      <c r="AS640" s="6" t="str">
        <f t="shared" si="192"/>
        <v>461E | 90MB1BG0-C1BAY0 | 59MB1BGB-MB0A01S |  |  |  |  |  |  | I9</v>
      </c>
      <c r="AT640" s="63">
        <f>IF(NOT(AR640),IF(TRIM($H640)="","Assembly","Phantom Alt"),VLOOKUP(F640,ZPCS04!B:G,6,0))</f>
        <v>1064</v>
      </c>
      <c r="AU640" s="7"/>
      <c r="AV640" s="38">
        <f ca="1">IF(TRIM($W640)="F",OFFSET($A$5,MATCH($AS640,$AS$5:$AS640,0)-1,0),$A640)</f>
        <v>636</v>
      </c>
      <c r="AW640" s="38">
        <f ca="1">IFERROR(OFFSET(ZPCS04!$A$1,MATCH(F640,ZPCS04!B:B,0)-1,0),100)</f>
        <v>2</v>
      </c>
      <c r="AX640" s="7"/>
      <c r="AY640" s="6" t="b">
        <f t="shared" si="193"/>
        <v>1</v>
      </c>
      <c r="AZ640" s="6" t="b">
        <f t="shared" si="194"/>
        <v>1</v>
      </c>
      <c r="BB640" s="38" t="str">
        <f ca="1">IF(AT640="Phantom Alt",MATCH($AS640,$AS$5:$AS640,0),IF(OR(OFFSET($AF640,0,8-COUNTBLANK($AG640:$AN640))=$F639,$BE640=$BE639),$BB639,""))</f>
        <v/>
      </c>
      <c r="BC640" s="41"/>
      <c r="BD640" s="55" t="str">
        <f t="shared" si="195"/>
        <v>90MB1BG0-C1BAY0 | 07009-00113600</v>
      </c>
      <c r="BE640" s="55" t="str">
        <f t="shared" ca="1" si="196"/>
        <v>90MB1BG0-C1BAY0 | 59MB1BGB-MB0A01S</v>
      </c>
      <c r="BF640" s="57">
        <f ca="1">IFERROR(VLOOKUP($BE640,$BD$5:$BF639,3,0)*$AE640,VLOOKUP($C640,Demanda!$A:$B,2,0)*$AE640)*IF(AT640="Phantom Alt",$BC640,TRUE)</f>
        <v>1500</v>
      </c>
      <c r="BG640" s="57">
        <f t="shared" ca="1" si="197"/>
        <v>0</v>
      </c>
      <c r="BH640" s="57">
        <f>SUMIF(Invoice!A:A,F640,Invoice!B:B)</f>
        <v>0</v>
      </c>
      <c r="BI640" s="57">
        <f t="shared" ca="1" si="198"/>
        <v>1500</v>
      </c>
      <c r="BJ640" s="57">
        <f ca="1">MIN((BI640-SUMIF($AS$5:AS639,AS640,$BJ$5:BJ639)),MAX(0,BH640-SUMIF($F$5:F639,F640,$BJ$5:BJ639)))</f>
        <v>0</v>
      </c>
      <c r="BK640" s="57">
        <f t="shared" ca="1" si="199"/>
        <v>0</v>
      </c>
      <c r="BL640" s="57">
        <f ca="1">MAX(0,SUMIF(Invoice!A:A,F640,Invoice!B:B)-SUMIF(F:F,F640,BJ:BJ))*(COUNTIF(F:F,F640)=COUNTIF($F$5:F640,F640))</f>
        <v>0</v>
      </c>
    </row>
    <row r="641" spans="1:64" hidden="1">
      <c r="A641" s="43">
        <v>641</v>
      </c>
      <c r="B641" s="13" t="s">
        <v>145</v>
      </c>
      <c r="C641" s="13" t="s">
        <v>5706</v>
      </c>
      <c r="D641" s="13">
        <v>2</v>
      </c>
      <c r="E641" s="13">
        <v>1910</v>
      </c>
      <c r="F641" s="71" t="s">
        <v>444</v>
      </c>
      <c r="G641" s="71" t="s">
        <v>445</v>
      </c>
      <c r="H641" s="13" t="s">
        <v>1202</v>
      </c>
      <c r="I641" s="13" t="s">
        <v>54</v>
      </c>
      <c r="J641" s="28">
        <v>100</v>
      </c>
      <c r="K641" s="13" t="s">
        <v>148</v>
      </c>
      <c r="L641" s="13" t="s">
        <v>53</v>
      </c>
      <c r="M641" s="13">
        <v>1</v>
      </c>
      <c r="N641" s="13">
        <v>1</v>
      </c>
      <c r="O641" s="13">
        <v>1</v>
      </c>
      <c r="P641" s="13">
        <v>2</v>
      </c>
      <c r="Q641" s="13">
        <v>4</v>
      </c>
      <c r="R641" s="13" t="s">
        <v>73</v>
      </c>
      <c r="S641" s="13" t="s">
        <v>73</v>
      </c>
      <c r="T641" s="13">
        <v>44901</v>
      </c>
      <c r="U641" s="13">
        <v>2958465</v>
      </c>
      <c r="V641" s="13" t="s">
        <v>5707</v>
      </c>
      <c r="W641" s="13" t="s">
        <v>144</v>
      </c>
      <c r="Y641" s="13" t="s">
        <v>143</v>
      </c>
      <c r="Z641" s="13">
        <v>7594328</v>
      </c>
      <c r="AA641" s="13">
        <v>1186</v>
      </c>
      <c r="AB641" s="13">
        <v>593</v>
      </c>
      <c r="AE641" s="51">
        <f t="shared" si="180"/>
        <v>1</v>
      </c>
      <c r="AG641" s="6" t="str">
        <f t="shared" si="181"/>
        <v>90MB1BG0-C1BAY0</v>
      </c>
      <c r="AH641" s="6" t="str">
        <f t="shared" si="182"/>
        <v>59MB1BGB-MB0A01S</v>
      </c>
      <c r="AI641" s="6" t="str">
        <f t="shared" si="183"/>
        <v/>
      </c>
      <c r="AJ641" s="6" t="str">
        <f t="shared" si="184"/>
        <v/>
      </c>
      <c r="AK641" s="6" t="str">
        <f t="shared" si="185"/>
        <v/>
      </c>
      <c r="AL641" s="6" t="str">
        <f t="shared" si="186"/>
        <v/>
      </c>
      <c r="AM641" s="6" t="str">
        <f t="shared" si="187"/>
        <v/>
      </c>
      <c r="AN641" s="6" t="str">
        <f t="shared" si="188"/>
        <v/>
      </c>
      <c r="AO641" s="6" t="str">
        <f t="shared" si="189"/>
        <v xml:space="preserve">90MB1BG0-C1BAY0 | 59MB1BGB-MB0A01S |  |  |  |  |  | </v>
      </c>
      <c r="AP641" s="6">
        <f t="shared" si="190"/>
        <v>100</v>
      </c>
      <c r="AQ641" s="4"/>
      <c r="AR641" s="6" t="b">
        <f t="shared" si="191"/>
        <v>1</v>
      </c>
      <c r="AS641" s="6" t="str">
        <f t="shared" si="192"/>
        <v>461E | 90MB1BG0-C1BAY0 | 59MB1BGB-MB0A01S |  |  |  |  |  |  | I0</v>
      </c>
      <c r="AT641" s="63">
        <f>IF(NOT(AR641),IF(TRIM($H641)="","Assembly","Phantom Alt"),VLOOKUP(F641,ZPCS04!B:G,6,0))</f>
        <v>812</v>
      </c>
      <c r="AU641" s="7"/>
      <c r="AV641" s="38">
        <f ca="1">IF(TRIM($W641)="F",OFFSET($A$5,MATCH($AS641,$AS$5:$AS641,0)-1,0),$A641)</f>
        <v>612</v>
      </c>
      <c r="AW641" s="38">
        <f ca="1">IFERROR(OFFSET(ZPCS04!$A$1,MATCH(F641,ZPCS04!B:B,0)-1,0),100)</f>
        <v>1.9999999850000001</v>
      </c>
      <c r="AX641" s="7"/>
      <c r="AY641" s="6" t="b">
        <f t="shared" si="193"/>
        <v>0</v>
      </c>
      <c r="AZ641" s="6" t="b">
        <f t="shared" si="194"/>
        <v>0</v>
      </c>
      <c r="BB641" s="38" t="str">
        <f ca="1">IF(AT641="Phantom Alt",MATCH($AS641,$AS$5:$AS641,0),IF(OR(OFFSET($AF641,0,8-COUNTBLANK($AG641:$AN641))=$F640,$BE641=$BE640),$BB640,""))</f>
        <v/>
      </c>
      <c r="BC641" s="41"/>
      <c r="BD641" s="55" t="str">
        <f t="shared" si="195"/>
        <v>90MB1BG0-C1BAY0 | 07009-00113900</v>
      </c>
      <c r="BE641" s="55" t="str">
        <f t="shared" ca="1" si="196"/>
        <v>90MB1BG0-C1BAY0 | 59MB1BGB-MB0A01S</v>
      </c>
      <c r="BF641" s="57">
        <f ca="1">IFERROR(VLOOKUP($BE641,$BD$5:$BF640,3,0)*$AE641,VLOOKUP($C641,Demanda!$A:$B,2,0)*$AE641)*IF(AT641="Phantom Alt",$BC641,TRUE)</f>
        <v>1500</v>
      </c>
      <c r="BG641" s="57">
        <f t="shared" ca="1" si="197"/>
        <v>1500</v>
      </c>
      <c r="BH641" s="57">
        <f>SUMIF(Invoice!A:A,F641,Invoice!B:B)</f>
        <v>1500</v>
      </c>
      <c r="BI641" s="57">
        <f t="shared" ca="1" si="198"/>
        <v>9000</v>
      </c>
      <c r="BJ641" s="57">
        <f ca="1">MIN((BI641-SUMIF($AS$5:AS640,AS641,$BJ$5:BJ640)),MAX(0,BH641-SUMIF($F$5:F640,F641,$BJ$5:BJ640)))</f>
        <v>1500</v>
      </c>
      <c r="BK641" s="57">
        <f t="shared" ca="1" si="199"/>
        <v>0</v>
      </c>
      <c r="BL641" s="57">
        <f ca="1">MAX(0,SUMIF(Invoice!A:A,F641,Invoice!B:B)-SUMIF(F:F,F641,BJ:BJ))*(COUNTIF(F:F,F641)=COUNTIF($F$5:F641,F641))</f>
        <v>0</v>
      </c>
    </row>
    <row r="642" spans="1:64" hidden="1">
      <c r="A642" s="43">
        <v>642</v>
      </c>
      <c r="B642" s="13" t="s">
        <v>145</v>
      </c>
      <c r="C642" s="13" t="s">
        <v>5706</v>
      </c>
      <c r="D642" s="13">
        <v>2</v>
      </c>
      <c r="E642" s="13">
        <v>1910</v>
      </c>
      <c r="F642" s="71" t="s">
        <v>446</v>
      </c>
      <c r="G642" s="71" t="s">
        <v>447</v>
      </c>
      <c r="H642" s="13" t="s">
        <v>1202</v>
      </c>
      <c r="I642" s="13" t="s">
        <v>55</v>
      </c>
      <c r="J642" s="28">
        <v>0</v>
      </c>
      <c r="K642" s="13" t="s">
        <v>148</v>
      </c>
      <c r="L642" s="13" t="s">
        <v>53</v>
      </c>
      <c r="M642" s="13">
        <v>1</v>
      </c>
      <c r="O642" s="13">
        <v>1</v>
      </c>
      <c r="P642" s="13">
        <v>2</v>
      </c>
      <c r="Q642" s="13">
        <v>5</v>
      </c>
      <c r="R642" s="13" t="s">
        <v>73</v>
      </c>
      <c r="S642" s="13" t="s">
        <v>73</v>
      </c>
      <c r="T642" s="13">
        <v>44901</v>
      </c>
      <c r="U642" s="13">
        <v>2958465</v>
      </c>
      <c r="V642" s="13" t="s">
        <v>5707</v>
      </c>
      <c r="W642" s="13" t="s">
        <v>144</v>
      </c>
      <c r="Y642" s="13" t="s">
        <v>143</v>
      </c>
      <c r="Z642" s="13">
        <v>7594328</v>
      </c>
      <c r="AA642" s="13">
        <v>1188</v>
      </c>
      <c r="AB642" s="13">
        <v>594</v>
      </c>
      <c r="AE642" s="51">
        <f t="shared" si="180"/>
        <v>1</v>
      </c>
      <c r="AG642" s="6" t="str">
        <f t="shared" si="181"/>
        <v>90MB1BG0-C1BAY0</v>
      </c>
      <c r="AH642" s="6" t="str">
        <f t="shared" si="182"/>
        <v>59MB1BGB-MB0A01S</v>
      </c>
      <c r="AI642" s="6" t="str">
        <f t="shared" si="183"/>
        <v/>
      </c>
      <c r="AJ642" s="6" t="str">
        <f t="shared" si="184"/>
        <v/>
      </c>
      <c r="AK642" s="6" t="str">
        <f t="shared" si="185"/>
        <v/>
      </c>
      <c r="AL642" s="6" t="str">
        <f t="shared" si="186"/>
        <v/>
      </c>
      <c r="AM642" s="6" t="str">
        <f t="shared" si="187"/>
        <v/>
      </c>
      <c r="AN642" s="6" t="str">
        <f t="shared" si="188"/>
        <v/>
      </c>
      <c r="AO642" s="6" t="str">
        <f t="shared" si="189"/>
        <v xml:space="preserve">90MB1BG0-C1BAY0 | 59MB1BGB-MB0A01S |  |  |  |  |  | </v>
      </c>
      <c r="AP642" s="6">
        <f t="shared" si="190"/>
        <v>0</v>
      </c>
      <c r="AQ642" s="4"/>
      <c r="AR642" s="6" t="b">
        <f t="shared" si="191"/>
        <v>1</v>
      </c>
      <c r="AS642" s="6" t="str">
        <f t="shared" si="192"/>
        <v>461E | 90MB1BG0-C1BAY0 | 59MB1BGB-MB0A01S |  |  |  |  |  |  | I0</v>
      </c>
      <c r="AT642" s="63">
        <f>IF(NOT(AR642),IF(TRIM($H642)="","Assembly","Phantom Alt"),VLOOKUP(F642,ZPCS04!B:G,6,0))</f>
        <v>812</v>
      </c>
      <c r="AU642" s="7"/>
      <c r="AV642" s="38">
        <f ca="1">IF(TRIM($W642)="F",OFFSET($A$5,MATCH($AS642,$AS$5:$AS642,0)-1,0),$A642)</f>
        <v>612</v>
      </c>
      <c r="AW642" s="38">
        <f ca="1">IFERROR(OFFSET(ZPCS04!$A$1,MATCH(F642,ZPCS04!B:B,0)-1,0),100)</f>
        <v>2</v>
      </c>
      <c r="AX642" s="7"/>
      <c r="AY642" s="6" t="b">
        <f t="shared" si="193"/>
        <v>0</v>
      </c>
      <c r="AZ642" s="6" t="b">
        <f t="shared" si="194"/>
        <v>0</v>
      </c>
      <c r="BB642" s="38" t="str">
        <f ca="1">IF(AT642="Phantom Alt",MATCH($AS642,$AS$5:$AS642,0),IF(OR(OFFSET($AF642,0,8-COUNTBLANK($AG642:$AN642))=$F641,$BE642=$BE641),$BB641,""))</f>
        <v/>
      </c>
      <c r="BC642" s="41"/>
      <c r="BD642" s="55" t="str">
        <f t="shared" si="195"/>
        <v>90MB1BG0-C1BAY0 | 07G01030327K</v>
      </c>
      <c r="BE642" s="55" t="str">
        <f t="shared" ca="1" si="196"/>
        <v>90MB1BG0-C1BAY0 | 59MB1BGB-MB0A01S</v>
      </c>
      <c r="BF642" s="57">
        <f ca="1">IFERROR(VLOOKUP($BE642,$BD$5:$BF641,3,0)*$AE642,VLOOKUP($C642,Demanda!$A:$B,2,0)*$AE642)*IF(AT642="Phantom Alt",$BC642,TRUE)</f>
        <v>1500</v>
      </c>
      <c r="BG642" s="57">
        <f t="shared" ca="1" si="197"/>
        <v>0</v>
      </c>
      <c r="BH642" s="57">
        <f>SUMIF(Invoice!A:A,F642,Invoice!B:B)</f>
        <v>0</v>
      </c>
      <c r="BI642" s="57">
        <f t="shared" ca="1" si="198"/>
        <v>9000</v>
      </c>
      <c r="BJ642" s="57">
        <f ca="1">MIN((BI642-SUMIF($AS$5:AS641,AS642,$BJ$5:BJ641)),MAX(0,BH642-SUMIF($F$5:F641,F642,$BJ$5:BJ641)))</f>
        <v>0</v>
      </c>
      <c r="BK642" s="57">
        <f t="shared" ca="1" si="199"/>
        <v>0</v>
      </c>
      <c r="BL642" s="57">
        <f ca="1">MAX(0,SUMIF(Invoice!A:A,F642,Invoice!B:B)-SUMIF(F:F,F642,BJ:BJ))*(COUNTIF(F:F,F642)=COUNTIF($F$5:F642,F642))</f>
        <v>0</v>
      </c>
    </row>
    <row r="643" spans="1:64" hidden="1">
      <c r="A643" s="43">
        <v>644</v>
      </c>
      <c r="B643" s="13" t="s">
        <v>145</v>
      </c>
      <c r="C643" s="13" t="s">
        <v>5706</v>
      </c>
      <c r="D643" s="13">
        <v>2</v>
      </c>
      <c r="E643" s="13">
        <v>1910</v>
      </c>
      <c r="F643" s="71" t="s">
        <v>448</v>
      </c>
      <c r="G643" s="71" t="s">
        <v>449</v>
      </c>
      <c r="H643" s="13" t="s">
        <v>1202</v>
      </c>
      <c r="I643" s="13" t="s">
        <v>55</v>
      </c>
      <c r="J643" s="28">
        <v>0</v>
      </c>
      <c r="K643" s="13" t="s">
        <v>148</v>
      </c>
      <c r="L643" s="13" t="s">
        <v>53</v>
      </c>
      <c r="M643" s="13">
        <v>1</v>
      </c>
      <c r="O643" s="13">
        <v>1</v>
      </c>
      <c r="P643" s="13">
        <v>2</v>
      </c>
      <c r="Q643" s="13">
        <v>6</v>
      </c>
      <c r="R643" s="13" t="s">
        <v>73</v>
      </c>
      <c r="S643" s="13" t="s">
        <v>73</v>
      </c>
      <c r="T643" s="13">
        <v>44901</v>
      </c>
      <c r="U643" s="13">
        <v>2958465</v>
      </c>
      <c r="V643" s="13" t="s">
        <v>5707</v>
      </c>
      <c r="W643" s="13" t="s">
        <v>144</v>
      </c>
      <c r="Y643" s="13" t="s">
        <v>143</v>
      </c>
      <c r="Z643" s="13">
        <v>7594328</v>
      </c>
      <c r="AA643" s="13">
        <v>1190</v>
      </c>
      <c r="AB643" s="13">
        <v>595</v>
      </c>
      <c r="AE643" s="51">
        <f t="shared" si="180"/>
        <v>1</v>
      </c>
      <c r="AG643" s="6" t="str">
        <f t="shared" si="181"/>
        <v>90MB1BG0-C1BAY0</v>
      </c>
      <c r="AH643" s="6" t="str">
        <f t="shared" si="182"/>
        <v>59MB1BGB-MB0A01S</v>
      </c>
      <c r="AI643" s="6" t="str">
        <f t="shared" si="183"/>
        <v/>
      </c>
      <c r="AJ643" s="6" t="str">
        <f t="shared" si="184"/>
        <v/>
      </c>
      <c r="AK643" s="6" t="str">
        <f t="shared" si="185"/>
        <v/>
      </c>
      <c r="AL643" s="6" t="str">
        <f t="shared" si="186"/>
        <v/>
      </c>
      <c r="AM643" s="6" t="str">
        <f t="shared" si="187"/>
        <v/>
      </c>
      <c r="AN643" s="6" t="str">
        <f t="shared" si="188"/>
        <v/>
      </c>
      <c r="AO643" s="6" t="str">
        <f t="shared" si="189"/>
        <v xml:space="preserve">90MB1BG0-C1BAY0 | 59MB1BGB-MB0A01S |  |  |  |  |  | </v>
      </c>
      <c r="AP643" s="6">
        <f t="shared" si="190"/>
        <v>0</v>
      </c>
      <c r="AQ643" s="4"/>
      <c r="AR643" s="6" t="b">
        <f t="shared" si="191"/>
        <v>1</v>
      </c>
      <c r="AS643" s="6" t="str">
        <f t="shared" si="192"/>
        <v>461E | 90MB1BG0-C1BAY0 | 59MB1BGB-MB0A01S |  |  |  |  |  |  | I0</v>
      </c>
      <c r="AT643" s="63">
        <f>IF(NOT(AR643),IF(TRIM($H643)="","Assembly","Phantom Alt"),VLOOKUP(F643,ZPCS04!B:G,6,0))</f>
        <v>812</v>
      </c>
      <c r="AU643" s="7"/>
      <c r="AV643" s="38">
        <f ca="1">IF(TRIM($W643)="F",OFFSET($A$5,MATCH($AS643,$AS$5:$AS643,0)-1,0),$A643)</f>
        <v>612</v>
      </c>
      <c r="AW643" s="38">
        <f ca="1">IFERROR(OFFSET(ZPCS04!$A$1,MATCH(F643,ZPCS04!B:B,0)-1,0),100)</f>
        <v>2</v>
      </c>
      <c r="AX643" s="7"/>
      <c r="AY643" s="6" t="b">
        <f t="shared" si="193"/>
        <v>0</v>
      </c>
      <c r="AZ643" s="6" t="b">
        <f t="shared" si="194"/>
        <v>0</v>
      </c>
      <c r="BB643" s="38" t="str">
        <f ca="1">IF(AT643="Phantom Alt",MATCH($AS643,$AS$5:$AS643,0),IF(OR(OFFSET($AF643,0,8-COUNTBLANK($AG643:$AN643))=$F642,$BE643=$BE642),$BB642,""))</f>
        <v/>
      </c>
      <c r="BC643" s="41"/>
      <c r="BD643" s="55" t="str">
        <f t="shared" si="195"/>
        <v>90MB1BG0-C1BAY0 | 07G010403276</v>
      </c>
      <c r="BE643" s="55" t="str">
        <f t="shared" ca="1" si="196"/>
        <v>90MB1BG0-C1BAY0 | 59MB1BGB-MB0A01S</v>
      </c>
      <c r="BF643" s="57">
        <f ca="1">IFERROR(VLOOKUP($BE643,$BD$5:$BF642,3,0)*$AE643,VLOOKUP($C643,Demanda!$A:$B,2,0)*$AE643)*IF(AT643="Phantom Alt",$BC643,TRUE)</f>
        <v>1500</v>
      </c>
      <c r="BG643" s="57">
        <f t="shared" ca="1" si="197"/>
        <v>0</v>
      </c>
      <c r="BH643" s="57">
        <f>SUMIF(Invoice!A:A,F643,Invoice!B:B)</f>
        <v>0</v>
      </c>
      <c r="BI643" s="57">
        <f t="shared" ca="1" si="198"/>
        <v>9000</v>
      </c>
      <c r="BJ643" s="57">
        <f ca="1">MIN((BI643-SUMIF($AS$5:AS642,AS643,$BJ$5:BJ642)),MAX(0,BH643-SUMIF($F$5:F642,F643,$BJ$5:BJ642)))</f>
        <v>0</v>
      </c>
      <c r="BK643" s="57">
        <f t="shared" ca="1" si="199"/>
        <v>0</v>
      </c>
      <c r="BL643" s="57">
        <f ca="1">MAX(0,SUMIF(Invoice!A:A,F643,Invoice!B:B)-SUMIF(F:F,F643,BJ:BJ))*(COUNTIF(F:F,F643)=COUNTIF($F$5:F643,F643))</f>
        <v>0</v>
      </c>
    </row>
    <row r="644" spans="1:64" hidden="1">
      <c r="A644" s="43">
        <v>643</v>
      </c>
      <c r="B644" s="13" t="s">
        <v>145</v>
      </c>
      <c r="C644" s="13" t="s">
        <v>5706</v>
      </c>
      <c r="D644" s="13">
        <v>2</v>
      </c>
      <c r="E644" s="13">
        <v>1910</v>
      </c>
      <c r="F644" s="71" t="s">
        <v>450</v>
      </c>
      <c r="G644" s="71" t="s">
        <v>451</v>
      </c>
      <c r="H644" s="13" t="s">
        <v>1202</v>
      </c>
      <c r="I644" s="13" t="s">
        <v>55</v>
      </c>
      <c r="J644" s="28">
        <v>0</v>
      </c>
      <c r="K644" s="13" t="s">
        <v>148</v>
      </c>
      <c r="L644" s="13" t="s">
        <v>53</v>
      </c>
      <c r="M644" s="13">
        <v>1</v>
      </c>
      <c r="O644" s="13">
        <v>1</v>
      </c>
      <c r="P644" s="13">
        <v>2</v>
      </c>
      <c r="Q644" s="13">
        <v>7</v>
      </c>
      <c r="R644" s="13" t="s">
        <v>73</v>
      </c>
      <c r="S644" s="13" t="s">
        <v>73</v>
      </c>
      <c r="T644" s="13">
        <v>44901</v>
      </c>
      <c r="U644" s="13">
        <v>2958465</v>
      </c>
      <c r="V644" s="13" t="s">
        <v>5707</v>
      </c>
      <c r="W644" s="13" t="s">
        <v>144</v>
      </c>
      <c r="Y644" s="13" t="s">
        <v>143</v>
      </c>
      <c r="Z644" s="13">
        <v>7594328</v>
      </c>
      <c r="AA644" s="13">
        <v>1192</v>
      </c>
      <c r="AB644" s="13">
        <v>596</v>
      </c>
      <c r="AE644" s="51">
        <f t="shared" si="180"/>
        <v>1</v>
      </c>
      <c r="AG644" s="6" t="str">
        <f t="shared" si="181"/>
        <v>90MB1BG0-C1BAY0</v>
      </c>
      <c r="AH644" s="6" t="str">
        <f t="shared" si="182"/>
        <v>59MB1BGB-MB0A01S</v>
      </c>
      <c r="AI644" s="6" t="str">
        <f t="shared" si="183"/>
        <v/>
      </c>
      <c r="AJ644" s="6" t="str">
        <f t="shared" si="184"/>
        <v/>
      </c>
      <c r="AK644" s="6" t="str">
        <f t="shared" si="185"/>
        <v/>
      </c>
      <c r="AL644" s="6" t="str">
        <f t="shared" si="186"/>
        <v/>
      </c>
      <c r="AM644" s="6" t="str">
        <f t="shared" si="187"/>
        <v/>
      </c>
      <c r="AN644" s="6" t="str">
        <f t="shared" si="188"/>
        <v/>
      </c>
      <c r="AO644" s="6" t="str">
        <f t="shared" si="189"/>
        <v xml:space="preserve">90MB1BG0-C1BAY0 | 59MB1BGB-MB0A01S |  |  |  |  |  | </v>
      </c>
      <c r="AP644" s="6">
        <f t="shared" si="190"/>
        <v>0</v>
      </c>
      <c r="AQ644" s="4"/>
      <c r="AR644" s="6" t="b">
        <f t="shared" si="191"/>
        <v>1</v>
      </c>
      <c r="AS644" s="6" t="str">
        <f t="shared" si="192"/>
        <v>461E | 90MB1BG0-C1BAY0 | 59MB1BGB-MB0A01S |  |  |  |  |  |  | I0</v>
      </c>
      <c r="AT644" s="63">
        <f>IF(NOT(AR644),IF(TRIM($H644)="","Assembly","Phantom Alt"),VLOOKUP(F644,ZPCS04!B:G,6,0))</f>
        <v>812</v>
      </c>
      <c r="AU644" s="7"/>
      <c r="AV644" s="38">
        <f ca="1">IF(TRIM($W644)="F",OFFSET($A$5,MATCH($AS644,$AS$5:$AS644,0)-1,0),$A644)</f>
        <v>612</v>
      </c>
      <c r="AW644" s="38">
        <f ca="1">IFERROR(OFFSET(ZPCS04!$A$1,MATCH(F644,ZPCS04!B:B,0)-1,0),100)</f>
        <v>2</v>
      </c>
      <c r="AX644" s="7"/>
      <c r="AY644" s="6" t="b">
        <f t="shared" si="193"/>
        <v>0</v>
      </c>
      <c r="AZ644" s="6" t="b">
        <f t="shared" si="194"/>
        <v>0</v>
      </c>
      <c r="BB644" s="38" t="str">
        <f ca="1">IF(AT644="Phantom Alt",MATCH($AS644,$AS$5:$AS644,0),IF(OR(OFFSET($AF644,0,8-COUNTBLANK($AG644:$AN644))=$F643,$BE644=$BE643),$BB643,""))</f>
        <v/>
      </c>
      <c r="BC644" s="41"/>
      <c r="BD644" s="55" t="str">
        <f t="shared" si="195"/>
        <v>90MB1BG0-C1BAY0 | 07G010703275</v>
      </c>
      <c r="BE644" s="55" t="str">
        <f t="shared" ca="1" si="196"/>
        <v>90MB1BG0-C1BAY0 | 59MB1BGB-MB0A01S</v>
      </c>
      <c r="BF644" s="57">
        <f ca="1">IFERROR(VLOOKUP($BE644,$BD$5:$BF643,3,0)*$AE644,VLOOKUP($C644,Demanda!$A:$B,2,0)*$AE644)*IF(AT644="Phantom Alt",$BC644,TRUE)</f>
        <v>1500</v>
      </c>
      <c r="BG644" s="57">
        <f t="shared" ca="1" si="197"/>
        <v>0</v>
      </c>
      <c r="BH644" s="57">
        <f>SUMIF(Invoice!A:A,F644,Invoice!B:B)</f>
        <v>0</v>
      </c>
      <c r="BI644" s="57">
        <f t="shared" ca="1" si="198"/>
        <v>9000</v>
      </c>
      <c r="BJ644" s="57">
        <f ca="1">MIN((BI644-SUMIF($AS$5:AS643,AS644,$BJ$5:BJ643)),MAX(0,BH644-SUMIF($F$5:F643,F644,$BJ$5:BJ643)))</f>
        <v>0</v>
      </c>
      <c r="BK644" s="57">
        <f t="shared" ca="1" si="199"/>
        <v>0</v>
      </c>
      <c r="BL644" s="57">
        <f ca="1">MAX(0,SUMIF(Invoice!A:A,F644,Invoice!B:B)-SUMIF(F:F,F644,BJ:BJ))*(COUNTIF(F:F,F644)=COUNTIF($F$5:F644,F644))</f>
        <v>0</v>
      </c>
    </row>
    <row r="645" spans="1:64" hidden="1">
      <c r="A645" s="43">
        <v>645</v>
      </c>
      <c r="B645" s="13" t="s">
        <v>145</v>
      </c>
      <c r="C645" s="13" t="s">
        <v>5706</v>
      </c>
      <c r="D645" s="13">
        <v>2</v>
      </c>
      <c r="E645" s="13">
        <v>1920</v>
      </c>
      <c r="F645" s="71" t="s">
        <v>452</v>
      </c>
      <c r="G645" s="71" t="s">
        <v>453</v>
      </c>
      <c r="H645" s="13" t="s">
        <v>1209</v>
      </c>
      <c r="I645" s="13" t="s">
        <v>54</v>
      </c>
      <c r="J645" s="28">
        <v>100</v>
      </c>
      <c r="K645" s="13" t="s">
        <v>148</v>
      </c>
      <c r="L645" s="13" t="s">
        <v>53</v>
      </c>
      <c r="M645" s="13">
        <v>1</v>
      </c>
      <c r="N645" s="13">
        <v>1</v>
      </c>
      <c r="O645" s="13">
        <v>1</v>
      </c>
      <c r="P645" s="13">
        <v>2</v>
      </c>
      <c r="Q645" s="13">
        <v>3</v>
      </c>
      <c r="R645" s="13" t="s">
        <v>73</v>
      </c>
      <c r="S645" s="13" t="s">
        <v>73</v>
      </c>
      <c r="T645" s="13">
        <v>44901</v>
      </c>
      <c r="U645" s="13">
        <v>2958465</v>
      </c>
      <c r="V645" s="13" t="s">
        <v>5707</v>
      </c>
      <c r="W645" s="13" t="s">
        <v>144</v>
      </c>
      <c r="Y645" s="13" t="s">
        <v>143</v>
      </c>
      <c r="Z645" s="13">
        <v>7594328</v>
      </c>
      <c r="AA645" s="13">
        <v>1194</v>
      </c>
      <c r="AB645" s="13">
        <v>597</v>
      </c>
      <c r="AE645" s="51">
        <f t="shared" si="180"/>
        <v>1</v>
      </c>
      <c r="AG645" s="6" t="str">
        <f t="shared" si="181"/>
        <v>90MB1BG0-C1BAY0</v>
      </c>
      <c r="AH645" s="6" t="str">
        <f t="shared" si="182"/>
        <v>59MB1BGB-MB0A01S</v>
      </c>
      <c r="AI645" s="6" t="str">
        <f t="shared" si="183"/>
        <v/>
      </c>
      <c r="AJ645" s="6" t="str">
        <f t="shared" si="184"/>
        <v/>
      </c>
      <c r="AK645" s="6" t="str">
        <f t="shared" si="185"/>
        <v/>
      </c>
      <c r="AL645" s="6" t="str">
        <f t="shared" si="186"/>
        <v/>
      </c>
      <c r="AM645" s="6" t="str">
        <f t="shared" si="187"/>
        <v/>
      </c>
      <c r="AN645" s="6" t="str">
        <f t="shared" si="188"/>
        <v/>
      </c>
      <c r="AO645" s="6" t="str">
        <f t="shared" si="189"/>
        <v xml:space="preserve">90MB1BG0-C1BAY0 | 59MB1BGB-MB0A01S |  |  |  |  |  | </v>
      </c>
      <c r="AP645" s="6">
        <f t="shared" si="190"/>
        <v>100</v>
      </c>
      <c r="AQ645" s="4"/>
      <c r="AR645" s="6" t="b">
        <f t="shared" si="191"/>
        <v>1</v>
      </c>
      <c r="AS645" s="6" t="str">
        <f t="shared" si="192"/>
        <v>461E | 90MB1BG0-C1BAY0 | 59MB1BGB-MB0A01S |  |  |  |  |  |  | I1</v>
      </c>
      <c r="AT645" s="63">
        <f>IF(NOT(AR645),IF(TRIM($H645)="","Assembly","Phantom Alt"),VLOOKUP(F645,ZPCS04!B:G,6,0))</f>
        <v>600</v>
      </c>
      <c r="AU645" s="7"/>
      <c r="AV645" s="38">
        <f ca="1">IF(TRIM($W645)="F",OFFSET($A$5,MATCH($AS645,$AS$5:$AS645,0)-1,0),$A645)</f>
        <v>614</v>
      </c>
      <c r="AW645" s="38">
        <f ca="1">IFERROR(OFFSET(ZPCS04!$A$1,MATCH(F645,ZPCS04!B:B,0)-1,0),100)</f>
        <v>1.9999999850000001</v>
      </c>
      <c r="AX645" s="7"/>
      <c r="AY645" s="6" t="b">
        <f t="shared" si="193"/>
        <v>0</v>
      </c>
      <c r="AZ645" s="6" t="b">
        <f t="shared" si="194"/>
        <v>0</v>
      </c>
      <c r="BB645" s="38" t="str">
        <f ca="1">IF(AT645="Phantom Alt",MATCH($AS645,$AS$5:$AS645,0),IF(OR(OFFSET($AF645,0,8-COUNTBLANK($AG645:$AN645))=$F644,$BE645=$BE644),$BB644,""))</f>
        <v/>
      </c>
      <c r="BC645" s="41"/>
      <c r="BD645" s="55" t="str">
        <f t="shared" si="195"/>
        <v>90MB1BG0-C1BAY0 | 07013-00030200</v>
      </c>
      <c r="BE645" s="55" t="str">
        <f t="shared" ca="1" si="196"/>
        <v>90MB1BG0-C1BAY0 | 59MB1BGB-MB0A01S</v>
      </c>
      <c r="BF645" s="57">
        <f ca="1">IFERROR(VLOOKUP($BE645,$BD$5:$BF644,3,0)*$AE645,VLOOKUP($C645,Demanda!$A:$B,2,0)*$AE645)*IF(AT645="Phantom Alt",$BC645,TRUE)</f>
        <v>1500</v>
      </c>
      <c r="BG645" s="57">
        <f t="shared" ca="1" si="197"/>
        <v>1500</v>
      </c>
      <c r="BH645" s="57">
        <f>SUMIF(Invoice!A:A,F645,Invoice!B:B)</f>
        <v>1500</v>
      </c>
      <c r="BI645" s="57">
        <f t="shared" ca="1" si="198"/>
        <v>22500</v>
      </c>
      <c r="BJ645" s="57">
        <f ca="1">MIN((BI645-SUMIF($AS$5:AS644,AS645,$BJ$5:BJ644)),MAX(0,BH645-SUMIF($F$5:F644,F645,$BJ$5:BJ644)))</f>
        <v>1500</v>
      </c>
      <c r="BK645" s="57">
        <f t="shared" ca="1" si="199"/>
        <v>0</v>
      </c>
      <c r="BL645" s="57">
        <f ca="1">MAX(0,SUMIF(Invoice!A:A,F645,Invoice!B:B)-SUMIF(F:F,F645,BJ:BJ))*(COUNTIF(F:F,F645)=COUNTIF($F$5:F645,F645))</f>
        <v>0</v>
      </c>
    </row>
    <row r="646" spans="1:64" hidden="1">
      <c r="A646" s="43">
        <v>646</v>
      </c>
      <c r="B646" s="13" t="s">
        <v>145</v>
      </c>
      <c r="C646" s="13" t="s">
        <v>5706</v>
      </c>
      <c r="D646" s="13">
        <v>2</v>
      </c>
      <c r="E646" s="13">
        <v>1920</v>
      </c>
      <c r="F646" s="71" t="s">
        <v>454</v>
      </c>
      <c r="G646" s="71" t="s">
        <v>455</v>
      </c>
      <c r="H646" s="13" t="s">
        <v>1209</v>
      </c>
      <c r="I646" s="13" t="s">
        <v>55</v>
      </c>
      <c r="J646" s="28">
        <v>0</v>
      </c>
      <c r="K646" s="13" t="s">
        <v>148</v>
      </c>
      <c r="L646" s="13" t="s">
        <v>53</v>
      </c>
      <c r="M646" s="13">
        <v>1</v>
      </c>
      <c r="O646" s="13">
        <v>1</v>
      </c>
      <c r="P646" s="13">
        <v>2</v>
      </c>
      <c r="Q646" s="13">
        <v>4</v>
      </c>
      <c r="R646" s="13" t="s">
        <v>73</v>
      </c>
      <c r="S646" s="13" t="s">
        <v>73</v>
      </c>
      <c r="T646" s="13">
        <v>44901</v>
      </c>
      <c r="U646" s="13">
        <v>2958465</v>
      </c>
      <c r="V646" s="13" t="s">
        <v>5707</v>
      </c>
      <c r="W646" s="13" t="s">
        <v>144</v>
      </c>
      <c r="Y646" s="13" t="s">
        <v>143</v>
      </c>
      <c r="Z646" s="13">
        <v>7594328</v>
      </c>
      <c r="AA646" s="13">
        <v>1196</v>
      </c>
      <c r="AB646" s="13">
        <v>598</v>
      </c>
      <c r="AE646" s="51">
        <f t="shared" ref="AE646:AE709" si="200">M646/O646</f>
        <v>1</v>
      </c>
      <c r="AG646" s="6" t="str">
        <f t="shared" ref="AG646:AG709" si="201">C646</f>
        <v>90MB1BG0-C1BAY0</v>
      </c>
      <c r="AH646" s="6" t="str">
        <f t="shared" ref="AH646:AH709" si="202">IF($D646&lt;=AH$4,"",IF(AND($D645=AH$4,$D646&gt;AH$4),$F645,AH645))</f>
        <v>59MB1BGB-MB0A01S</v>
      </c>
      <c r="AI646" s="6" t="str">
        <f t="shared" ref="AI646:AI709" si="203">IF($D646&lt;=AI$4,"",IF(AND($D645=AI$4,$D646&gt;AI$4),$F645,AI645))</f>
        <v/>
      </c>
      <c r="AJ646" s="6" t="str">
        <f t="shared" ref="AJ646:AJ709" si="204">IF($D646&lt;=AJ$4,"",IF(AND($D645=AJ$4,$D646&gt;AJ$4),$F645,AJ645))</f>
        <v/>
      </c>
      <c r="AK646" s="6" t="str">
        <f t="shared" ref="AK646:AK709" si="205">IF($D646&lt;=AK$4,"",IF(AND($D645=AK$4,$D646&gt;AK$4),$F645,AK645))</f>
        <v/>
      </c>
      <c r="AL646" s="6" t="str">
        <f t="shared" ref="AL646:AL709" si="206">IF($D646&lt;=AL$4,"",IF(AND($D645=AL$4,$D646&gt;AL$4),$F645,AL645))</f>
        <v/>
      </c>
      <c r="AM646" s="6" t="str">
        <f t="shared" ref="AM646:AM709" si="207">IF($D646&lt;=AM$4,"",IF(AND($D645=AM$4,$D646&gt;AM$4),$F645,AM645))</f>
        <v/>
      </c>
      <c r="AN646" s="6" t="str">
        <f t="shared" ref="AN646:AN709" si="208">IF($D646&lt;=AN$4,"",IF(AND($D645=AN$4,$D646&gt;AN$4),$F645,AN645))</f>
        <v/>
      </c>
      <c r="AO646" s="6" t="str">
        <f t="shared" ref="AO646:AO709" si="209">CONCATENATE(AG646," | ",AH646," | ",AI646," | ",AJ646," | ",AK646," | ",AL646," | ",AM646," | ",AN646)</f>
        <v xml:space="preserve">90MB1BG0-C1BAY0 | 59MB1BGB-MB0A01S |  |  |  |  |  | </v>
      </c>
      <c r="AP646" s="6">
        <f t="shared" ref="AP646:AP709" si="210">IF(TRIM(H646)="",100,J646)</f>
        <v>0</v>
      </c>
      <c r="AQ646" s="4"/>
      <c r="AR646" s="6" t="b">
        <f t="shared" ref="AR646:AR709" si="211">NOT(TRIM(W646)&lt;&gt;"F")</f>
        <v>1</v>
      </c>
      <c r="AS646" s="6" t="str">
        <f t="shared" ref="AS646:AS709" si="212">$B646&amp;" | "&amp;$AO646&amp;" | "&amp;IF(TRIM(H646)="","uniq"&amp;ROW(),TRIM(H646))</f>
        <v>461E | 90MB1BG0-C1BAY0 | 59MB1BGB-MB0A01S |  |  |  |  |  |  | I1</v>
      </c>
      <c r="AT646" s="63">
        <f>IF(NOT(AR646),IF(TRIM($H646)="","Assembly","Phantom Alt"),VLOOKUP(F646,ZPCS04!B:G,6,0))</f>
        <v>600</v>
      </c>
      <c r="AU646" s="7"/>
      <c r="AV646" s="38">
        <f ca="1">IF(TRIM($W646)="F",OFFSET($A$5,MATCH($AS646,$AS$5:$AS646,0)-1,0),$A646)</f>
        <v>614</v>
      </c>
      <c r="AW646" s="38">
        <f ca="1">IFERROR(OFFSET(ZPCS04!$A$1,MATCH(F646,ZPCS04!B:B,0)-1,0),100)</f>
        <v>2</v>
      </c>
      <c r="AX646" s="7"/>
      <c r="AY646" s="6" t="b">
        <f t="shared" ref="AY646:AY709" si="213">SUMIF(AS:AS,AS646,AP:AP)=100</f>
        <v>0</v>
      </c>
      <c r="AZ646" s="6" t="b">
        <f t="shared" ref="AZ646:AZ709" si="214">SUMIF(AS:AS,AS646,AE:AE)/COUNTIF(AS:AS,AS646)=AE646</f>
        <v>0</v>
      </c>
      <c r="BB646" s="38" t="str">
        <f ca="1">IF(AT646="Phantom Alt",MATCH($AS646,$AS$5:$AS646,0),IF(OR(OFFSET($AF646,0,8-COUNTBLANK($AG646:$AN646))=$F645,$BE646=$BE645),$BB645,""))</f>
        <v/>
      </c>
      <c r="BC646" s="41"/>
      <c r="BD646" s="55" t="str">
        <f t="shared" ref="BD646:BD709" si="215">C646&amp;" | "&amp;F646</f>
        <v>90MB1BG0-C1BAY0 | 07013-00030700</v>
      </c>
      <c r="BE646" s="55" t="str">
        <f t="shared" ref="BE646:BE709" ca="1" si="216">C646&amp;" | "&amp;OFFSET($AF646,0,8-COUNTBLANK($AG646:$AN646))</f>
        <v>90MB1BG0-C1BAY0 | 59MB1BGB-MB0A01S</v>
      </c>
      <c r="BF646" s="57">
        <f ca="1">IFERROR(VLOOKUP($BE646,$BD$5:$BF645,3,0)*$AE646,VLOOKUP($C646,Demanda!$A:$B,2,0)*$AE646)*IF(AT646="Phantom Alt",$BC646,TRUE)</f>
        <v>1500</v>
      </c>
      <c r="BG646" s="57">
        <f t="shared" ref="BG646:BG709" ca="1" si="217">BF646*(AP646/100)</f>
        <v>0</v>
      </c>
      <c r="BH646" s="57">
        <f>SUMIF(Invoice!A:A,F646,Invoice!B:B)</f>
        <v>0</v>
      </c>
      <c r="BI646" s="57">
        <f t="shared" ref="BI646:BI709" ca="1" si="218">SUMIF(AS:AS,AS646,BG:BG)</f>
        <v>22500</v>
      </c>
      <c r="BJ646" s="57">
        <f ca="1">MIN((BI646-SUMIF($AS$5:AS645,AS646,$BJ$5:BJ645)),MAX(0,BH646-SUMIF($F$5:F645,F646,$BJ$5:BJ645)))</f>
        <v>0</v>
      </c>
      <c r="BK646" s="57">
        <f t="shared" ref="BK646:BK709" ca="1" si="219">(-SUMIF(AS:AS,AS646,BG:BG)+SUMIF(AS:AS,AS646,BJ:BJ))*(AP646=100)*AR646</f>
        <v>0</v>
      </c>
      <c r="BL646" s="57">
        <f ca="1">MAX(0,SUMIF(Invoice!A:A,F646,Invoice!B:B)-SUMIF(F:F,F646,BJ:BJ))*(COUNTIF(F:F,F646)=COUNTIF($F$5:F646,F646))</f>
        <v>0</v>
      </c>
    </row>
    <row r="647" spans="1:64" hidden="1">
      <c r="A647" s="43">
        <v>647</v>
      </c>
      <c r="B647" s="13" t="s">
        <v>145</v>
      </c>
      <c r="C647" s="13" t="s">
        <v>5706</v>
      </c>
      <c r="D647" s="13">
        <v>2</v>
      </c>
      <c r="E647" s="13">
        <v>1930</v>
      </c>
      <c r="F647" s="71" t="s">
        <v>456</v>
      </c>
      <c r="G647" s="71" t="s">
        <v>457</v>
      </c>
      <c r="H647" s="13" t="s">
        <v>1216</v>
      </c>
      <c r="I647" s="13" t="s">
        <v>55</v>
      </c>
      <c r="J647" s="28">
        <v>0</v>
      </c>
      <c r="K647" s="13" t="s">
        <v>148</v>
      </c>
      <c r="L647" s="13" t="s">
        <v>53</v>
      </c>
      <c r="M647" s="13">
        <v>5</v>
      </c>
      <c r="O647" s="13">
        <v>1</v>
      </c>
      <c r="P647" s="13">
        <v>2</v>
      </c>
      <c r="Q647" s="13">
        <v>5</v>
      </c>
      <c r="R647" s="13" t="s">
        <v>73</v>
      </c>
      <c r="S647" s="13" t="s">
        <v>73</v>
      </c>
      <c r="T647" s="13">
        <v>44901</v>
      </c>
      <c r="U647" s="13">
        <v>2958465</v>
      </c>
      <c r="V647" s="13" t="s">
        <v>5707</v>
      </c>
      <c r="W647" s="13" t="s">
        <v>144</v>
      </c>
      <c r="Y647" s="13" t="s">
        <v>143</v>
      </c>
      <c r="Z647" s="13">
        <v>7594328</v>
      </c>
      <c r="AA647" s="13">
        <v>1200</v>
      </c>
      <c r="AB647" s="13">
        <v>600</v>
      </c>
      <c r="AE647" s="51">
        <f t="shared" si="200"/>
        <v>5</v>
      </c>
      <c r="AG647" s="6" t="str">
        <f t="shared" si="201"/>
        <v>90MB1BG0-C1BAY0</v>
      </c>
      <c r="AH647" s="6" t="str">
        <f t="shared" si="202"/>
        <v>59MB1BGB-MB0A01S</v>
      </c>
      <c r="AI647" s="6" t="str">
        <f t="shared" si="203"/>
        <v/>
      </c>
      <c r="AJ647" s="6" t="str">
        <f t="shared" si="204"/>
        <v/>
      </c>
      <c r="AK647" s="6" t="str">
        <f t="shared" si="205"/>
        <v/>
      </c>
      <c r="AL647" s="6" t="str">
        <f t="shared" si="206"/>
        <v/>
      </c>
      <c r="AM647" s="6" t="str">
        <f t="shared" si="207"/>
        <v/>
      </c>
      <c r="AN647" s="6" t="str">
        <f t="shared" si="208"/>
        <v/>
      </c>
      <c r="AO647" s="6" t="str">
        <f t="shared" si="209"/>
        <v xml:space="preserve">90MB1BG0-C1BAY0 | 59MB1BGB-MB0A01S |  |  |  |  |  | </v>
      </c>
      <c r="AP647" s="6">
        <f t="shared" si="210"/>
        <v>0</v>
      </c>
      <c r="AQ647" s="4"/>
      <c r="AR647" s="6" t="b">
        <f t="shared" si="211"/>
        <v>1</v>
      </c>
      <c r="AS647" s="6" t="str">
        <f t="shared" si="212"/>
        <v>461E | 90MB1BG0-C1BAY0 | 59MB1BGB-MB0A01S |  |  |  |  |  |  | I2</v>
      </c>
      <c r="AT647" s="63">
        <f>IF(NOT(AR647),IF(TRIM($H647)="","Assembly","Phantom Alt"),VLOOKUP(F647,ZPCS04!B:G,6,0))</f>
        <v>813</v>
      </c>
      <c r="AU647" s="7"/>
      <c r="AV647" s="38">
        <f ca="1">IF(TRIM($W647)="F",OFFSET($A$5,MATCH($AS647,$AS$5:$AS647,0)-1,0),$A647)</f>
        <v>617</v>
      </c>
      <c r="AW647" s="38">
        <f ca="1">IFERROR(OFFSET(ZPCS04!$A$1,MATCH(F647,ZPCS04!B:B,0)-1,0),100)</f>
        <v>1.999999925</v>
      </c>
      <c r="AX647" s="7"/>
      <c r="AY647" s="6" t="b">
        <f t="shared" si="213"/>
        <v>0</v>
      </c>
      <c r="AZ647" s="6" t="b">
        <f t="shared" si="214"/>
        <v>0</v>
      </c>
      <c r="BB647" s="38" t="str">
        <f ca="1">IF(AT647="Phantom Alt",MATCH($AS647,$AS$5:$AS647,0),IF(OR(OFFSET($AF647,0,8-COUNTBLANK($AG647:$AN647))=$F646,$BE647=$BE646),$BB646,""))</f>
        <v/>
      </c>
      <c r="BC647" s="41"/>
      <c r="BD647" s="55" t="str">
        <f t="shared" si="215"/>
        <v>90MB1BG0-C1BAY0 | 07013-00160300</v>
      </c>
      <c r="BE647" s="55" t="str">
        <f t="shared" ca="1" si="216"/>
        <v>90MB1BG0-C1BAY0 | 59MB1BGB-MB0A01S</v>
      </c>
      <c r="BF647" s="57">
        <f ca="1">IFERROR(VLOOKUP($BE647,$BD$5:$BF646,3,0)*$AE647,VLOOKUP($C647,Demanda!$A:$B,2,0)*$AE647)*IF(AT647="Phantom Alt",$BC647,TRUE)</f>
        <v>7500</v>
      </c>
      <c r="BG647" s="57">
        <f t="shared" ca="1" si="217"/>
        <v>0</v>
      </c>
      <c r="BH647" s="57">
        <f>SUMIF(Invoice!A:A,F647,Invoice!B:B)</f>
        <v>7500</v>
      </c>
      <c r="BI647" s="57">
        <f t="shared" ca="1" si="218"/>
        <v>10500</v>
      </c>
      <c r="BJ647" s="57">
        <f ca="1">MIN((BI647-SUMIF($AS$5:AS646,AS647,$BJ$5:BJ646)),MAX(0,BH647-SUMIF($F$5:F646,F647,$BJ$5:BJ646)))</f>
        <v>7500</v>
      </c>
      <c r="BK647" s="57">
        <f t="shared" ca="1" si="219"/>
        <v>0</v>
      </c>
      <c r="BL647" s="57">
        <f ca="1">MAX(0,SUMIF(Invoice!A:A,F647,Invoice!B:B)-SUMIF(F:F,F647,BJ:BJ))*(COUNTIF(F:F,F647)=COUNTIF($F$5:F647,F647))</f>
        <v>0</v>
      </c>
    </row>
    <row r="648" spans="1:64" hidden="1">
      <c r="A648" s="43">
        <v>652</v>
      </c>
      <c r="B648" s="13" t="s">
        <v>145</v>
      </c>
      <c r="C648" s="13" t="s">
        <v>5706</v>
      </c>
      <c r="D648" s="13">
        <v>2</v>
      </c>
      <c r="E648" s="13">
        <v>1930</v>
      </c>
      <c r="F648" s="71" t="s">
        <v>458</v>
      </c>
      <c r="G648" s="71" t="s">
        <v>459</v>
      </c>
      <c r="H648" s="13" t="s">
        <v>1216</v>
      </c>
      <c r="I648" s="13" t="s">
        <v>54</v>
      </c>
      <c r="J648" s="28">
        <v>100</v>
      </c>
      <c r="K648" s="13" t="s">
        <v>148</v>
      </c>
      <c r="L648" s="13" t="s">
        <v>53</v>
      </c>
      <c r="M648" s="13">
        <v>5</v>
      </c>
      <c r="N648" s="13">
        <v>5</v>
      </c>
      <c r="O648" s="13">
        <v>1</v>
      </c>
      <c r="P648" s="13">
        <v>2</v>
      </c>
      <c r="Q648" s="13">
        <v>4</v>
      </c>
      <c r="R648" s="13" t="s">
        <v>73</v>
      </c>
      <c r="S648" s="13" t="s">
        <v>73</v>
      </c>
      <c r="T648" s="13">
        <v>44901</v>
      </c>
      <c r="U648" s="13">
        <v>2958465</v>
      </c>
      <c r="V648" s="13" t="s">
        <v>5707</v>
      </c>
      <c r="W648" s="13" t="s">
        <v>144</v>
      </c>
      <c r="Y648" s="13" t="s">
        <v>143</v>
      </c>
      <c r="Z648" s="13">
        <v>7594328</v>
      </c>
      <c r="AA648" s="13">
        <v>1198</v>
      </c>
      <c r="AB648" s="13">
        <v>599</v>
      </c>
      <c r="AE648" s="51">
        <f t="shared" si="200"/>
        <v>5</v>
      </c>
      <c r="AG648" s="6" t="str">
        <f t="shared" si="201"/>
        <v>90MB1BG0-C1BAY0</v>
      </c>
      <c r="AH648" s="6" t="str">
        <f t="shared" si="202"/>
        <v>59MB1BGB-MB0A01S</v>
      </c>
      <c r="AI648" s="6" t="str">
        <f t="shared" si="203"/>
        <v/>
      </c>
      <c r="AJ648" s="6" t="str">
        <f t="shared" si="204"/>
        <v/>
      </c>
      <c r="AK648" s="6" t="str">
        <f t="shared" si="205"/>
        <v/>
      </c>
      <c r="AL648" s="6" t="str">
        <f t="shared" si="206"/>
        <v/>
      </c>
      <c r="AM648" s="6" t="str">
        <f t="shared" si="207"/>
        <v/>
      </c>
      <c r="AN648" s="6" t="str">
        <f t="shared" si="208"/>
        <v/>
      </c>
      <c r="AO648" s="6" t="str">
        <f t="shared" si="209"/>
        <v xml:space="preserve">90MB1BG0-C1BAY0 | 59MB1BGB-MB0A01S |  |  |  |  |  | </v>
      </c>
      <c r="AP648" s="6">
        <f t="shared" si="210"/>
        <v>100</v>
      </c>
      <c r="AQ648" s="4"/>
      <c r="AR648" s="6" t="b">
        <f t="shared" si="211"/>
        <v>1</v>
      </c>
      <c r="AS648" s="6" t="str">
        <f t="shared" si="212"/>
        <v>461E | 90MB1BG0-C1BAY0 | 59MB1BGB-MB0A01S |  |  |  |  |  |  | I2</v>
      </c>
      <c r="AT648" s="63">
        <f>IF(NOT(AR648),IF(TRIM($H648)="","Assembly","Phantom Alt"),VLOOKUP(F648,ZPCS04!B:G,6,0))</f>
        <v>813</v>
      </c>
      <c r="AU648" s="7"/>
      <c r="AV648" s="38">
        <f ca="1">IF(TRIM($W648)="F",OFFSET($A$5,MATCH($AS648,$AS$5:$AS648,0)-1,0),$A648)</f>
        <v>617</v>
      </c>
      <c r="AW648" s="38">
        <f ca="1">IFERROR(OFFSET(ZPCS04!$A$1,MATCH(F648,ZPCS04!B:B,0)-1,0),100)</f>
        <v>2</v>
      </c>
      <c r="AX648" s="7"/>
      <c r="AY648" s="6" t="b">
        <f t="shared" si="213"/>
        <v>0</v>
      </c>
      <c r="AZ648" s="6" t="b">
        <f t="shared" si="214"/>
        <v>0</v>
      </c>
      <c r="BB648" s="38" t="str">
        <f ca="1">IF(AT648="Phantom Alt",MATCH($AS648,$AS$5:$AS648,0),IF(OR(OFFSET($AF648,0,8-COUNTBLANK($AG648:$AN648))=$F647,$BE648=$BE647),$BB647,""))</f>
        <v/>
      </c>
      <c r="BC648" s="41"/>
      <c r="BD648" s="55" t="str">
        <f t="shared" si="215"/>
        <v>90MB1BG0-C1BAY0 | 07013-00160700</v>
      </c>
      <c r="BE648" s="55" t="str">
        <f t="shared" ca="1" si="216"/>
        <v>90MB1BG0-C1BAY0 | 59MB1BGB-MB0A01S</v>
      </c>
      <c r="BF648" s="57">
        <f ca="1">IFERROR(VLOOKUP($BE648,$BD$5:$BF647,3,0)*$AE648,VLOOKUP($C648,Demanda!$A:$B,2,0)*$AE648)*IF(AT648="Phantom Alt",$BC648,TRUE)</f>
        <v>7500</v>
      </c>
      <c r="BG648" s="57">
        <f t="shared" ca="1" si="217"/>
        <v>7500</v>
      </c>
      <c r="BH648" s="57">
        <f>SUMIF(Invoice!A:A,F648,Invoice!B:B)</f>
        <v>0</v>
      </c>
      <c r="BI648" s="57">
        <f t="shared" ca="1" si="218"/>
        <v>10500</v>
      </c>
      <c r="BJ648" s="57">
        <f ca="1">MIN((BI648-SUMIF($AS$5:AS647,AS648,$BJ$5:BJ647)),MAX(0,BH648-SUMIF($F$5:F647,F648,$BJ$5:BJ647)))</f>
        <v>0</v>
      </c>
      <c r="BK648" s="57">
        <f t="shared" ca="1" si="219"/>
        <v>0</v>
      </c>
      <c r="BL648" s="57">
        <f ca="1">MAX(0,SUMIF(Invoice!A:A,F648,Invoice!B:B)-SUMIF(F:F,F648,BJ:BJ))*(COUNTIF(F:F,F648)=COUNTIF($F$5:F648,F648))</f>
        <v>0</v>
      </c>
    </row>
    <row r="649" spans="1:64" hidden="1">
      <c r="A649" s="43">
        <v>648</v>
      </c>
      <c r="B649" s="13" t="s">
        <v>145</v>
      </c>
      <c r="C649" s="13" t="s">
        <v>5706</v>
      </c>
      <c r="D649" s="13">
        <v>2</v>
      </c>
      <c r="E649" s="13">
        <v>1940</v>
      </c>
      <c r="F649" s="71" t="s">
        <v>460</v>
      </c>
      <c r="G649" s="71" t="s">
        <v>461</v>
      </c>
      <c r="H649" s="13" t="s">
        <v>1225</v>
      </c>
      <c r="I649" s="13" t="s">
        <v>54</v>
      </c>
      <c r="J649" s="28">
        <v>100</v>
      </c>
      <c r="K649" s="13" t="s">
        <v>462</v>
      </c>
      <c r="L649" s="13" t="s">
        <v>53</v>
      </c>
      <c r="M649" s="13">
        <v>2</v>
      </c>
      <c r="N649" s="13">
        <v>2</v>
      </c>
      <c r="O649" s="13">
        <v>1</v>
      </c>
      <c r="P649" s="13">
        <v>2</v>
      </c>
      <c r="Q649" s="13">
        <v>6</v>
      </c>
      <c r="R649" s="13" t="s">
        <v>73</v>
      </c>
      <c r="S649" s="13" t="s">
        <v>73</v>
      </c>
      <c r="T649" s="13">
        <v>44901</v>
      </c>
      <c r="U649" s="13">
        <v>2958465</v>
      </c>
      <c r="V649" s="13" t="s">
        <v>5707</v>
      </c>
      <c r="W649" s="13" t="s">
        <v>144</v>
      </c>
      <c r="Y649" s="13" t="s">
        <v>143</v>
      </c>
      <c r="Z649" s="13">
        <v>7594328</v>
      </c>
      <c r="AA649" s="13">
        <v>1202</v>
      </c>
      <c r="AB649" s="13">
        <v>601</v>
      </c>
      <c r="AE649" s="51">
        <f t="shared" si="200"/>
        <v>2</v>
      </c>
      <c r="AG649" s="6" t="str">
        <f t="shared" si="201"/>
        <v>90MB1BG0-C1BAY0</v>
      </c>
      <c r="AH649" s="6" t="str">
        <f t="shared" si="202"/>
        <v>59MB1BGB-MB0A01S</v>
      </c>
      <c r="AI649" s="6" t="str">
        <f t="shared" si="203"/>
        <v/>
      </c>
      <c r="AJ649" s="6" t="str">
        <f t="shared" si="204"/>
        <v/>
      </c>
      <c r="AK649" s="6" t="str">
        <f t="shared" si="205"/>
        <v/>
      </c>
      <c r="AL649" s="6" t="str">
        <f t="shared" si="206"/>
        <v/>
      </c>
      <c r="AM649" s="6" t="str">
        <f t="shared" si="207"/>
        <v/>
      </c>
      <c r="AN649" s="6" t="str">
        <f t="shared" si="208"/>
        <v/>
      </c>
      <c r="AO649" s="6" t="str">
        <f t="shared" si="209"/>
        <v xml:space="preserve">90MB1BG0-C1BAY0 | 59MB1BGB-MB0A01S |  |  |  |  |  | </v>
      </c>
      <c r="AP649" s="6">
        <f t="shared" si="210"/>
        <v>100</v>
      </c>
      <c r="AQ649" s="4"/>
      <c r="AR649" s="6" t="b">
        <f t="shared" si="211"/>
        <v>1</v>
      </c>
      <c r="AS649" s="6" t="str">
        <f t="shared" si="212"/>
        <v>461E | 90MB1BG0-C1BAY0 | 59MB1BGB-MB0A01S |  |  |  |  |  |  | I3</v>
      </c>
      <c r="AT649" s="63">
        <f>IF(NOT(AR649),IF(TRIM($H649)="","Assembly","Phantom Alt"),VLOOKUP(F649,ZPCS04!B:G,6,0))</f>
        <v>597</v>
      </c>
      <c r="AU649" s="7"/>
      <c r="AV649" s="38">
        <f ca="1">IF(TRIM($W649)="F",OFFSET($A$5,MATCH($AS649,$AS$5:$AS649,0)-1,0),$A649)</f>
        <v>619</v>
      </c>
      <c r="AW649" s="38">
        <f ca="1">IFERROR(OFFSET(ZPCS04!$A$1,MATCH(F649,ZPCS04!B:B,0)-1,0),100)</f>
        <v>1.99999997</v>
      </c>
      <c r="AX649" s="7"/>
      <c r="AY649" s="6" t="b">
        <f t="shared" si="213"/>
        <v>0</v>
      </c>
      <c r="AZ649" s="6" t="b">
        <f t="shared" si="214"/>
        <v>0</v>
      </c>
      <c r="BB649" s="38" t="str">
        <f ca="1">IF(AT649="Phantom Alt",MATCH($AS649,$AS$5:$AS649,0),IF(OR(OFFSET($AF649,0,8-COUNTBLANK($AG649:$AN649))=$F648,$BE649=$BE648),$BB648,""))</f>
        <v/>
      </c>
      <c r="BC649" s="41"/>
      <c r="BD649" s="55" t="str">
        <f t="shared" si="215"/>
        <v>90MB1BG0-C1BAY0 | 07013-00200000</v>
      </c>
      <c r="BE649" s="55" t="str">
        <f t="shared" ca="1" si="216"/>
        <v>90MB1BG0-C1BAY0 | 59MB1BGB-MB0A01S</v>
      </c>
      <c r="BF649" s="57">
        <f ca="1">IFERROR(VLOOKUP($BE649,$BD$5:$BF648,3,0)*$AE649,VLOOKUP($C649,Demanda!$A:$B,2,0)*$AE649)*IF(AT649="Phantom Alt",$BC649,TRUE)</f>
        <v>3000</v>
      </c>
      <c r="BG649" s="57">
        <f t="shared" ca="1" si="217"/>
        <v>3000</v>
      </c>
      <c r="BH649" s="57">
        <f>SUMIF(Invoice!A:A,F649,Invoice!B:B)</f>
        <v>3000</v>
      </c>
      <c r="BI649" s="57">
        <f t="shared" ca="1" si="218"/>
        <v>4500</v>
      </c>
      <c r="BJ649" s="57">
        <f ca="1">MIN((BI649-SUMIF($AS$5:AS648,AS649,$BJ$5:BJ648)),MAX(0,BH649-SUMIF($F$5:F648,F649,$BJ$5:BJ648)))</f>
        <v>3000</v>
      </c>
      <c r="BK649" s="57">
        <f t="shared" ca="1" si="219"/>
        <v>0</v>
      </c>
      <c r="BL649" s="57">
        <f ca="1">MAX(0,SUMIF(Invoice!A:A,F649,Invoice!B:B)-SUMIF(F:F,F649,BJ:BJ))*(COUNTIF(F:F,F649)=COUNTIF($F$5:F649,F649))</f>
        <v>0</v>
      </c>
    </row>
    <row r="650" spans="1:64" hidden="1">
      <c r="A650" s="43">
        <v>649</v>
      </c>
      <c r="B650" s="13" t="s">
        <v>145</v>
      </c>
      <c r="C650" s="13" t="s">
        <v>5706</v>
      </c>
      <c r="D650" s="13">
        <v>2</v>
      </c>
      <c r="E650" s="13">
        <v>1940</v>
      </c>
      <c r="F650" s="71" t="s">
        <v>463</v>
      </c>
      <c r="G650" s="71" t="s">
        <v>464</v>
      </c>
      <c r="H650" s="13" t="s">
        <v>1225</v>
      </c>
      <c r="I650" s="13" t="s">
        <v>55</v>
      </c>
      <c r="J650" s="28">
        <v>0</v>
      </c>
      <c r="K650" s="13" t="s">
        <v>148</v>
      </c>
      <c r="L650" s="13" t="s">
        <v>53</v>
      </c>
      <c r="M650" s="13">
        <v>2</v>
      </c>
      <c r="O650" s="13">
        <v>1</v>
      </c>
      <c r="P650" s="13">
        <v>2</v>
      </c>
      <c r="Q650" s="13">
        <v>7</v>
      </c>
      <c r="R650" s="13" t="s">
        <v>73</v>
      </c>
      <c r="S650" s="13" t="s">
        <v>73</v>
      </c>
      <c r="T650" s="13">
        <v>44901</v>
      </c>
      <c r="U650" s="13">
        <v>2958465</v>
      </c>
      <c r="V650" s="13" t="s">
        <v>5707</v>
      </c>
      <c r="W650" s="13" t="s">
        <v>144</v>
      </c>
      <c r="Y650" s="13" t="s">
        <v>143</v>
      </c>
      <c r="Z650" s="13">
        <v>7594328</v>
      </c>
      <c r="AA650" s="13">
        <v>1204</v>
      </c>
      <c r="AB650" s="13">
        <v>602</v>
      </c>
      <c r="AE650" s="51">
        <f t="shared" si="200"/>
        <v>2</v>
      </c>
      <c r="AG650" s="6" t="str">
        <f t="shared" si="201"/>
        <v>90MB1BG0-C1BAY0</v>
      </c>
      <c r="AH650" s="6" t="str">
        <f t="shared" si="202"/>
        <v>59MB1BGB-MB0A01S</v>
      </c>
      <c r="AI650" s="6" t="str">
        <f t="shared" si="203"/>
        <v/>
      </c>
      <c r="AJ650" s="6" t="str">
        <f t="shared" si="204"/>
        <v/>
      </c>
      <c r="AK650" s="6" t="str">
        <f t="shared" si="205"/>
        <v/>
      </c>
      <c r="AL650" s="6" t="str">
        <f t="shared" si="206"/>
        <v/>
      </c>
      <c r="AM650" s="6" t="str">
        <f t="shared" si="207"/>
        <v/>
      </c>
      <c r="AN650" s="6" t="str">
        <f t="shared" si="208"/>
        <v/>
      </c>
      <c r="AO650" s="6" t="str">
        <f t="shared" si="209"/>
        <v xml:space="preserve">90MB1BG0-C1BAY0 | 59MB1BGB-MB0A01S |  |  |  |  |  | </v>
      </c>
      <c r="AP650" s="6">
        <f t="shared" si="210"/>
        <v>0</v>
      </c>
      <c r="AQ650" s="4"/>
      <c r="AR650" s="6" t="b">
        <f t="shared" si="211"/>
        <v>1</v>
      </c>
      <c r="AS650" s="6" t="str">
        <f t="shared" si="212"/>
        <v>461E | 90MB1BG0-C1BAY0 | 59MB1BGB-MB0A01S |  |  |  |  |  |  | I3</v>
      </c>
      <c r="AT650" s="63">
        <f>IF(NOT(AR650),IF(TRIM($H650)="","Assembly","Phantom Alt"),VLOOKUP(F650,ZPCS04!B:G,6,0))</f>
        <v>597</v>
      </c>
      <c r="AU650" s="7"/>
      <c r="AV650" s="38">
        <f ca="1">IF(TRIM($W650)="F",OFFSET($A$5,MATCH($AS650,$AS$5:$AS650,0)-1,0),$A650)</f>
        <v>619</v>
      </c>
      <c r="AW650" s="38">
        <f ca="1">IFERROR(OFFSET(ZPCS04!$A$1,MATCH(F650,ZPCS04!B:B,0)-1,0),100)</f>
        <v>2</v>
      </c>
      <c r="AX650" s="7"/>
      <c r="AY650" s="6" t="b">
        <f t="shared" si="213"/>
        <v>0</v>
      </c>
      <c r="AZ650" s="6" t="b">
        <f t="shared" si="214"/>
        <v>0</v>
      </c>
      <c r="BB650" s="38" t="str">
        <f ca="1">IF(AT650="Phantom Alt",MATCH($AS650,$AS$5:$AS650,0),IF(OR(OFFSET($AF650,0,8-COUNTBLANK($AG650:$AN650))=$F649,$BE650=$BE649),$BB649,""))</f>
        <v/>
      </c>
      <c r="BC650" s="41"/>
      <c r="BD650" s="55" t="str">
        <f t="shared" si="215"/>
        <v>90MB1BG0-C1BAY0 | 07013-00200300</v>
      </c>
      <c r="BE650" s="55" t="str">
        <f t="shared" ca="1" si="216"/>
        <v>90MB1BG0-C1BAY0 | 59MB1BGB-MB0A01S</v>
      </c>
      <c r="BF650" s="57">
        <f ca="1">IFERROR(VLOOKUP($BE650,$BD$5:$BF649,3,0)*$AE650,VLOOKUP($C650,Demanda!$A:$B,2,0)*$AE650)*IF(AT650="Phantom Alt",$BC650,TRUE)</f>
        <v>3000</v>
      </c>
      <c r="BG650" s="57">
        <f t="shared" ca="1" si="217"/>
        <v>0</v>
      </c>
      <c r="BH650" s="57">
        <f>SUMIF(Invoice!A:A,F650,Invoice!B:B)</f>
        <v>0</v>
      </c>
      <c r="BI650" s="57">
        <f t="shared" ca="1" si="218"/>
        <v>4500</v>
      </c>
      <c r="BJ650" s="57">
        <f ca="1">MIN((BI650-SUMIF($AS$5:AS649,AS650,$BJ$5:BJ649)),MAX(0,BH650-SUMIF($F$5:F649,F650,$BJ$5:BJ649)))</f>
        <v>0</v>
      </c>
      <c r="BK650" s="57">
        <f t="shared" ca="1" si="219"/>
        <v>0</v>
      </c>
      <c r="BL650" s="57">
        <f ca="1">MAX(0,SUMIF(Invoice!A:A,F650,Invoice!B:B)-SUMIF(F:F,F650,BJ:BJ))*(COUNTIF(F:F,F650)=COUNTIF($F$5:F650,F650))</f>
        <v>0</v>
      </c>
    </row>
    <row r="651" spans="1:64" hidden="1">
      <c r="A651" s="43">
        <v>650</v>
      </c>
      <c r="B651" s="13" t="s">
        <v>145</v>
      </c>
      <c r="C651" s="13" t="s">
        <v>5706</v>
      </c>
      <c r="D651" s="13">
        <v>2</v>
      </c>
      <c r="E651" s="13">
        <v>1950</v>
      </c>
      <c r="F651" s="71" t="s">
        <v>465</v>
      </c>
      <c r="G651" s="71" t="s">
        <v>466</v>
      </c>
      <c r="H651" s="13" t="s">
        <v>1232</v>
      </c>
      <c r="I651" s="13" t="s">
        <v>54</v>
      </c>
      <c r="J651" s="28">
        <v>100</v>
      </c>
      <c r="K651" s="13" t="s">
        <v>148</v>
      </c>
      <c r="L651" s="13" t="s">
        <v>53</v>
      </c>
      <c r="M651" s="13">
        <v>4</v>
      </c>
      <c r="N651" s="13">
        <v>4</v>
      </c>
      <c r="O651" s="13">
        <v>1</v>
      </c>
      <c r="P651" s="13">
        <v>2</v>
      </c>
      <c r="Q651" s="13">
        <v>1</v>
      </c>
      <c r="R651" s="13" t="s">
        <v>73</v>
      </c>
      <c r="S651" s="13" t="s">
        <v>73</v>
      </c>
      <c r="T651" s="13">
        <v>44901</v>
      </c>
      <c r="U651" s="13">
        <v>2958465</v>
      </c>
      <c r="V651" s="13" t="s">
        <v>5707</v>
      </c>
      <c r="W651" s="13" t="s">
        <v>144</v>
      </c>
      <c r="Y651" s="13" t="s">
        <v>143</v>
      </c>
      <c r="Z651" s="13">
        <v>7594328</v>
      </c>
      <c r="AA651" s="13">
        <v>1206</v>
      </c>
      <c r="AB651" s="13">
        <v>603</v>
      </c>
      <c r="AE651" s="51">
        <f t="shared" si="200"/>
        <v>4</v>
      </c>
      <c r="AG651" s="6" t="str">
        <f t="shared" si="201"/>
        <v>90MB1BG0-C1BAY0</v>
      </c>
      <c r="AH651" s="6" t="str">
        <f t="shared" si="202"/>
        <v>59MB1BGB-MB0A01S</v>
      </c>
      <c r="AI651" s="6" t="str">
        <f t="shared" si="203"/>
        <v/>
      </c>
      <c r="AJ651" s="6" t="str">
        <f t="shared" si="204"/>
        <v/>
      </c>
      <c r="AK651" s="6" t="str">
        <f t="shared" si="205"/>
        <v/>
      </c>
      <c r="AL651" s="6" t="str">
        <f t="shared" si="206"/>
        <v/>
      </c>
      <c r="AM651" s="6" t="str">
        <f t="shared" si="207"/>
        <v/>
      </c>
      <c r="AN651" s="6" t="str">
        <f t="shared" si="208"/>
        <v/>
      </c>
      <c r="AO651" s="6" t="str">
        <f t="shared" si="209"/>
        <v xml:space="preserve">90MB1BG0-C1BAY0 | 59MB1BGB-MB0A01S |  |  |  |  |  | </v>
      </c>
      <c r="AP651" s="6">
        <f t="shared" si="210"/>
        <v>100</v>
      </c>
      <c r="AQ651" s="4"/>
      <c r="AR651" s="6" t="b">
        <f t="shared" si="211"/>
        <v>1</v>
      </c>
      <c r="AS651" s="6" t="str">
        <f t="shared" si="212"/>
        <v>461E | 90MB1BG0-C1BAY0 | 59MB1BGB-MB0A01S |  |  |  |  |  |  | I4</v>
      </c>
      <c r="AT651" s="63">
        <f>IF(NOT(AR651),IF(TRIM($H651)="","Assembly","Phantom Alt"),VLOOKUP(F651,ZPCS04!B:G,6,0))</f>
        <v>602</v>
      </c>
      <c r="AU651" s="7"/>
      <c r="AV651" s="38">
        <f ca="1">IF(TRIM($W651)="F",OFFSET($A$5,MATCH($AS651,$AS$5:$AS651,0)-1,0),$A651)</f>
        <v>650</v>
      </c>
      <c r="AW651" s="38">
        <f ca="1">IFERROR(OFFSET(ZPCS04!$A$1,MATCH(F651,ZPCS04!B:B,0)-1,0),100)</f>
        <v>1.9999999399999999</v>
      </c>
      <c r="AX651" s="7"/>
      <c r="AY651" s="6" t="b">
        <f t="shared" si="213"/>
        <v>1</v>
      </c>
      <c r="AZ651" s="6" t="b">
        <f t="shared" si="214"/>
        <v>1</v>
      </c>
      <c r="BB651" s="38" t="str">
        <f ca="1">IF(AT651="Phantom Alt",MATCH($AS651,$AS$5:$AS651,0),IF(OR(OFFSET($AF651,0,8-COUNTBLANK($AG651:$AN651))=$F650,$BE651=$BE650),$BB650,""))</f>
        <v/>
      </c>
      <c r="BC651" s="41"/>
      <c r="BD651" s="55" t="str">
        <f t="shared" si="215"/>
        <v>90MB1BG0-C1BAY0 | 07013-00240000</v>
      </c>
      <c r="BE651" s="55" t="str">
        <f t="shared" ca="1" si="216"/>
        <v>90MB1BG0-C1BAY0 | 59MB1BGB-MB0A01S</v>
      </c>
      <c r="BF651" s="57">
        <f ca="1">IFERROR(VLOOKUP($BE651,$BD$5:$BF650,3,0)*$AE651,VLOOKUP($C651,Demanda!$A:$B,2,0)*$AE651)*IF(AT651="Phantom Alt",$BC651,TRUE)</f>
        <v>6000</v>
      </c>
      <c r="BG651" s="57">
        <f t="shared" ca="1" si="217"/>
        <v>6000</v>
      </c>
      <c r="BH651" s="57">
        <f>SUMIF(Invoice!A:A,F651,Invoice!B:B)</f>
        <v>6000</v>
      </c>
      <c r="BI651" s="57">
        <f t="shared" ca="1" si="218"/>
        <v>6000</v>
      </c>
      <c r="BJ651" s="57">
        <f ca="1">MIN((BI651-SUMIF($AS$5:AS650,AS651,$BJ$5:BJ650)),MAX(0,BH651-SUMIF($F$5:F650,F651,$BJ$5:BJ650)))</f>
        <v>6000</v>
      </c>
      <c r="BK651" s="57">
        <f t="shared" ca="1" si="219"/>
        <v>0</v>
      </c>
      <c r="BL651" s="57">
        <f ca="1">MAX(0,SUMIF(Invoice!A:A,F651,Invoice!B:B)-SUMIF(F:F,F651,BJ:BJ))*(COUNTIF(F:F,F651)=COUNTIF($F$5:F651,F651))</f>
        <v>0</v>
      </c>
    </row>
    <row r="652" spans="1:64" hidden="1">
      <c r="A652" s="43">
        <v>651</v>
      </c>
      <c r="B652" s="13" t="s">
        <v>145</v>
      </c>
      <c r="C652" s="13" t="s">
        <v>5706</v>
      </c>
      <c r="D652" s="13">
        <v>2</v>
      </c>
      <c r="E652" s="13">
        <v>1950</v>
      </c>
      <c r="F652" s="71" t="s">
        <v>467</v>
      </c>
      <c r="G652" s="71" t="s">
        <v>468</v>
      </c>
      <c r="H652" s="13" t="s">
        <v>1232</v>
      </c>
      <c r="I652" s="13" t="s">
        <v>55</v>
      </c>
      <c r="J652" s="28">
        <v>0</v>
      </c>
      <c r="K652" s="13" t="s">
        <v>148</v>
      </c>
      <c r="L652" s="13" t="s">
        <v>53</v>
      </c>
      <c r="M652" s="13">
        <v>4</v>
      </c>
      <c r="O652" s="13">
        <v>1</v>
      </c>
      <c r="P652" s="13">
        <v>2</v>
      </c>
      <c r="Q652" s="13">
        <v>2</v>
      </c>
      <c r="R652" s="13" t="s">
        <v>73</v>
      </c>
      <c r="S652" s="13" t="s">
        <v>73</v>
      </c>
      <c r="T652" s="13">
        <v>44901</v>
      </c>
      <c r="U652" s="13">
        <v>2958465</v>
      </c>
      <c r="V652" s="13" t="s">
        <v>5707</v>
      </c>
      <c r="W652" s="13" t="s">
        <v>144</v>
      </c>
      <c r="Y652" s="13" t="s">
        <v>143</v>
      </c>
      <c r="Z652" s="13">
        <v>7594328</v>
      </c>
      <c r="AA652" s="13">
        <v>1208</v>
      </c>
      <c r="AB652" s="13">
        <v>604</v>
      </c>
      <c r="AE652" s="51">
        <f t="shared" si="200"/>
        <v>4</v>
      </c>
      <c r="AG652" s="6" t="str">
        <f t="shared" si="201"/>
        <v>90MB1BG0-C1BAY0</v>
      </c>
      <c r="AH652" s="6" t="str">
        <f t="shared" si="202"/>
        <v>59MB1BGB-MB0A01S</v>
      </c>
      <c r="AI652" s="6" t="str">
        <f t="shared" si="203"/>
        <v/>
      </c>
      <c r="AJ652" s="6" t="str">
        <f t="shared" si="204"/>
        <v/>
      </c>
      <c r="AK652" s="6" t="str">
        <f t="shared" si="205"/>
        <v/>
      </c>
      <c r="AL652" s="6" t="str">
        <f t="shared" si="206"/>
        <v/>
      </c>
      <c r="AM652" s="6" t="str">
        <f t="shared" si="207"/>
        <v/>
      </c>
      <c r="AN652" s="6" t="str">
        <f t="shared" si="208"/>
        <v/>
      </c>
      <c r="AO652" s="6" t="str">
        <f t="shared" si="209"/>
        <v xml:space="preserve">90MB1BG0-C1BAY0 | 59MB1BGB-MB0A01S |  |  |  |  |  | </v>
      </c>
      <c r="AP652" s="6">
        <f t="shared" si="210"/>
        <v>0</v>
      </c>
      <c r="AQ652" s="4"/>
      <c r="AR652" s="6" t="b">
        <f t="shared" si="211"/>
        <v>1</v>
      </c>
      <c r="AS652" s="6" t="str">
        <f t="shared" si="212"/>
        <v>461E | 90MB1BG0-C1BAY0 | 59MB1BGB-MB0A01S |  |  |  |  |  |  | I4</v>
      </c>
      <c r="AT652" s="63">
        <f>IF(NOT(AR652),IF(TRIM($H652)="","Assembly","Phantom Alt"),VLOOKUP(F652,ZPCS04!B:G,6,0))</f>
        <v>602</v>
      </c>
      <c r="AU652" s="7"/>
      <c r="AV652" s="38">
        <f ca="1">IF(TRIM($W652)="F",OFFSET($A$5,MATCH($AS652,$AS$5:$AS652,0)-1,0),$A652)</f>
        <v>650</v>
      </c>
      <c r="AW652" s="38">
        <f ca="1">IFERROR(OFFSET(ZPCS04!$A$1,MATCH(F652,ZPCS04!B:B,0)-1,0),100)</f>
        <v>2</v>
      </c>
      <c r="AX652" s="7"/>
      <c r="AY652" s="6" t="b">
        <f t="shared" si="213"/>
        <v>1</v>
      </c>
      <c r="AZ652" s="6" t="b">
        <f t="shared" si="214"/>
        <v>1</v>
      </c>
      <c r="BB652" s="38" t="str">
        <f ca="1">IF(AT652="Phantom Alt",MATCH($AS652,$AS$5:$AS652,0),IF(OR(OFFSET($AF652,0,8-COUNTBLANK($AG652:$AN652))=$F651,$BE652=$BE651),$BB651,""))</f>
        <v/>
      </c>
      <c r="BC652" s="41"/>
      <c r="BD652" s="55" t="str">
        <f t="shared" si="215"/>
        <v>90MB1BG0-C1BAY0 | 07013-00240200</v>
      </c>
      <c r="BE652" s="55" t="str">
        <f t="shared" ca="1" si="216"/>
        <v>90MB1BG0-C1BAY0 | 59MB1BGB-MB0A01S</v>
      </c>
      <c r="BF652" s="57">
        <f ca="1">IFERROR(VLOOKUP($BE652,$BD$5:$BF651,3,0)*$AE652,VLOOKUP($C652,Demanda!$A:$B,2,0)*$AE652)*IF(AT652="Phantom Alt",$BC652,TRUE)</f>
        <v>6000</v>
      </c>
      <c r="BG652" s="57">
        <f t="shared" ca="1" si="217"/>
        <v>0</v>
      </c>
      <c r="BH652" s="57">
        <f>SUMIF(Invoice!A:A,F652,Invoice!B:B)</f>
        <v>0</v>
      </c>
      <c r="BI652" s="57">
        <f t="shared" ca="1" si="218"/>
        <v>6000</v>
      </c>
      <c r="BJ652" s="57">
        <f ca="1">MIN((BI652-SUMIF($AS$5:AS651,AS652,$BJ$5:BJ651)),MAX(0,BH652-SUMIF($F$5:F651,F652,$BJ$5:BJ651)))</f>
        <v>0</v>
      </c>
      <c r="BK652" s="57">
        <f t="shared" ca="1" si="219"/>
        <v>0</v>
      </c>
      <c r="BL652" s="57">
        <f ca="1">MAX(0,SUMIF(Invoice!A:A,F652,Invoice!B:B)-SUMIF(F:F,F652,BJ:BJ))*(COUNTIF(F:F,F652)=COUNTIF($F$5:F652,F652))</f>
        <v>0</v>
      </c>
    </row>
    <row r="653" spans="1:64" hidden="1">
      <c r="A653" s="43">
        <v>655</v>
      </c>
      <c r="B653" s="13" t="s">
        <v>145</v>
      </c>
      <c r="C653" s="13" t="s">
        <v>5706</v>
      </c>
      <c r="D653" s="13">
        <v>2</v>
      </c>
      <c r="E653" s="13">
        <v>1960</v>
      </c>
      <c r="F653" s="71" t="s">
        <v>473</v>
      </c>
      <c r="G653" s="71" t="s">
        <v>474</v>
      </c>
      <c r="H653" s="13" t="s">
        <v>1239</v>
      </c>
      <c r="I653" s="13" t="s">
        <v>54</v>
      </c>
      <c r="J653" s="28">
        <v>100</v>
      </c>
      <c r="K653" s="13" t="s">
        <v>148</v>
      </c>
      <c r="L653" s="13" t="s">
        <v>53</v>
      </c>
      <c r="M653" s="13">
        <v>1</v>
      </c>
      <c r="N653" s="13">
        <v>1</v>
      </c>
      <c r="O653" s="13">
        <v>1</v>
      </c>
      <c r="P653" s="13">
        <v>2</v>
      </c>
      <c r="Q653" s="13">
        <v>3</v>
      </c>
      <c r="R653" s="13" t="s">
        <v>73</v>
      </c>
      <c r="S653" s="13" t="s">
        <v>73</v>
      </c>
      <c r="T653" s="13">
        <v>44901</v>
      </c>
      <c r="U653" s="13">
        <v>2958465</v>
      </c>
      <c r="V653" s="13" t="s">
        <v>5707</v>
      </c>
      <c r="W653" s="13" t="s">
        <v>144</v>
      </c>
      <c r="Y653" s="13" t="s">
        <v>143</v>
      </c>
      <c r="Z653" s="13">
        <v>7594328</v>
      </c>
      <c r="AA653" s="13">
        <v>1210</v>
      </c>
      <c r="AB653" s="13">
        <v>605</v>
      </c>
      <c r="AE653" s="51">
        <f t="shared" si="200"/>
        <v>1</v>
      </c>
      <c r="AG653" s="6" t="str">
        <f t="shared" si="201"/>
        <v>90MB1BG0-C1BAY0</v>
      </c>
      <c r="AH653" s="6" t="str">
        <f t="shared" si="202"/>
        <v>59MB1BGB-MB0A01S</v>
      </c>
      <c r="AI653" s="6" t="str">
        <f t="shared" si="203"/>
        <v/>
      </c>
      <c r="AJ653" s="6" t="str">
        <f t="shared" si="204"/>
        <v/>
      </c>
      <c r="AK653" s="6" t="str">
        <f t="shared" si="205"/>
        <v/>
      </c>
      <c r="AL653" s="6" t="str">
        <f t="shared" si="206"/>
        <v/>
      </c>
      <c r="AM653" s="6" t="str">
        <f t="shared" si="207"/>
        <v/>
      </c>
      <c r="AN653" s="6" t="str">
        <f t="shared" si="208"/>
        <v/>
      </c>
      <c r="AO653" s="6" t="str">
        <f t="shared" si="209"/>
        <v xml:space="preserve">90MB1BG0-C1BAY0 | 59MB1BGB-MB0A01S |  |  |  |  |  | </v>
      </c>
      <c r="AP653" s="6">
        <f t="shared" si="210"/>
        <v>100</v>
      </c>
      <c r="AQ653" s="4"/>
      <c r="AR653" s="6" t="b">
        <f t="shared" si="211"/>
        <v>1</v>
      </c>
      <c r="AS653" s="6" t="str">
        <f t="shared" si="212"/>
        <v>461E | 90MB1BG0-C1BAY0 | 59MB1BGB-MB0A01S |  |  |  |  |  |  | I5</v>
      </c>
      <c r="AT653" s="63">
        <f>IF(NOT(AR653),IF(TRIM($H653)="","Assembly","Phantom Alt"),VLOOKUP(F653,ZPCS04!B:G,6,0))</f>
        <v>816</v>
      </c>
      <c r="AU653" s="7"/>
      <c r="AV653" s="38">
        <f ca="1">IF(TRIM($W653)="F",OFFSET($A$5,MATCH($AS653,$AS$5:$AS653,0)-1,0),$A653)</f>
        <v>626</v>
      </c>
      <c r="AW653" s="38">
        <f ca="1">IFERROR(OFFSET(ZPCS04!$A$1,MATCH(F653,ZPCS04!B:B,0)-1,0),100)</f>
        <v>1.9999999850000001</v>
      </c>
      <c r="AX653" s="7"/>
      <c r="AY653" s="6" t="b">
        <f t="shared" si="213"/>
        <v>0</v>
      </c>
      <c r="AZ653" s="6" t="b">
        <f t="shared" si="214"/>
        <v>0</v>
      </c>
      <c r="BB653" s="38" t="str">
        <f ca="1">IF(AT653="Phantom Alt",MATCH($AS653,$AS$5:$AS653,0),IF(OR(OFFSET($AF653,0,8-COUNTBLANK($AG653:$AN653))=$F652,$BE653=$BE652),$BB652,""))</f>
        <v/>
      </c>
      <c r="BC653" s="41"/>
      <c r="BD653" s="55" t="str">
        <f t="shared" si="215"/>
        <v>90MB1BG0-C1BAY0 | 07024-01210000</v>
      </c>
      <c r="BE653" s="55" t="str">
        <f t="shared" ca="1" si="216"/>
        <v>90MB1BG0-C1BAY0 | 59MB1BGB-MB0A01S</v>
      </c>
      <c r="BF653" s="57">
        <f ca="1">IFERROR(VLOOKUP($BE653,$BD$5:$BF652,3,0)*$AE653,VLOOKUP($C653,Demanda!$A:$B,2,0)*$AE653)*IF(AT653="Phantom Alt",$BC653,TRUE)</f>
        <v>1500</v>
      </c>
      <c r="BG653" s="57">
        <f t="shared" ca="1" si="217"/>
        <v>1500</v>
      </c>
      <c r="BH653" s="57">
        <f>SUMIF(Invoice!A:A,F653,Invoice!B:B)</f>
        <v>1500</v>
      </c>
      <c r="BI653" s="57">
        <f t="shared" ca="1" si="218"/>
        <v>18000</v>
      </c>
      <c r="BJ653" s="57">
        <f ca="1">MIN((BI653-SUMIF($AS$5:AS652,AS653,$BJ$5:BJ652)),MAX(0,BH653-SUMIF($F$5:F652,F653,$BJ$5:BJ652)))</f>
        <v>1500</v>
      </c>
      <c r="BK653" s="57">
        <f t="shared" ca="1" si="219"/>
        <v>0</v>
      </c>
      <c r="BL653" s="57">
        <f ca="1">MAX(0,SUMIF(Invoice!A:A,F653,Invoice!B:B)-SUMIF(F:F,F653,BJ:BJ))*(COUNTIF(F:F,F653)=COUNTIF($F$5:F653,F653))</f>
        <v>0</v>
      </c>
    </row>
    <row r="654" spans="1:64" hidden="1">
      <c r="A654" s="43">
        <v>653</v>
      </c>
      <c r="B654" s="13" t="s">
        <v>145</v>
      </c>
      <c r="C654" s="13" t="s">
        <v>5706</v>
      </c>
      <c r="D654" s="13">
        <v>2</v>
      </c>
      <c r="E654" s="13">
        <v>1960</v>
      </c>
      <c r="F654" s="71" t="s">
        <v>475</v>
      </c>
      <c r="G654" s="71" t="s">
        <v>476</v>
      </c>
      <c r="H654" s="13" t="s">
        <v>1239</v>
      </c>
      <c r="I654" s="13" t="s">
        <v>55</v>
      </c>
      <c r="J654" s="28">
        <v>0</v>
      </c>
      <c r="K654" s="13" t="s">
        <v>462</v>
      </c>
      <c r="L654" s="13" t="s">
        <v>53</v>
      </c>
      <c r="M654" s="13">
        <v>1</v>
      </c>
      <c r="O654" s="13">
        <v>1</v>
      </c>
      <c r="P654" s="13">
        <v>2</v>
      </c>
      <c r="Q654" s="13">
        <v>4</v>
      </c>
      <c r="R654" s="13" t="s">
        <v>122</v>
      </c>
      <c r="S654" s="13" t="s">
        <v>122</v>
      </c>
      <c r="T654" s="13">
        <v>44901</v>
      </c>
      <c r="U654" s="13">
        <v>2958465</v>
      </c>
      <c r="V654" s="13" t="s">
        <v>5707</v>
      </c>
      <c r="W654" s="13" t="s">
        <v>144</v>
      </c>
      <c r="Y654" s="13" t="s">
        <v>143</v>
      </c>
      <c r="Z654" s="13">
        <v>7594328</v>
      </c>
      <c r="AA654" s="13">
        <v>1212</v>
      </c>
      <c r="AB654" s="13">
        <v>606</v>
      </c>
      <c r="AE654" s="51">
        <f t="shared" si="200"/>
        <v>1</v>
      </c>
      <c r="AG654" s="6" t="str">
        <f t="shared" si="201"/>
        <v>90MB1BG0-C1BAY0</v>
      </c>
      <c r="AH654" s="6" t="str">
        <f t="shared" si="202"/>
        <v>59MB1BGB-MB0A01S</v>
      </c>
      <c r="AI654" s="6" t="str">
        <f t="shared" si="203"/>
        <v/>
      </c>
      <c r="AJ654" s="6" t="str">
        <f t="shared" si="204"/>
        <v/>
      </c>
      <c r="AK654" s="6" t="str">
        <f t="shared" si="205"/>
        <v/>
      </c>
      <c r="AL654" s="6" t="str">
        <f t="shared" si="206"/>
        <v/>
      </c>
      <c r="AM654" s="6" t="str">
        <f t="shared" si="207"/>
        <v/>
      </c>
      <c r="AN654" s="6" t="str">
        <f t="shared" si="208"/>
        <v/>
      </c>
      <c r="AO654" s="6" t="str">
        <f t="shared" si="209"/>
        <v xml:space="preserve">90MB1BG0-C1BAY0 | 59MB1BGB-MB0A01S |  |  |  |  |  | </v>
      </c>
      <c r="AP654" s="6">
        <f t="shared" si="210"/>
        <v>0</v>
      </c>
      <c r="AQ654" s="4"/>
      <c r="AR654" s="6" t="b">
        <f t="shared" si="211"/>
        <v>1</v>
      </c>
      <c r="AS654" s="6" t="str">
        <f t="shared" si="212"/>
        <v>461E | 90MB1BG0-C1BAY0 | 59MB1BGB-MB0A01S |  |  |  |  |  |  | I5</v>
      </c>
      <c r="AT654" s="63">
        <f>IF(NOT(AR654),IF(TRIM($H654)="","Assembly","Phantom Alt"),VLOOKUP(F654,ZPCS04!B:G,6,0))</f>
        <v>816</v>
      </c>
      <c r="AU654" s="7"/>
      <c r="AV654" s="38">
        <f ca="1">IF(TRIM($W654)="F",OFFSET($A$5,MATCH($AS654,$AS$5:$AS654,0)-1,0),$A654)</f>
        <v>626</v>
      </c>
      <c r="AW654" s="38">
        <f ca="1">IFERROR(OFFSET(ZPCS04!$A$1,MATCH(F654,ZPCS04!B:B,0)-1,0),100)</f>
        <v>2</v>
      </c>
      <c r="AX654" s="7"/>
      <c r="AY654" s="6" t="b">
        <f t="shared" si="213"/>
        <v>0</v>
      </c>
      <c r="AZ654" s="6" t="b">
        <f t="shared" si="214"/>
        <v>0</v>
      </c>
      <c r="BB654" s="38" t="str">
        <f ca="1">IF(AT654="Phantom Alt",MATCH($AS654,$AS$5:$AS654,0),IF(OR(OFFSET($AF654,0,8-COUNTBLANK($AG654:$AN654))=$F653,$BE654=$BE653),$BB653,""))</f>
        <v/>
      </c>
      <c r="BC654" s="41"/>
      <c r="BD654" s="55" t="str">
        <f t="shared" si="215"/>
        <v>90MB1BG0-C1BAY0 | 07G022005N30</v>
      </c>
      <c r="BE654" s="55" t="str">
        <f t="shared" ca="1" si="216"/>
        <v>90MB1BG0-C1BAY0 | 59MB1BGB-MB0A01S</v>
      </c>
      <c r="BF654" s="57">
        <f ca="1">IFERROR(VLOOKUP($BE654,$BD$5:$BF653,3,0)*$AE654,VLOOKUP($C654,Demanda!$A:$B,2,0)*$AE654)*IF(AT654="Phantom Alt",$BC654,TRUE)</f>
        <v>1500</v>
      </c>
      <c r="BG654" s="57">
        <f t="shared" ca="1" si="217"/>
        <v>0</v>
      </c>
      <c r="BH654" s="57">
        <f>SUMIF(Invoice!A:A,F654,Invoice!B:B)</f>
        <v>0</v>
      </c>
      <c r="BI654" s="57">
        <f t="shared" ca="1" si="218"/>
        <v>18000</v>
      </c>
      <c r="BJ654" s="57">
        <f ca="1">MIN((BI654-SUMIF($AS$5:AS653,AS654,$BJ$5:BJ653)),MAX(0,BH654-SUMIF($F$5:F653,F654,$BJ$5:BJ653)))</f>
        <v>0</v>
      </c>
      <c r="BK654" s="57">
        <f t="shared" ca="1" si="219"/>
        <v>0</v>
      </c>
      <c r="BL654" s="57">
        <f ca="1">MAX(0,SUMIF(Invoice!A:A,F654,Invoice!B:B)-SUMIF(F:F,F654,BJ:BJ))*(COUNTIF(F:F,F654)=COUNTIF($F$5:F654,F654))</f>
        <v>0</v>
      </c>
    </row>
    <row r="655" spans="1:64" hidden="1">
      <c r="A655" s="43">
        <v>654</v>
      </c>
      <c r="B655" s="13" t="s">
        <v>145</v>
      </c>
      <c r="C655" s="13" t="s">
        <v>5706</v>
      </c>
      <c r="D655" s="13">
        <v>2</v>
      </c>
      <c r="E655" s="13">
        <v>1970</v>
      </c>
      <c r="F655" s="71" t="s">
        <v>477</v>
      </c>
      <c r="G655" s="71" t="s">
        <v>478</v>
      </c>
      <c r="H655" s="13" t="s">
        <v>1246</v>
      </c>
      <c r="I655" s="13" t="s">
        <v>54</v>
      </c>
      <c r="J655" s="28">
        <v>100</v>
      </c>
      <c r="K655" s="13" t="s">
        <v>148</v>
      </c>
      <c r="L655" s="13" t="s">
        <v>53</v>
      </c>
      <c r="M655" s="13">
        <v>15</v>
      </c>
      <c r="N655" s="13">
        <v>15</v>
      </c>
      <c r="O655" s="13">
        <v>1</v>
      </c>
      <c r="P655" s="13">
        <v>2</v>
      </c>
      <c r="Q655" s="13">
        <v>5</v>
      </c>
      <c r="R655" s="13" t="s">
        <v>73</v>
      </c>
      <c r="S655" s="13" t="s">
        <v>73</v>
      </c>
      <c r="T655" s="13">
        <v>44901</v>
      </c>
      <c r="U655" s="13">
        <v>2958465</v>
      </c>
      <c r="V655" s="13" t="s">
        <v>5707</v>
      </c>
      <c r="W655" s="13" t="s">
        <v>144</v>
      </c>
      <c r="Y655" s="13" t="s">
        <v>143</v>
      </c>
      <c r="Z655" s="13">
        <v>7594328</v>
      </c>
      <c r="AA655" s="13">
        <v>1214</v>
      </c>
      <c r="AB655" s="13">
        <v>607</v>
      </c>
      <c r="AE655" s="51">
        <f t="shared" si="200"/>
        <v>15</v>
      </c>
      <c r="AG655" s="6" t="str">
        <f t="shared" si="201"/>
        <v>90MB1BG0-C1BAY0</v>
      </c>
      <c r="AH655" s="6" t="str">
        <f t="shared" si="202"/>
        <v>59MB1BGB-MB0A01S</v>
      </c>
      <c r="AI655" s="6" t="str">
        <f t="shared" si="203"/>
        <v/>
      </c>
      <c r="AJ655" s="6" t="str">
        <f t="shared" si="204"/>
        <v/>
      </c>
      <c r="AK655" s="6" t="str">
        <f t="shared" si="205"/>
        <v/>
      </c>
      <c r="AL655" s="6" t="str">
        <f t="shared" si="206"/>
        <v/>
      </c>
      <c r="AM655" s="6" t="str">
        <f t="shared" si="207"/>
        <v/>
      </c>
      <c r="AN655" s="6" t="str">
        <f t="shared" si="208"/>
        <v/>
      </c>
      <c r="AO655" s="6" t="str">
        <f t="shared" si="209"/>
        <v xml:space="preserve">90MB1BG0-C1BAY0 | 59MB1BGB-MB0A01S |  |  |  |  |  | </v>
      </c>
      <c r="AP655" s="6">
        <f t="shared" si="210"/>
        <v>100</v>
      </c>
      <c r="AQ655" s="4"/>
      <c r="AR655" s="6" t="b">
        <f t="shared" si="211"/>
        <v>1</v>
      </c>
      <c r="AS655" s="6" t="str">
        <f t="shared" si="212"/>
        <v>461E | 90MB1BG0-C1BAY0 | 59MB1BGB-MB0A01S |  |  |  |  |  |  | I6</v>
      </c>
      <c r="AT655" s="63">
        <f>IF(NOT(AR655),IF(TRIM($H655)="","Assembly","Phantom Alt"),VLOOKUP(F655,ZPCS04!B:G,6,0))</f>
        <v>932</v>
      </c>
      <c r="AU655" s="7"/>
      <c r="AV655" s="38">
        <f ca="1">IF(TRIM($W655)="F",OFFSET($A$5,MATCH($AS655,$AS$5:$AS655,0)-1,0),$A655)</f>
        <v>628</v>
      </c>
      <c r="AW655" s="38">
        <f ca="1">IFERROR(OFFSET(ZPCS04!$A$1,MATCH(F655,ZPCS04!B:B,0)-1,0),100)</f>
        <v>1.999999775</v>
      </c>
      <c r="AX655" s="7"/>
      <c r="AY655" s="6" t="b">
        <f t="shared" si="213"/>
        <v>0</v>
      </c>
      <c r="AZ655" s="6" t="b">
        <f t="shared" si="214"/>
        <v>0</v>
      </c>
      <c r="BB655" s="38" t="str">
        <f ca="1">IF(AT655="Phantom Alt",MATCH($AS655,$AS$5:$AS655,0),IF(OR(OFFSET($AF655,0,8-COUNTBLANK($AG655:$AN655))=$F654,$BE655=$BE654),$BB654,""))</f>
        <v/>
      </c>
      <c r="BC655" s="41"/>
      <c r="BD655" s="55" t="str">
        <f t="shared" si="215"/>
        <v>90MB1BG0-C1BAY0 | 07024-01800000</v>
      </c>
      <c r="BE655" s="55" t="str">
        <f t="shared" ca="1" si="216"/>
        <v>90MB1BG0-C1BAY0 | 59MB1BGB-MB0A01S</v>
      </c>
      <c r="BF655" s="57">
        <f ca="1">IFERROR(VLOOKUP($BE655,$BD$5:$BF654,3,0)*$AE655,VLOOKUP($C655,Demanda!$A:$B,2,0)*$AE655)*IF(AT655="Phantom Alt",$BC655,TRUE)</f>
        <v>22500</v>
      </c>
      <c r="BG655" s="57">
        <f t="shared" ca="1" si="217"/>
        <v>22500</v>
      </c>
      <c r="BH655" s="57">
        <f>SUMIF(Invoice!A:A,F655,Invoice!B:B)</f>
        <v>22500</v>
      </c>
      <c r="BI655" s="57">
        <f t="shared" ca="1" si="218"/>
        <v>27000</v>
      </c>
      <c r="BJ655" s="57">
        <f ca="1">MIN((BI655-SUMIF($AS$5:AS654,AS655,$BJ$5:BJ654)),MAX(0,BH655-SUMIF($F$5:F654,F655,$BJ$5:BJ654)))</f>
        <v>22500</v>
      </c>
      <c r="BK655" s="57">
        <f t="shared" ca="1" si="219"/>
        <v>0</v>
      </c>
      <c r="BL655" s="57">
        <f ca="1">MAX(0,SUMIF(Invoice!A:A,F655,Invoice!B:B)-SUMIF(F:F,F655,BJ:BJ))*(COUNTIF(F:F,F655)=COUNTIF($F$5:F655,F655))</f>
        <v>0</v>
      </c>
    </row>
    <row r="656" spans="1:64" hidden="1">
      <c r="A656" s="43">
        <v>656</v>
      </c>
      <c r="B656" s="13" t="s">
        <v>145</v>
      </c>
      <c r="C656" s="13" t="s">
        <v>5706</v>
      </c>
      <c r="D656" s="13">
        <v>2</v>
      </c>
      <c r="E656" s="13">
        <v>1970</v>
      </c>
      <c r="F656" s="71" t="s">
        <v>479</v>
      </c>
      <c r="G656" s="71" t="s">
        <v>480</v>
      </c>
      <c r="H656" s="13" t="s">
        <v>1246</v>
      </c>
      <c r="I656" s="13" t="s">
        <v>55</v>
      </c>
      <c r="J656" s="28">
        <v>0</v>
      </c>
      <c r="K656" s="13" t="s">
        <v>481</v>
      </c>
      <c r="L656" s="13" t="s">
        <v>53</v>
      </c>
      <c r="M656" s="13">
        <v>15</v>
      </c>
      <c r="O656" s="13">
        <v>1</v>
      </c>
      <c r="P656" s="13">
        <v>2</v>
      </c>
      <c r="Q656" s="13">
        <v>6</v>
      </c>
      <c r="R656" s="13" t="s">
        <v>73</v>
      </c>
      <c r="S656" s="13" t="s">
        <v>73</v>
      </c>
      <c r="T656" s="13">
        <v>44901</v>
      </c>
      <c r="U656" s="13">
        <v>2958465</v>
      </c>
      <c r="V656" s="13" t="s">
        <v>5707</v>
      </c>
      <c r="W656" s="13" t="s">
        <v>144</v>
      </c>
      <c r="Y656" s="13" t="s">
        <v>143</v>
      </c>
      <c r="Z656" s="13">
        <v>7594328</v>
      </c>
      <c r="AA656" s="13">
        <v>1216</v>
      </c>
      <c r="AB656" s="13">
        <v>608</v>
      </c>
      <c r="AE656" s="51">
        <f t="shared" si="200"/>
        <v>15</v>
      </c>
      <c r="AG656" s="6" t="str">
        <f t="shared" si="201"/>
        <v>90MB1BG0-C1BAY0</v>
      </c>
      <c r="AH656" s="6" t="str">
        <f t="shared" si="202"/>
        <v>59MB1BGB-MB0A01S</v>
      </c>
      <c r="AI656" s="6" t="str">
        <f t="shared" si="203"/>
        <v/>
      </c>
      <c r="AJ656" s="6" t="str">
        <f t="shared" si="204"/>
        <v/>
      </c>
      <c r="AK656" s="6" t="str">
        <f t="shared" si="205"/>
        <v/>
      </c>
      <c r="AL656" s="6" t="str">
        <f t="shared" si="206"/>
        <v/>
      </c>
      <c r="AM656" s="6" t="str">
        <f t="shared" si="207"/>
        <v/>
      </c>
      <c r="AN656" s="6" t="str">
        <f t="shared" si="208"/>
        <v/>
      </c>
      <c r="AO656" s="6" t="str">
        <f t="shared" si="209"/>
        <v xml:space="preserve">90MB1BG0-C1BAY0 | 59MB1BGB-MB0A01S |  |  |  |  |  | </v>
      </c>
      <c r="AP656" s="6">
        <f t="shared" si="210"/>
        <v>0</v>
      </c>
      <c r="AQ656" s="4"/>
      <c r="AR656" s="6" t="b">
        <f t="shared" si="211"/>
        <v>1</v>
      </c>
      <c r="AS656" s="6" t="str">
        <f t="shared" si="212"/>
        <v>461E | 90MB1BG0-C1BAY0 | 59MB1BGB-MB0A01S |  |  |  |  |  |  | I6</v>
      </c>
      <c r="AT656" s="63">
        <f>IF(NOT(AR656),IF(TRIM($H656)="","Assembly","Phantom Alt"),VLOOKUP(F656,ZPCS04!B:G,6,0))</f>
        <v>932</v>
      </c>
      <c r="AU656" s="7"/>
      <c r="AV656" s="38">
        <f ca="1">IF(TRIM($W656)="F",OFFSET($A$5,MATCH($AS656,$AS$5:$AS656,0)-1,0),$A656)</f>
        <v>628</v>
      </c>
      <c r="AW656" s="38">
        <f ca="1">IFERROR(OFFSET(ZPCS04!$A$1,MATCH(F656,ZPCS04!B:B,0)-1,0),100)</f>
        <v>2</v>
      </c>
      <c r="AX656" s="7"/>
      <c r="AY656" s="6" t="b">
        <f t="shared" si="213"/>
        <v>0</v>
      </c>
      <c r="AZ656" s="6" t="b">
        <f t="shared" si="214"/>
        <v>0</v>
      </c>
      <c r="BB656" s="38" t="str">
        <f ca="1">IF(AT656="Phantom Alt",MATCH($AS656,$AS$5:$AS656,0),IF(OR(OFFSET($AF656,0,8-COUNTBLANK($AG656:$AN656))=$F655,$BE656=$BE655),$BB655,""))</f>
        <v/>
      </c>
      <c r="BC656" s="41"/>
      <c r="BD656" s="55" t="str">
        <f t="shared" si="215"/>
        <v>90MB1BG0-C1BAY0 | 07024-01830400</v>
      </c>
      <c r="BE656" s="55" t="str">
        <f t="shared" ca="1" si="216"/>
        <v>90MB1BG0-C1BAY0 | 59MB1BGB-MB0A01S</v>
      </c>
      <c r="BF656" s="57">
        <f ca="1">IFERROR(VLOOKUP($BE656,$BD$5:$BF655,3,0)*$AE656,VLOOKUP($C656,Demanda!$A:$B,2,0)*$AE656)*IF(AT656="Phantom Alt",$BC656,TRUE)</f>
        <v>22500</v>
      </c>
      <c r="BG656" s="57">
        <f t="shared" ca="1" si="217"/>
        <v>0</v>
      </c>
      <c r="BH656" s="57">
        <f>SUMIF(Invoice!A:A,F656,Invoice!B:B)</f>
        <v>0</v>
      </c>
      <c r="BI656" s="57">
        <f t="shared" ca="1" si="218"/>
        <v>27000</v>
      </c>
      <c r="BJ656" s="57">
        <f ca="1">MIN((BI656-SUMIF($AS$5:AS655,AS656,$BJ$5:BJ655)),MAX(0,BH656-SUMIF($F$5:F655,F656,$BJ$5:BJ655)))</f>
        <v>0</v>
      </c>
      <c r="BK656" s="57">
        <f t="shared" ca="1" si="219"/>
        <v>0</v>
      </c>
      <c r="BL656" s="57">
        <f ca="1">MAX(0,SUMIF(Invoice!A:A,F656,Invoice!B:B)-SUMIF(F:F,F656,BJ:BJ))*(COUNTIF(F:F,F656)=COUNTIF($F$5:F656,F656))</f>
        <v>0</v>
      </c>
    </row>
    <row r="657" spans="1:64" hidden="1">
      <c r="A657" s="43">
        <v>661</v>
      </c>
      <c r="B657" s="13" t="s">
        <v>145</v>
      </c>
      <c r="C657" s="13" t="s">
        <v>5706</v>
      </c>
      <c r="D657" s="13">
        <v>2</v>
      </c>
      <c r="E657" s="13">
        <v>1970</v>
      </c>
      <c r="F657" s="71" t="s">
        <v>4229</v>
      </c>
      <c r="G657" s="71" t="s">
        <v>4230</v>
      </c>
      <c r="H657" s="13" t="s">
        <v>1246</v>
      </c>
      <c r="I657" s="13" t="s">
        <v>55</v>
      </c>
      <c r="J657" s="28">
        <v>0</v>
      </c>
      <c r="K657" s="13" t="s">
        <v>148</v>
      </c>
      <c r="L657" s="13" t="s">
        <v>53</v>
      </c>
      <c r="M657" s="13">
        <v>15</v>
      </c>
      <c r="O657" s="13">
        <v>1</v>
      </c>
      <c r="P657" s="13">
        <v>2</v>
      </c>
      <c r="Q657" s="13">
        <v>7</v>
      </c>
      <c r="R657" s="13" t="s">
        <v>73</v>
      </c>
      <c r="S657" s="13" t="s">
        <v>73</v>
      </c>
      <c r="T657" s="13">
        <v>44901</v>
      </c>
      <c r="U657" s="13">
        <v>2958465</v>
      </c>
      <c r="V657" s="13" t="s">
        <v>5707</v>
      </c>
      <c r="W657" s="13" t="s">
        <v>144</v>
      </c>
      <c r="Y657" s="13" t="s">
        <v>143</v>
      </c>
      <c r="Z657" s="13">
        <v>7594328</v>
      </c>
      <c r="AA657" s="13">
        <v>1218</v>
      </c>
      <c r="AB657" s="13">
        <v>609</v>
      </c>
      <c r="AE657" s="51">
        <f t="shared" si="200"/>
        <v>15</v>
      </c>
      <c r="AG657" s="6" t="str">
        <f t="shared" si="201"/>
        <v>90MB1BG0-C1BAY0</v>
      </c>
      <c r="AH657" s="6" t="str">
        <f t="shared" si="202"/>
        <v>59MB1BGB-MB0A01S</v>
      </c>
      <c r="AI657" s="6" t="str">
        <f t="shared" si="203"/>
        <v/>
      </c>
      <c r="AJ657" s="6" t="str">
        <f t="shared" si="204"/>
        <v/>
      </c>
      <c r="AK657" s="6" t="str">
        <f t="shared" si="205"/>
        <v/>
      </c>
      <c r="AL657" s="6" t="str">
        <f t="shared" si="206"/>
        <v/>
      </c>
      <c r="AM657" s="6" t="str">
        <f t="shared" si="207"/>
        <v/>
      </c>
      <c r="AN657" s="6" t="str">
        <f t="shared" si="208"/>
        <v/>
      </c>
      <c r="AO657" s="6" t="str">
        <f t="shared" si="209"/>
        <v xml:space="preserve">90MB1BG0-C1BAY0 | 59MB1BGB-MB0A01S |  |  |  |  |  | </v>
      </c>
      <c r="AP657" s="6">
        <f t="shared" si="210"/>
        <v>0</v>
      </c>
      <c r="AQ657" s="4"/>
      <c r="AR657" s="6" t="b">
        <f t="shared" si="211"/>
        <v>1</v>
      </c>
      <c r="AS657" s="6" t="str">
        <f t="shared" si="212"/>
        <v>461E | 90MB1BG0-C1BAY0 | 59MB1BGB-MB0A01S |  |  |  |  |  |  | I6</v>
      </c>
      <c r="AT657" s="63">
        <f>IF(NOT(AR657),IF(TRIM($H657)="","Assembly","Phantom Alt"),VLOOKUP(F657,ZPCS04!B:G,6,0))</f>
        <v>932</v>
      </c>
      <c r="AU657" s="7"/>
      <c r="AV657" s="38">
        <f ca="1">IF(TRIM($W657)="F",OFFSET($A$5,MATCH($AS657,$AS$5:$AS657,0)-1,0),$A657)</f>
        <v>628</v>
      </c>
      <c r="AW657" s="38">
        <f ca="1">IFERROR(OFFSET(ZPCS04!$A$1,MATCH(F657,ZPCS04!B:B,0)-1,0),100)</f>
        <v>2</v>
      </c>
      <c r="AX657" s="7"/>
      <c r="AY657" s="6" t="b">
        <f t="shared" si="213"/>
        <v>0</v>
      </c>
      <c r="AZ657" s="6" t="b">
        <f t="shared" si="214"/>
        <v>0</v>
      </c>
      <c r="BB657" s="38" t="str">
        <f ca="1">IF(AT657="Phantom Alt",MATCH($AS657,$AS$5:$AS657,0),IF(OR(OFFSET($AF657,0,8-COUNTBLANK($AG657:$AN657))=$F656,$BE657=$BE656),$BB656,""))</f>
        <v/>
      </c>
      <c r="BC657" s="41"/>
      <c r="BD657" s="55" t="str">
        <f t="shared" si="215"/>
        <v>90MB1BG0-C1BAY0 | 07024-02540200</v>
      </c>
      <c r="BE657" s="55" t="str">
        <f t="shared" ca="1" si="216"/>
        <v>90MB1BG0-C1BAY0 | 59MB1BGB-MB0A01S</v>
      </c>
      <c r="BF657" s="57">
        <f ca="1">IFERROR(VLOOKUP($BE657,$BD$5:$BF656,3,0)*$AE657,VLOOKUP($C657,Demanda!$A:$B,2,0)*$AE657)*IF(AT657="Phantom Alt",$BC657,TRUE)</f>
        <v>22500</v>
      </c>
      <c r="BG657" s="57">
        <f t="shared" ca="1" si="217"/>
        <v>0</v>
      </c>
      <c r="BH657" s="57">
        <f>SUMIF(Invoice!A:A,F657,Invoice!B:B)</f>
        <v>0</v>
      </c>
      <c r="BI657" s="57">
        <f t="shared" ca="1" si="218"/>
        <v>27000</v>
      </c>
      <c r="BJ657" s="57">
        <f ca="1">MIN((BI657-SUMIF($AS$5:AS656,AS657,$BJ$5:BJ656)),MAX(0,BH657-SUMIF($F$5:F656,F657,$BJ$5:BJ656)))</f>
        <v>0</v>
      </c>
      <c r="BK657" s="57">
        <f t="shared" ca="1" si="219"/>
        <v>0</v>
      </c>
      <c r="BL657" s="57">
        <f ca="1">MAX(0,SUMIF(Invoice!A:A,F657,Invoice!B:B)-SUMIF(F:F,F657,BJ:BJ))*(COUNTIF(F:F,F657)=COUNTIF($F$5:F657,F657))</f>
        <v>0</v>
      </c>
    </row>
    <row r="658" spans="1:64" hidden="1">
      <c r="A658" s="43">
        <v>657</v>
      </c>
      <c r="B658" s="13" t="s">
        <v>145</v>
      </c>
      <c r="C658" s="13" t="s">
        <v>5706</v>
      </c>
      <c r="D658" s="13">
        <v>2</v>
      </c>
      <c r="E658" s="13">
        <v>1980</v>
      </c>
      <c r="F658" s="71" t="s">
        <v>482</v>
      </c>
      <c r="G658" s="71" t="s">
        <v>483</v>
      </c>
      <c r="H658" s="13" t="s">
        <v>1253</v>
      </c>
      <c r="I658" s="13" t="s">
        <v>55</v>
      </c>
      <c r="J658" s="28">
        <v>0</v>
      </c>
      <c r="K658" s="13" t="s">
        <v>481</v>
      </c>
      <c r="L658" s="13" t="s">
        <v>53</v>
      </c>
      <c r="M658" s="13">
        <v>14</v>
      </c>
      <c r="O658" s="13">
        <v>1</v>
      </c>
      <c r="P658" s="13">
        <v>2</v>
      </c>
      <c r="Q658" s="13">
        <v>4</v>
      </c>
      <c r="R658" s="13" t="s">
        <v>73</v>
      </c>
      <c r="S658" s="13" t="s">
        <v>73</v>
      </c>
      <c r="T658" s="13">
        <v>44901</v>
      </c>
      <c r="U658" s="13">
        <v>2958465</v>
      </c>
      <c r="V658" s="13" t="s">
        <v>5707</v>
      </c>
      <c r="W658" s="13" t="s">
        <v>144</v>
      </c>
      <c r="Y658" s="13" t="s">
        <v>143</v>
      </c>
      <c r="Z658" s="13">
        <v>7594328</v>
      </c>
      <c r="AA658" s="13">
        <v>1222</v>
      </c>
      <c r="AB658" s="13">
        <v>611</v>
      </c>
      <c r="AE658" s="51">
        <f t="shared" si="200"/>
        <v>14</v>
      </c>
      <c r="AG658" s="6" t="str">
        <f t="shared" si="201"/>
        <v>90MB1BG0-C1BAY0</v>
      </c>
      <c r="AH658" s="6" t="str">
        <f t="shared" si="202"/>
        <v>59MB1BGB-MB0A01S</v>
      </c>
      <c r="AI658" s="6" t="str">
        <f t="shared" si="203"/>
        <v/>
      </c>
      <c r="AJ658" s="6" t="str">
        <f t="shared" si="204"/>
        <v/>
      </c>
      <c r="AK658" s="6" t="str">
        <f t="shared" si="205"/>
        <v/>
      </c>
      <c r="AL658" s="6" t="str">
        <f t="shared" si="206"/>
        <v/>
      </c>
      <c r="AM658" s="6" t="str">
        <f t="shared" si="207"/>
        <v/>
      </c>
      <c r="AN658" s="6" t="str">
        <f t="shared" si="208"/>
        <v/>
      </c>
      <c r="AO658" s="6" t="str">
        <f t="shared" si="209"/>
        <v xml:space="preserve">90MB1BG0-C1BAY0 | 59MB1BGB-MB0A01S |  |  |  |  |  | </v>
      </c>
      <c r="AP658" s="6">
        <f t="shared" si="210"/>
        <v>0</v>
      </c>
      <c r="AQ658" s="4"/>
      <c r="AR658" s="6" t="b">
        <f t="shared" si="211"/>
        <v>1</v>
      </c>
      <c r="AS658" s="6" t="str">
        <f t="shared" si="212"/>
        <v>461E | 90MB1BG0-C1BAY0 | 59MB1BGB-MB0A01S |  |  |  |  |  |  | I7</v>
      </c>
      <c r="AT658" s="63">
        <f>IF(NOT(AR658),IF(TRIM($H658)="","Assembly","Phantom Alt"),VLOOKUP(F658,ZPCS04!B:G,6,0))</f>
        <v>299</v>
      </c>
      <c r="AU658" s="7"/>
      <c r="AV658" s="38">
        <f ca="1">IF(TRIM($W658)="F",OFFSET($A$5,MATCH($AS658,$AS$5:$AS658,0)-1,0),$A658)</f>
        <v>631</v>
      </c>
      <c r="AW658" s="38">
        <f ca="1">IFERROR(OFFSET(ZPCS04!$A$1,MATCH(F658,ZPCS04!B:B,0)-1,0),100)</f>
        <v>2</v>
      </c>
      <c r="AX658" s="7"/>
      <c r="AY658" s="6" t="b">
        <f t="shared" si="213"/>
        <v>0</v>
      </c>
      <c r="AZ658" s="6" t="b">
        <f t="shared" si="214"/>
        <v>0</v>
      </c>
      <c r="BB658" s="38" t="str">
        <f ca="1">IF(AT658="Phantom Alt",MATCH($AS658,$AS$5:$AS658,0),IF(OR(OFFSET($AF658,0,8-COUNTBLANK($AG658:$AN658))=$F657,$BE658=$BE657),$BB657,""))</f>
        <v/>
      </c>
      <c r="BC658" s="41"/>
      <c r="BD658" s="55" t="str">
        <f t="shared" si="215"/>
        <v>90MB1BG0-C1BAY0 | 07024-01153600</v>
      </c>
      <c r="BE658" s="55" t="str">
        <f t="shared" ca="1" si="216"/>
        <v>90MB1BG0-C1BAY0 | 59MB1BGB-MB0A01S</v>
      </c>
      <c r="BF658" s="57">
        <f ca="1">IFERROR(VLOOKUP($BE658,$BD$5:$BF657,3,0)*$AE658,VLOOKUP($C658,Demanda!$A:$B,2,0)*$AE658)*IF(AT658="Phantom Alt",$BC658,TRUE)</f>
        <v>21000</v>
      </c>
      <c r="BG658" s="57">
        <f t="shared" ca="1" si="217"/>
        <v>0</v>
      </c>
      <c r="BH658" s="57">
        <f>SUMIF(Invoice!A:A,F658,Invoice!B:B)</f>
        <v>0</v>
      </c>
      <c r="BI658" s="57">
        <f t="shared" ca="1" si="218"/>
        <v>28500</v>
      </c>
      <c r="BJ658" s="57">
        <f ca="1">MIN((BI658-SUMIF($AS$5:AS657,AS658,$BJ$5:BJ657)),MAX(0,BH658-SUMIF($F$5:F657,F658,$BJ$5:BJ657)))</f>
        <v>0</v>
      </c>
      <c r="BK658" s="57">
        <f t="shared" ca="1" si="219"/>
        <v>0</v>
      </c>
      <c r="BL658" s="57">
        <f ca="1">MAX(0,SUMIF(Invoice!A:A,F658,Invoice!B:B)-SUMIF(F:F,F658,BJ:BJ))*(COUNTIF(F:F,F658)=COUNTIF($F$5:F658,F658))</f>
        <v>0</v>
      </c>
    </row>
    <row r="659" spans="1:64" hidden="1">
      <c r="A659" s="43">
        <v>658</v>
      </c>
      <c r="B659" s="13" t="s">
        <v>145</v>
      </c>
      <c r="C659" s="13" t="s">
        <v>5706</v>
      </c>
      <c r="D659" s="13">
        <v>2</v>
      </c>
      <c r="E659" s="13">
        <v>1980</v>
      </c>
      <c r="F659" s="71" t="s">
        <v>484</v>
      </c>
      <c r="G659" s="71" t="s">
        <v>485</v>
      </c>
      <c r="H659" s="13" t="s">
        <v>1253</v>
      </c>
      <c r="I659" s="13" t="s">
        <v>55</v>
      </c>
      <c r="J659" s="28">
        <v>0</v>
      </c>
      <c r="K659" s="13" t="s">
        <v>481</v>
      </c>
      <c r="L659" s="13" t="s">
        <v>53</v>
      </c>
      <c r="M659" s="13">
        <v>14</v>
      </c>
      <c r="O659" s="13">
        <v>1</v>
      </c>
      <c r="P659" s="13">
        <v>2</v>
      </c>
      <c r="Q659" s="13">
        <v>5</v>
      </c>
      <c r="R659" s="13" t="s">
        <v>73</v>
      </c>
      <c r="S659" s="13" t="s">
        <v>73</v>
      </c>
      <c r="T659" s="13">
        <v>44901</v>
      </c>
      <c r="U659" s="13">
        <v>2958465</v>
      </c>
      <c r="V659" s="13" t="s">
        <v>5707</v>
      </c>
      <c r="W659" s="13" t="s">
        <v>144</v>
      </c>
      <c r="Y659" s="13" t="s">
        <v>143</v>
      </c>
      <c r="Z659" s="13">
        <v>7594328</v>
      </c>
      <c r="AA659" s="13">
        <v>1224</v>
      </c>
      <c r="AB659" s="13">
        <v>612</v>
      </c>
      <c r="AE659" s="51">
        <f t="shared" si="200"/>
        <v>14</v>
      </c>
      <c r="AG659" s="6" t="str">
        <f t="shared" si="201"/>
        <v>90MB1BG0-C1BAY0</v>
      </c>
      <c r="AH659" s="6" t="str">
        <f t="shared" si="202"/>
        <v>59MB1BGB-MB0A01S</v>
      </c>
      <c r="AI659" s="6" t="str">
        <f t="shared" si="203"/>
        <v/>
      </c>
      <c r="AJ659" s="6" t="str">
        <f t="shared" si="204"/>
        <v/>
      </c>
      <c r="AK659" s="6" t="str">
        <f t="shared" si="205"/>
        <v/>
      </c>
      <c r="AL659" s="6" t="str">
        <f t="shared" si="206"/>
        <v/>
      </c>
      <c r="AM659" s="6" t="str">
        <f t="shared" si="207"/>
        <v/>
      </c>
      <c r="AN659" s="6" t="str">
        <f t="shared" si="208"/>
        <v/>
      </c>
      <c r="AO659" s="6" t="str">
        <f t="shared" si="209"/>
        <v xml:space="preserve">90MB1BG0-C1BAY0 | 59MB1BGB-MB0A01S |  |  |  |  |  | </v>
      </c>
      <c r="AP659" s="6">
        <f t="shared" si="210"/>
        <v>0</v>
      </c>
      <c r="AQ659" s="4"/>
      <c r="AR659" s="6" t="b">
        <f t="shared" si="211"/>
        <v>1</v>
      </c>
      <c r="AS659" s="6" t="str">
        <f t="shared" si="212"/>
        <v>461E | 90MB1BG0-C1BAY0 | 59MB1BGB-MB0A01S |  |  |  |  |  |  | I7</v>
      </c>
      <c r="AT659" s="63">
        <f>IF(NOT(AR659),IF(TRIM($H659)="","Assembly","Phantom Alt"),VLOOKUP(F659,ZPCS04!B:G,6,0))</f>
        <v>299</v>
      </c>
      <c r="AU659" s="7"/>
      <c r="AV659" s="38">
        <f ca="1">IF(TRIM($W659)="F",OFFSET($A$5,MATCH($AS659,$AS$5:$AS659,0)-1,0),$A659)</f>
        <v>631</v>
      </c>
      <c r="AW659" s="38">
        <f ca="1">IFERROR(OFFSET(ZPCS04!$A$1,MATCH(F659,ZPCS04!B:B,0)-1,0),100)</f>
        <v>2</v>
      </c>
      <c r="AX659" s="7"/>
      <c r="AY659" s="6" t="b">
        <f t="shared" si="213"/>
        <v>0</v>
      </c>
      <c r="AZ659" s="6" t="b">
        <f t="shared" si="214"/>
        <v>0</v>
      </c>
      <c r="BB659" s="38" t="str">
        <f ca="1">IF(AT659="Phantom Alt",MATCH($AS659,$AS$5:$AS659,0),IF(OR(OFFSET($AF659,0,8-COUNTBLANK($AG659:$AN659))=$F658,$BE659=$BE658),$BB658,""))</f>
        <v/>
      </c>
      <c r="BC659" s="41"/>
      <c r="BD659" s="55" t="str">
        <f t="shared" si="215"/>
        <v>90MB1BG0-C1BAY0 | 07024-01950200</v>
      </c>
      <c r="BE659" s="55" t="str">
        <f t="shared" ca="1" si="216"/>
        <v>90MB1BG0-C1BAY0 | 59MB1BGB-MB0A01S</v>
      </c>
      <c r="BF659" s="57">
        <f ca="1">IFERROR(VLOOKUP($BE659,$BD$5:$BF658,3,0)*$AE659,VLOOKUP($C659,Demanda!$A:$B,2,0)*$AE659)*IF(AT659="Phantom Alt",$BC659,TRUE)</f>
        <v>21000</v>
      </c>
      <c r="BG659" s="57">
        <f t="shared" ca="1" si="217"/>
        <v>0</v>
      </c>
      <c r="BH659" s="57">
        <f>SUMIF(Invoice!A:A,F659,Invoice!B:B)</f>
        <v>0</v>
      </c>
      <c r="BI659" s="57">
        <f t="shared" ca="1" si="218"/>
        <v>28500</v>
      </c>
      <c r="BJ659" s="57">
        <f ca="1">MIN((BI659-SUMIF($AS$5:AS658,AS659,$BJ$5:BJ658)),MAX(0,BH659-SUMIF($F$5:F658,F659,$BJ$5:BJ658)))</f>
        <v>0</v>
      </c>
      <c r="BK659" s="57">
        <f t="shared" ca="1" si="219"/>
        <v>0</v>
      </c>
      <c r="BL659" s="57">
        <f ca="1">MAX(0,SUMIF(Invoice!A:A,F659,Invoice!B:B)-SUMIF(F:F,F659,BJ:BJ))*(COUNTIF(F:F,F659)=COUNTIF($F$5:F659,F659))</f>
        <v>0</v>
      </c>
    </row>
    <row r="660" spans="1:64" hidden="1">
      <c r="A660" s="43">
        <v>659</v>
      </c>
      <c r="B660" s="13" t="s">
        <v>145</v>
      </c>
      <c r="C660" s="13" t="s">
        <v>5706</v>
      </c>
      <c r="D660" s="13">
        <v>2</v>
      </c>
      <c r="E660" s="13">
        <v>1980</v>
      </c>
      <c r="F660" s="71" t="s">
        <v>486</v>
      </c>
      <c r="G660" s="71" t="s">
        <v>487</v>
      </c>
      <c r="H660" s="13" t="s">
        <v>1253</v>
      </c>
      <c r="I660" s="13" t="s">
        <v>54</v>
      </c>
      <c r="J660" s="28">
        <v>100</v>
      </c>
      <c r="K660" s="13" t="s">
        <v>148</v>
      </c>
      <c r="L660" s="13" t="s">
        <v>53</v>
      </c>
      <c r="M660" s="13">
        <v>14</v>
      </c>
      <c r="N660" s="13">
        <v>14</v>
      </c>
      <c r="O660" s="13">
        <v>1</v>
      </c>
      <c r="P660" s="13">
        <v>2</v>
      </c>
      <c r="Q660" s="13">
        <v>3</v>
      </c>
      <c r="R660" s="13" t="s">
        <v>73</v>
      </c>
      <c r="S660" s="13" t="s">
        <v>73</v>
      </c>
      <c r="T660" s="13">
        <v>44901</v>
      </c>
      <c r="U660" s="13">
        <v>2958465</v>
      </c>
      <c r="V660" s="13" t="s">
        <v>5707</v>
      </c>
      <c r="W660" s="13" t="s">
        <v>144</v>
      </c>
      <c r="Y660" s="13" t="s">
        <v>143</v>
      </c>
      <c r="Z660" s="13">
        <v>7594328</v>
      </c>
      <c r="AA660" s="13">
        <v>1220</v>
      </c>
      <c r="AB660" s="13">
        <v>610</v>
      </c>
      <c r="AE660" s="51">
        <f t="shared" si="200"/>
        <v>14</v>
      </c>
      <c r="AG660" s="6" t="str">
        <f t="shared" si="201"/>
        <v>90MB1BG0-C1BAY0</v>
      </c>
      <c r="AH660" s="6" t="str">
        <f t="shared" si="202"/>
        <v>59MB1BGB-MB0A01S</v>
      </c>
      <c r="AI660" s="6" t="str">
        <f t="shared" si="203"/>
        <v/>
      </c>
      <c r="AJ660" s="6" t="str">
        <f t="shared" si="204"/>
        <v/>
      </c>
      <c r="AK660" s="6" t="str">
        <f t="shared" si="205"/>
        <v/>
      </c>
      <c r="AL660" s="6" t="str">
        <f t="shared" si="206"/>
        <v/>
      </c>
      <c r="AM660" s="6" t="str">
        <f t="shared" si="207"/>
        <v/>
      </c>
      <c r="AN660" s="6" t="str">
        <f t="shared" si="208"/>
        <v/>
      </c>
      <c r="AO660" s="6" t="str">
        <f t="shared" si="209"/>
        <v xml:space="preserve">90MB1BG0-C1BAY0 | 59MB1BGB-MB0A01S |  |  |  |  |  | </v>
      </c>
      <c r="AP660" s="6">
        <f t="shared" si="210"/>
        <v>100</v>
      </c>
      <c r="AQ660" s="4"/>
      <c r="AR660" s="6" t="b">
        <f t="shared" si="211"/>
        <v>1</v>
      </c>
      <c r="AS660" s="6" t="str">
        <f t="shared" si="212"/>
        <v>461E | 90MB1BG0-C1BAY0 | 59MB1BGB-MB0A01S |  |  |  |  |  |  | I7</v>
      </c>
      <c r="AT660" s="63">
        <f>IF(NOT(AR660),IF(TRIM($H660)="","Assembly","Phantom Alt"),VLOOKUP(F660,ZPCS04!B:G,6,0))</f>
        <v>299</v>
      </c>
      <c r="AU660" s="7"/>
      <c r="AV660" s="38">
        <f ca="1">IF(TRIM($W660)="F",OFFSET($A$5,MATCH($AS660,$AS$5:$AS660,0)-1,0),$A660)</f>
        <v>631</v>
      </c>
      <c r="AW660" s="38">
        <f ca="1">IFERROR(OFFSET(ZPCS04!$A$1,MATCH(F660,ZPCS04!B:B,0)-1,0),100)</f>
        <v>1.9999997899999999</v>
      </c>
      <c r="AX660" s="7"/>
      <c r="AY660" s="6" t="b">
        <f t="shared" si="213"/>
        <v>0</v>
      </c>
      <c r="AZ660" s="6" t="b">
        <f t="shared" si="214"/>
        <v>0</v>
      </c>
      <c r="BB660" s="38" t="str">
        <f ca="1">IF(AT660="Phantom Alt",MATCH($AS660,$AS$5:$AS660,0),IF(OR(OFFSET($AF660,0,8-COUNTBLANK($AG660:$AN660))=$F659,$BE660=$BE659),$BB659,""))</f>
        <v/>
      </c>
      <c r="BC660" s="41"/>
      <c r="BD660" s="55" t="str">
        <f t="shared" si="215"/>
        <v>90MB1BG0-C1BAY0 | 07024-02060000</v>
      </c>
      <c r="BE660" s="55" t="str">
        <f t="shared" ca="1" si="216"/>
        <v>90MB1BG0-C1BAY0 | 59MB1BGB-MB0A01S</v>
      </c>
      <c r="BF660" s="57">
        <f ca="1">IFERROR(VLOOKUP($BE660,$BD$5:$BF659,3,0)*$AE660,VLOOKUP($C660,Demanda!$A:$B,2,0)*$AE660)*IF(AT660="Phantom Alt",$BC660,TRUE)</f>
        <v>21000</v>
      </c>
      <c r="BG660" s="57">
        <f t="shared" ca="1" si="217"/>
        <v>21000</v>
      </c>
      <c r="BH660" s="57">
        <f>SUMIF(Invoice!A:A,F660,Invoice!B:B)</f>
        <v>21000</v>
      </c>
      <c r="BI660" s="57">
        <f t="shared" ca="1" si="218"/>
        <v>28500</v>
      </c>
      <c r="BJ660" s="57">
        <f ca="1">MIN((BI660-SUMIF($AS$5:AS659,AS660,$BJ$5:BJ659)),MAX(0,BH660-SUMIF($F$5:F659,F660,$BJ$5:BJ659)))</f>
        <v>21000</v>
      </c>
      <c r="BK660" s="57">
        <f t="shared" ca="1" si="219"/>
        <v>0</v>
      </c>
      <c r="BL660" s="57">
        <f ca="1">MAX(0,SUMIF(Invoice!A:A,F660,Invoice!B:B)-SUMIF(F:F,F660,BJ:BJ))*(COUNTIF(F:F,F660)=COUNTIF($F$5:F660,F660))</f>
        <v>0</v>
      </c>
    </row>
    <row r="661" spans="1:64" hidden="1">
      <c r="A661" s="43">
        <v>660</v>
      </c>
      <c r="B661" s="13" t="s">
        <v>145</v>
      </c>
      <c r="C661" s="13" t="s">
        <v>5706</v>
      </c>
      <c r="D661" s="13">
        <v>2</v>
      </c>
      <c r="E661" s="13">
        <v>1990</v>
      </c>
      <c r="F661" s="71" t="s">
        <v>289</v>
      </c>
      <c r="G661" s="71" t="s">
        <v>290</v>
      </c>
      <c r="H661" s="13" t="s">
        <v>1260</v>
      </c>
      <c r="I661" s="13" t="s">
        <v>54</v>
      </c>
      <c r="J661" s="28">
        <v>100</v>
      </c>
      <c r="K661" s="13" t="s">
        <v>148</v>
      </c>
      <c r="L661" s="13" t="s">
        <v>53</v>
      </c>
      <c r="M661" s="13">
        <v>1</v>
      </c>
      <c r="N661" s="13">
        <v>1</v>
      </c>
      <c r="O661" s="13">
        <v>1</v>
      </c>
      <c r="P661" s="13">
        <v>2</v>
      </c>
      <c r="Q661" s="13">
        <v>4</v>
      </c>
      <c r="R661" s="13" t="s">
        <v>73</v>
      </c>
      <c r="S661" s="13" t="s">
        <v>73</v>
      </c>
      <c r="T661" s="13">
        <v>44901</v>
      </c>
      <c r="U661" s="13">
        <v>2958465</v>
      </c>
      <c r="V661" s="13" t="s">
        <v>5707</v>
      </c>
      <c r="W661" s="13" t="s">
        <v>144</v>
      </c>
      <c r="Y661" s="13" t="s">
        <v>143</v>
      </c>
      <c r="Z661" s="13">
        <v>7594328</v>
      </c>
      <c r="AA661" s="13">
        <v>1226</v>
      </c>
      <c r="AB661" s="13">
        <v>613</v>
      </c>
      <c r="AE661" s="51">
        <f t="shared" si="200"/>
        <v>1</v>
      </c>
      <c r="AG661" s="6" t="str">
        <f t="shared" si="201"/>
        <v>90MB1BG0-C1BAY0</v>
      </c>
      <c r="AH661" s="6" t="str">
        <f t="shared" si="202"/>
        <v>59MB1BGB-MB0A01S</v>
      </c>
      <c r="AI661" s="6" t="str">
        <f t="shared" si="203"/>
        <v/>
      </c>
      <c r="AJ661" s="6" t="str">
        <f t="shared" si="204"/>
        <v/>
      </c>
      <c r="AK661" s="6" t="str">
        <f t="shared" si="205"/>
        <v/>
      </c>
      <c r="AL661" s="6" t="str">
        <f t="shared" si="206"/>
        <v/>
      </c>
      <c r="AM661" s="6" t="str">
        <f t="shared" si="207"/>
        <v/>
      </c>
      <c r="AN661" s="6" t="str">
        <f t="shared" si="208"/>
        <v/>
      </c>
      <c r="AO661" s="6" t="str">
        <f t="shared" si="209"/>
        <v xml:space="preserve">90MB1BG0-C1BAY0 | 59MB1BGB-MB0A01S |  |  |  |  |  | </v>
      </c>
      <c r="AP661" s="6">
        <f t="shared" si="210"/>
        <v>100</v>
      </c>
      <c r="AQ661" s="4"/>
      <c r="AR661" s="6" t="b">
        <f t="shared" si="211"/>
        <v>1</v>
      </c>
      <c r="AS661" s="6" t="str">
        <f t="shared" si="212"/>
        <v>461E | 90MB1BG0-C1BAY0 | 59MB1BGB-MB0A01S |  |  |  |  |  |  | I8</v>
      </c>
      <c r="AT661" s="63">
        <f>IF(NOT(AR661),IF(TRIM($H661)="","Assembly","Phantom Alt"),VLOOKUP(F661,ZPCS04!B:G,6,0))</f>
        <v>294</v>
      </c>
      <c r="AU661" s="7"/>
      <c r="AV661" s="38">
        <f ca="1">IF(TRIM($W661)="F",OFFSET($A$5,MATCH($AS661,$AS$5:$AS661,0)-1,0),$A661)</f>
        <v>637</v>
      </c>
      <c r="AW661" s="38">
        <f ca="1">IFERROR(OFFSET(ZPCS04!$A$1,MATCH(F661,ZPCS04!B:B,0)-1,0),100)</f>
        <v>1.9999999850000001</v>
      </c>
      <c r="AX661" s="7"/>
      <c r="AY661" s="6" t="b">
        <f t="shared" si="213"/>
        <v>0</v>
      </c>
      <c r="AZ661" s="6" t="b">
        <f t="shared" si="214"/>
        <v>1</v>
      </c>
      <c r="BB661" s="38" t="str">
        <f ca="1">IF(AT661="Phantom Alt",MATCH($AS661,$AS$5:$AS661,0),IF(OR(OFFSET($AF661,0,8-COUNTBLANK($AG661:$AN661))=$F660,$BE661=$BE660),$BB660,""))</f>
        <v/>
      </c>
      <c r="BC661" s="41"/>
      <c r="BD661" s="55" t="str">
        <f t="shared" si="215"/>
        <v>90MB1BG0-C1BAY0 | 06007-00080000</v>
      </c>
      <c r="BE661" s="55" t="str">
        <f t="shared" ca="1" si="216"/>
        <v>90MB1BG0-C1BAY0 | 59MB1BGB-MB0A01S</v>
      </c>
      <c r="BF661" s="57">
        <f ca="1">IFERROR(VLOOKUP($BE661,$BD$5:$BF660,3,0)*$AE661,VLOOKUP($C661,Demanda!$A:$B,2,0)*$AE661)*IF(AT661="Phantom Alt",$BC661,TRUE)</f>
        <v>1500</v>
      </c>
      <c r="BG661" s="57">
        <f t="shared" ca="1" si="217"/>
        <v>1500</v>
      </c>
      <c r="BH661" s="57">
        <f>SUMIF(Invoice!A:A,F661,Invoice!B:B)</f>
        <v>1500</v>
      </c>
      <c r="BI661" s="57">
        <f t="shared" ca="1" si="218"/>
        <v>3000</v>
      </c>
      <c r="BJ661" s="57">
        <f ca="1">MIN((BI661-SUMIF($AS$5:AS660,AS661,$BJ$5:BJ660)),MAX(0,BH661-SUMIF($F$5:F660,F661,$BJ$5:BJ660)))</f>
        <v>1500</v>
      </c>
      <c r="BK661" s="57">
        <f t="shared" ca="1" si="219"/>
        <v>0</v>
      </c>
      <c r="BL661" s="57">
        <f ca="1">MAX(0,SUMIF(Invoice!A:A,F661,Invoice!B:B)-SUMIF(F:F,F661,BJ:BJ))*(COUNTIF(F:F,F661)=COUNTIF($F$5:F661,F661))</f>
        <v>0</v>
      </c>
    </row>
    <row r="662" spans="1:64" hidden="1">
      <c r="A662" s="43">
        <v>666</v>
      </c>
      <c r="B662" s="13" t="s">
        <v>145</v>
      </c>
      <c r="C662" s="13" t="s">
        <v>5706</v>
      </c>
      <c r="D662" s="13">
        <v>2</v>
      </c>
      <c r="E662" s="13">
        <v>1990</v>
      </c>
      <c r="F662" s="71" t="s">
        <v>291</v>
      </c>
      <c r="G662" s="71" t="s">
        <v>292</v>
      </c>
      <c r="H662" s="13" t="s">
        <v>1260</v>
      </c>
      <c r="I662" s="13" t="s">
        <v>55</v>
      </c>
      <c r="J662" s="28">
        <v>0</v>
      </c>
      <c r="K662" s="13" t="s">
        <v>148</v>
      </c>
      <c r="L662" s="13" t="s">
        <v>53</v>
      </c>
      <c r="M662" s="13">
        <v>1</v>
      </c>
      <c r="O662" s="13">
        <v>1</v>
      </c>
      <c r="P662" s="13">
        <v>2</v>
      </c>
      <c r="Q662" s="13">
        <v>5</v>
      </c>
      <c r="R662" s="13" t="s">
        <v>73</v>
      </c>
      <c r="S662" s="13" t="s">
        <v>73</v>
      </c>
      <c r="T662" s="13">
        <v>44901</v>
      </c>
      <c r="U662" s="13">
        <v>2958465</v>
      </c>
      <c r="V662" s="13" t="s">
        <v>5707</v>
      </c>
      <c r="W662" s="13" t="s">
        <v>144</v>
      </c>
      <c r="Y662" s="13" t="s">
        <v>143</v>
      </c>
      <c r="Z662" s="13">
        <v>7594328</v>
      </c>
      <c r="AA662" s="13">
        <v>1228</v>
      </c>
      <c r="AB662" s="13">
        <v>614</v>
      </c>
      <c r="AE662" s="51">
        <f t="shared" si="200"/>
        <v>1</v>
      </c>
      <c r="AG662" s="6" t="str">
        <f t="shared" si="201"/>
        <v>90MB1BG0-C1BAY0</v>
      </c>
      <c r="AH662" s="6" t="str">
        <f t="shared" si="202"/>
        <v>59MB1BGB-MB0A01S</v>
      </c>
      <c r="AI662" s="6" t="str">
        <f t="shared" si="203"/>
        <v/>
      </c>
      <c r="AJ662" s="6" t="str">
        <f t="shared" si="204"/>
        <v/>
      </c>
      <c r="AK662" s="6" t="str">
        <f t="shared" si="205"/>
        <v/>
      </c>
      <c r="AL662" s="6" t="str">
        <f t="shared" si="206"/>
        <v/>
      </c>
      <c r="AM662" s="6" t="str">
        <f t="shared" si="207"/>
        <v/>
      </c>
      <c r="AN662" s="6" t="str">
        <f t="shared" si="208"/>
        <v/>
      </c>
      <c r="AO662" s="6" t="str">
        <f t="shared" si="209"/>
        <v xml:space="preserve">90MB1BG0-C1BAY0 | 59MB1BGB-MB0A01S |  |  |  |  |  | </v>
      </c>
      <c r="AP662" s="6">
        <f t="shared" si="210"/>
        <v>0</v>
      </c>
      <c r="AQ662" s="4"/>
      <c r="AR662" s="6" t="b">
        <f t="shared" si="211"/>
        <v>1</v>
      </c>
      <c r="AS662" s="6" t="str">
        <f t="shared" si="212"/>
        <v>461E | 90MB1BG0-C1BAY0 | 59MB1BGB-MB0A01S |  |  |  |  |  |  | I8</v>
      </c>
      <c r="AT662" s="63">
        <f>IF(NOT(AR662),IF(TRIM($H662)="","Assembly","Phantom Alt"),VLOOKUP(F662,ZPCS04!B:G,6,0))</f>
        <v>294</v>
      </c>
      <c r="AU662" s="7"/>
      <c r="AV662" s="38">
        <f ca="1">IF(TRIM($W662)="F",OFFSET($A$5,MATCH($AS662,$AS$5:$AS662,0)-1,0),$A662)</f>
        <v>637</v>
      </c>
      <c r="AW662" s="38">
        <f ca="1">IFERROR(OFFSET(ZPCS04!$A$1,MATCH(F662,ZPCS04!B:B,0)-1,0),100)</f>
        <v>2</v>
      </c>
      <c r="AX662" s="7"/>
      <c r="AY662" s="6" t="b">
        <f t="shared" si="213"/>
        <v>0</v>
      </c>
      <c r="AZ662" s="6" t="b">
        <f t="shared" si="214"/>
        <v>1</v>
      </c>
      <c r="BB662" s="38" t="str">
        <f ca="1">IF(AT662="Phantom Alt",MATCH($AS662,$AS$5:$AS662,0),IF(OR(OFFSET($AF662,0,8-COUNTBLANK($AG662:$AN662))=$F661,$BE662=$BE661),$BB661,""))</f>
        <v/>
      </c>
      <c r="BC662" s="41"/>
      <c r="BD662" s="55" t="str">
        <f t="shared" si="215"/>
        <v>90MB1BG0-C1BAY0 | 06007-01830000</v>
      </c>
      <c r="BE662" s="55" t="str">
        <f t="shared" ca="1" si="216"/>
        <v>90MB1BG0-C1BAY0 | 59MB1BGB-MB0A01S</v>
      </c>
      <c r="BF662" s="57">
        <f ca="1">IFERROR(VLOOKUP($BE662,$BD$5:$BF661,3,0)*$AE662,VLOOKUP($C662,Demanda!$A:$B,2,0)*$AE662)*IF(AT662="Phantom Alt",$BC662,TRUE)</f>
        <v>1500</v>
      </c>
      <c r="BG662" s="57">
        <f t="shared" ca="1" si="217"/>
        <v>0</v>
      </c>
      <c r="BH662" s="57">
        <f>SUMIF(Invoice!A:A,F662,Invoice!B:B)</f>
        <v>0</v>
      </c>
      <c r="BI662" s="57">
        <f t="shared" ca="1" si="218"/>
        <v>3000</v>
      </c>
      <c r="BJ662" s="57">
        <f ca="1">MIN((BI662-SUMIF($AS$5:AS661,AS662,$BJ$5:BJ661)),MAX(0,BH662-SUMIF($F$5:F661,F662,$BJ$5:BJ661)))</f>
        <v>0</v>
      </c>
      <c r="BK662" s="57">
        <f t="shared" ca="1" si="219"/>
        <v>0</v>
      </c>
      <c r="BL662" s="57">
        <f ca="1">MAX(0,SUMIF(Invoice!A:A,F662,Invoice!B:B)-SUMIF(F:F,F662,BJ:BJ))*(COUNTIF(F:F,F662)=COUNTIF($F$5:F662,F662))</f>
        <v>0</v>
      </c>
    </row>
    <row r="663" spans="1:64" hidden="1">
      <c r="A663" s="43">
        <v>662</v>
      </c>
      <c r="B663" s="13" t="s">
        <v>145</v>
      </c>
      <c r="C663" s="13" t="s">
        <v>5706</v>
      </c>
      <c r="D663" s="13">
        <v>2</v>
      </c>
      <c r="E663" s="13">
        <v>2000</v>
      </c>
      <c r="F663" s="71" t="s">
        <v>492</v>
      </c>
      <c r="G663" s="71" t="s">
        <v>493</v>
      </c>
      <c r="I663" s="13" t="s">
        <v>54</v>
      </c>
      <c r="J663" s="28">
        <v>0</v>
      </c>
      <c r="K663" s="13" t="s">
        <v>148</v>
      </c>
      <c r="L663" s="13" t="s">
        <v>53</v>
      </c>
      <c r="M663" s="13">
        <v>2</v>
      </c>
      <c r="N663" s="13">
        <v>2</v>
      </c>
      <c r="O663" s="13">
        <v>1</v>
      </c>
      <c r="R663" s="13" t="s">
        <v>73</v>
      </c>
      <c r="S663" s="13" t="s">
        <v>73</v>
      </c>
      <c r="T663" s="13">
        <v>44901</v>
      </c>
      <c r="U663" s="13">
        <v>2958465</v>
      </c>
      <c r="V663" s="13" t="s">
        <v>5707</v>
      </c>
      <c r="W663" s="13" t="s">
        <v>144</v>
      </c>
      <c r="Y663" s="13" t="s">
        <v>143</v>
      </c>
      <c r="Z663" s="13">
        <v>7594328</v>
      </c>
      <c r="AA663" s="13">
        <v>1230</v>
      </c>
      <c r="AB663" s="13">
        <v>615</v>
      </c>
      <c r="AE663" s="51">
        <f t="shared" si="200"/>
        <v>2</v>
      </c>
      <c r="AG663" s="6" t="str">
        <f t="shared" si="201"/>
        <v>90MB1BG0-C1BAY0</v>
      </c>
      <c r="AH663" s="6" t="str">
        <f t="shared" si="202"/>
        <v>59MB1BGB-MB0A01S</v>
      </c>
      <c r="AI663" s="6" t="str">
        <f t="shared" si="203"/>
        <v/>
      </c>
      <c r="AJ663" s="6" t="str">
        <f t="shared" si="204"/>
        <v/>
      </c>
      <c r="AK663" s="6" t="str">
        <f t="shared" si="205"/>
        <v/>
      </c>
      <c r="AL663" s="6" t="str">
        <f t="shared" si="206"/>
        <v/>
      </c>
      <c r="AM663" s="6" t="str">
        <f t="shared" si="207"/>
        <v/>
      </c>
      <c r="AN663" s="6" t="str">
        <f t="shared" si="208"/>
        <v/>
      </c>
      <c r="AO663" s="6" t="str">
        <f t="shared" si="209"/>
        <v xml:space="preserve">90MB1BG0-C1BAY0 | 59MB1BGB-MB0A01S |  |  |  |  |  | </v>
      </c>
      <c r="AP663" s="6">
        <f t="shared" si="210"/>
        <v>100</v>
      </c>
      <c r="AQ663" s="4"/>
      <c r="AR663" s="6" t="b">
        <f t="shared" si="211"/>
        <v>1</v>
      </c>
      <c r="AS663" s="6" t="str">
        <f t="shared" si="212"/>
        <v>461E | 90MB1BG0-C1BAY0 | 59MB1BGB-MB0A01S |  |  |  |  |  |  | uniq663</v>
      </c>
      <c r="AT663" s="63">
        <f>IF(NOT(AR663),IF(TRIM($H663)="","Assembly","Phantom Alt"),VLOOKUP(F663,ZPCS04!B:G,6,0))</f>
        <v>88</v>
      </c>
      <c r="AU663" s="7"/>
      <c r="AV663" s="38">
        <f ca="1">IF(TRIM($W663)="F",OFFSET($A$5,MATCH($AS663,$AS$5:$AS663,0)-1,0),$A663)</f>
        <v>662</v>
      </c>
      <c r="AW663" s="38">
        <f ca="1">IFERROR(OFFSET(ZPCS04!$A$1,MATCH(F663,ZPCS04!B:B,0)-1,0),100)</f>
        <v>1.99999997</v>
      </c>
      <c r="AX663" s="7"/>
      <c r="AY663" s="6" t="b">
        <f t="shared" si="213"/>
        <v>1</v>
      </c>
      <c r="AZ663" s="6" t="b">
        <f t="shared" si="214"/>
        <v>1</v>
      </c>
      <c r="BB663" s="38" t="str">
        <f ca="1">IF(AT663="Phantom Alt",MATCH($AS663,$AS$5:$AS663,0),IF(OR(OFFSET($AF663,0,8-COUNTBLANK($AG663:$AN663))=$F662,$BE663=$BE662),$BB662,""))</f>
        <v/>
      </c>
      <c r="BC663" s="41"/>
      <c r="BD663" s="55" t="str">
        <f t="shared" si="215"/>
        <v>90MB1BG0-C1BAY0 | 07035-00480000</v>
      </c>
      <c r="BE663" s="55" t="str">
        <f t="shared" ca="1" si="216"/>
        <v>90MB1BG0-C1BAY0 | 59MB1BGB-MB0A01S</v>
      </c>
      <c r="BF663" s="57">
        <f ca="1">IFERROR(VLOOKUP($BE663,$BD$5:$BF662,3,0)*$AE663,VLOOKUP($C663,Demanda!$A:$B,2,0)*$AE663)*IF(AT663="Phantom Alt",$BC663,TRUE)</f>
        <v>3000</v>
      </c>
      <c r="BG663" s="57">
        <f t="shared" ca="1" si="217"/>
        <v>3000</v>
      </c>
      <c r="BH663" s="57">
        <f>SUMIF(Invoice!A:A,F663,Invoice!B:B)</f>
        <v>3000</v>
      </c>
      <c r="BI663" s="57">
        <f t="shared" ca="1" si="218"/>
        <v>3000</v>
      </c>
      <c r="BJ663" s="57">
        <f ca="1">MIN((BI663-SUMIF($AS$5:AS662,AS663,$BJ$5:BJ662)),MAX(0,BH663-SUMIF($F$5:F662,F663,$BJ$5:BJ662)))</f>
        <v>3000</v>
      </c>
      <c r="BK663" s="57">
        <f t="shared" ca="1" si="219"/>
        <v>0</v>
      </c>
      <c r="BL663" s="57">
        <f ca="1">MAX(0,SUMIF(Invoice!A:A,F663,Invoice!B:B)-SUMIF(F:F,F663,BJ:BJ))*(COUNTIF(F:F,F663)=COUNTIF($F$5:F663,F663))</f>
        <v>0</v>
      </c>
    </row>
    <row r="664" spans="1:64" hidden="1">
      <c r="A664" s="43">
        <v>663</v>
      </c>
      <c r="B664" s="13" t="s">
        <v>145</v>
      </c>
      <c r="C664" s="13" t="s">
        <v>5706</v>
      </c>
      <c r="D664" s="13">
        <v>2</v>
      </c>
      <c r="E664" s="13">
        <v>2010</v>
      </c>
      <c r="F664" s="71" t="s">
        <v>2183</v>
      </c>
      <c r="G664" s="71" t="s">
        <v>2184</v>
      </c>
      <c r="I664" s="13" t="s">
        <v>54</v>
      </c>
      <c r="J664" s="28">
        <v>0</v>
      </c>
      <c r="K664" s="13" t="s">
        <v>148</v>
      </c>
      <c r="L664" s="13" t="s">
        <v>53</v>
      </c>
      <c r="M664" s="13">
        <v>14</v>
      </c>
      <c r="N664" s="13">
        <v>14</v>
      </c>
      <c r="O664" s="13">
        <v>1</v>
      </c>
      <c r="R664" s="13" t="s">
        <v>73</v>
      </c>
      <c r="S664" s="13" t="s">
        <v>73</v>
      </c>
      <c r="T664" s="13">
        <v>44901</v>
      </c>
      <c r="U664" s="13">
        <v>2958465</v>
      </c>
      <c r="V664" s="13" t="s">
        <v>5707</v>
      </c>
      <c r="W664" s="13" t="s">
        <v>144</v>
      </c>
      <c r="Y664" s="13" t="s">
        <v>143</v>
      </c>
      <c r="Z664" s="13">
        <v>7594328</v>
      </c>
      <c r="AA664" s="13">
        <v>1232</v>
      </c>
      <c r="AB664" s="13">
        <v>616</v>
      </c>
      <c r="AE664" s="51">
        <f t="shared" si="200"/>
        <v>14</v>
      </c>
      <c r="AG664" s="6" t="str">
        <f t="shared" si="201"/>
        <v>90MB1BG0-C1BAY0</v>
      </c>
      <c r="AH664" s="6" t="str">
        <f t="shared" si="202"/>
        <v>59MB1BGB-MB0A01S</v>
      </c>
      <c r="AI664" s="6" t="str">
        <f t="shared" si="203"/>
        <v/>
      </c>
      <c r="AJ664" s="6" t="str">
        <f t="shared" si="204"/>
        <v/>
      </c>
      <c r="AK664" s="6" t="str">
        <f t="shared" si="205"/>
        <v/>
      </c>
      <c r="AL664" s="6" t="str">
        <f t="shared" si="206"/>
        <v/>
      </c>
      <c r="AM664" s="6" t="str">
        <f t="shared" si="207"/>
        <v/>
      </c>
      <c r="AN664" s="6" t="str">
        <f t="shared" si="208"/>
        <v/>
      </c>
      <c r="AO664" s="6" t="str">
        <f t="shared" si="209"/>
        <v xml:space="preserve">90MB1BG0-C1BAY0 | 59MB1BGB-MB0A01S |  |  |  |  |  | </v>
      </c>
      <c r="AP664" s="6">
        <f t="shared" si="210"/>
        <v>100</v>
      </c>
      <c r="AQ664" s="4"/>
      <c r="AR664" s="6" t="b">
        <f t="shared" si="211"/>
        <v>1</v>
      </c>
      <c r="AS664" s="6" t="str">
        <f t="shared" si="212"/>
        <v>461E | 90MB1BG0-C1BAY0 | 59MB1BGB-MB0A01S |  |  |  |  |  |  | uniq664</v>
      </c>
      <c r="AT664" s="63">
        <f>IF(NOT(AR664),IF(TRIM($H664)="","Assembly","Phantom Alt"),VLOOKUP(F664,ZPCS04!B:G,6,0))</f>
        <v>90</v>
      </c>
      <c r="AU664" s="7"/>
      <c r="AV664" s="38">
        <f ca="1">IF(TRIM($W664)="F",OFFSET($A$5,MATCH($AS664,$AS$5:$AS664,0)-1,0),$A664)</f>
        <v>663</v>
      </c>
      <c r="AW664" s="38">
        <f ca="1">IFERROR(OFFSET(ZPCS04!$A$1,MATCH(F664,ZPCS04!B:B,0)-1,0),100)</f>
        <v>1.9999997899999999</v>
      </c>
      <c r="AX664" s="7"/>
      <c r="AY664" s="6" t="b">
        <f t="shared" si="213"/>
        <v>1</v>
      </c>
      <c r="AZ664" s="6" t="b">
        <f t="shared" si="214"/>
        <v>1</v>
      </c>
      <c r="BB664" s="38" t="str">
        <f ca="1">IF(AT664="Phantom Alt",MATCH($AS664,$AS$5:$AS664,0),IF(OR(OFFSET($AF664,0,8-COUNTBLANK($AG664:$AN664))=$F663,$BE664=$BE663),$BB663,""))</f>
        <v/>
      </c>
      <c r="BC664" s="41"/>
      <c r="BD664" s="55" t="str">
        <f t="shared" si="215"/>
        <v>90MB1BG0-C1BAY0 | 07035-00750000</v>
      </c>
      <c r="BE664" s="55" t="str">
        <f t="shared" ca="1" si="216"/>
        <v>90MB1BG0-C1BAY0 | 59MB1BGB-MB0A01S</v>
      </c>
      <c r="BF664" s="57">
        <f ca="1">IFERROR(VLOOKUP($BE664,$BD$5:$BF663,3,0)*$AE664,VLOOKUP($C664,Demanda!$A:$B,2,0)*$AE664)*IF(AT664="Phantom Alt",$BC664,TRUE)</f>
        <v>21000</v>
      </c>
      <c r="BG664" s="57">
        <f t="shared" ca="1" si="217"/>
        <v>21000</v>
      </c>
      <c r="BH664" s="57">
        <f>SUMIF(Invoice!A:A,F664,Invoice!B:B)</f>
        <v>21000</v>
      </c>
      <c r="BI664" s="57">
        <f t="shared" ca="1" si="218"/>
        <v>21000</v>
      </c>
      <c r="BJ664" s="57">
        <f ca="1">MIN((BI664-SUMIF($AS$5:AS663,AS664,$BJ$5:BJ663)),MAX(0,BH664-SUMIF($F$5:F663,F664,$BJ$5:BJ663)))</f>
        <v>21000</v>
      </c>
      <c r="BK664" s="57">
        <f t="shared" ca="1" si="219"/>
        <v>0</v>
      </c>
      <c r="BL664" s="57">
        <f ca="1">MAX(0,SUMIF(Invoice!A:A,F664,Invoice!B:B)-SUMIF(F:F,F664,BJ:BJ))*(COUNTIF(F:F,F664)=COUNTIF($F$5:F664,F664))</f>
        <v>0</v>
      </c>
    </row>
    <row r="665" spans="1:64" hidden="1">
      <c r="A665" s="43">
        <v>664</v>
      </c>
      <c r="B665" s="13" t="s">
        <v>145</v>
      </c>
      <c r="C665" s="13" t="s">
        <v>5706</v>
      </c>
      <c r="D665" s="13">
        <v>2</v>
      </c>
      <c r="E665" s="13">
        <v>2020</v>
      </c>
      <c r="F665" s="71" t="s">
        <v>494</v>
      </c>
      <c r="G665" s="71" t="s">
        <v>495</v>
      </c>
      <c r="H665" s="13" t="s">
        <v>1280</v>
      </c>
      <c r="I665" s="13" t="s">
        <v>54</v>
      </c>
      <c r="J665" s="28">
        <v>100</v>
      </c>
      <c r="K665" s="13" t="s">
        <v>481</v>
      </c>
      <c r="L665" s="13" t="s">
        <v>53</v>
      </c>
      <c r="M665" s="13">
        <v>2</v>
      </c>
      <c r="N665" s="13">
        <v>2</v>
      </c>
      <c r="O665" s="13">
        <v>1</v>
      </c>
      <c r="P665" s="13">
        <v>2</v>
      </c>
      <c r="Q665" s="13">
        <v>1</v>
      </c>
      <c r="R665" s="13" t="s">
        <v>122</v>
      </c>
      <c r="S665" s="13" t="s">
        <v>122</v>
      </c>
      <c r="T665" s="13">
        <v>44901</v>
      </c>
      <c r="U665" s="13">
        <v>2958465</v>
      </c>
      <c r="V665" s="13" t="s">
        <v>5707</v>
      </c>
      <c r="W665" s="13" t="s">
        <v>144</v>
      </c>
      <c r="Y665" s="13" t="s">
        <v>143</v>
      </c>
      <c r="Z665" s="13">
        <v>7594328</v>
      </c>
      <c r="AA665" s="13">
        <v>1234</v>
      </c>
      <c r="AB665" s="13">
        <v>617</v>
      </c>
      <c r="AE665" s="51">
        <f t="shared" si="200"/>
        <v>2</v>
      </c>
      <c r="AG665" s="6" t="str">
        <f t="shared" si="201"/>
        <v>90MB1BG0-C1BAY0</v>
      </c>
      <c r="AH665" s="6" t="str">
        <f t="shared" si="202"/>
        <v>59MB1BGB-MB0A01S</v>
      </c>
      <c r="AI665" s="6" t="str">
        <f t="shared" si="203"/>
        <v/>
      </c>
      <c r="AJ665" s="6" t="str">
        <f t="shared" si="204"/>
        <v/>
      </c>
      <c r="AK665" s="6" t="str">
        <f t="shared" si="205"/>
        <v/>
      </c>
      <c r="AL665" s="6" t="str">
        <f t="shared" si="206"/>
        <v/>
      </c>
      <c r="AM665" s="6" t="str">
        <f t="shared" si="207"/>
        <v/>
      </c>
      <c r="AN665" s="6" t="str">
        <f t="shared" si="208"/>
        <v/>
      </c>
      <c r="AO665" s="6" t="str">
        <f t="shared" si="209"/>
        <v xml:space="preserve">90MB1BG0-C1BAY0 | 59MB1BGB-MB0A01S |  |  |  |  |  | </v>
      </c>
      <c r="AP665" s="6">
        <f t="shared" si="210"/>
        <v>100</v>
      </c>
      <c r="AQ665" s="4"/>
      <c r="AR665" s="6" t="b">
        <f t="shared" si="211"/>
        <v>1</v>
      </c>
      <c r="AS665" s="6" t="str">
        <f t="shared" si="212"/>
        <v>461E | 90MB1BG0-C1BAY0 | 59MB1BGB-MB0A01S |  |  |  |  |  |  | J1</v>
      </c>
      <c r="AT665" s="63">
        <f>IF(NOT(AR665),IF(TRIM($H665)="","Assembly","Phantom Alt"),VLOOKUP(F665,ZPCS04!B:G,6,0))</f>
        <v>820</v>
      </c>
      <c r="AU665" s="7"/>
      <c r="AV665" s="38">
        <f ca="1">IF(TRIM($W665)="F",OFFSET($A$5,MATCH($AS665,$AS$5:$AS665,0)-1,0),$A665)</f>
        <v>664</v>
      </c>
      <c r="AW665" s="38">
        <f ca="1">IFERROR(OFFSET(ZPCS04!$A$1,MATCH(F665,ZPCS04!B:B,0)-1,0),100)</f>
        <v>1.99999997</v>
      </c>
      <c r="AX665" s="7"/>
      <c r="AY665" s="6" t="b">
        <f t="shared" si="213"/>
        <v>1</v>
      </c>
      <c r="AZ665" s="6" t="b">
        <f t="shared" si="214"/>
        <v>1</v>
      </c>
      <c r="BB665" s="38" t="str">
        <f ca="1">IF(AT665="Phantom Alt",MATCH($AS665,$AS$5:$AS665,0),IF(OR(OFFSET($AF665,0,8-COUNTBLANK($AG665:$AN665))=$F664,$BE665=$BE664),$BB664,""))</f>
        <v/>
      </c>
      <c r="BC665" s="41"/>
      <c r="BD665" s="55" t="str">
        <f t="shared" si="215"/>
        <v>90MB1BG0-C1BAY0 | 07G001017120</v>
      </c>
      <c r="BE665" s="55" t="str">
        <f t="shared" ca="1" si="216"/>
        <v>90MB1BG0-C1BAY0 | 59MB1BGB-MB0A01S</v>
      </c>
      <c r="BF665" s="57">
        <f ca="1">IFERROR(VLOOKUP($BE665,$BD$5:$BF664,3,0)*$AE665,VLOOKUP($C665,Demanda!$A:$B,2,0)*$AE665)*IF(AT665="Phantom Alt",$BC665,TRUE)</f>
        <v>3000</v>
      </c>
      <c r="BG665" s="57">
        <f t="shared" ca="1" si="217"/>
        <v>3000</v>
      </c>
      <c r="BH665" s="57">
        <f>SUMIF(Invoice!A:A,F665,Invoice!B:B)</f>
        <v>3000</v>
      </c>
      <c r="BI665" s="57">
        <f t="shared" ca="1" si="218"/>
        <v>3000</v>
      </c>
      <c r="BJ665" s="57">
        <f ca="1">MIN((BI665-SUMIF($AS$5:AS664,AS665,$BJ$5:BJ664)),MAX(0,BH665-SUMIF($F$5:F664,F665,$BJ$5:BJ664)))</f>
        <v>3000</v>
      </c>
      <c r="BK665" s="57">
        <f t="shared" ca="1" si="219"/>
        <v>0</v>
      </c>
      <c r="BL665" s="57">
        <f ca="1">MAX(0,SUMIF(Invoice!A:A,F665,Invoice!B:B)-SUMIF(F:F,F665,BJ:BJ))*(COUNTIF(F:F,F665)=COUNTIF($F$5:F665,F665))</f>
        <v>0</v>
      </c>
    </row>
    <row r="666" spans="1:64" hidden="1">
      <c r="A666" s="43">
        <v>665</v>
      </c>
      <c r="B666" s="13" t="s">
        <v>145</v>
      </c>
      <c r="C666" s="13" t="s">
        <v>5706</v>
      </c>
      <c r="D666" s="13">
        <v>2</v>
      </c>
      <c r="E666" s="13">
        <v>2020</v>
      </c>
      <c r="F666" s="71" t="s">
        <v>496</v>
      </c>
      <c r="G666" s="71" t="s">
        <v>497</v>
      </c>
      <c r="H666" s="13" t="s">
        <v>1280</v>
      </c>
      <c r="I666" s="13" t="s">
        <v>55</v>
      </c>
      <c r="J666" s="28">
        <v>0</v>
      </c>
      <c r="K666" s="13" t="s">
        <v>481</v>
      </c>
      <c r="L666" s="13" t="s">
        <v>53</v>
      </c>
      <c r="M666" s="13">
        <v>2</v>
      </c>
      <c r="O666" s="13">
        <v>1</v>
      </c>
      <c r="P666" s="13">
        <v>2</v>
      </c>
      <c r="Q666" s="13">
        <v>2</v>
      </c>
      <c r="R666" s="13" t="s">
        <v>122</v>
      </c>
      <c r="S666" s="13" t="s">
        <v>122</v>
      </c>
      <c r="T666" s="13">
        <v>44901</v>
      </c>
      <c r="U666" s="13">
        <v>2958465</v>
      </c>
      <c r="V666" s="13" t="s">
        <v>5707</v>
      </c>
      <c r="W666" s="13" t="s">
        <v>144</v>
      </c>
      <c r="Y666" s="13" t="s">
        <v>143</v>
      </c>
      <c r="Z666" s="13">
        <v>7594328</v>
      </c>
      <c r="AA666" s="13">
        <v>1236</v>
      </c>
      <c r="AB666" s="13">
        <v>618</v>
      </c>
      <c r="AE666" s="51">
        <f t="shared" si="200"/>
        <v>2</v>
      </c>
      <c r="AG666" s="6" t="str">
        <f t="shared" si="201"/>
        <v>90MB1BG0-C1BAY0</v>
      </c>
      <c r="AH666" s="6" t="str">
        <f t="shared" si="202"/>
        <v>59MB1BGB-MB0A01S</v>
      </c>
      <c r="AI666" s="6" t="str">
        <f t="shared" si="203"/>
        <v/>
      </c>
      <c r="AJ666" s="6" t="str">
        <f t="shared" si="204"/>
        <v/>
      </c>
      <c r="AK666" s="6" t="str">
        <f t="shared" si="205"/>
        <v/>
      </c>
      <c r="AL666" s="6" t="str">
        <f t="shared" si="206"/>
        <v/>
      </c>
      <c r="AM666" s="6" t="str">
        <f t="shared" si="207"/>
        <v/>
      </c>
      <c r="AN666" s="6" t="str">
        <f t="shared" si="208"/>
        <v/>
      </c>
      <c r="AO666" s="6" t="str">
        <f t="shared" si="209"/>
        <v xml:space="preserve">90MB1BG0-C1BAY0 | 59MB1BGB-MB0A01S |  |  |  |  |  | </v>
      </c>
      <c r="AP666" s="6">
        <f t="shared" si="210"/>
        <v>0</v>
      </c>
      <c r="AQ666" s="4"/>
      <c r="AR666" s="6" t="b">
        <f t="shared" si="211"/>
        <v>1</v>
      </c>
      <c r="AS666" s="6" t="str">
        <f t="shared" si="212"/>
        <v>461E | 90MB1BG0-C1BAY0 | 59MB1BGB-MB0A01S |  |  |  |  |  |  | J1</v>
      </c>
      <c r="AT666" s="63">
        <f>IF(NOT(AR666),IF(TRIM($H666)="","Assembly","Phantom Alt"),VLOOKUP(F666,ZPCS04!B:G,6,0))</f>
        <v>820</v>
      </c>
      <c r="AU666" s="7"/>
      <c r="AV666" s="38">
        <f ca="1">IF(TRIM($W666)="F",OFFSET($A$5,MATCH($AS666,$AS$5:$AS666,0)-1,0),$A666)</f>
        <v>664</v>
      </c>
      <c r="AW666" s="38">
        <f ca="1">IFERROR(OFFSET(ZPCS04!$A$1,MATCH(F666,ZPCS04!B:B,0)-1,0),100)</f>
        <v>2</v>
      </c>
      <c r="AX666" s="7"/>
      <c r="AY666" s="6" t="b">
        <f t="shared" si="213"/>
        <v>1</v>
      </c>
      <c r="AZ666" s="6" t="b">
        <f t="shared" si="214"/>
        <v>1</v>
      </c>
      <c r="BB666" s="38" t="str">
        <f ca="1">IF(AT666="Phantom Alt",MATCH($AS666,$AS$5:$AS666,0),IF(OR(OFFSET($AF666,0,8-COUNTBLANK($AG666:$AN666))=$F665,$BE666=$BE665),$BB665,""))</f>
        <v/>
      </c>
      <c r="BC666" s="41"/>
      <c r="BD666" s="55" t="str">
        <f t="shared" si="215"/>
        <v>90MB1BG0-C1BAY0 | 07G00101721L</v>
      </c>
      <c r="BE666" s="55" t="str">
        <f t="shared" ca="1" si="216"/>
        <v>90MB1BG0-C1BAY0 | 59MB1BGB-MB0A01S</v>
      </c>
      <c r="BF666" s="57">
        <f ca="1">IFERROR(VLOOKUP($BE666,$BD$5:$BF665,3,0)*$AE666,VLOOKUP($C666,Demanda!$A:$B,2,0)*$AE666)*IF(AT666="Phantom Alt",$BC666,TRUE)</f>
        <v>3000</v>
      </c>
      <c r="BG666" s="57">
        <f t="shared" ca="1" si="217"/>
        <v>0</v>
      </c>
      <c r="BH666" s="57">
        <f>SUMIF(Invoice!A:A,F666,Invoice!B:B)</f>
        <v>0</v>
      </c>
      <c r="BI666" s="57">
        <f t="shared" ca="1" si="218"/>
        <v>3000</v>
      </c>
      <c r="BJ666" s="57">
        <f ca="1">MIN((BI666-SUMIF($AS$5:AS665,AS666,$BJ$5:BJ665)),MAX(0,BH666-SUMIF($F$5:F665,F666,$BJ$5:BJ665)))</f>
        <v>0</v>
      </c>
      <c r="BK666" s="57">
        <f t="shared" ca="1" si="219"/>
        <v>0</v>
      </c>
      <c r="BL666" s="57">
        <f ca="1">MAX(0,SUMIF(Invoice!A:A,F666,Invoice!B:B)-SUMIF(F:F,F666,BJ:BJ))*(COUNTIF(F:F,F666)=COUNTIF($F$5:F666,F666))</f>
        <v>0</v>
      </c>
    </row>
    <row r="667" spans="1:64" hidden="1">
      <c r="A667" s="43">
        <v>670</v>
      </c>
      <c r="B667" s="13" t="s">
        <v>145</v>
      </c>
      <c r="C667" s="13" t="s">
        <v>5706</v>
      </c>
      <c r="D667" s="13">
        <v>2</v>
      </c>
      <c r="E667" s="13">
        <v>2030</v>
      </c>
      <c r="F667" s="71" t="s">
        <v>498</v>
      </c>
      <c r="G667" s="71" t="s">
        <v>499</v>
      </c>
      <c r="H667" s="13" t="s">
        <v>1287</v>
      </c>
      <c r="I667" s="13" t="s">
        <v>55</v>
      </c>
      <c r="J667" s="28">
        <v>0</v>
      </c>
      <c r="K667" s="13" t="s">
        <v>148</v>
      </c>
      <c r="L667" s="13" t="s">
        <v>53</v>
      </c>
      <c r="M667" s="13">
        <v>36</v>
      </c>
      <c r="O667" s="13">
        <v>1</v>
      </c>
      <c r="P667" s="13">
        <v>2</v>
      </c>
      <c r="Q667" s="13">
        <v>2</v>
      </c>
      <c r="R667" s="13" t="s">
        <v>73</v>
      </c>
      <c r="S667" s="13" t="s">
        <v>73</v>
      </c>
      <c r="T667" s="13">
        <v>44901</v>
      </c>
      <c r="U667" s="13">
        <v>2958465</v>
      </c>
      <c r="V667" s="13" t="s">
        <v>5707</v>
      </c>
      <c r="W667" s="13" t="s">
        <v>144</v>
      </c>
      <c r="Y667" s="13" t="s">
        <v>143</v>
      </c>
      <c r="Z667" s="13">
        <v>7594328</v>
      </c>
      <c r="AA667" s="13">
        <v>1240</v>
      </c>
      <c r="AB667" s="13">
        <v>620</v>
      </c>
      <c r="AE667" s="51">
        <f t="shared" si="200"/>
        <v>36</v>
      </c>
      <c r="AG667" s="6" t="str">
        <f t="shared" si="201"/>
        <v>90MB1BG0-C1BAY0</v>
      </c>
      <c r="AH667" s="6" t="str">
        <f t="shared" si="202"/>
        <v>59MB1BGB-MB0A01S</v>
      </c>
      <c r="AI667" s="6" t="str">
        <f t="shared" si="203"/>
        <v/>
      </c>
      <c r="AJ667" s="6" t="str">
        <f t="shared" si="204"/>
        <v/>
      </c>
      <c r="AK667" s="6" t="str">
        <f t="shared" si="205"/>
        <v/>
      </c>
      <c r="AL667" s="6" t="str">
        <f t="shared" si="206"/>
        <v/>
      </c>
      <c r="AM667" s="6" t="str">
        <f t="shared" si="207"/>
        <v/>
      </c>
      <c r="AN667" s="6" t="str">
        <f t="shared" si="208"/>
        <v/>
      </c>
      <c r="AO667" s="6" t="str">
        <f t="shared" si="209"/>
        <v xml:space="preserve">90MB1BG0-C1BAY0 | 59MB1BGB-MB0A01S |  |  |  |  |  | </v>
      </c>
      <c r="AP667" s="6">
        <f t="shared" si="210"/>
        <v>0</v>
      </c>
      <c r="AQ667" s="4"/>
      <c r="AR667" s="6" t="b">
        <f t="shared" si="211"/>
        <v>1</v>
      </c>
      <c r="AS667" s="6" t="str">
        <f t="shared" si="212"/>
        <v>461E | 90MB1BG0-C1BAY0 | 59MB1BGB-MB0A01S |  |  |  |  |  |  | J2</v>
      </c>
      <c r="AT667" s="63">
        <f>IF(NOT(AR667),IF(TRIM($H667)="","Assembly","Phantom Alt"),VLOOKUP(F667,ZPCS04!B:G,6,0))</f>
        <v>606</v>
      </c>
      <c r="AU667" s="7"/>
      <c r="AV667" s="38">
        <f ca="1">IF(TRIM($W667)="F",OFFSET($A$5,MATCH($AS667,$AS$5:$AS667,0)-1,0),$A667)</f>
        <v>670</v>
      </c>
      <c r="AW667" s="38">
        <f ca="1">IFERROR(OFFSET(ZPCS04!$A$1,MATCH(F667,ZPCS04!B:B,0)-1,0),100)</f>
        <v>2</v>
      </c>
      <c r="AX667" s="7"/>
      <c r="AY667" s="6" t="b">
        <f t="shared" si="213"/>
        <v>1</v>
      </c>
      <c r="AZ667" s="6" t="b">
        <f t="shared" si="214"/>
        <v>1</v>
      </c>
      <c r="BB667" s="38" t="str">
        <f ca="1">IF(AT667="Phantom Alt",MATCH($AS667,$AS$5:$AS667,0),IF(OR(OFFSET($AF667,0,8-COUNTBLANK($AG667:$AN667))=$F666,$BE667=$BE666),$BB666,""))</f>
        <v/>
      </c>
      <c r="BC667" s="41"/>
      <c r="BD667" s="55" t="str">
        <f t="shared" si="215"/>
        <v>90MB1BG0-C1BAY0 | 07003-00030800</v>
      </c>
      <c r="BE667" s="55" t="str">
        <f t="shared" ca="1" si="216"/>
        <v>90MB1BG0-C1BAY0 | 59MB1BGB-MB0A01S</v>
      </c>
      <c r="BF667" s="57">
        <f ca="1">IFERROR(VLOOKUP($BE667,$BD$5:$BF666,3,0)*$AE667,VLOOKUP($C667,Demanda!$A:$B,2,0)*$AE667)*IF(AT667="Phantom Alt",$BC667,TRUE)</f>
        <v>54000</v>
      </c>
      <c r="BG667" s="57">
        <f t="shared" ca="1" si="217"/>
        <v>0</v>
      </c>
      <c r="BH667" s="57">
        <f>SUMIF(Invoice!A:A,F667,Invoice!B:B)</f>
        <v>0</v>
      </c>
      <c r="BI667" s="57">
        <f t="shared" ca="1" si="218"/>
        <v>54000</v>
      </c>
      <c r="BJ667" s="57">
        <f ca="1">MIN((BI667-SUMIF($AS$5:AS666,AS667,$BJ$5:BJ666)),MAX(0,BH667-SUMIF($F$5:F666,F667,$BJ$5:BJ666)))</f>
        <v>0</v>
      </c>
      <c r="BK667" s="57">
        <f t="shared" ca="1" si="219"/>
        <v>0</v>
      </c>
      <c r="BL667" s="57">
        <f ca="1">MAX(0,SUMIF(Invoice!A:A,F667,Invoice!B:B)-SUMIF(F:F,F667,BJ:BJ))*(COUNTIF(F:F,F667)=COUNTIF($F$5:F667,F667))</f>
        <v>0</v>
      </c>
    </row>
    <row r="668" spans="1:64" hidden="1">
      <c r="A668" s="43">
        <v>667</v>
      </c>
      <c r="B668" s="13" t="s">
        <v>145</v>
      </c>
      <c r="C668" s="13" t="s">
        <v>5706</v>
      </c>
      <c r="D668" s="13">
        <v>2</v>
      </c>
      <c r="E668" s="13">
        <v>2030</v>
      </c>
      <c r="F668" s="71" t="s">
        <v>500</v>
      </c>
      <c r="G668" s="71" t="s">
        <v>501</v>
      </c>
      <c r="H668" s="13" t="s">
        <v>1287</v>
      </c>
      <c r="I668" s="13" t="s">
        <v>55</v>
      </c>
      <c r="J668" s="28">
        <v>0</v>
      </c>
      <c r="K668" s="13" t="s">
        <v>148</v>
      </c>
      <c r="L668" s="13" t="s">
        <v>53</v>
      </c>
      <c r="M668" s="13">
        <v>36</v>
      </c>
      <c r="O668" s="13">
        <v>1</v>
      </c>
      <c r="P668" s="13">
        <v>2</v>
      </c>
      <c r="Q668" s="13">
        <v>3</v>
      </c>
      <c r="R668" s="13" t="s">
        <v>73</v>
      </c>
      <c r="S668" s="13" t="s">
        <v>73</v>
      </c>
      <c r="T668" s="13">
        <v>44901</v>
      </c>
      <c r="U668" s="13">
        <v>2958465</v>
      </c>
      <c r="V668" s="13" t="s">
        <v>5707</v>
      </c>
      <c r="W668" s="13" t="s">
        <v>144</v>
      </c>
      <c r="Y668" s="13" t="s">
        <v>143</v>
      </c>
      <c r="Z668" s="13">
        <v>7594328</v>
      </c>
      <c r="AA668" s="13">
        <v>1242</v>
      </c>
      <c r="AB668" s="13">
        <v>621</v>
      </c>
      <c r="AE668" s="51">
        <f t="shared" si="200"/>
        <v>36</v>
      </c>
      <c r="AG668" s="6" t="str">
        <f t="shared" si="201"/>
        <v>90MB1BG0-C1BAY0</v>
      </c>
      <c r="AH668" s="6" t="str">
        <f t="shared" si="202"/>
        <v>59MB1BGB-MB0A01S</v>
      </c>
      <c r="AI668" s="6" t="str">
        <f t="shared" si="203"/>
        <v/>
      </c>
      <c r="AJ668" s="6" t="str">
        <f t="shared" si="204"/>
        <v/>
      </c>
      <c r="AK668" s="6" t="str">
        <f t="shared" si="205"/>
        <v/>
      </c>
      <c r="AL668" s="6" t="str">
        <f t="shared" si="206"/>
        <v/>
      </c>
      <c r="AM668" s="6" t="str">
        <f t="shared" si="207"/>
        <v/>
      </c>
      <c r="AN668" s="6" t="str">
        <f t="shared" si="208"/>
        <v/>
      </c>
      <c r="AO668" s="6" t="str">
        <f t="shared" si="209"/>
        <v xml:space="preserve">90MB1BG0-C1BAY0 | 59MB1BGB-MB0A01S |  |  |  |  |  | </v>
      </c>
      <c r="AP668" s="6">
        <f t="shared" si="210"/>
        <v>0</v>
      </c>
      <c r="AQ668" s="4"/>
      <c r="AR668" s="6" t="b">
        <f t="shared" si="211"/>
        <v>1</v>
      </c>
      <c r="AS668" s="6" t="str">
        <f t="shared" si="212"/>
        <v>461E | 90MB1BG0-C1BAY0 | 59MB1BGB-MB0A01S |  |  |  |  |  |  | J2</v>
      </c>
      <c r="AT668" s="63">
        <f>IF(NOT(AR668),IF(TRIM($H668)="","Assembly","Phantom Alt"),VLOOKUP(F668,ZPCS04!B:G,6,0))</f>
        <v>606</v>
      </c>
      <c r="AU668" s="7"/>
      <c r="AV668" s="38">
        <f ca="1">IF(TRIM($W668)="F",OFFSET($A$5,MATCH($AS668,$AS$5:$AS668,0)-1,0),$A668)</f>
        <v>670</v>
      </c>
      <c r="AW668" s="38">
        <f ca="1">IFERROR(OFFSET(ZPCS04!$A$1,MATCH(F668,ZPCS04!B:B,0)-1,0),100)</f>
        <v>1.99999946</v>
      </c>
      <c r="AX668" s="7"/>
      <c r="AY668" s="6" t="b">
        <f t="shared" si="213"/>
        <v>1</v>
      </c>
      <c r="AZ668" s="6" t="b">
        <f t="shared" si="214"/>
        <v>1</v>
      </c>
      <c r="BB668" s="38" t="str">
        <f ca="1">IF(AT668="Phantom Alt",MATCH($AS668,$AS$5:$AS668,0),IF(OR(OFFSET($AF668,0,8-COUNTBLANK($AG668:$AN668))=$F667,$BE668=$BE667),$BB667,""))</f>
        <v/>
      </c>
      <c r="BC668" s="41"/>
      <c r="BD668" s="55" t="str">
        <f t="shared" si="215"/>
        <v>90MB1BG0-C1BAY0 | 07003-00030900</v>
      </c>
      <c r="BE668" s="55" t="str">
        <f t="shared" ca="1" si="216"/>
        <v>90MB1BG0-C1BAY0 | 59MB1BGB-MB0A01S</v>
      </c>
      <c r="BF668" s="57">
        <f ca="1">IFERROR(VLOOKUP($BE668,$BD$5:$BF667,3,0)*$AE668,VLOOKUP($C668,Demanda!$A:$B,2,0)*$AE668)*IF(AT668="Phantom Alt",$BC668,TRUE)</f>
        <v>54000</v>
      </c>
      <c r="BG668" s="57">
        <f t="shared" ca="1" si="217"/>
        <v>0</v>
      </c>
      <c r="BH668" s="57">
        <f>SUMIF(Invoice!A:A,F668,Invoice!B:B)</f>
        <v>54000</v>
      </c>
      <c r="BI668" s="57">
        <f t="shared" ca="1" si="218"/>
        <v>54000</v>
      </c>
      <c r="BJ668" s="57">
        <f ca="1">MIN((BI668-SUMIF($AS$5:AS667,AS668,$BJ$5:BJ667)),MAX(0,BH668-SUMIF($F$5:F667,F668,$BJ$5:BJ667)))</f>
        <v>54000</v>
      </c>
      <c r="BK668" s="57">
        <f t="shared" ca="1" si="219"/>
        <v>0</v>
      </c>
      <c r="BL668" s="57">
        <f ca="1">MAX(0,SUMIF(Invoice!A:A,F668,Invoice!B:B)-SUMIF(F:F,F668,BJ:BJ))*(COUNTIF(F:F,F668)=COUNTIF($F$5:F668,F668))</f>
        <v>0</v>
      </c>
    </row>
    <row r="669" spans="1:64" hidden="1">
      <c r="A669" s="43">
        <v>668</v>
      </c>
      <c r="B669" s="13" t="s">
        <v>145</v>
      </c>
      <c r="C669" s="13" t="s">
        <v>5706</v>
      </c>
      <c r="D669" s="13">
        <v>2</v>
      </c>
      <c r="E669" s="13">
        <v>2030</v>
      </c>
      <c r="F669" s="71" t="s">
        <v>502</v>
      </c>
      <c r="G669" s="71" t="s">
        <v>503</v>
      </c>
      <c r="H669" s="13" t="s">
        <v>1287</v>
      </c>
      <c r="I669" s="13" t="s">
        <v>54</v>
      </c>
      <c r="J669" s="28">
        <v>100</v>
      </c>
      <c r="K669" s="13" t="s">
        <v>388</v>
      </c>
      <c r="L669" s="13" t="s">
        <v>53</v>
      </c>
      <c r="M669" s="13">
        <v>36</v>
      </c>
      <c r="N669" s="13">
        <v>36</v>
      </c>
      <c r="O669" s="13">
        <v>1</v>
      </c>
      <c r="P669" s="13">
        <v>2</v>
      </c>
      <c r="Q669" s="13">
        <v>1</v>
      </c>
      <c r="R669" s="13" t="s">
        <v>122</v>
      </c>
      <c r="S669" s="13" t="s">
        <v>122</v>
      </c>
      <c r="T669" s="13">
        <v>44901</v>
      </c>
      <c r="U669" s="13">
        <v>2958465</v>
      </c>
      <c r="V669" s="13" t="s">
        <v>5707</v>
      </c>
      <c r="W669" s="13" t="s">
        <v>144</v>
      </c>
      <c r="Y669" s="13" t="s">
        <v>143</v>
      </c>
      <c r="Z669" s="13">
        <v>7594328</v>
      </c>
      <c r="AA669" s="13">
        <v>1238</v>
      </c>
      <c r="AB669" s="13">
        <v>619</v>
      </c>
      <c r="AE669" s="51">
        <f t="shared" si="200"/>
        <v>36</v>
      </c>
      <c r="AG669" s="6" t="str">
        <f t="shared" si="201"/>
        <v>90MB1BG0-C1BAY0</v>
      </c>
      <c r="AH669" s="6" t="str">
        <f t="shared" si="202"/>
        <v>59MB1BGB-MB0A01S</v>
      </c>
      <c r="AI669" s="6" t="str">
        <f t="shared" si="203"/>
        <v/>
      </c>
      <c r="AJ669" s="6" t="str">
        <f t="shared" si="204"/>
        <v/>
      </c>
      <c r="AK669" s="6" t="str">
        <f t="shared" si="205"/>
        <v/>
      </c>
      <c r="AL669" s="6" t="str">
        <f t="shared" si="206"/>
        <v/>
      </c>
      <c r="AM669" s="6" t="str">
        <f t="shared" si="207"/>
        <v/>
      </c>
      <c r="AN669" s="6" t="str">
        <f t="shared" si="208"/>
        <v/>
      </c>
      <c r="AO669" s="6" t="str">
        <f t="shared" si="209"/>
        <v xml:space="preserve">90MB1BG0-C1BAY0 | 59MB1BGB-MB0A01S |  |  |  |  |  | </v>
      </c>
      <c r="AP669" s="6">
        <f t="shared" si="210"/>
        <v>100</v>
      </c>
      <c r="AQ669" s="4"/>
      <c r="AR669" s="6" t="b">
        <f t="shared" si="211"/>
        <v>1</v>
      </c>
      <c r="AS669" s="6" t="str">
        <f t="shared" si="212"/>
        <v>461E | 90MB1BG0-C1BAY0 | 59MB1BGB-MB0A01S |  |  |  |  |  |  | J2</v>
      </c>
      <c r="AT669" s="63">
        <f>IF(NOT(AR669),IF(TRIM($H669)="","Assembly","Phantom Alt"),VLOOKUP(F669,ZPCS04!B:G,6,0))</f>
        <v>606</v>
      </c>
      <c r="AU669" s="7"/>
      <c r="AV669" s="38">
        <f ca="1">IF(TRIM($W669)="F",OFFSET($A$5,MATCH($AS669,$AS$5:$AS669,0)-1,0),$A669)</f>
        <v>670</v>
      </c>
      <c r="AW669" s="38">
        <f ca="1">IFERROR(OFFSET(ZPCS04!$A$1,MATCH(F669,ZPCS04!B:B,0)-1,0),100)</f>
        <v>2</v>
      </c>
      <c r="AX669" s="7"/>
      <c r="AY669" s="6" t="b">
        <f t="shared" si="213"/>
        <v>1</v>
      </c>
      <c r="AZ669" s="6" t="b">
        <f t="shared" si="214"/>
        <v>1</v>
      </c>
      <c r="BB669" s="38" t="str">
        <f ca="1">IF(AT669="Phantom Alt",MATCH($AS669,$AS$5:$AS669,0),IF(OR(OFFSET($AF669,0,8-COUNTBLANK($AG669:$AN669))=$F668,$BE669=$BE668),$BB668,""))</f>
        <v/>
      </c>
      <c r="BC669" s="41"/>
      <c r="BD669" s="55" t="str">
        <f t="shared" si="215"/>
        <v>90MB1BG0-C1BAY0 | 07G003000213</v>
      </c>
      <c r="BE669" s="55" t="str">
        <f t="shared" ca="1" si="216"/>
        <v>90MB1BG0-C1BAY0 | 59MB1BGB-MB0A01S</v>
      </c>
      <c r="BF669" s="57">
        <f ca="1">IFERROR(VLOOKUP($BE669,$BD$5:$BF668,3,0)*$AE669,VLOOKUP($C669,Demanda!$A:$B,2,0)*$AE669)*IF(AT669="Phantom Alt",$BC669,TRUE)</f>
        <v>54000</v>
      </c>
      <c r="BG669" s="57">
        <f t="shared" ca="1" si="217"/>
        <v>54000</v>
      </c>
      <c r="BH669" s="57">
        <f>SUMIF(Invoice!A:A,F669,Invoice!B:B)</f>
        <v>0</v>
      </c>
      <c r="BI669" s="57">
        <f t="shared" ca="1" si="218"/>
        <v>54000</v>
      </c>
      <c r="BJ669" s="57">
        <f ca="1">MIN((BI669-SUMIF($AS$5:AS668,AS669,$BJ$5:BJ668)),MAX(0,BH669-SUMIF($F$5:F668,F669,$BJ$5:BJ668)))</f>
        <v>0</v>
      </c>
      <c r="BK669" s="57">
        <f t="shared" ca="1" si="219"/>
        <v>0</v>
      </c>
      <c r="BL669" s="57">
        <f ca="1">MAX(0,SUMIF(Invoice!A:A,F669,Invoice!B:B)-SUMIF(F:F,F669,BJ:BJ))*(COUNTIF(F:F,F669)=COUNTIF($F$5:F669,F669))</f>
        <v>0</v>
      </c>
    </row>
    <row r="670" spans="1:64" hidden="1">
      <c r="A670" s="43">
        <v>669</v>
      </c>
      <c r="B670" s="13" t="s">
        <v>145</v>
      </c>
      <c r="C670" s="13" t="s">
        <v>5706</v>
      </c>
      <c r="D670" s="13">
        <v>2</v>
      </c>
      <c r="E670" s="13">
        <v>2040</v>
      </c>
      <c r="F670" s="71" t="s">
        <v>504</v>
      </c>
      <c r="G670" s="71" t="s">
        <v>505</v>
      </c>
      <c r="H670" s="13" t="s">
        <v>1294</v>
      </c>
      <c r="I670" s="13" t="s">
        <v>55</v>
      </c>
      <c r="J670" s="28">
        <v>0</v>
      </c>
      <c r="K670" s="13" t="s">
        <v>148</v>
      </c>
      <c r="L670" s="13" t="s">
        <v>53</v>
      </c>
      <c r="M670" s="13">
        <v>3</v>
      </c>
      <c r="O670" s="13">
        <v>1</v>
      </c>
      <c r="P670" s="13">
        <v>2</v>
      </c>
      <c r="Q670" s="13">
        <v>2</v>
      </c>
      <c r="R670" s="13" t="s">
        <v>73</v>
      </c>
      <c r="S670" s="13" t="s">
        <v>73</v>
      </c>
      <c r="T670" s="13">
        <v>44901</v>
      </c>
      <c r="U670" s="13">
        <v>2958465</v>
      </c>
      <c r="V670" s="13" t="s">
        <v>5707</v>
      </c>
      <c r="W670" s="13" t="s">
        <v>144</v>
      </c>
      <c r="Y670" s="13" t="s">
        <v>143</v>
      </c>
      <c r="Z670" s="13">
        <v>7594328</v>
      </c>
      <c r="AA670" s="13">
        <v>1246</v>
      </c>
      <c r="AB670" s="13">
        <v>623</v>
      </c>
      <c r="AE670" s="51">
        <f t="shared" si="200"/>
        <v>3</v>
      </c>
      <c r="AG670" s="6" t="str">
        <f t="shared" si="201"/>
        <v>90MB1BG0-C1BAY0</v>
      </c>
      <c r="AH670" s="6" t="str">
        <f t="shared" si="202"/>
        <v>59MB1BGB-MB0A01S</v>
      </c>
      <c r="AI670" s="6" t="str">
        <f t="shared" si="203"/>
        <v/>
      </c>
      <c r="AJ670" s="6" t="str">
        <f t="shared" si="204"/>
        <v/>
      </c>
      <c r="AK670" s="6" t="str">
        <f t="shared" si="205"/>
        <v/>
      </c>
      <c r="AL670" s="6" t="str">
        <f t="shared" si="206"/>
        <v/>
      </c>
      <c r="AM670" s="6" t="str">
        <f t="shared" si="207"/>
        <v/>
      </c>
      <c r="AN670" s="6" t="str">
        <f t="shared" si="208"/>
        <v/>
      </c>
      <c r="AO670" s="6" t="str">
        <f t="shared" si="209"/>
        <v xml:space="preserve">90MB1BG0-C1BAY0 | 59MB1BGB-MB0A01S |  |  |  |  |  | </v>
      </c>
      <c r="AP670" s="6">
        <f t="shared" si="210"/>
        <v>0</v>
      </c>
      <c r="AQ670" s="4"/>
      <c r="AR670" s="6" t="b">
        <f t="shared" si="211"/>
        <v>1</v>
      </c>
      <c r="AS670" s="6" t="str">
        <f t="shared" si="212"/>
        <v>461E | 90MB1BG0-C1BAY0 | 59MB1BGB-MB0A01S |  |  |  |  |  |  | J3</v>
      </c>
      <c r="AT670" s="63">
        <f>IF(NOT(AR670),IF(TRIM($H670)="","Assembly","Phantom Alt"),VLOOKUP(F670,ZPCS04!B:G,6,0))</f>
        <v>607</v>
      </c>
      <c r="AU670" s="7"/>
      <c r="AV670" s="38">
        <f ca="1">IF(TRIM($W670)="F",OFFSET($A$5,MATCH($AS670,$AS$5:$AS670,0)-1,0),$A670)</f>
        <v>669</v>
      </c>
      <c r="AW670" s="38">
        <f ca="1">IFERROR(OFFSET(ZPCS04!$A$1,MATCH(F670,ZPCS04!B:B,0)-1,0),100)</f>
        <v>2</v>
      </c>
      <c r="AX670" s="7"/>
      <c r="AY670" s="6" t="b">
        <f t="shared" si="213"/>
        <v>1</v>
      </c>
      <c r="AZ670" s="6" t="b">
        <f t="shared" si="214"/>
        <v>1</v>
      </c>
      <c r="BB670" s="38" t="str">
        <f ca="1">IF(AT670="Phantom Alt",MATCH($AS670,$AS$5:$AS670,0),IF(OR(OFFSET($AF670,0,8-COUNTBLANK($AG670:$AN670))=$F669,$BE670=$BE669),$BB669,""))</f>
        <v/>
      </c>
      <c r="BC670" s="41"/>
      <c r="BD670" s="55" t="str">
        <f t="shared" si="215"/>
        <v>90MB1BG0-C1BAY0 | 07003-00190600</v>
      </c>
      <c r="BE670" s="55" t="str">
        <f t="shared" ca="1" si="216"/>
        <v>90MB1BG0-C1BAY0 | 59MB1BGB-MB0A01S</v>
      </c>
      <c r="BF670" s="57">
        <f ca="1">IFERROR(VLOOKUP($BE670,$BD$5:$BF669,3,0)*$AE670,VLOOKUP($C670,Demanda!$A:$B,2,0)*$AE670)*IF(AT670="Phantom Alt",$BC670,TRUE)</f>
        <v>4500</v>
      </c>
      <c r="BG670" s="57">
        <f t="shared" ca="1" si="217"/>
        <v>0</v>
      </c>
      <c r="BH670" s="57">
        <f>SUMIF(Invoice!A:A,F670,Invoice!B:B)</f>
        <v>0</v>
      </c>
      <c r="BI670" s="57">
        <f t="shared" ca="1" si="218"/>
        <v>4500</v>
      </c>
      <c r="BJ670" s="57">
        <f ca="1">MIN((BI670-SUMIF($AS$5:AS669,AS670,$BJ$5:BJ669)),MAX(0,BH670-SUMIF($F$5:F669,F670,$BJ$5:BJ669)))</f>
        <v>0</v>
      </c>
      <c r="BK670" s="57">
        <f t="shared" ca="1" si="219"/>
        <v>0</v>
      </c>
      <c r="BL670" s="57">
        <f ca="1">MAX(0,SUMIF(Invoice!A:A,F670,Invoice!B:B)-SUMIF(F:F,F670,BJ:BJ))*(COUNTIF(F:F,F670)=COUNTIF($F$5:F670,F670))</f>
        <v>0</v>
      </c>
    </row>
    <row r="671" spans="1:64" hidden="1">
      <c r="A671" s="43">
        <v>675</v>
      </c>
      <c r="B671" s="13" t="s">
        <v>145</v>
      </c>
      <c r="C671" s="13" t="s">
        <v>5706</v>
      </c>
      <c r="D671" s="13">
        <v>2</v>
      </c>
      <c r="E671" s="13">
        <v>2040</v>
      </c>
      <c r="F671" s="71" t="s">
        <v>506</v>
      </c>
      <c r="G671" s="71" t="s">
        <v>507</v>
      </c>
      <c r="H671" s="13" t="s">
        <v>1294</v>
      </c>
      <c r="I671" s="13" t="s">
        <v>55</v>
      </c>
      <c r="J671" s="28">
        <v>0</v>
      </c>
      <c r="K671" s="13" t="s">
        <v>148</v>
      </c>
      <c r="L671" s="13" t="s">
        <v>53</v>
      </c>
      <c r="M671" s="13">
        <v>3</v>
      </c>
      <c r="O671" s="13">
        <v>1</v>
      </c>
      <c r="P671" s="13">
        <v>2</v>
      </c>
      <c r="Q671" s="13">
        <v>3</v>
      </c>
      <c r="R671" s="13" t="s">
        <v>73</v>
      </c>
      <c r="S671" s="13" t="s">
        <v>73</v>
      </c>
      <c r="T671" s="13">
        <v>44901</v>
      </c>
      <c r="U671" s="13">
        <v>2958465</v>
      </c>
      <c r="V671" s="13" t="s">
        <v>5707</v>
      </c>
      <c r="W671" s="13" t="s">
        <v>144</v>
      </c>
      <c r="Y671" s="13" t="s">
        <v>143</v>
      </c>
      <c r="Z671" s="13">
        <v>7594328</v>
      </c>
      <c r="AA671" s="13">
        <v>1248</v>
      </c>
      <c r="AB671" s="13">
        <v>624</v>
      </c>
      <c r="AE671" s="51">
        <f t="shared" si="200"/>
        <v>3</v>
      </c>
      <c r="AG671" s="6" t="str">
        <f t="shared" si="201"/>
        <v>90MB1BG0-C1BAY0</v>
      </c>
      <c r="AH671" s="6" t="str">
        <f t="shared" si="202"/>
        <v>59MB1BGB-MB0A01S</v>
      </c>
      <c r="AI671" s="6" t="str">
        <f t="shared" si="203"/>
        <v/>
      </c>
      <c r="AJ671" s="6" t="str">
        <f t="shared" si="204"/>
        <v/>
      </c>
      <c r="AK671" s="6" t="str">
        <f t="shared" si="205"/>
        <v/>
      </c>
      <c r="AL671" s="6" t="str">
        <f t="shared" si="206"/>
        <v/>
      </c>
      <c r="AM671" s="6" t="str">
        <f t="shared" si="207"/>
        <v/>
      </c>
      <c r="AN671" s="6" t="str">
        <f t="shared" si="208"/>
        <v/>
      </c>
      <c r="AO671" s="6" t="str">
        <f t="shared" si="209"/>
        <v xml:space="preserve">90MB1BG0-C1BAY0 | 59MB1BGB-MB0A01S |  |  |  |  |  | </v>
      </c>
      <c r="AP671" s="6">
        <f t="shared" si="210"/>
        <v>0</v>
      </c>
      <c r="AQ671" s="4"/>
      <c r="AR671" s="6" t="b">
        <f t="shared" si="211"/>
        <v>1</v>
      </c>
      <c r="AS671" s="6" t="str">
        <f t="shared" si="212"/>
        <v>461E | 90MB1BG0-C1BAY0 | 59MB1BGB-MB0A01S |  |  |  |  |  |  | J3</v>
      </c>
      <c r="AT671" s="63">
        <f>IF(NOT(AR671),IF(TRIM($H671)="","Assembly","Phantom Alt"),VLOOKUP(F671,ZPCS04!B:G,6,0))</f>
        <v>607</v>
      </c>
      <c r="AU671" s="7"/>
      <c r="AV671" s="38">
        <f ca="1">IF(TRIM($W671)="F",OFFSET($A$5,MATCH($AS671,$AS$5:$AS671,0)-1,0),$A671)</f>
        <v>669</v>
      </c>
      <c r="AW671" s="38">
        <f ca="1">IFERROR(OFFSET(ZPCS04!$A$1,MATCH(F671,ZPCS04!B:B,0)-1,0),100)</f>
        <v>2</v>
      </c>
      <c r="AX671" s="7"/>
      <c r="AY671" s="6" t="b">
        <f t="shared" si="213"/>
        <v>1</v>
      </c>
      <c r="AZ671" s="6" t="b">
        <f t="shared" si="214"/>
        <v>1</v>
      </c>
      <c r="BB671" s="38" t="str">
        <f ca="1">IF(AT671="Phantom Alt",MATCH($AS671,$AS$5:$AS671,0),IF(OR(OFFSET($AF671,0,8-COUNTBLANK($AG671:$AN671))=$F670,$BE671=$BE670),$BB670,""))</f>
        <v/>
      </c>
      <c r="BC671" s="41"/>
      <c r="BD671" s="55" t="str">
        <f t="shared" si="215"/>
        <v>90MB1BG0-C1BAY0 | 07003-00190700</v>
      </c>
      <c r="BE671" s="55" t="str">
        <f t="shared" ca="1" si="216"/>
        <v>90MB1BG0-C1BAY0 | 59MB1BGB-MB0A01S</v>
      </c>
      <c r="BF671" s="57">
        <f ca="1">IFERROR(VLOOKUP($BE671,$BD$5:$BF670,3,0)*$AE671,VLOOKUP($C671,Demanda!$A:$B,2,0)*$AE671)*IF(AT671="Phantom Alt",$BC671,TRUE)</f>
        <v>4500</v>
      </c>
      <c r="BG671" s="57">
        <f t="shared" ca="1" si="217"/>
        <v>0</v>
      </c>
      <c r="BH671" s="57">
        <f>SUMIF(Invoice!A:A,F671,Invoice!B:B)</f>
        <v>0</v>
      </c>
      <c r="BI671" s="57">
        <f t="shared" ca="1" si="218"/>
        <v>4500</v>
      </c>
      <c r="BJ671" s="57">
        <f ca="1">MIN((BI671-SUMIF($AS$5:AS670,AS671,$BJ$5:BJ670)),MAX(0,BH671-SUMIF($F$5:F670,F671,$BJ$5:BJ670)))</f>
        <v>0</v>
      </c>
      <c r="BK671" s="57">
        <f t="shared" ca="1" si="219"/>
        <v>0</v>
      </c>
      <c r="BL671" s="57">
        <f ca="1">MAX(0,SUMIF(Invoice!A:A,F671,Invoice!B:B)-SUMIF(F:F,F671,BJ:BJ))*(COUNTIF(F:F,F671)=COUNTIF($F$5:F671,F671))</f>
        <v>0</v>
      </c>
    </row>
    <row r="672" spans="1:64" hidden="1">
      <c r="A672" s="43">
        <v>671</v>
      </c>
      <c r="B672" s="13" t="s">
        <v>145</v>
      </c>
      <c r="C672" s="13" t="s">
        <v>5706</v>
      </c>
      <c r="D672" s="13">
        <v>2</v>
      </c>
      <c r="E672" s="13">
        <v>2040</v>
      </c>
      <c r="F672" s="71" t="s">
        <v>508</v>
      </c>
      <c r="G672" s="71" t="s">
        <v>509</v>
      </c>
      <c r="H672" s="13" t="s">
        <v>1294</v>
      </c>
      <c r="I672" s="13" t="s">
        <v>54</v>
      </c>
      <c r="J672" s="28">
        <v>100</v>
      </c>
      <c r="K672" s="13" t="s">
        <v>388</v>
      </c>
      <c r="L672" s="13" t="s">
        <v>53</v>
      </c>
      <c r="M672" s="13">
        <v>3</v>
      </c>
      <c r="N672" s="13">
        <v>3</v>
      </c>
      <c r="O672" s="13">
        <v>1</v>
      </c>
      <c r="P672" s="13">
        <v>2</v>
      </c>
      <c r="Q672" s="13">
        <v>1</v>
      </c>
      <c r="R672" s="13" t="s">
        <v>122</v>
      </c>
      <c r="S672" s="13" t="s">
        <v>122</v>
      </c>
      <c r="T672" s="13">
        <v>44901</v>
      </c>
      <c r="U672" s="13">
        <v>2958465</v>
      </c>
      <c r="V672" s="13" t="s">
        <v>5707</v>
      </c>
      <c r="W672" s="13" t="s">
        <v>144</v>
      </c>
      <c r="Y672" s="13" t="s">
        <v>143</v>
      </c>
      <c r="Z672" s="13">
        <v>7594328</v>
      </c>
      <c r="AA672" s="13">
        <v>1244</v>
      </c>
      <c r="AB672" s="13">
        <v>622</v>
      </c>
      <c r="AE672" s="51">
        <f t="shared" si="200"/>
        <v>3</v>
      </c>
      <c r="AG672" s="6" t="str">
        <f t="shared" si="201"/>
        <v>90MB1BG0-C1BAY0</v>
      </c>
      <c r="AH672" s="6" t="str">
        <f t="shared" si="202"/>
        <v>59MB1BGB-MB0A01S</v>
      </c>
      <c r="AI672" s="6" t="str">
        <f t="shared" si="203"/>
        <v/>
      </c>
      <c r="AJ672" s="6" t="str">
        <f t="shared" si="204"/>
        <v/>
      </c>
      <c r="AK672" s="6" t="str">
        <f t="shared" si="205"/>
        <v/>
      </c>
      <c r="AL672" s="6" t="str">
        <f t="shared" si="206"/>
        <v/>
      </c>
      <c r="AM672" s="6" t="str">
        <f t="shared" si="207"/>
        <v/>
      </c>
      <c r="AN672" s="6" t="str">
        <f t="shared" si="208"/>
        <v/>
      </c>
      <c r="AO672" s="6" t="str">
        <f t="shared" si="209"/>
        <v xml:space="preserve">90MB1BG0-C1BAY0 | 59MB1BGB-MB0A01S |  |  |  |  |  | </v>
      </c>
      <c r="AP672" s="6">
        <f t="shared" si="210"/>
        <v>100</v>
      </c>
      <c r="AQ672" s="4"/>
      <c r="AR672" s="6" t="b">
        <f t="shared" si="211"/>
        <v>1</v>
      </c>
      <c r="AS672" s="6" t="str">
        <f t="shared" si="212"/>
        <v>461E | 90MB1BG0-C1BAY0 | 59MB1BGB-MB0A01S |  |  |  |  |  |  | J3</v>
      </c>
      <c r="AT672" s="63">
        <f>IF(NOT(AR672),IF(TRIM($H672)="","Assembly","Phantom Alt"),VLOOKUP(F672,ZPCS04!B:G,6,0))</f>
        <v>607</v>
      </c>
      <c r="AU672" s="7"/>
      <c r="AV672" s="38">
        <f ca="1">IF(TRIM($W672)="F",OFFSET($A$5,MATCH($AS672,$AS$5:$AS672,0)-1,0),$A672)</f>
        <v>669</v>
      </c>
      <c r="AW672" s="38">
        <f ca="1">IFERROR(OFFSET(ZPCS04!$A$1,MATCH(F672,ZPCS04!B:B,0)-1,0),100)</f>
        <v>1.9999999550000001</v>
      </c>
      <c r="AX672" s="7"/>
      <c r="AY672" s="6" t="b">
        <f t="shared" si="213"/>
        <v>1</v>
      </c>
      <c r="AZ672" s="6" t="b">
        <f t="shared" si="214"/>
        <v>1</v>
      </c>
      <c r="BB672" s="38" t="str">
        <f ca="1">IF(AT672="Phantom Alt",MATCH($AS672,$AS$5:$AS672,0),IF(OR(OFFSET($AF672,0,8-COUNTBLANK($AG672:$AN672))=$F671,$BE672=$BE671),$BB671,""))</f>
        <v/>
      </c>
      <c r="BC672" s="41"/>
      <c r="BD672" s="55" t="str">
        <f t="shared" si="215"/>
        <v>90MB1BG0-C1BAY0 | 07G003001120</v>
      </c>
      <c r="BE672" s="55" t="str">
        <f t="shared" ca="1" si="216"/>
        <v>90MB1BG0-C1BAY0 | 59MB1BGB-MB0A01S</v>
      </c>
      <c r="BF672" s="57">
        <f ca="1">IFERROR(VLOOKUP($BE672,$BD$5:$BF671,3,0)*$AE672,VLOOKUP($C672,Demanda!$A:$B,2,0)*$AE672)*IF(AT672="Phantom Alt",$BC672,TRUE)</f>
        <v>4500</v>
      </c>
      <c r="BG672" s="57">
        <f t="shared" ca="1" si="217"/>
        <v>4500</v>
      </c>
      <c r="BH672" s="57">
        <f>SUMIF(Invoice!A:A,F672,Invoice!B:B)</f>
        <v>4500</v>
      </c>
      <c r="BI672" s="57">
        <f t="shared" ca="1" si="218"/>
        <v>4500</v>
      </c>
      <c r="BJ672" s="57">
        <f ca="1">MIN((BI672-SUMIF($AS$5:AS671,AS672,$BJ$5:BJ671)),MAX(0,BH672-SUMIF($F$5:F671,F672,$BJ$5:BJ671)))</f>
        <v>4500</v>
      </c>
      <c r="BK672" s="57">
        <f t="shared" ca="1" si="219"/>
        <v>0</v>
      </c>
      <c r="BL672" s="57">
        <f ca="1">MAX(0,SUMIF(Invoice!A:A,F672,Invoice!B:B)-SUMIF(F:F,F672,BJ:BJ))*(COUNTIF(F:F,F672)=COUNTIF($F$5:F672,F672))</f>
        <v>0</v>
      </c>
    </row>
    <row r="673" spans="1:64" hidden="1">
      <c r="A673" s="43">
        <v>672</v>
      </c>
      <c r="B673" s="13" t="s">
        <v>145</v>
      </c>
      <c r="C673" s="13" t="s">
        <v>5706</v>
      </c>
      <c r="D673" s="13">
        <v>2</v>
      </c>
      <c r="E673" s="13">
        <v>2040</v>
      </c>
      <c r="F673" s="71" t="s">
        <v>510</v>
      </c>
      <c r="G673" s="71" t="s">
        <v>511</v>
      </c>
      <c r="H673" s="13" t="s">
        <v>1294</v>
      </c>
      <c r="I673" s="13" t="s">
        <v>55</v>
      </c>
      <c r="J673" s="28">
        <v>0</v>
      </c>
      <c r="K673" s="13" t="s">
        <v>388</v>
      </c>
      <c r="L673" s="13" t="s">
        <v>53</v>
      </c>
      <c r="M673" s="13">
        <v>3</v>
      </c>
      <c r="O673" s="13">
        <v>1</v>
      </c>
      <c r="P673" s="13">
        <v>2</v>
      </c>
      <c r="Q673" s="13">
        <v>4</v>
      </c>
      <c r="R673" s="13" t="s">
        <v>122</v>
      </c>
      <c r="S673" s="13" t="s">
        <v>122</v>
      </c>
      <c r="T673" s="13">
        <v>44901</v>
      </c>
      <c r="U673" s="13">
        <v>2958465</v>
      </c>
      <c r="V673" s="13" t="s">
        <v>5707</v>
      </c>
      <c r="W673" s="13" t="s">
        <v>144</v>
      </c>
      <c r="Y673" s="13" t="s">
        <v>143</v>
      </c>
      <c r="Z673" s="13">
        <v>7594328</v>
      </c>
      <c r="AA673" s="13">
        <v>1250</v>
      </c>
      <c r="AB673" s="13">
        <v>625</v>
      </c>
      <c r="AE673" s="51">
        <f t="shared" si="200"/>
        <v>3</v>
      </c>
      <c r="AG673" s="6" t="str">
        <f t="shared" si="201"/>
        <v>90MB1BG0-C1BAY0</v>
      </c>
      <c r="AH673" s="6" t="str">
        <f t="shared" si="202"/>
        <v>59MB1BGB-MB0A01S</v>
      </c>
      <c r="AI673" s="6" t="str">
        <f t="shared" si="203"/>
        <v/>
      </c>
      <c r="AJ673" s="6" t="str">
        <f t="shared" si="204"/>
        <v/>
      </c>
      <c r="AK673" s="6" t="str">
        <f t="shared" si="205"/>
        <v/>
      </c>
      <c r="AL673" s="6" t="str">
        <f t="shared" si="206"/>
        <v/>
      </c>
      <c r="AM673" s="6" t="str">
        <f t="shared" si="207"/>
        <v/>
      </c>
      <c r="AN673" s="6" t="str">
        <f t="shared" si="208"/>
        <v/>
      </c>
      <c r="AO673" s="6" t="str">
        <f t="shared" si="209"/>
        <v xml:space="preserve">90MB1BG0-C1BAY0 | 59MB1BGB-MB0A01S |  |  |  |  |  | </v>
      </c>
      <c r="AP673" s="6">
        <f t="shared" si="210"/>
        <v>0</v>
      </c>
      <c r="AQ673" s="4"/>
      <c r="AR673" s="6" t="b">
        <f t="shared" si="211"/>
        <v>1</v>
      </c>
      <c r="AS673" s="6" t="str">
        <f t="shared" si="212"/>
        <v>461E | 90MB1BG0-C1BAY0 | 59MB1BGB-MB0A01S |  |  |  |  |  |  | J3</v>
      </c>
      <c r="AT673" s="63">
        <f>IF(NOT(AR673),IF(TRIM($H673)="","Assembly","Phantom Alt"),VLOOKUP(F673,ZPCS04!B:G,6,0))</f>
        <v>607</v>
      </c>
      <c r="AU673" s="7"/>
      <c r="AV673" s="38">
        <f ca="1">IF(TRIM($W673)="F",OFFSET($A$5,MATCH($AS673,$AS$5:$AS673,0)-1,0),$A673)</f>
        <v>669</v>
      </c>
      <c r="AW673" s="38">
        <f ca="1">IFERROR(OFFSET(ZPCS04!$A$1,MATCH(F673,ZPCS04!B:B,0)-1,0),100)</f>
        <v>2</v>
      </c>
      <c r="AX673" s="7"/>
      <c r="AY673" s="6" t="b">
        <f t="shared" si="213"/>
        <v>1</v>
      </c>
      <c r="AZ673" s="6" t="b">
        <f t="shared" si="214"/>
        <v>1</v>
      </c>
      <c r="BB673" s="38" t="str">
        <f ca="1">IF(AT673="Phantom Alt",MATCH($AS673,$AS$5:$AS673,0),IF(OR(OFFSET($AF673,0,8-COUNTBLANK($AG673:$AN673))=$F672,$BE673=$BE672),$BB672,""))</f>
        <v/>
      </c>
      <c r="BC673" s="41"/>
      <c r="BD673" s="55" t="str">
        <f t="shared" si="215"/>
        <v>90MB1BG0-C1BAY0 | 07G003001211</v>
      </c>
      <c r="BE673" s="55" t="str">
        <f t="shared" ca="1" si="216"/>
        <v>90MB1BG0-C1BAY0 | 59MB1BGB-MB0A01S</v>
      </c>
      <c r="BF673" s="57">
        <f ca="1">IFERROR(VLOOKUP($BE673,$BD$5:$BF672,3,0)*$AE673,VLOOKUP($C673,Demanda!$A:$B,2,0)*$AE673)*IF(AT673="Phantom Alt",$BC673,TRUE)</f>
        <v>4500</v>
      </c>
      <c r="BG673" s="57">
        <f t="shared" ca="1" si="217"/>
        <v>0</v>
      </c>
      <c r="BH673" s="57">
        <f>SUMIF(Invoice!A:A,F673,Invoice!B:B)</f>
        <v>0</v>
      </c>
      <c r="BI673" s="57">
        <f t="shared" ca="1" si="218"/>
        <v>4500</v>
      </c>
      <c r="BJ673" s="57">
        <f ca="1">MIN((BI673-SUMIF($AS$5:AS672,AS673,$BJ$5:BJ672)),MAX(0,BH673-SUMIF($F$5:F672,F673,$BJ$5:BJ672)))</f>
        <v>0</v>
      </c>
      <c r="BK673" s="57">
        <f t="shared" ca="1" si="219"/>
        <v>0</v>
      </c>
      <c r="BL673" s="57">
        <f ca="1">MAX(0,SUMIF(Invoice!A:A,F673,Invoice!B:B)-SUMIF(F:F,F673,BJ:BJ))*(COUNTIF(F:F,F673)=COUNTIF($F$5:F673,F673))</f>
        <v>0</v>
      </c>
    </row>
    <row r="674" spans="1:64" hidden="1">
      <c r="A674" s="43">
        <v>673</v>
      </c>
      <c r="B674" s="13" t="s">
        <v>145</v>
      </c>
      <c r="C674" s="13" t="s">
        <v>5706</v>
      </c>
      <c r="D674" s="13">
        <v>2</v>
      </c>
      <c r="E674" s="13">
        <v>2050</v>
      </c>
      <c r="F674" s="71" t="s">
        <v>512</v>
      </c>
      <c r="G674" s="71" t="s">
        <v>513</v>
      </c>
      <c r="H674" s="13" t="s">
        <v>1301</v>
      </c>
      <c r="I674" s="13" t="s">
        <v>55</v>
      </c>
      <c r="J674" s="28">
        <v>0</v>
      </c>
      <c r="K674" s="13" t="s">
        <v>148</v>
      </c>
      <c r="L674" s="13" t="s">
        <v>53</v>
      </c>
      <c r="M674" s="13">
        <v>12</v>
      </c>
      <c r="O674" s="13">
        <v>1</v>
      </c>
      <c r="P674" s="13">
        <v>2</v>
      </c>
      <c r="Q674" s="13">
        <v>2</v>
      </c>
      <c r="R674" s="13" t="s">
        <v>73</v>
      </c>
      <c r="S674" s="13" t="s">
        <v>73</v>
      </c>
      <c r="T674" s="13">
        <v>44901</v>
      </c>
      <c r="U674" s="13">
        <v>2958465</v>
      </c>
      <c r="V674" s="13" t="s">
        <v>5707</v>
      </c>
      <c r="W674" s="13" t="s">
        <v>144</v>
      </c>
      <c r="Y674" s="13" t="s">
        <v>143</v>
      </c>
      <c r="Z674" s="13">
        <v>7594328</v>
      </c>
      <c r="AA674" s="13">
        <v>1254</v>
      </c>
      <c r="AB674" s="13">
        <v>627</v>
      </c>
      <c r="AE674" s="51">
        <f t="shared" si="200"/>
        <v>12</v>
      </c>
      <c r="AG674" s="6" t="str">
        <f t="shared" si="201"/>
        <v>90MB1BG0-C1BAY0</v>
      </c>
      <c r="AH674" s="6" t="str">
        <f t="shared" si="202"/>
        <v>59MB1BGB-MB0A01S</v>
      </c>
      <c r="AI674" s="6" t="str">
        <f t="shared" si="203"/>
        <v/>
      </c>
      <c r="AJ674" s="6" t="str">
        <f t="shared" si="204"/>
        <v/>
      </c>
      <c r="AK674" s="6" t="str">
        <f t="shared" si="205"/>
        <v/>
      </c>
      <c r="AL674" s="6" t="str">
        <f t="shared" si="206"/>
        <v/>
      </c>
      <c r="AM674" s="6" t="str">
        <f t="shared" si="207"/>
        <v/>
      </c>
      <c r="AN674" s="6" t="str">
        <f t="shared" si="208"/>
        <v/>
      </c>
      <c r="AO674" s="6" t="str">
        <f t="shared" si="209"/>
        <v xml:space="preserve">90MB1BG0-C1BAY0 | 59MB1BGB-MB0A01S |  |  |  |  |  | </v>
      </c>
      <c r="AP674" s="6">
        <f t="shared" si="210"/>
        <v>0</v>
      </c>
      <c r="AQ674" s="4"/>
      <c r="AR674" s="6" t="b">
        <f t="shared" si="211"/>
        <v>1</v>
      </c>
      <c r="AS674" s="6" t="str">
        <f t="shared" si="212"/>
        <v>461E | 90MB1BG0-C1BAY0 | 59MB1BGB-MB0A01S |  |  |  |  |  |  | J4</v>
      </c>
      <c r="AT674" s="63">
        <f>IF(NOT(AR674),IF(TRIM($H674)="","Assembly","Phantom Alt"),VLOOKUP(F674,ZPCS04!B:G,6,0))</f>
        <v>608</v>
      </c>
      <c r="AU674" s="7"/>
      <c r="AV674" s="38">
        <f ca="1">IF(TRIM($W674)="F",OFFSET($A$5,MATCH($AS674,$AS$5:$AS674,0)-1,0),$A674)</f>
        <v>673</v>
      </c>
      <c r="AW674" s="38">
        <f ca="1">IFERROR(OFFSET(ZPCS04!$A$1,MATCH(F674,ZPCS04!B:B,0)-1,0),100)</f>
        <v>2</v>
      </c>
      <c r="AX674" s="7"/>
      <c r="AY674" s="6" t="b">
        <f t="shared" si="213"/>
        <v>1</v>
      </c>
      <c r="AZ674" s="6" t="b">
        <f t="shared" si="214"/>
        <v>1</v>
      </c>
      <c r="BB674" s="38" t="str">
        <f ca="1">IF(AT674="Phantom Alt",MATCH($AS674,$AS$5:$AS674,0),IF(OR(OFFSET($AF674,0,8-COUNTBLANK($AG674:$AN674))=$F673,$BE674=$BE673),$BB673,""))</f>
        <v/>
      </c>
      <c r="BC674" s="41"/>
      <c r="BD674" s="55" t="str">
        <f t="shared" si="215"/>
        <v>90MB1BG0-C1BAY0 | 07004-00031800</v>
      </c>
      <c r="BE674" s="55" t="str">
        <f t="shared" ca="1" si="216"/>
        <v>90MB1BG0-C1BAY0 | 59MB1BGB-MB0A01S</v>
      </c>
      <c r="BF674" s="57">
        <f ca="1">IFERROR(VLOOKUP($BE674,$BD$5:$BF673,3,0)*$AE674,VLOOKUP($C674,Demanda!$A:$B,2,0)*$AE674)*IF(AT674="Phantom Alt",$BC674,TRUE)</f>
        <v>18000</v>
      </c>
      <c r="BG674" s="57">
        <f t="shared" ca="1" si="217"/>
        <v>0</v>
      </c>
      <c r="BH674" s="57">
        <f>SUMIF(Invoice!A:A,F674,Invoice!B:B)</f>
        <v>0</v>
      </c>
      <c r="BI674" s="57">
        <f t="shared" ca="1" si="218"/>
        <v>18000</v>
      </c>
      <c r="BJ674" s="57">
        <f ca="1">MIN((BI674-SUMIF($AS$5:AS673,AS674,$BJ$5:BJ673)),MAX(0,BH674-SUMIF($F$5:F673,F674,$BJ$5:BJ673)))</f>
        <v>0</v>
      </c>
      <c r="BK674" s="57">
        <f t="shared" ca="1" si="219"/>
        <v>0</v>
      </c>
      <c r="BL674" s="57">
        <f ca="1">MAX(0,SUMIF(Invoice!A:A,F674,Invoice!B:B)-SUMIF(F:F,F674,BJ:BJ))*(COUNTIF(F:F,F674)=COUNTIF($F$5:F674,F674))</f>
        <v>0</v>
      </c>
    </row>
    <row r="675" spans="1:64" hidden="1">
      <c r="A675" s="43">
        <v>674</v>
      </c>
      <c r="B675" s="13" t="s">
        <v>145</v>
      </c>
      <c r="C675" s="13" t="s">
        <v>5706</v>
      </c>
      <c r="D675" s="13">
        <v>2</v>
      </c>
      <c r="E675" s="13">
        <v>2050</v>
      </c>
      <c r="F675" s="71" t="s">
        <v>514</v>
      </c>
      <c r="G675" s="71" t="s">
        <v>515</v>
      </c>
      <c r="H675" s="13" t="s">
        <v>1301</v>
      </c>
      <c r="I675" s="13" t="s">
        <v>54</v>
      </c>
      <c r="J675" s="28">
        <v>100</v>
      </c>
      <c r="K675" s="13" t="s">
        <v>481</v>
      </c>
      <c r="L675" s="13" t="s">
        <v>53</v>
      </c>
      <c r="M675" s="13">
        <v>12</v>
      </c>
      <c r="N675" s="13">
        <v>12</v>
      </c>
      <c r="O675" s="13">
        <v>1</v>
      </c>
      <c r="P675" s="13">
        <v>2</v>
      </c>
      <c r="Q675" s="13">
        <v>1</v>
      </c>
      <c r="R675" s="13" t="s">
        <v>122</v>
      </c>
      <c r="S675" s="13" t="s">
        <v>122</v>
      </c>
      <c r="T675" s="13">
        <v>44901</v>
      </c>
      <c r="U675" s="13">
        <v>2958465</v>
      </c>
      <c r="V675" s="13" t="s">
        <v>5707</v>
      </c>
      <c r="W675" s="13" t="s">
        <v>144</v>
      </c>
      <c r="Y675" s="13" t="s">
        <v>143</v>
      </c>
      <c r="Z675" s="13">
        <v>7594328</v>
      </c>
      <c r="AA675" s="13">
        <v>1252</v>
      </c>
      <c r="AB675" s="13">
        <v>626</v>
      </c>
      <c r="AE675" s="51">
        <f t="shared" si="200"/>
        <v>12</v>
      </c>
      <c r="AG675" s="6" t="str">
        <f t="shared" si="201"/>
        <v>90MB1BG0-C1BAY0</v>
      </c>
      <c r="AH675" s="6" t="str">
        <f t="shared" si="202"/>
        <v>59MB1BGB-MB0A01S</v>
      </c>
      <c r="AI675" s="6" t="str">
        <f t="shared" si="203"/>
        <v/>
      </c>
      <c r="AJ675" s="6" t="str">
        <f t="shared" si="204"/>
        <v/>
      </c>
      <c r="AK675" s="6" t="str">
        <f t="shared" si="205"/>
        <v/>
      </c>
      <c r="AL675" s="6" t="str">
        <f t="shared" si="206"/>
        <v/>
      </c>
      <c r="AM675" s="6" t="str">
        <f t="shared" si="207"/>
        <v/>
      </c>
      <c r="AN675" s="6" t="str">
        <f t="shared" si="208"/>
        <v/>
      </c>
      <c r="AO675" s="6" t="str">
        <f t="shared" si="209"/>
        <v xml:space="preserve">90MB1BG0-C1BAY0 | 59MB1BGB-MB0A01S |  |  |  |  |  | </v>
      </c>
      <c r="AP675" s="6">
        <f t="shared" si="210"/>
        <v>100</v>
      </c>
      <c r="AQ675" s="4"/>
      <c r="AR675" s="6" t="b">
        <f t="shared" si="211"/>
        <v>1</v>
      </c>
      <c r="AS675" s="6" t="str">
        <f t="shared" si="212"/>
        <v>461E | 90MB1BG0-C1BAY0 | 59MB1BGB-MB0A01S |  |  |  |  |  |  | J4</v>
      </c>
      <c r="AT675" s="63">
        <f>IF(NOT(AR675),IF(TRIM($H675)="","Assembly","Phantom Alt"),VLOOKUP(F675,ZPCS04!B:G,6,0))</f>
        <v>608</v>
      </c>
      <c r="AU675" s="7"/>
      <c r="AV675" s="38">
        <f ca="1">IF(TRIM($W675)="F",OFFSET($A$5,MATCH($AS675,$AS$5:$AS675,0)-1,0),$A675)</f>
        <v>673</v>
      </c>
      <c r="AW675" s="38">
        <f ca="1">IFERROR(OFFSET(ZPCS04!$A$1,MATCH(F675,ZPCS04!B:B,0)-1,0),100)</f>
        <v>1.99999982</v>
      </c>
      <c r="AX675" s="7"/>
      <c r="AY675" s="6" t="b">
        <f t="shared" si="213"/>
        <v>1</v>
      </c>
      <c r="AZ675" s="6" t="b">
        <f t="shared" si="214"/>
        <v>1</v>
      </c>
      <c r="BB675" s="38" t="str">
        <f ca="1">IF(AT675="Phantom Alt",MATCH($AS675,$AS$5:$AS675,0),IF(OR(OFFSET($AF675,0,8-COUNTBLANK($AG675:$AN675))=$F674,$BE675=$BE674),$BB674,""))</f>
        <v/>
      </c>
      <c r="BC675" s="41"/>
      <c r="BD675" s="55" t="str">
        <f t="shared" si="215"/>
        <v>90MB1BG0-C1BAY0 | 07G004051640</v>
      </c>
      <c r="BE675" s="55" t="str">
        <f t="shared" ca="1" si="216"/>
        <v>90MB1BG0-C1BAY0 | 59MB1BGB-MB0A01S</v>
      </c>
      <c r="BF675" s="57">
        <f ca="1">IFERROR(VLOOKUP($BE675,$BD$5:$BF674,3,0)*$AE675,VLOOKUP($C675,Demanda!$A:$B,2,0)*$AE675)*IF(AT675="Phantom Alt",$BC675,TRUE)</f>
        <v>18000</v>
      </c>
      <c r="BG675" s="57">
        <f t="shared" ca="1" si="217"/>
        <v>18000</v>
      </c>
      <c r="BH675" s="57">
        <f>SUMIF(Invoice!A:A,F675,Invoice!B:B)</f>
        <v>18000</v>
      </c>
      <c r="BI675" s="57">
        <f t="shared" ca="1" si="218"/>
        <v>18000</v>
      </c>
      <c r="BJ675" s="57">
        <f ca="1">MIN((BI675-SUMIF($AS$5:AS674,AS675,$BJ$5:BJ674)),MAX(0,BH675-SUMIF($F$5:F674,F675,$BJ$5:BJ674)))</f>
        <v>18000</v>
      </c>
      <c r="BK675" s="57">
        <f t="shared" ca="1" si="219"/>
        <v>0</v>
      </c>
      <c r="BL675" s="57">
        <f ca="1">MAX(0,SUMIF(Invoice!A:A,F675,Invoice!B:B)-SUMIF(F:F,F675,BJ:BJ))*(COUNTIF(F:F,F675)=COUNTIF($F$5:F675,F675))</f>
        <v>0</v>
      </c>
    </row>
    <row r="676" spans="1:64" hidden="1">
      <c r="A676" s="43">
        <v>678</v>
      </c>
      <c r="B676" s="13" t="s">
        <v>145</v>
      </c>
      <c r="C676" s="13" t="s">
        <v>5706</v>
      </c>
      <c r="D676" s="13">
        <v>2</v>
      </c>
      <c r="E676" s="13">
        <v>2050</v>
      </c>
      <c r="F676" s="71" t="s">
        <v>516</v>
      </c>
      <c r="G676" s="71" t="s">
        <v>517</v>
      </c>
      <c r="H676" s="13" t="s">
        <v>1301</v>
      </c>
      <c r="I676" s="13" t="s">
        <v>55</v>
      </c>
      <c r="J676" s="28">
        <v>0</v>
      </c>
      <c r="K676" s="13" t="s">
        <v>481</v>
      </c>
      <c r="L676" s="13" t="s">
        <v>53</v>
      </c>
      <c r="M676" s="13">
        <v>12</v>
      </c>
      <c r="O676" s="13">
        <v>1</v>
      </c>
      <c r="P676" s="13">
        <v>2</v>
      </c>
      <c r="Q676" s="13">
        <v>3</v>
      </c>
      <c r="R676" s="13" t="s">
        <v>122</v>
      </c>
      <c r="S676" s="13" t="s">
        <v>122</v>
      </c>
      <c r="T676" s="13">
        <v>44901</v>
      </c>
      <c r="U676" s="13">
        <v>2958465</v>
      </c>
      <c r="V676" s="13" t="s">
        <v>5707</v>
      </c>
      <c r="W676" s="13" t="s">
        <v>144</v>
      </c>
      <c r="Y676" s="13" t="s">
        <v>143</v>
      </c>
      <c r="Z676" s="13">
        <v>7594328</v>
      </c>
      <c r="AA676" s="13">
        <v>1256</v>
      </c>
      <c r="AB676" s="13">
        <v>628</v>
      </c>
      <c r="AE676" s="51">
        <f t="shared" si="200"/>
        <v>12</v>
      </c>
      <c r="AG676" s="6" t="str">
        <f t="shared" si="201"/>
        <v>90MB1BG0-C1BAY0</v>
      </c>
      <c r="AH676" s="6" t="str">
        <f t="shared" si="202"/>
        <v>59MB1BGB-MB0A01S</v>
      </c>
      <c r="AI676" s="6" t="str">
        <f t="shared" si="203"/>
        <v/>
      </c>
      <c r="AJ676" s="6" t="str">
        <f t="shared" si="204"/>
        <v/>
      </c>
      <c r="AK676" s="6" t="str">
        <f t="shared" si="205"/>
        <v/>
      </c>
      <c r="AL676" s="6" t="str">
        <f t="shared" si="206"/>
        <v/>
      </c>
      <c r="AM676" s="6" t="str">
        <f t="shared" si="207"/>
        <v/>
      </c>
      <c r="AN676" s="6" t="str">
        <f t="shared" si="208"/>
        <v/>
      </c>
      <c r="AO676" s="6" t="str">
        <f t="shared" si="209"/>
        <v xml:space="preserve">90MB1BG0-C1BAY0 | 59MB1BGB-MB0A01S |  |  |  |  |  | </v>
      </c>
      <c r="AP676" s="6">
        <f t="shared" si="210"/>
        <v>0</v>
      </c>
      <c r="AQ676" s="4"/>
      <c r="AR676" s="6" t="b">
        <f t="shared" si="211"/>
        <v>1</v>
      </c>
      <c r="AS676" s="6" t="str">
        <f t="shared" si="212"/>
        <v>461E | 90MB1BG0-C1BAY0 | 59MB1BGB-MB0A01S |  |  |  |  |  |  | J4</v>
      </c>
      <c r="AT676" s="63">
        <f>IF(NOT(AR676),IF(TRIM($H676)="","Assembly","Phantom Alt"),VLOOKUP(F676,ZPCS04!B:G,6,0))</f>
        <v>608</v>
      </c>
      <c r="AU676" s="7"/>
      <c r="AV676" s="38">
        <f ca="1">IF(TRIM($W676)="F",OFFSET($A$5,MATCH($AS676,$AS$5:$AS676,0)-1,0),$A676)</f>
        <v>673</v>
      </c>
      <c r="AW676" s="38">
        <f ca="1">IFERROR(OFFSET(ZPCS04!$A$1,MATCH(F676,ZPCS04!B:B,0)-1,0),100)</f>
        <v>2</v>
      </c>
      <c r="AX676" s="7"/>
      <c r="AY676" s="6" t="b">
        <f t="shared" si="213"/>
        <v>1</v>
      </c>
      <c r="AZ676" s="6" t="b">
        <f t="shared" si="214"/>
        <v>1</v>
      </c>
      <c r="BB676" s="38" t="str">
        <f ca="1">IF(AT676="Phantom Alt",MATCH($AS676,$AS$5:$AS676,0),IF(OR(OFFSET($AF676,0,8-COUNTBLANK($AG676:$AN676))=$F675,$BE676=$BE675),$BB675,""))</f>
        <v/>
      </c>
      <c r="BC676" s="41"/>
      <c r="BD676" s="55" t="str">
        <f t="shared" si="215"/>
        <v>90MB1BG0-C1BAY0 | 07G004069020</v>
      </c>
      <c r="BE676" s="55" t="str">
        <f t="shared" ca="1" si="216"/>
        <v>90MB1BG0-C1BAY0 | 59MB1BGB-MB0A01S</v>
      </c>
      <c r="BF676" s="57">
        <f ca="1">IFERROR(VLOOKUP($BE676,$BD$5:$BF675,3,0)*$AE676,VLOOKUP($C676,Demanda!$A:$B,2,0)*$AE676)*IF(AT676="Phantom Alt",$BC676,TRUE)</f>
        <v>18000</v>
      </c>
      <c r="BG676" s="57">
        <f t="shared" ca="1" si="217"/>
        <v>0</v>
      </c>
      <c r="BH676" s="57">
        <f>SUMIF(Invoice!A:A,F676,Invoice!B:B)</f>
        <v>0</v>
      </c>
      <c r="BI676" s="57">
        <f t="shared" ca="1" si="218"/>
        <v>18000</v>
      </c>
      <c r="BJ676" s="57">
        <f ca="1">MIN((BI676-SUMIF($AS$5:AS675,AS676,$BJ$5:BJ675)),MAX(0,BH676-SUMIF($F$5:F675,F676,$BJ$5:BJ675)))</f>
        <v>0</v>
      </c>
      <c r="BK676" s="57">
        <f t="shared" ca="1" si="219"/>
        <v>0</v>
      </c>
      <c r="BL676" s="57">
        <f ca="1">MAX(0,SUMIF(Invoice!A:A,F676,Invoice!B:B)-SUMIF(F:F,F676,BJ:BJ))*(COUNTIF(F:F,F676)=COUNTIF($F$5:F676,F676))</f>
        <v>0</v>
      </c>
    </row>
    <row r="677" spans="1:64" hidden="1">
      <c r="A677" s="43">
        <v>676</v>
      </c>
      <c r="B677" s="13" t="s">
        <v>145</v>
      </c>
      <c r="C677" s="13" t="s">
        <v>5706</v>
      </c>
      <c r="D677" s="13">
        <v>2</v>
      </c>
      <c r="E677" s="13">
        <v>2060</v>
      </c>
      <c r="F677" s="71" t="s">
        <v>518</v>
      </c>
      <c r="G677" s="71" t="s">
        <v>519</v>
      </c>
      <c r="H677" s="13" t="s">
        <v>1307</v>
      </c>
      <c r="I677" s="13" t="s">
        <v>55</v>
      </c>
      <c r="J677" s="28">
        <v>0</v>
      </c>
      <c r="K677" s="13" t="s">
        <v>148</v>
      </c>
      <c r="L677" s="13" t="s">
        <v>53</v>
      </c>
      <c r="M677" s="13">
        <v>21</v>
      </c>
      <c r="O677" s="13">
        <v>1</v>
      </c>
      <c r="P677" s="13">
        <v>2</v>
      </c>
      <c r="Q677" s="13">
        <v>2</v>
      </c>
      <c r="R677" s="13" t="s">
        <v>73</v>
      </c>
      <c r="S677" s="13" t="s">
        <v>73</v>
      </c>
      <c r="T677" s="13">
        <v>44901</v>
      </c>
      <c r="U677" s="13">
        <v>2958465</v>
      </c>
      <c r="V677" s="13" t="s">
        <v>5707</v>
      </c>
      <c r="W677" s="13" t="s">
        <v>144</v>
      </c>
      <c r="Y677" s="13" t="s">
        <v>143</v>
      </c>
      <c r="Z677" s="13">
        <v>7594328</v>
      </c>
      <c r="AA677" s="13">
        <v>1260</v>
      </c>
      <c r="AB677" s="13">
        <v>630</v>
      </c>
      <c r="AE677" s="51">
        <f t="shared" si="200"/>
        <v>21</v>
      </c>
      <c r="AG677" s="6" t="str">
        <f t="shared" si="201"/>
        <v>90MB1BG0-C1BAY0</v>
      </c>
      <c r="AH677" s="6" t="str">
        <f t="shared" si="202"/>
        <v>59MB1BGB-MB0A01S</v>
      </c>
      <c r="AI677" s="6" t="str">
        <f t="shared" si="203"/>
        <v/>
      </c>
      <c r="AJ677" s="6" t="str">
        <f t="shared" si="204"/>
        <v/>
      </c>
      <c r="AK677" s="6" t="str">
        <f t="shared" si="205"/>
        <v/>
      </c>
      <c r="AL677" s="6" t="str">
        <f t="shared" si="206"/>
        <v/>
      </c>
      <c r="AM677" s="6" t="str">
        <f t="shared" si="207"/>
        <v/>
      </c>
      <c r="AN677" s="6" t="str">
        <f t="shared" si="208"/>
        <v/>
      </c>
      <c r="AO677" s="6" t="str">
        <f t="shared" si="209"/>
        <v xml:space="preserve">90MB1BG0-C1BAY0 | 59MB1BGB-MB0A01S |  |  |  |  |  | </v>
      </c>
      <c r="AP677" s="6">
        <f t="shared" si="210"/>
        <v>0</v>
      </c>
      <c r="AQ677" s="4"/>
      <c r="AR677" s="6" t="b">
        <f t="shared" si="211"/>
        <v>1</v>
      </c>
      <c r="AS677" s="6" t="str">
        <f t="shared" si="212"/>
        <v>461E | 90MB1BG0-C1BAY0 | 59MB1BGB-MB0A01S |  |  |  |  |  |  | J5</v>
      </c>
      <c r="AT677" s="63">
        <f>IF(NOT(AR677),IF(TRIM($H677)="","Assembly","Phantom Alt"),VLOOKUP(F677,ZPCS04!B:G,6,0))</f>
        <v>609</v>
      </c>
      <c r="AU677" s="7"/>
      <c r="AV677" s="38">
        <f ca="1">IF(TRIM($W677)="F",OFFSET($A$5,MATCH($AS677,$AS$5:$AS677,0)-1,0),$A677)</f>
        <v>676</v>
      </c>
      <c r="AW677" s="38">
        <f ca="1">IFERROR(OFFSET(ZPCS04!$A$1,MATCH(F677,ZPCS04!B:B,0)-1,0),100)</f>
        <v>2</v>
      </c>
      <c r="AX677" s="7"/>
      <c r="AY677" s="6" t="b">
        <f t="shared" si="213"/>
        <v>1</v>
      </c>
      <c r="AZ677" s="6" t="b">
        <f t="shared" si="214"/>
        <v>1</v>
      </c>
      <c r="BB677" s="38" t="str">
        <f ca="1">IF(AT677="Phantom Alt",MATCH($AS677,$AS$5:$AS677,0),IF(OR(OFFSET($AF677,0,8-COUNTBLANK($AG677:$AN677))=$F676,$BE677=$BE676),$BB676,""))</f>
        <v/>
      </c>
      <c r="BC677" s="41"/>
      <c r="BD677" s="55" t="str">
        <f t="shared" si="215"/>
        <v>90MB1BG0-C1BAY0 | 07004-00031700</v>
      </c>
      <c r="BE677" s="55" t="str">
        <f t="shared" ca="1" si="216"/>
        <v>90MB1BG0-C1BAY0 | 59MB1BGB-MB0A01S</v>
      </c>
      <c r="BF677" s="57">
        <f ca="1">IFERROR(VLOOKUP($BE677,$BD$5:$BF676,3,0)*$AE677,VLOOKUP($C677,Demanda!$A:$B,2,0)*$AE677)*IF(AT677="Phantom Alt",$BC677,TRUE)</f>
        <v>31500</v>
      </c>
      <c r="BG677" s="57">
        <f t="shared" ca="1" si="217"/>
        <v>0</v>
      </c>
      <c r="BH677" s="57">
        <f>SUMIF(Invoice!A:A,F677,Invoice!B:B)</f>
        <v>0</v>
      </c>
      <c r="BI677" s="57">
        <f t="shared" ca="1" si="218"/>
        <v>31500</v>
      </c>
      <c r="BJ677" s="57">
        <f ca="1">MIN((BI677-SUMIF($AS$5:AS676,AS677,$BJ$5:BJ676)),MAX(0,BH677-SUMIF($F$5:F676,F677,$BJ$5:BJ676)))</f>
        <v>0</v>
      </c>
      <c r="BK677" s="57">
        <f t="shared" ca="1" si="219"/>
        <v>0</v>
      </c>
      <c r="BL677" s="57">
        <f ca="1">MAX(0,SUMIF(Invoice!A:A,F677,Invoice!B:B)-SUMIF(F:F,F677,BJ:BJ))*(COUNTIF(F:F,F677)=COUNTIF($F$5:F677,F677))</f>
        <v>0</v>
      </c>
    </row>
    <row r="678" spans="1:64" hidden="1">
      <c r="A678" s="43">
        <v>677</v>
      </c>
      <c r="B678" s="13" t="s">
        <v>145</v>
      </c>
      <c r="C678" s="13" t="s">
        <v>5706</v>
      </c>
      <c r="D678" s="13">
        <v>2</v>
      </c>
      <c r="E678" s="13">
        <v>2060</v>
      </c>
      <c r="F678" s="71" t="s">
        <v>520</v>
      </c>
      <c r="G678" s="71" t="s">
        <v>521</v>
      </c>
      <c r="H678" s="13" t="s">
        <v>1307</v>
      </c>
      <c r="I678" s="13" t="s">
        <v>55</v>
      </c>
      <c r="J678" s="28">
        <v>0</v>
      </c>
      <c r="K678" s="13" t="s">
        <v>481</v>
      </c>
      <c r="L678" s="13" t="s">
        <v>53</v>
      </c>
      <c r="M678" s="13">
        <v>21</v>
      </c>
      <c r="O678" s="13">
        <v>1</v>
      </c>
      <c r="P678" s="13">
        <v>2</v>
      </c>
      <c r="Q678" s="13">
        <v>3</v>
      </c>
      <c r="R678" s="13" t="s">
        <v>122</v>
      </c>
      <c r="S678" s="13" t="s">
        <v>122</v>
      </c>
      <c r="T678" s="13">
        <v>44901</v>
      </c>
      <c r="U678" s="13">
        <v>2958465</v>
      </c>
      <c r="V678" s="13" t="s">
        <v>5707</v>
      </c>
      <c r="W678" s="13" t="s">
        <v>144</v>
      </c>
      <c r="Y678" s="13" t="s">
        <v>143</v>
      </c>
      <c r="Z678" s="13">
        <v>7594328</v>
      </c>
      <c r="AA678" s="13">
        <v>1262</v>
      </c>
      <c r="AB678" s="13">
        <v>631</v>
      </c>
      <c r="AE678" s="51">
        <f t="shared" si="200"/>
        <v>21</v>
      </c>
      <c r="AG678" s="6" t="str">
        <f t="shared" si="201"/>
        <v>90MB1BG0-C1BAY0</v>
      </c>
      <c r="AH678" s="6" t="str">
        <f t="shared" si="202"/>
        <v>59MB1BGB-MB0A01S</v>
      </c>
      <c r="AI678" s="6" t="str">
        <f t="shared" si="203"/>
        <v/>
      </c>
      <c r="AJ678" s="6" t="str">
        <f t="shared" si="204"/>
        <v/>
      </c>
      <c r="AK678" s="6" t="str">
        <f t="shared" si="205"/>
        <v/>
      </c>
      <c r="AL678" s="6" t="str">
        <f t="shared" si="206"/>
        <v/>
      </c>
      <c r="AM678" s="6" t="str">
        <f t="shared" si="207"/>
        <v/>
      </c>
      <c r="AN678" s="6" t="str">
        <f t="shared" si="208"/>
        <v/>
      </c>
      <c r="AO678" s="6" t="str">
        <f t="shared" si="209"/>
        <v xml:space="preserve">90MB1BG0-C1BAY0 | 59MB1BGB-MB0A01S |  |  |  |  |  | </v>
      </c>
      <c r="AP678" s="6">
        <f t="shared" si="210"/>
        <v>0</v>
      </c>
      <c r="AQ678" s="4"/>
      <c r="AR678" s="6" t="b">
        <f t="shared" si="211"/>
        <v>1</v>
      </c>
      <c r="AS678" s="6" t="str">
        <f t="shared" si="212"/>
        <v>461E | 90MB1BG0-C1BAY0 | 59MB1BGB-MB0A01S |  |  |  |  |  |  | J5</v>
      </c>
      <c r="AT678" s="63">
        <f>IF(NOT(AR678),IF(TRIM($H678)="","Assembly","Phantom Alt"),VLOOKUP(F678,ZPCS04!B:G,6,0))</f>
        <v>609</v>
      </c>
      <c r="AU678" s="7"/>
      <c r="AV678" s="38">
        <f ca="1">IF(TRIM($W678)="F",OFFSET($A$5,MATCH($AS678,$AS$5:$AS678,0)-1,0),$A678)</f>
        <v>676</v>
      </c>
      <c r="AW678" s="38">
        <f ca="1">IFERROR(OFFSET(ZPCS04!$A$1,MATCH(F678,ZPCS04!B:B,0)-1,0),100)</f>
        <v>2</v>
      </c>
      <c r="AX678" s="7"/>
      <c r="AY678" s="6" t="b">
        <f t="shared" si="213"/>
        <v>1</v>
      </c>
      <c r="AZ678" s="6" t="b">
        <f t="shared" si="214"/>
        <v>1</v>
      </c>
      <c r="BB678" s="38" t="str">
        <f ca="1">IF(AT678="Phantom Alt",MATCH($AS678,$AS$5:$AS678,0),IF(OR(OFFSET($AF678,0,8-COUNTBLANK($AG678:$AN678))=$F677,$BE678=$BE677),$BB677,""))</f>
        <v/>
      </c>
      <c r="BC678" s="41"/>
      <c r="BD678" s="55" t="str">
        <f t="shared" si="215"/>
        <v>90MB1BG0-C1BAY0 | 07G004068011</v>
      </c>
      <c r="BE678" s="55" t="str">
        <f t="shared" ca="1" si="216"/>
        <v>90MB1BG0-C1BAY0 | 59MB1BGB-MB0A01S</v>
      </c>
      <c r="BF678" s="57">
        <f ca="1">IFERROR(VLOOKUP($BE678,$BD$5:$BF677,3,0)*$AE678,VLOOKUP($C678,Demanda!$A:$B,2,0)*$AE678)*IF(AT678="Phantom Alt",$BC678,TRUE)</f>
        <v>31500</v>
      </c>
      <c r="BG678" s="57">
        <f t="shared" ca="1" si="217"/>
        <v>0</v>
      </c>
      <c r="BH678" s="57">
        <f>SUMIF(Invoice!A:A,F678,Invoice!B:B)</f>
        <v>0</v>
      </c>
      <c r="BI678" s="57">
        <f t="shared" ca="1" si="218"/>
        <v>31500</v>
      </c>
      <c r="BJ678" s="57">
        <f ca="1">MIN((BI678-SUMIF($AS$5:AS677,AS678,$BJ$5:BJ677)),MAX(0,BH678-SUMIF($F$5:F677,F678,$BJ$5:BJ677)))</f>
        <v>0</v>
      </c>
      <c r="BK678" s="57">
        <f t="shared" ca="1" si="219"/>
        <v>0</v>
      </c>
      <c r="BL678" s="57">
        <f ca="1">MAX(0,SUMIF(Invoice!A:A,F678,Invoice!B:B)-SUMIF(F:F,F678,BJ:BJ))*(COUNTIF(F:F,F678)=COUNTIF($F$5:F678,F678))</f>
        <v>0</v>
      </c>
    </row>
    <row r="679" spans="1:64" hidden="1">
      <c r="A679" s="43">
        <v>683</v>
      </c>
      <c r="B679" s="13" t="s">
        <v>145</v>
      </c>
      <c r="C679" s="13" t="s">
        <v>5706</v>
      </c>
      <c r="D679" s="13">
        <v>2</v>
      </c>
      <c r="E679" s="13">
        <v>2060</v>
      </c>
      <c r="F679" s="71" t="s">
        <v>522</v>
      </c>
      <c r="G679" s="71" t="s">
        <v>523</v>
      </c>
      <c r="H679" s="13" t="s">
        <v>1307</v>
      </c>
      <c r="I679" s="13" t="s">
        <v>54</v>
      </c>
      <c r="J679" s="28">
        <v>100</v>
      </c>
      <c r="K679" s="13" t="s">
        <v>481</v>
      </c>
      <c r="L679" s="13" t="s">
        <v>53</v>
      </c>
      <c r="M679" s="13">
        <v>21</v>
      </c>
      <c r="N679" s="13">
        <v>21</v>
      </c>
      <c r="O679" s="13">
        <v>1</v>
      </c>
      <c r="P679" s="13">
        <v>2</v>
      </c>
      <c r="Q679" s="13">
        <v>1</v>
      </c>
      <c r="R679" s="13" t="s">
        <v>122</v>
      </c>
      <c r="S679" s="13" t="s">
        <v>122</v>
      </c>
      <c r="T679" s="13">
        <v>44901</v>
      </c>
      <c r="U679" s="13">
        <v>2958465</v>
      </c>
      <c r="V679" s="13" t="s">
        <v>5707</v>
      </c>
      <c r="W679" s="13" t="s">
        <v>144</v>
      </c>
      <c r="Y679" s="13" t="s">
        <v>143</v>
      </c>
      <c r="Z679" s="13">
        <v>7594328</v>
      </c>
      <c r="AA679" s="13">
        <v>1258</v>
      </c>
      <c r="AB679" s="13">
        <v>629</v>
      </c>
      <c r="AE679" s="51">
        <f t="shared" si="200"/>
        <v>21</v>
      </c>
      <c r="AG679" s="6" t="str">
        <f t="shared" si="201"/>
        <v>90MB1BG0-C1BAY0</v>
      </c>
      <c r="AH679" s="6" t="str">
        <f t="shared" si="202"/>
        <v>59MB1BGB-MB0A01S</v>
      </c>
      <c r="AI679" s="6" t="str">
        <f t="shared" si="203"/>
        <v/>
      </c>
      <c r="AJ679" s="6" t="str">
        <f t="shared" si="204"/>
        <v/>
      </c>
      <c r="AK679" s="6" t="str">
        <f t="shared" si="205"/>
        <v/>
      </c>
      <c r="AL679" s="6" t="str">
        <f t="shared" si="206"/>
        <v/>
      </c>
      <c r="AM679" s="6" t="str">
        <f t="shared" si="207"/>
        <v/>
      </c>
      <c r="AN679" s="6" t="str">
        <f t="shared" si="208"/>
        <v/>
      </c>
      <c r="AO679" s="6" t="str">
        <f t="shared" si="209"/>
        <v xml:space="preserve">90MB1BG0-C1BAY0 | 59MB1BGB-MB0A01S |  |  |  |  |  | </v>
      </c>
      <c r="AP679" s="6">
        <f t="shared" si="210"/>
        <v>100</v>
      </c>
      <c r="AQ679" s="4"/>
      <c r="AR679" s="6" t="b">
        <f t="shared" si="211"/>
        <v>1</v>
      </c>
      <c r="AS679" s="6" t="str">
        <f t="shared" si="212"/>
        <v>461E | 90MB1BG0-C1BAY0 | 59MB1BGB-MB0A01S |  |  |  |  |  |  | J5</v>
      </c>
      <c r="AT679" s="63">
        <f>IF(NOT(AR679),IF(TRIM($H679)="","Assembly","Phantom Alt"),VLOOKUP(F679,ZPCS04!B:G,6,0))</f>
        <v>609</v>
      </c>
      <c r="AU679" s="7"/>
      <c r="AV679" s="38">
        <f ca="1">IF(TRIM($W679)="F",OFFSET($A$5,MATCH($AS679,$AS$5:$AS679,0)-1,0),$A679)</f>
        <v>676</v>
      </c>
      <c r="AW679" s="38">
        <f ca="1">IFERROR(OFFSET(ZPCS04!$A$1,MATCH(F679,ZPCS04!B:B,0)-1,0),100)</f>
        <v>1.9999996850000001</v>
      </c>
      <c r="AX679" s="7"/>
      <c r="AY679" s="6" t="b">
        <f t="shared" si="213"/>
        <v>1</v>
      </c>
      <c r="AZ679" s="6" t="b">
        <f t="shared" si="214"/>
        <v>1</v>
      </c>
      <c r="BB679" s="38" t="str">
        <f ca="1">IF(AT679="Phantom Alt",MATCH($AS679,$AS$5:$AS679,0),IF(OR(OFFSET($AF679,0,8-COUNTBLANK($AG679:$AN679))=$F678,$BE679=$BE678),$BB678,""))</f>
        <v/>
      </c>
      <c r="BC679" s="41"/>
      <c r="BD679" s="55" t="str">
        <f t="shared" si="215"/>
        <v>90MB1BG0-C1BAY0 | 07G004068410</v>
      </c>
      <c r="BE679" s="55" t="str">
        <f t="shared" ca="1" si="216"/>
        <v>90MB1BG0-C1BAY0 | 59MB1BGB-MB0A01S</v>
      </c>
      <c r="BF679" s="57">
        <f ca="1">IFERROR(VLOOKUP($BE679,$BD$5:$BF678,3,0)*$AE679,VLOOKUP($C679,Demanda!$A:$B,2,0)*$AE679)*IF(AT679="Phantom Alt",$BC679,TRUE)</f>
        <v>31500</v>
      </c>
      <c r="BG679" s="57">
        <f t="shared" ca="1" si="217"/>
        <v>31500</v>
      </c>
      <c r="BH679" s="57">
        <f>SUMIF(Invoice!A:A,F679,Invoice!B:B)</f>
        <v>31500</v>
      </c>
      <c r="BI679" s="57">
        <f t="shared" ca="1" si="218"/>
        <v>31500</v>
      </c>
      <c r="BJ679" s="57">
        <f ca="1">MIN((BI679-SUMIF($AS$5:AS678,AS679,$BJ$5:BJ678)),MAX(0,BH679-SUMIF($F$5:F678,F679,$BJ$5:BJ678)))</f>
        <v>31500</v>
      </c>
      <c r="BK679" s="57">
        <f t="shared" ca="1" si="219"/>
        <v>0</v>
      </c>
      <c r="BL679" s="57">
        <f ca="1">MAX(0,SUMIF(Invoice!A:A,F679,Invoice!B:B)-SUMIF(F:F,F679,BJ:BJ))*(COUNTIF(F:F,F679)=COUNTIF($F$5:F679,F679))</f>
        <v>0</v>
      </c>
    </row>
    <row r="680" spans="1:64" hidden="1">
      <c r="A680" s="43">
        <v>679</v>
      </c>
      <c r="B680" s="13" t="s">
        <v>145</v>
      </c>
      <c r="C680" s="13" t="s">
        <v>5706</v>
      </c>
      <c r="D680" s="13">
        <v>2</v>
      </c>
      <c r="E680" s="13">
        <v>2070</v>
      </c>
      <c r="F680" s="71" t="s">
        <v>524</v>
      </c>
      <c r="G680" s="71" t="s">
        <v>525</v>
      </c>
      <c r="H680" s="13" t="s">
        <v>1314</v>
      </c>
      <c r="I680" s="13" t="s">
        <v>55</v>
      </c>
      <c r="J680" s="28">
        <v>0</v>
      </c>
      <c r="K680" s="13" t="s">
        <v>148</v>
      </c>
      <c r="L680" s="13" t="s">
        <v>53</v>
      </c>
      <c r="M680" s="13">
        <v>5</v>
      </c>
      <c r="O680" s="13">
        <v>1</v>
      </c>
      <c r="P680" s="13">
        <v>2</v>
      </c>
      <c r="Q680" s="13">
        <v>2</v>
      </c>
      <c r="R680" s="13" t="s">
        <v>73</v>
      </c>
      <c r="S680" s="13" t="s">
        <v>73</v>
      </c>
      <c r="T680" s="13">
        <v>44901</v>
      </c>
      <c r="U680" s="13">
        <v>2958465</v>
      </c>
      <c r="V680" s="13" t="s">
        <v>5707</v>
      </c>
      <c r="W680" s="13" t="s">
        <v>144</v>
      </c>
      <c r="Y680" s="13" t="s">
        <v>143</v>
      </c>
      <c r="Z680" s="13">
        <v>7594328</v>
      </c>
      <c r="AA680" s="13">
        <v>1266</v>
      </c>
      <c r="AB680" s="13">
        <v>633</v>
      </c>
      <c r="AE680" s="51">
        <f t="shared" si="200"/>
        <v>5</v>
      </c>
      <c r="AG680" s="6" t="str">
        <f t="shared" si="201"/>
        <v>90MB1BG0-C1BAY0</v>
      </c>
      <c r="AH680" s="6" t="str">
        <f t="shared" si="202"/>
        <v>59MB1BGB-MB0A01S</v>
      </c>
      <c r="AI680" s="6" t="str">
        <f t="shared" si="203"/>
        <v/>
      </c>
      <c r="AJ680" s="6" t="str">
        <f t="shared" si="204"/>
        <v/>
      </c>
      <c r="AK680" s="6" t="str">
        <f t="shared" si="205"/>
        <v/>
      </c>
      <c r="AL680" s="6" t="str">
        <f t="shared" si="206"/>
        <v/>
      </c>
      <c r="AM680" s="6" t="str">
        <f t="shared" si="207"/>
        <v/>
      </c>
      <c r="AN680" s="6" t="str">
        <f t="shared" si="208"/>
        <v/>
      </c>
      <c r="AO680" s="6" t="str">
        <f t="shared" si="209"/>
        <v xml:space="preserve">90MB1BG0-C1BAY0 | 59MB1BGB-MB0A01S |  |  |  |  |  | </v>
      </c>
      <c r="AP680" s="6">
        <f t="shared" si="210"/>
        <v>0</v>
      </c>
      <c r="AQ680" s="4"/>
      <c r="AR680" s="6" t="b">
        <f t="shared" si="211"/>
        <v>1</v>
      </c>
      <c r="AS680" s="6" t="str">
        <f t="shared" si="212"/>
        <v>461E | 90MB1BG0-C1BAY0 | 59MB1BGB-MB0A01S |  |  |  |  |  |  | J6</v>
      </c>
      <c r="AT680" s="63">
        <f>IF(NOT(AR680),IF(TRIM($H680)="","Assembly","Phantom Alt"),VLOOKUP(F680,ZPCS04!B:G,6,0))</f>
        <v>612</v>
      </c>
      <c r="AU680" s="7"/>
      <c r="AV680" s="38">
        <f ca="1">IF(TRIM($W680)="F",OFFSET($A$5,MATCH($AS680,$AS$5:$AS680,0)-1,0),$A680)</f>
        <v>679</v>
      </c>
      <c r="AW680" s="38">
        <f ca="1">IFERROR(OFFSET(ZPCS04!$A$1,MATCH(F680,ZPCS04!B:B,0)-1,0),100)</f>
        <v>2</v>
      </c>
      <c r="AX680" s="7"/>
      <c r="AY680" s="6" t="b">
        <f t="shared" si="213"/>
        <v>1</v>
      </c>
      <c r="AZ680" s="6" t="b">
        <f t="shared" si="214"/>
        <v>1</v>
      </c>
      <c r="BB680" s="38" t="str">
        <f ca="1">IF(AT680="Phantom Alt",MATCH($AS680,$AS$5:$AS680,0),IF(OR(OFFSET($AF680,0,8-COUNTBLANK($AG680:$AN680))=$F679,$BE680=$BE679),$BB679,""))</f>
        <v/>
      </c>
      <c r="BC680" s="41"/>
      <c r="BD680" s="55" t="str">
        <f t="shared" si="215"/>
        <v>90MB1BG0-C1BAY0 | 07005-00120200</v>
      </c>
      <c r="BE680" s="55" t="str">
        <f t="shared" ca="1" si="216"/>
        <v>90MB1BG0-C1BAY0 | 59MB1BGB-MB0A01S</v>
      </c>
      <c r="BF680" s="57">
        <f ca="1">IFERROR(VLOOKUP($BE680,$BD$5:$BF679,3,0)*$AE680,VLOOKUP($C680,Demanda!$A:$B,2,0)*$AE680)*IF(AT680="Phantom Alt",$BC680,TRUE)</f>
        <v>7500</v>
      </c>
      <c r="BG680" s="57">
        <f t="shared" ca="1" si="217"/>
        <v>0</v>
      </c>
      <c r="BH680" s="57">
        <f>SUMIF(Invoice!A:A,F680,Invoice!B:B)</f>
        <v>0</v>
      </c>
      <c r="BI680" s="57">
        <f t="shared" ca="1" si="218"/>
        <v>7500</v>
      </c>
      <c r="BJ680" s="57">
        <f ca="1">MIN((BI680-SUMIF($AS$5:AS679,AS680,$BJ$5:BJ679)),MAX(0,BH680-SUMIF($F$5:F679,F680,$BJ$5:BJ679)))</f>
        <v>0</v>
      </c>
      <c r="BK680" s="57">
        <f t="shared" ca="1" si="219"/>
        <v>0</v>
      </c>
      <c r="BL680" s="57">
        <f ca="1">MAX(0,SUMIF(Invoice!A:A,F680,Invoice!B:B)-SUMIF(F:F,F680,BJ:BJ))*(COUNTIF(F:F,F680)=COUNTIF($F$5:F680,F680))</f>
        <v>0</v>
      </c>
    </row>
    <row r="681" spans="1:64" hidden="1">
      <c r="A681" s="43">
        <v>680</v>
      </c>
      <c r="B681" s="13" t="s">
        <v>145</v>
      </c>
      <c r="C681" s="13" t="s">
        <v>5706</v>
      </c>
      <c r="D681" s="13">
        <v>2</v>
      </c>
      <c r="E681" s="13">
        <v>2070</v>
      </c>
      <c r="F681" s="71" t="s">
        <v>526</v>
      </c>
      <c r="G681" s="71" t="s">
        <v>527</v>
      </c>
      <c r="H681" s="13" t="s">
        <v>1314</v>
      </c>
      <c r="I681" s="13" t="s">
        <v>55</v>
      </c>
      <c r="J681" s="28">
        <v>0</v>
      </c>
      <c r="K681" s="13" t="s">
        <v>148</v>
      </c>
      <c r="L681" s="13" t="s">
        <v>53</v>
      </c>
      <c r="M681" s="13">
        <v>5</v>
      </c>
      <c r="O681" s="13">
        <v>1</v>
      </c>
      <c r="P681" s="13">
        <v>2</v>
      </c>
      <c r="Q681" s="13">
        <v>3</v>
      </c>
      <c r="R681" s="13" t="s">
        <v>73</v>
      </c>
      <c r="S681" s="13" t="s">
        <v>73</v>
      </c>
      <c r="T681" s="13">
        <v>44901</v>
      </c>
      <c r="U681" s="13">
        <v>2958465</v>
      </c>
      <c r="V681" s="13" t="s">
        <v>5707</v>
      </c>
      <c r="W681" s="13" t="s">
        <v>144</v>
      </c>
      <c r="Y681" s="13" t="s">
        <v>143</v>
      </c>
      <c r="Z681" s="13">
        <v>7594328</v>
      </c>
      <c r="AA681" s="13">
        <v>1268</v>
      </c>
      <c r="AB681" s="13">
        <v>634</v>
      </c>
      <c r="AE681" s="51">
        <f t="shared" si="200"/>
        <v>5</v>
      </c>
      <c r="AG681" s="6" t="str">
        <f t="shared" si="201"/>
        <v>90MB1BG0-C1BAY0</v>
      </c>
      <c r="AH681" s="6" t="str">
        <f t="shared" si="202"/>
        <v>59MB1BGB-MB0A01S</v>
      </c>
      <c r="AI681" s="6" t="str">
        <f t="shared" si="203"/>
        <v/>
      </c>
      <c r="AJ681" s="6" t="str">
        <f t="shared" si="204"/>
        <v/>
      </c>
      <c r="AK681" s="6" t="str">
        <f t="shared" si="205"/>
        <v/>
      </c>
      <c r="AL681" s="6" t="str">
        <f t="shared" si="206"/>
        <v/>
      </c>
      <c r="AM681" s="6" t="str">
        <f t="shared" si="207"/>
        <v/>
      </c>
      <c r="AN681" s="6" t="str">
        <f t="shared" si="208"/>
        <v/>
      </c>
      <c r="AO681" s="6" t="str">
        <f t="shared" si="209"/>
        <v xml:space="preserve">90MB1BG0-C1BAY0 | 59MB1BGB-MB0A01S |  |  |  |  |  | </v>
      </c>
      <c r="AP681" s="6">
        <f t="shared" si="210"/>
        <v>0</v>
      </c>
      <c r="AQ681" s="4"/>
      <c r="AR681" s="6" t="b">
        <f t="shared" si="211"/>
        <v>1</v>
      </c>
      <c r="AS681" s="6" t="str">
        <f t="shared" si="212"/>
        <v>461E | 90MB1BG0-C1BAY0 | 59MB1BGB-MB0A01S |  |  |  |  |  |  | J6</v>
      </c>
      <c r="AT681" s="63">
        <f>IF(NOT(AR681),IF(TRIM($H681)="","Assembly","Phantom Alt"),VLOOKUP(F681,ZPCS04!B:G,6,0))</f>
        <v>612</v>
      </c>
      <c r="AU681" s="7"/>
      <c r="AV681" s="38">
        <f ca="1">IF(TRIM($W681)="F",OFFSET($A$5,MATCH($AS681,$AS$5:$AS681,0)-1,0),$A681)</f>
        <v>679</v>
      </c>
      <c r="AW681" s="38">
        <f ca="1">IFERROR(OFFSET(ZPCS04!$A$1,MATCH(F681,ZPCS04!B:B,0)-1,0),100)</f>
        <v>2</v>
      </c>
      <c r="AX681" s="7"/>
      <c r="AY681" s="6" t="b">
        <f t="shared" si="213"/>
        <v>1</v>
      </c>
      <c r="AZ681" s="6" t="b">
        <f t="shared" si="214"/>
        <v>1</v>
      </c>
      <c r="BB681" s="38" t="str">
        <f ca="1">IF(AT681="Phantom Alt",MATCH($AS681,$AS$5:$AS681,0),IF(OR(OFFSET($AF681,0,8-COUNTBLANK($AG681:$AN681))=$F680,$BE681=$BE680),$BB680,""))</f>
        <v/>
      </c>
      <c r="BC681" s="41"/>
      <c r="BD681" s="55" t="str">
        <f t="shared" si="215"/>
        <v>90MB1BG0-C1BAY0 | 07005-03600000</v>
      </c>
      <c r="BE681" s="55" t="str">
        <f t="shared" ca="1" si="216"/>
        <v>90MB1BG0-C1BAY0 | 59MB1BGB-MB0A01S</v>
      </c>
      <c r="BF681" s="57">
        <f ca="1">IFERROR(VLOOKUP($BE681,$BD$5:$BF680,3,0)*$AE681,VLOOKUP($C681,Demanda!$A:$B,2,0)*$AE681)*IF(AT681="Phantom Alt",$BC681,TRUE)</f>
        <v>7500</v>
      </c>
      <c r="BG681" s="57">
        <f t="shared" ca="1" si="217"/>
        <v>0</v>
      </c>
      <c r="BH681" s="57">
        <f>SUMIF(Invoice!A:A,F681,Invoice!B:B)</f>
        <v>0</v>
      </c>
      <c r="BI681" s="57">
        <f t="shared" ca="1" si="218"/>
        <v>7500</v>
      </c>
      <c r="BJ681" s="57">
        <f ca="1">MIN((BI681-SUMIF($AS$5:AS680,AS681,$BJ$5:BJ680)),MAX(0,BH681-SUMIF($F$5:F680,F681,$BJ$5:BJ680)))</f>
        <v>0</v>
      </c>
      <c r="BK681" s="57">
        <f t="shared" ca="1" si="219"/>
        <v>0</v>
      </c>
      <c r="BL681" s="57">
        <f ca="1">MAX(0,SUMIF(Invoice!A:A,F681,Invoice!B:B)-SUMIF(F:F,F681,BJ:BJ))*(COUNTIF(F:F,F681)=COUNTIF($F$5:F681,F681))</f>
        <v>0</v>
      </c>
    </row>
    <row r="682" spans="1:64" hidden="1">
      <c r="A682" s="43">
        <v>681</v>
      </c>
      <c r="B682" s="13" t="s">
        <v>145</v>
      </c>
      <c r="C682" s="13" t="s">
        <v>5706</v>
      </c>
      <c r="D682" s="13">
        <v>2</v>
      </c>
      <c r="E682" s="13">
        <v>2070</v>
      </c>
      <c r="F682" s="71" t="s">
        <v>528</v>
      </c>
      <c r="G682" s="71" t="s">
        <v>529</v>
      </c>
      <c r="H682" s="13" t="s">
        <v>1314</v>
      </c>
      <c r="I682" s="13" t="s">
        <v>55</v>
      </c>
      <c r="J682" s="28">
        <v>0</v>
      </c>
      <c r="K682" s="13" t="s">
        <v>388</v>
      </c>
      <c r="L682" s="13" t="s">
        <v>53</v>
      </c>
      <c r="M682" s="13">
        <v>5</v>
      </c>
      <c r="O682" s="13">
        <v>1</v>
      </c>
      <c r="P682" s="13">
        <v>2</v>
      </c>
      <c r="Q682" s="13">
        <v>4</v>
      </c>
      <c r="R682" s="13" t="s">
        <v>122</v>
      </c>
      <c r="S682" s="13" t="s">
        <v>122</v>
      </c>
      <c r="T682" s="13">
        <v>44901</v>
      </c>
      <c r="U682" s="13">
        <v>2958465</v>
      </c>
      <c r="V682" s="13" t="s">
        <v>5707</v>
      </c>
      <c r="W682" s="13" t="s">
        <v>144</v>
      </c>
      <c r="Y682" s="13" t="s">
        <v>143</v>
      </c>
      <c r="Z682" s="13">
        <v>7594328</v>
      </c>
      <c r="AA682" s="13">
        <v>1270</v>
      </c>
      <c r="AB682" s="13">
        <v>635</v>
      </c>
      <c r="AE682" s="51">
        <f t="shared" si="200"/>
        <v>5</v>
      </c>
      <c r="AG682" s="6" t="str">
        <f t="shared" si="201"/>
        <v>90MB1BG0-C1BAY0</v>
      </c>
      <c r="AH682" s="6" t="str">
        <f t="shared" si="202"/>
        <v>59MB1BGB-MB0A01S</v>
      </c>
      <c r="AI682" s="6" t="str">
        <f t="shared" si="203"/>
        <v/>
      </c>
      <c r="AJ682" s="6" t="str">
        <f t="shared" si="204"/>
        <v/>
      </c>
      <c r="AK682" s="6" t="str">
        <f t="shared" si="205"/>
        <v/>
      </c>
      <c r="AL682" s="6" t="str">
        <f t="shared" si="206"/>
        <v/>
      </c>
      <c r="AM682" s="6" t="str">
        <f t="shared" si="207"/>
        <v/>
      </c>
      <c r="AN682" s="6" t="str">
        <f t="shared" si="208"/>
        <v/>
      </c>
      <c r="AO682" s="6" t="str">
        <f t="shared" si="209"/>
        <v xml:space="preserve">90MB1BG0-C1BAY0 | 59MB1BGB-MB0A01S |  |  |  |  |  | </v>
      </c>
      <c r="AP682" s="6">
        <f t="shared" si="210"/>
        <v>0</v>
      </c>
      <c r="AQ682" s="4"/>
      <c r="AR682" s="6" t="b">
        <f t="shared" si="211"/>
        <v>1</v>
      </c>
      <c r="AS682" s="6" t="str">
        <f t="shared" si="212"/>
        <v>461E | 90MB1BG0-C1BAY0 | 59MB1BGB-MB0A01S |  |  |  |  |  |  | J6</v>
      </c>
      <c r="AT682" s="63">
        <f>IF(NOT(AR682),IF(TRIM($H682)="","Assembly","Phantom Alt"),VLOOKUP(F682,ZPCS04!B:G,6,0))</f>
        <v>612</v>
      </c>
      <c r="AU682" s="7"/>
      <c r="AV682" s="38">
        <f ca="1">IF(TRIM($W682)="F",OFFSET($A$5,MATCH($AS682,$AS$5:$AS682,0)-1,0),$A682)</f>
        <v>679</v>
      </c>
      <c r="AW682" s="38">
        <f ca="1">IFERROR(OFFSET(ZPCS04!$A$1,MATCH(F682,ZPCS04!B:B,0)-1,0),100)</f>
        <v>2</v>
      </c>
      <c r="AX682" s="7"/>
      <c r="AY682" s="6" t="b">
        <f t="shared" si="213"/>
        <v>1</v>
      </c>
      <c r="AZ682" s="6" t="b">
        <f t="shared" si="214"/>
        <v>1</v>
      </c>
      <c r="BB682" s="38" t="str">
        <f ca="1">IF(AT682="Phantom Alt",MATCH($AS682,$AS$5:$AS682,0),IF(OR(OFFSET($AF682,0,8-COUNTBLANK($AG682:$AN682))=$F681,$BE682=$BE681),$BB681,""))</f>
        <v/>
      </c>
      <c r="BC682" s="41"/>
      <c r="BD682" s="55" t="str">
        <f t="shared" si="215"/>
        <v>90MB1BG0-C1BAY0 | 07G005401110</v>
      </c>
      <c r="BE682" s="55" t="str">
        <f t="shared" ca="1" si="216"/>
        <v>90MB1BG0-C1BAY0 | 59MB1BGB-MB0A01S</v>
      </c>
      <c r="BF682" s="57">
        <f ca="1">IFERROR(VLOOKUP($BE682,$BD$5:$BF681,3,0)*$AE682,VLOOKUP($C682,Demanda!$A:$B,2,0)*$AE682)*IF(AT682="Phantom Alt",$BC682,TRUE)</f>
        <v>7500</v>
      </c>
      <c r="BG682" s="57">
        <f t="shared" ca="1" si="217"/>
        <v>0</v>
      </c>
      <c r="BH682" s="57">
        <f>SUMIF(Invoice!A:A,F682,Invoice!B:B)</f>
        <v>0</v>
      </c>
      <c r="BI682" s="57">
        <f t="shared" ca="1" si="218"/>
        <v>7500</v>
      </c>
      <c r="BJ682" s="57">
        <f ca="1">MIN((BI682-SUMIF($AS$5:AS681,AS682,$BJ$5:BJ681)),MAX(0,BH682-SUMIF($F$5:F681,F682,$BJ$5:BJ681)))</f>
        <v>0</v>
      </c>
      <c r="BK682" s="57">
        <f t="shared" ca="1" si="219"/>
        <v>0</v>
      </c>
      <c r="BL682" s="57">
        <f ca="1">MAX(0,SUMIF(Invoice!A:A,F682,Invoice!B:B)-SUMIF(F:F,F682,BJ:BJ))*(COUNTIF(F:F,F682)=COUNTIF($F$5:F682,F682))</f>
        <v>0</v>
      </c>
    </row>
    <row r="683" spans="1:64" hidden="1">
      <c r="A683" s="43">
        <v>682</v>
      </c>
      <c r="B683" s="13" t="s">
        <v>145</v>
      </c>
      <c r="C683" s="13" t="s">
        <v>5706</v>
      </c>
      <c r="D683" s="13">
        <v>2</v>
      </c>
      <c r="E683" s="13">
        <v>2070</v>
      </c>
      <c r="F683" s="71" t="s">
        <v>530</v>
      </c>
      <c r="G683" s="71" t="s">
        <v>531</v>
      </c>
      <c r="H683" s="13" t="s">
        <v>1314</v>
      </c>
      <c r="I683" s="13" t="s">
        <v>54</v>
      </c>
      <c r="J683" s="28">
        <v>100</v>
      </c>
      <c r="K683" s="13" t="s">
        <v>148</v>
      </c>
      <c r="L683" s="13" t="s">
        <v>53</v>
      </c>
      <c r="M683" s="13">
        <v>5</v>
      </c>
      <c r="N683" s="13">
        <v>5</v>
      </c>
      <c r="O683" s="13">
        <v>1</v>
      </c>
      <c r="P683" s="13">
        <v>2</v>
      </c>
      <c r="Q683" s="13">
        <v>1</v>
      </c>
      <c r="R683" s="13" t="s">
        <v>73</v>
      </c>
      <c r="S683" s="13" t="s">
        <v>73</v>
      </c>
      <c r="T683" s="13">
        <v>44901</v>
      </c>
      <c r="U683" s="13">
        <v>2958465</v>
      </c>
      <c r="V683" s="13" t="s">
        <v>5707</v>
      </c>
      <c r="W683" s="13" t="s">
        <v>144</v>
      </c>
      <c r="Y683" s="13" t="s">
        <v>143</v>
      </c>
      <c r="Z683" s="13">
        <v>7594328</v>
      </c>
      <c r="AA683" s="13">
        <v>1264</v>
      </c>
      <c r="AB683" s="13">
        <v>632</v>
      </c>
      <c r="AE683" s="51">
        <f t="shared" si="200"/>
        <v>5</v>
      </c>
      <c r="AG683" s="6" t="str">
        <f t="shared" si="201"/>
        <v>90MB1BG0-C1BAY0</v>
      </c>
      <c r="AH683" s="6" t="str">
        <f t="shared" si="202"/>
        <v>59MB1BGB-MB0A01S</v>
      </c>
      <c r="AI683" s="6" t="str">
        <f t="shared" si="203"/>
        <v/>
      </c>
      <c r="AJ683" s="6" t="str">
        <f t="shared" si="204"/>
        <v/>
      </c>
      <c r="AK683" s="6" t="str">
        <f t="shared" si="205"/>
        <v/>
      </c>
      <c r="AL683" s="6" t="str">
        <f t="shared" si="206"/>
        <v/>
      </c>
      <c r="AM683" s="6" t="str">
        <f t="shared" si="207"/>
        <v/>
      </c>
      <c r="AN683" s="6" t="str">
        <f t="shared" si="208"/>
        <v/>
      </c>
      <c r="AO683" s="6" t="str">
        <f t="shared" si="209"/>
        <v xml:space="preserve">90MB1BG0-C1BAY0 | 59MB1BGB-MB0A01S |  |  |  |  |  | </v>
      </c>
      <c r="AP683" s="6">
        <f t="shared" si="210"/>
        <v>100</v>
      </c>
      <c r="AQ683" s="4"/>
      <c r="AR683" s="6" t="b">
        <f t="shared" si="211"/>
        <v>1</v>
      </c>
      <c r="AS683" s="6" t="str">
        <f t="shared" si="212"/>
        <v>461E | 90MB1BG0-C1BAY0 | 59MB1BGB-MB0A01S |  |  |  |  |  |  | J6</v>
      </c>
      <c r="AT683" s="63">
        <f>IF(NOT(AR683),IF(TRIM($H683)="","Assembly","Phantom Alt"),VLOOKUP(F683,ZPCS04!B:G,6,0))</f>
        <v>612</v>
      </c>
      <c r="AU683" s="7"/>
      <c r="AV683" s="38">
        <f ca="1">IF(TRIM($W683)="F",OFFSET($A$5,MATCH($AS683,$AS$5:$AS683,0)-1,0),$A683)</f>
        <v>679</v>
      </c>
      <c r="AW683" s="38">
        <f ca="1">IFERROR(OFFSET(ZPCS04!$A$1,MATCH(F683,ZPCS04!B:B,0)-1,0),100)</f>
        <v>1.999999925</v>
      </c>
      <c r="AX683" s="7"/>
      <c r="AY683" s="6" t="b">
        <f t="shared" si="213"/>
        <v>1</v>
      </c>
      <c r="AZ683" s="6" t="b">
        <f t="shared" si="214"/>
        <v>1</v>
      </c>
      <c r="BB683" s="38" t="str">
        <f ca="1">IF(AT683="Phantom Alt",MATCH($AS683,$AS$5:$AS683,0),IF(OR(OFFSET($AF683,0,8-COUNTBLANK($AG683:$AN683))=$F682,$BE683=$BE682),$BB682,""))</f>
        <v/>
      </c>
      <c r="BC683" s="41"/>
      <c r="BD683" s="55" t="str">
        <f t="shared" si="215"/>
        <v>90MB1BG0-C1BAY0 | 07G005788010</v>
      </c>
      <c r="BE683" s="55" t="str">
        <f t="shared" ca="1" si="216"/>
        <v>90MB1BG0-C1BAY0 | 59MB1BGB-MB0A01S</v>
      </c>
      <c r="BF683" s="57">
        <f ca="1">IFERROR(VLOOKUP($BE683,$BD$5:$BF682,3,0)*$AE683,VLOOKUP($C683,Demanda!$A:$B,2,0)*$AE683)*IF(AT683="Phantom Alt",$BC683,TRUE)</f>
        <v>7500</v>
      </c>
      <c r="BG683" s="57">
        <f t="shared" ca="1" si="217"/>
        <v>7500</v>
      </c>
      <c r="BH683" s="57">
        <f>SUMIF(Invoice!A:A,F683,Invoice!B:B)</f>
        <v>7500</v>
      </c>
      <c r="BI683" s="57">
        <f t="shared" ca="1" si="218"/>
        <v>7500</v>
      </c>
      <c r="BJ683" s="57">
        <f ca="1">MIN((BI683-SUMIF($AS$5:AS682,AS683,$BJ$5:BJ682)),MAX(0,BH683-SUMIF($F$5:F682,F683,$BJ$5:BJ682)))</f>
        <v>7500</v>
      </c>
      <c r="BK683" s="57">
        <f t="shared" ca="1" si="219"/>
        <v>0</v>
      </c>
      <c r="BL683" s="57">
        <f ca="1">MAX(0,SUMIF(Invoice!A:A,F683,Invoice!B:B)-SUMIF(F:F,F683,BJ:BJ))*(COUNTIF(F:F,F683)=COUNTIF($F$5:F683,F683))</f>
        <v>0</v>
      </c>
    </row>
    <row r="684" spans="1:64" hidden="1">
      <c r="A684" s="43">
        <v>684</v>
      </c>
      <c r="B684" s="13" t="s">
        <v>145</v>
      </c>
      <c r="C684" s="13" t="s">
        <v>5706</v>
      </c>
      <c r="D684" s="13">
        <v>2</v>
      </c>
      <c r="E684" s="13">
        <v>2080</v>
      </c>
      <c r="F684" s="71" t="s">
        <v>532</v>
      </c>
      <c r="G684" s="71" t="s">
        <v>533</v>
      </c>
      <c r="H684" s="13" t="s">
        <v>1321</v>
      </c>
      <c r="I684" s="13" t="s">
        <v>55</v>
      </c>
      <c r="J684" s="28">
        <v>0</v>
      </c>
      <c r="K684" s="13" t="s">
        <v>148</v>
      </c>
      <c r="L684" s="13" t="s">
        <v>53</v>
      </c>
      <c r="M684" s="13">
        <v>2</v>
      </c>
      <c r="O684" s="13">
        <v>1</v>
      </c>
      <c r="P684" s="13">
        <v>2</v>
      </c>
      <c r="Q684" s="13">
        <v>2</v>
      </c>
      <c r="R684" s="13" t="s">
        <v>73</v>
      </c>
      <c r="S684" s="13" t="s">
        <v>73</v>
      </c>
      <c r="T684" s="13">
        <v>44901</v>
      </c>
      <c r="U684" s="13">
        <v>2958465</v>
      </c>
      <c r="V684" s="13" t="s">
        <v>5707</v>
      </c>
      <c r="W684" s="13" t="s">
        <v>144</v>
      </c>
      <c r="Y684" s="13" t="s">
        <v>143</v>
      </c>
      <c r="Z684" s="13">
        <v>7594328</v>
      </c>
      <c r="AA684" s="13">
        <v>1274</v>
      </c>
      <c r="AB684" s="13">
        <v>637</v>
      </c>
      <c r="AE684" s="51">
        <f t="shared" si="200"/>
        <v>2</v>
      </c>
      <c r="AG684" s="6" t="str">
        <f t="shared" si="201"/>
        <v>90MB1BG0-C1BAY0</v>
      </c>
      <c r="AH684" s="6" t="str">
        <f t="shared" si="202"/>
        <v>59MB1BGB-MB0A01S</v>
      </c>
      <c r="AI684" s="6" t="str">
        <f t="shared" si="203"/>
        <v/>
      </c>
      <c r="AJ684" s="6" t="str">
        <f t="shared" si="204"/>
        <v/>
      </c>
      <c r="AK684" s="6" t="str">
        <f t="shared" si="205"/>
        <v/>
      </c>
      <c r="AL684" s="6" t="str">
        <f t="shared" si="206"/>
        <v/>
      </c>
      <c r="AM684" s="6" t="str">
        <f t="shared" si="207"/>
        <v/>
      </c>
      <c r="AN684" s="6" t="str">
        <f t="shared" si="208"/>
        <v/>
      </c>
      <c r="AO684" s="6" t="str">
        <f t="shared" si="209"/>
        <v xml:space="preserve">90MB1BG0-C1BAY0 | 59MB1BGB-MB0A01S |  |  |  |  |  | </v>
      </c>
      <c r="AP684" s="6">
        <f t="shared" si="210"/>
        <v>0</v>
      </c>
      <c r="AQ684" s="4"/>
      <c r="AR684" s="6" t="b">
        <f t="shared" si="211"/>
        <v>1</v>
      </c>
      <c r="AS684" s="6" t="str">
        <f t="shared" si="212"/>
        <v>461E | 90MB1BG0-C1BAY0 | 59MB1BGB-MB0A01S |  |  |  |  |  |  | J7</v>
      </c>
      <c r="AT684" s="63">
        <f>IF(NOT(AR684),IF(TRIM($H684)="","Assembly","Phantom Alt"),VLOOKUP(F684,ZPCS04!B:G,6,0))</f>
        <v>613</v>
      </c>
      <c r="AU684" s="7"/>
      <c r="AV684" s="38">
        <f ca="1">IF(TRIM($W684)="F",OFFSET($A$5,MATCH($AS684,$AS$5:$AS684,0)-1,0),$A684)</f>
        <v>684</v>
      </c>
      <c r="AW684" s="38">
        <f ca="1">IFERROR(OFFSET(ZPCS04!$A$1,MATCH(F684,ZPCS04!B:B,0)-1,0),100)</f>
        <v>2</v>
      </c>
      <c r="AX684" s="7"/>
      <c r="AY684" s="6" t="b">
        <f t="shared" si="213"/>
        <v>1</v>
      </c>
      <c r="AZ684" s="6" t="b">
        <f t="shared" si="214"/>
        <v>1</v>
      </c>
      <c r="BB684" s="38" t="str">
        <f ca="1">IF(AT684="Phantom Alt",MATCH($AS684,$AS$5:$AS684,0),IF(OR(OFFSET($AF684,0,8-COUNTBLANK($AG684:$AN684))=$F683,$BE684=$BE683),$BB683,""))</f>
        <v/>
      </c>
      <c r="BC684" s="41"/>
      <c r="BD684" s="55" t="str">
        <f t="shared" si="215"/>
        <v>90MB1BG0-C1BAY0 | 07005-03970000</v>
      </c>
      <c r="BE684" s="55" t="str">
        <f t="shared" ca="1" si="216"/>
        <v>90MB1BG0-C1BAY0 | 59MB1BGB-MB0A01S</v>
      </c>
      <c r="BF684" s="57">
        <f ca="1">IFERROR(VLOOKUP($BE684,$BD$5:$BF683,3,0)*$AE684,VLOOKUP($C684,Demanda!$A:$B,2,0)*$AE684)*IF(AT684="Phantom Alt",$BC684,TRUE)</f>
        <v>3000</v>
      </c>
      <c r="BG684" s="57">
        <f t="shared" ca="1" si="217"/>
        <v>0</v>
      </c>
      <c r="BH684" s="57">
        <f>SUMIF(Invoice!A:A,F684,Invoice!B:B)</f>
        <v>0</v>
      </c>
      <c r="BI684" s="57">
        <f t="shared" ca="1" si="218"/>
        <v>3000</v>
      </c>
      <c r="BJ684" s="57">
        <f ca="1">MIN((BI684-SUMIF($AS$5:AS683,AS684,$BJ$5:BJ683)),MAX(0,BH684-SUMIF($F$5:F683,F684,$BJ$5:BJ683)))</f>
        <v>0</v>
      </c>
      <c r="BK684" s="57">
        <f t="shared" ca="1" si="219"/>
        <v>0</v>
      </c>
      <c r="BL684" s="57">
        <f ca="1">MAX(0,SUMIF(Invoice!A:A,F684,Invoice!B:B)-SUMIF(F:F,F684,BJ:BJ))*(COUNTIF(F:F,F684)=COUNTIF($F$5:F684,F684))</f>
        <v>0</v>
      </c>
    </row>
    <row r="685" spans="1:64" hidden="1">
      <c r="A685" s="43">
        <v>685</v>
      </c>
      <c r="B685" s="13" t="s">
        <v>145</v>
      </c>
      <c r="C685" s="13" t="s">
        <v>5706</v>
      </c>
      <c r="D685" s="13">
        <v>2</v>
      </c>
      <c r="E685" s="13">
        <v>2080</v>
      </c>
      <c r="F685" s="71" t="s">
        <v>534</v>
      </c>
      <c r="G685" s="71" t="s">
        <v>535</v>
      </c>
      <c r="H685" s="13" t="s">
        <v>1321</v>
      </c>
      <c r="I685" s="13" t="s">
        <v>55</v>
      </c>
      <c r="J685" s="28">
        <v>0</v>
      </c>
      <c r="K685" s="13" t="s">
        <v>148</v>
      </c>
      <c r="L685" s="13" t="s">
        <v>53</v>
      </c>
      <c r="M685" s="13">
        <v>2</v>
      </c>
      <c r="O685" s="13">
        <v>1</v>
      </c>
      <c r="P685" s="13">
        <v>2</v>
      </c>
      <c r="Q685" s="13">
        <v>3</v>
      </c>
      <c r="R685" s="13" t="s">
        <v>73</v>
      </c>
      <c r="S685" s="13" t="s">
        <v>73</v>
      </c>
      <c r="T685" s="13">
        <v>44901</v>
      </c>
      <c r="U685" s="13">
        <v>2958465</v>
      </c>
      <c r="V685" s="13" t="s">
        <v>5707</v>
      </c>
      <c r="W685" s="13" t="s">
        <v>144</v>
      </c>
      <c r="Y685" s="13" t="s">
        <v>143</v>
      </c>
      <c r="Z685" s="13">
        <v>7594328</v>
      </c>
      <c r="AA685" s="13">
        <v>1276</v>
      </c>
      <c r="AB685" s="13">
        <v>638</v>
      </c>
      <c r="AE685" s="51">
        <f t="shared" si="200"/>
        <v>2</v>
      </c>
      <c r="AG685" s="6" t="str">
        <f t="shared" si="201"/>
        <v>90MB1BG0-C1BAY0</v>
      </c>
      <c r="AH685" s="6" t="str">
        <f t="shared" si="202"/>
        <v>59MB1BGB-MB0A01S</v>
      </c>
      <c r="AI685" s="6" t="str">
        <f t="shared" si="203"/>
        <v/>
      </c>
      <c r="AJ685" s="6" t="str">
        <f t="shared" si="204"/>
        <v/>
      </c>
      <c r="AK685" s="6" t="str">
        <f t="shared" si="205"/>
        <v/>
      </c>
      <c r="AL685" s="6" t="str">
        <f t="shared" si="206"/>
        <v/>
      </c>
      <c r="AM685" s="6" t="str">
        <f t="shared" si="207"/>
        <v/>
      </c>
      <c r="AN685" s="6" t="str">
        <f t="shared" si="208"/>
        <v/>
      </c>
      <c r="AO685" s="6" t="str">
        <f t="shared" si="209"/>
        <v xml:space="preserve">90MB1BG0-C1BAY0 | 59MB1BGB-MB0A01S |  |  |  |  |  | </v>
      </c>
      <c r="AP685" s="6">
        <f t="shared" si="210"/>
        <v>0</v>
      </c>
      <c r="AQ685" s="4"/>
      <c r="AR685" s="6" t="b">
        <f t="shared" si="211"/>
        <v>1</v>
      </c>
      <c r="AS685" s="6" t="str">
        <f t="shared" si="212"/>
        <v>461E | 90MB1BG0-C1BAY0 | 59MB1BGB-MB0A01S |  |  |  |  |  |  | J7</v>
      </c>
      <c r="AT685" s="63">
        <f>IF(NOT(AR685),IF(TRIM($H685)="","Assembly","Phantom Alt"),VLOOKUP(F685,ZPCS04!B:G,6,0))</f>
        <v>613</v>
      </c>
      <c r="AU685" s="7"/>
      <c r="AV685" s="38">
        <f ca="1">IF(TRIM($W685)="F",OFFSET($A$5,MATCH($AS685,$AS$5:$AS685,0)-1,0),$A685)</f>
        <v>684</v>
      </c>
      <c r="AW685" s="38">
        <f ca="1">IFERROR(OFFSET(ZPCS04!$A$1,MATCH(F685,ZPCS04!B:B,0)-1,0),100)</f>
        <v>2</v>
      </c>
      <c r="AX685" s="7"/>
      <c r="AY685" s="6" t="b">
        <f t="shared" si="213"/>
        <v>1</v>
      </c>
      <c r="AZ685" s="6" t="b">
        <f t="shared" si="214"/>
        <v>1</v>
      </c>
      <c r="BB685" s="38" t="str">
        <f ca="1">IF(AT685="Phantom Alt",MATCH($AS685,$AS$5:$AS685,0),IF(OR(OFFSET($AF685,0,8-COUNTBLANK($AG685:$AN685))=$F684,$BE685=$BE684),$BB684,""))</f>
        <v/>
      </c>
      <c r="BC685" s="41"/>
      <c r="BD685" s="55" t="str">
        <f t="shared" si="215"/>
        <v>90MB1BG0-C1BAY0 | 07005-03980000</v>
      </c>
      <c r="BE685" s="55" t="str">
        <f t="shared" ca="1" si="216"/>
        <v>90MB1BG0-C1BAY0 | 59MB1BGB-MB0A01S</v>
      </c>
      <c r="BF685" s="57">
        <f ca="1">IFERROR(VLOOKUP($BE685,$BD$5:$BF684,3,0)*$AE685,VLOOKUP($C685,Demanda!$A:$B,2,0)*$AE685)*IF(AT685="Phantom Alt",$BC685,TRUE)</f>
        <v>3000</v>
      </c>
      <c r="BG685" s="57">
        <f t="shared" ca="1" si="217"/>
        <v>0</v>
      </c>
      <c r="BH685" s="57">
        <f>SUMIF(Invoice!A:A,F685,Invoice!B:B)</f>
        <v>0</v>
      </c>
      <c r="BI685" s="57">
        <f t="shared" ca="1" si="218"/>
        <v>3000</v>
      </c>
      <c r="BJ685" s="57">
        <f ca="1">MIN((BI685-SUMIF($AS$5:AS684,AS685,$BJ$5:BJ684)),MAX(0,BH685-SUMIF($F$5:F684,F685,$BJ$5:BJ684)))</f>
        <v>0</v>
      </c>
      <c r="BK685" s="57">
        <f t="shared" ca="1" si="219"/>
        <v>0</v>
      </c>
      <c r="BL685" s="57">
        <f ca="1">MAX(0,SUMIF(Invoice!A:A,F685,Invoice!B:B)-SUMIF(F:F,F685,BJ:BJ))*(COUNTIF(F:F,F685)=COUNTIF($F$5:F685,F685))</f>
        <v>0</v>
      </c>
    </row>
    <row r="686" spans="1:64" hidden="1">
      <c r="A686" s="43">
        <v>686</v>
      </c>
      <c r="B686" s="13" t="s">
        <v>145</v>
      </c>
      <c r="C686" s="13" t="s">
        <v>5706</v>
      </c>
      <c r="D686" s="13">
        <v>2</v>
      </c>
      <c r="E686" s="13">
        <v>2080</v>
      </c>
      <c r="F686" s="71" t="s">
        <v>536</v>
      </c>
      <c r="G686" s="71" t="s">
        <v>537</v>
      </c>
      <c r="H686" s="13" t="s">
        <v>1321</v>
      </c>
      <c r="I686" s="13" t="s">
        <v>54</v>
      </c>
      <c r="J686" s="28">
        <v>100</v>
      </c>
      <c r="K686" s="13" t="s">
        <v>148</v>
      </c>
      <c r="L686" s="13" t="s">
        <v>53</v>
      </c>
      <c r="M686" s="13">
        <v>2</v>
      </c>
      <c r="N686" s="13">
        <v>2</v>
      </c>
      <c r="O686" s="13">
        <v>1</v>
      </c>
      <c r="P686" s="13">
        <v>2</v>
      </c>
      <c r="Q686" s="13">
        <v>1</v>
      </c>
      <c r="R686" s="13" t="s">
        <v>73</v>
      </c>
      <c r="S686" s="13" t="s">
        <v>73</v>
      </c>
      <c r="T686" s="13">
        <v>44901</v>
      </c>
      <c r="U686" s="13">
        <v>2958465</v>
      </c>
      <c r="V686" s="13" t="s">
        <v>5707</v>
      </c>
      <c r="W686" s="13" t="s">
        <v>144</v>
      </c>
      <c r="Y686" s="13" t="s">
        <v>143</v>
      </c>
      <c r="Z686" s="13">
        <v>7594328</v>
      </c>
      <c r="AA686" s="13">
        <v>1272</v>
      </c>
      <c r="AB686" s="13">
        <v>636</v>
      </c>
      <c r="AE686" s="51">
        <f t="shared" si="200"/>
        <v>2</v>
      </c>
      <c r="AG686" s="6" t="str">
        <f t="shared" si="201"/>
        <v>90MB1BG0-C1BAY0</v>
      </c>
      <c r="AH686" s="6" t="str">
        <f t="shared" si="202"/>
        <v>59MB1BGB-MB0A01S</v>
      </c>
      <c r="AI686" s="6" t="str">
        <f t="shared" si="203"/>
        <v/>
      </c>
      <c r="AJ686" s="6" t="str">
        <f t="shared" si="204"/>
        <v/>
      </c>
      <c r="AK686" s="6" t="str">
        <f t="shared" si="205"/>
        <v/>
      </c>
      <c r="AL686" s="6" t="str">
        <f t="shared" si="206"/>
        <v/>
      </c>
      <c r="AM686" s="6" t="str">
        <f t="shared" si="207"/>
        <v/>
      </c>
      <c r="AN686" s="6" t="str">
        <f t="shared" si="208"/>
        <v/>
      </c>
      <c r="AO686" s="6" t="str">
        <f t="shared" si="209"/>
        <v xml:space="preserve">90MB1BG0-C1BAY0 | 59MB1BGB-MB0A01S |  |  |  |  |  | </v>
      </c>
      <c r="AP686" s="6">
        <f t="shared" si="210"/>
        <v>100</v>
      </c>
      <c r="AQ686" s="4"/>
      <c r="AR686" s="6" t="b">
        <f t="shared" si="211"/>
        <v>1</v>
      </c>
      <c r="AS686" s="6" t="str">
        <f t="shared" si="212"/>
        <v>461E | 90MB1BG0-C1BAY0 | 59MB1BGB-MB0A01S |  |  |  |  |  |  | J7</v>
      </c>
      <c r="AT686" s="63">
        <f>IF(NOT(AR686),IF(TRIM($H686)="","Assembly","Phantom Alt"),VLOOKUP(F686,ZPCS04!B:G,6,0))</f>
        <v>613</v>
      </c>
      <c r="AU686" s="7"/>
      <c r="AV686" s="38">
        <f ca="1">IF(TRIM($W686)="F",OFFSET($A$5,MATCH($AS686,$AS$5:$AS686,0)-1,0),$A686)</f>
        <v>684</v>
      </c>
      <c r="AW686" s="38">
        <f ca="1">IFERROR(OFFSET(ZPCS04!$A$1,MATCH(F686,ZPCS04!B:B,0)-1,0),100)</f>
        <v>1.99999997</v>
      </c>
      <c r="AX686" s="7"/>
      <c r="AY686" s="6" t="b">
        <f t="shared" si="213"/>
        <v>1</v>
      </c>
      <c r="AZ686" s="6" t="b">
        <f t="shared" si="214"/>
        <v>1</v>
      </c>
      <c r="BB686" s="38" t="str">
        <f ca="1">IF(AT686="Phantom Alt",MATCH($AS686,$AS$5:$AS686,0),IF(OR(OFFSET($AF686,0,8-COUNTBLANK($AG686:$AN686))=$F685,$BE686=$BE685),$BB685,""))</f>
        <v/>
      </c>
      <c r="BC686" s="41"/>
      <c r="BD686" s="55" t="str">
        <f t="shared" si="215"/>
        <v>90MB1BG0-C1BAY0 | 07G005B47010</v>
      </c>
      <c r="BE686" s="55" t="str">
        <f t="shared" ca="1" si="216"/>
        <v>90MB1BG0-C1BAY0 | 59MB1BGB-MB0A01S</v>
      </c>
      <c r="BF686" s="57">
        <f ca="1">IFERROR(VLOOKUP($BE686,$BD$5:$BF685,3,0)*$AE686,VLOOKUP($C686,Demanda!$A:$B,2,0)*$AE686)*IF(AT686="Phantom Alt",$BC686,TRUE)</f>
        <v>3000</v>
      </c>
      <c r="BG686" s="57">
        <f t="shared" ca="1" si="217"/>
        <v>3000</v>
      </c>
      <c r="BH686" s="57">
        <f>SUMIF(Invoice!A:A,F686,Invoice!B:B)</f>
        <v>3000</v>
      </c>
      <c r="BI686" s="57">
        <f t="shared" ca="1" si="218"/>
        <v>3000</v>
      </c>
      <c r="BJ686" s="57">
        <f ca="1">MIN((BI686-SUMIF($AS$5:AS685,AS686,$BJ$5:BJ685)),MAX(0,BH686-SUMIF($F$5:F685,F686,$BJ$5:BJ685)))</f>
        <v>3000</v>
      </c>
      <c r="BK686" s="57">
        <f t="shared" ca="1" si="219"/>
        <v>0</v>
      </c>
      <c r="BL686" s="57">
        <f ca="1">MAX(0,SUMIF(Invoice!A:A,F686,Invoice!B:B)-SUMIF(F:F,F686,BJ:BJ))*(COUNTIF(F:F,F686)=COUNTIF($F$5:F686,F686))</f>
        <v>0</v>
      </c>
    </row>
    <row r="687" spans="1:64" hidden="1">
      <c r="A687" s="43">
        <v>687</v>
      </c>
      <c r="B687" s="13" t="s">
        <v>145</v>
      </c>
      <c r="C687" s="13" t="s">
        <v>5706</v>
      </c>
      <c r="D687" s="13">
        <v>2</v>
      </c>
      <c r="E687" s="13">
        <v>2080</v>
      </c>
      <c r="F687" s="71" t="s">
        <v>538</v>
      </c>
      <c r="G687" s="71" t="s">
        <v>539</v>
      </c>
      <c r="H687" s="13" t="s">
        <v>1321</v>
      </c>
      <c r="I687" s="13" t="s">
        <v>55</v>
      </c>
      <c r="J687" s="28">
        <v>0</v>
      </c>
      <c r="K687" s="13" t="s">
        <v>148</v>
      </c>
      <c r="L687" s="13" t="s">
        <v>53</v>
      </c>
      <c r="M687" s="13">
        <v>2</v>
      </c>
      <c r="O687" s="13">
        <v>1</v>
      </c>
      <c r="P687" s="13">
        <v>2</v>
      </c>
      <c r="Q687" s="13">
        <v>4</v>
      </c>
      <c r="R687" s="13" t="s">
        <v>73</v>
      </c>
      <c r="S687" s="13" t="s">
        <v>73</v>
      </c>
      <c r="T687" s="13">
        <v>44901</v>
      </c>
      <c r="U687" s="13">
        <v>2958465</v>
      </c>
      <c r="V687" s="13" t="s">
        <v>5707</v>
      </c>
      <c r="W687" s="13" t="s">
        <v>144</v>
      </c>
      <c r="Y687" s="13" t="s">
        <v>143</v>
      </c>
      <c r="Z687" s="13">
        <v>7594328</v>
      </c>
      <c r="AA687" s="13">
        <v>1278</v>
      </c>
      <c r="AB687" s="13">
        <v>639</v>
      </c>
      <c r="AE687" s="51">
        <f t="shared" si="200"/>
        <v>2</v>
      </c>
      <c r="AG687" s="6" t="str">
        <f t="shared" si="201"/>
        <v>90MB1BG0-C1BAY0</v>
      </c>
      <c r="AH687" s="6" t="str">
        <f t="shared" si="202"/>
        <v>59MB1BGB-MB0A01S</v>
      </c>
      <c r="AI687" s="6" t="str">
        <f t="shared" si="203"/>
        <v/>
      </c>
      <c r="AJ687" s="6" t="str">
        <f t="shared" si="204"/>
        <v/>
      </c>
      <c r="AK687" s="6" t="str">
        <f t="shared" si="205"/>
        <v/>
      </c>
      <c r="AL687" s="6" t="str">
        <f t="shared" si="206"/>
        <v/>
      </c>
      <c r="AM687" s="6" t="str">
        <f t="shared" si="207"/>
        <v/>
      </c>
      <c r="AN687" s="6" t="str">
        <f t="shared" si="208"/>
        <v/>
      </c>
      <c r="AO687" s="6" t="str">
        <f t="shared" si="209"/>
        <v xml:space="preserve">90MB1BG0-C1BAY0 | 59MB1BGB-MB0A01S |  |  |  |  |  | </v>
      </c>
      <c r="AP687" s="6">
        <f t="shared" si="210"/>
        <v>0</v>
      </c>
      <c r="AQ687" s="4"/>
      <c r="AR687" s="6" t="b">
        <f t="shared" si="211"/>
        <v>1</v>
      </c>
      <c r="AS687" s="6" t="str">
        <f t="shared" si="212"/>
        <v>461E | 90MB1BG0-C1BAY0 | 59MB1BGB-MB0A01S |  |  |  |  |  |  | J7</v>
      </c>
      <c r="AT687" s="63">
        <f>IF(NOT(AR687),IF(TRIM($H687)="","Assembly","Phantom Alt"),VLOOKUP(F687,ZPCS04!B:G,6,0))</f>
        <v>613</v>
      </c>
      <c r="AU687" s="7"/>
      <c r="AV687" s="38">
        <f ca="1">IF(TRIM($W687)="F",OFFSET($A$5,MATCH($AS687,$AS$5:$AS687,0)-1,0),$A687)</f>
        <v>684</v>
      </c>
      <c r="AW687" s="38">
        <f ca="1">IFERROR(OFFSET(ZPCS04!$A$1,MATCH(F687,ZPCS04!B:B,0)-1,0),100)</f>
        <v>2</v>
      </c>
      <c r="AX687" s="7"/>
      <c r="AY687" s="6" t="b">
        <f t="shared" si="213"/>
        <v>1</v>
      </c>
      <c r="AZ687" s="6" t="b">
        <f t="shared" si="214"/>
        <v>1</v>
      </c>
      <c r="BB687" s="38" t="str">
        <f ca="1">IF(AT687="Phantom Alt",MATCH($AS687,$AS$5:$AS687,0),IF(OR(OFFSET($AF687,0,8-COUNTBLANK($AG687:$AN687))=$F686,$BE687=$BE686),$BB686,""))</f>
        <v/>
      </c>
      <c r="BC687" s="41"/>
      <c r="BD687" s="55" t="str">
        <f t="shared" si="215"/>
        <v>90MB1BG0-C1BAY0 | 07G005B93010</v>
      </c>
      <c r="BE687" s="55" t="str">
        <f t="shared" ca="1" si="216"/>
        <v>90MB1BG0-C1BAY0 | 59MB1BGB-MB0A01S</v>
      </c>
      <c r="BF687" s="57">
        <f ca="1">IFERROR(VLOOKUP($BE687,$BD$5:$BF686,3,0)*$AE687,VLOOKUP($C687,Demanda!$A:$B,2,0)*$AE687)*IF(AT687="Phantom Alt",$BC687,TRUE)</f>
        <v>3000</v>
      </c>
      <c r="BG687" s="57">
        <f t="shared" ca="1" si="217"/>
        <v>0</v>
      </c>
      <c r="BH687" s="57">
        <f>SUMIF(Invoice!A:A,F687,Invoice!B:B)</f>
        <v>0</v>
      </c>
      <c r="BI687" s="57">
        <f t="shared" ca="1" si="218"/>
        <v>3000</v>
      </c>
      <c r="BJ687" s="57">
        <f ca="1">MIN((BI687-SUMIF($AS$5:AS686,AS687,$BJ$5:BJ686)),MAX(0,BH687-SUMIF($F$5:F686,F687,$BJ$5:BJ686)))</f>
        <v>0</v>
      </c>
      <c r="BK687" s="57">
        <f t="shared" ca="1" si="219"/>
        <v>0</v>
      </c>
      <c r="BL687" s="57">
        <f ca="1">MAX(0,SUMIF(Invoice!A:A,F687,Invoice!B:B)-SUMIF(F:F,F687,BJ:BJ))*(COUNTIF(F:F,F687)=COUNTIF($F$5:F687,F687))</f>
        <v>0</v>
      </c>
    </row>
    <row r="688" spans="1:64" hidden="1">
      <c r="A688" s="43">
        <v>688</v>
      </c>
      <c r="B688" s="13" t="s">
        <v>145</v>
      </c>
      <c r="C688" s="13" t="s">
        <v>5706</v>
      </c>
      <c r="D688" s="13">
        <v>2</v>
      </c>
      <c r="E688" s="13">
        <v>2090</v>
      </c>
      <c r="F688" s="71" t="s">
        <v>540</v>
      </c>
      <c r="G688" s="71" t="s">
        <v>541</v>
      </c>
      <c r="H688" s="13" t="s">
        <v>1328</v>
      </c>
      <c r="I688" s="13" t="s">
        <v>55</v>
      </c>
      <c r="J688" s="28">
        <v>0</v>
      </c>
      <c r="K688" s="13" t="s">
        <v>148</v>
      </c>
      <c r="L688" s="13" t="s">
        <v>53</v>
      </c>
      <c r="M688" s="13">
        <v>2</v>
      </c>
      <c r="O688" s="13">
        <v>1</v>
      </c>
      <c r="P688" s="13">
        <v>2</v>
      </c>
      <c r="Q688" s="13">
        <v>2</v>
      </c>
      <c r="R688" s="13" t="s">
        <v>73</v>
      </c>
      <c r="S688" s="13" t="s">
        <v>73</v>
      </c>
      <c r="T688" s="13">
        <v>44901</v>
      </c>
      <c r="U688" s="13">
        <v>2958465</v>
      </c>
      <c r="V688" s="13" t="s">
        <v>5707</v>
      </c>
      <c r="W688" s="13" t="s">
        <v>144</v>
      </c>
      <c r="Y688" s="13" t="s">
        <v>143</v>
      </c>
      <c r="Z688" s="13">
        <v>7594328</v>
      </c>
      <c r="AA688" s="13">
        <v>1282</v>
      </c>
      <c r="AB688" s="13">
        <v>641</v>
      </c>
      <c r="AE688" s="51">
        <f t="shared" si="200"/>
        <v>2</v>
      </c>
      <c r="AG688" s="6" t="str">
        <f t="shared" si="201"/>
        <v>90MB1BG0-C1BAY0</v>
      </c>
      <c r="AH688" s="6" t="str">
        <f t="shared" si="202"/>
        <v>59MB1BGB-MB0A01S</v>
      </c>
      <c r="AI688" s="6" t="str">
        <f t="shared" si="203"/>
        <v/>
      </c>
      <c r="AJ688" s="6" t="str">
        <f t="shared" si="204"/>
        <v/>
      </c>
      <c r="AK688" s="6" t="str">
        <f t="shared" si="205"/>
        <v/>
      </c>
      <c r="AL688" s="6" t="str">
        <f t="shared" si="206"/>
        <v/>
      </c>
      <c r="AM688" s="6" t="str">
        <f t="shared" si="207"/>
        <v/>
      </c>
      <c r="AN688" s="6" t="str">
        <f t="shared" si="208"/>
        <v/>
      </c>
      <c r="AO688" s="6" t="str">
        <f t="shared" si="209"/>
        <v xml:space="preserve">90MB1BG0-C1BAY0 | 59MB1BGB-MB0A01S |  |  |  |  |  | </v>
      </c>
      <c r="AP688" s="6">
        <f t="shared" si="210"/>
        <v>0</v>
      </c>
      <c r="AQ688" s="4"/>
      <c r="AR688" s="6" t="b">
        <f t="shared" si="211"/>
        <v>1</v>
      </c>
      <c r="AS688" s="6" t="str">
        <f t="shared" si="212"/>
        <v>461E | 90MB1BG0-C1BAY0 | 59MB1BGB-MB0A01S |  |  |  |  |  |  | J8</v>
      </c>
      <c r="AT688" s="63">
        <f>IF(NOT(AR688),IF(TRIM($H688)="","Assembly","Phantom Alt"),VLOOKUP(F688,ZPCS04!B:G,6,0))</f>
        <v>614</v>
      </c>
      <c r="AU688" s="7"/>
      <c r="AV688" s="38">
        <f ca="1">IF(TRIM($W688)="F",OFFSET($A$5,MATCH($AS688,$AS$5:$AS688,0)-1,0),$A688)</f>
        <v>688</v>
      </c>
      <c r="AW688" s="38">
        <f ca="1">IFERROR(OFFSET(ZPCS04!$A$1,MATCH(F688,ZPCS04!B:B,0)-1,0),100)</f>
        <v>2</v>
      </c>
      <c r="AX688" s="7"/>
      <c r="AY688" s="6" t="b">
        <f t="shared" si="213"/>
        <v>1</v>
      </c>
      <c r="AZ688" s="6" t="b">
        <f t="shared" si="214"/>
        <v>1</v>
      </c>
      <c r="BB688" s="38" t="str">
        <f ca="1">IF(AT688="Phantom Alt",MATCH($AS688,$AS$5:$AS688,0),IF(OR(OFFSET($AF688,0,8-COUNTBLANK($AG688:$AN688))=$F687,$BE688=$BE687),$BB687,""))</f>
        <v/>
      </c>
      <c r="BC688" s="41"/>
      <c r="BD688" s="55" t="str">
        <f t="shared" si="215"/>
        <v>90MB1BG0-C1BAY0 | 07005-00210500</v>
      </c>
      <c r="BE688" s="55" t="str">
        <f t="shared" ca="1" si="216"/>
        <v>90MB1BG0-C1BAY0 | 59MB1BGB-MB0A01S</v>
      </c>
      <c r="BF688" s="57">
        <f ca="1">IFERROR(VLOOKUP($BE688,$BD$5:$BF687,3,0)*$AE688,VLOOKUP($C688,Demanda!$A:$B,2,0)*$AE688)*IF(AT688="Phantom Alt",$BC688,TRUE)</f>
        <v>3000</v>
      </c>
      <c r="BG688" s="57">
        <f t="shared" ca="1" si="217"/>
        <v>0</v>
      </c>
      <c r="BH688" s="57">
        <f>SUMIF(Invoice!A:A,F688,Invoice!B:B)</f>
        <v>0</v>
      </c>
      <c r="BI688" s="57">
        <f t="shared" ca="1" si="218"/>
        <v>3000</v>
      </c>
      <c r="BJ688" s="57">
        <f ca="1">MIN((BI688-SUMIF($AS$5:AS687,AS688,$BJ$5:BJ687)),MAX(0,BH688-SUMIF($F$5:F687,F688,$BJ$5:BJ687)))</f>
        <v>0</v>
      </c>
      <c r="BK688" s="57">
        <f t="shared" ca="1" si="219"/>
        <v>0</v>
      </c>
      <c r="BL688" s="57">
        <f ca="1">MAX(0,SUMIF(Invoice!A:A,F688,Invoice!B:B)-SUMIF(F:F,F688,BJ:BJ))*(COUNTIF(F:F,F688)=COUNTIF($F$5:F688,F688))</f>
        <v>0</v>
      </c>
    </row>
    <row r="689" spans="1:64" hidden="1">
      <c r="A689" s="43">
        <v>693</v>
      </c>
      <c r="B689" s="13" t="s">
        <v>145</v>
      </c>
      <c r="C689" s="13" t="s">
        <v>5706</v>
      </c>
      <c r="D689" s="13">
        <v>2</v>
      </c>
      <c r="E689" s="13">
        <v>2090</v>
      </c>
      <c r="F689" s="71" t="s">
        <v>542</v>
      </c>
      <c r="G689" s="71" t="s">
        <v>543</v>
      </c>
      <c r="H689" s="13" t="s">
        <v>1328</v>
      </c>
      <c r="I689" s="13" t="s">
        <v>55</v>
      </c>
      <c r="J689" s="28">
        <v>0</v>
      </c>
      <c r="K689" s="13" t="s">
        <v>148</v>
      </c>
      <c r="L689" s="13" t="s">
        <v>53</v>
      </c>
      <c r="M689" s="13">
        <v>2</v>
      </c>
      <c r="O689" s="13">
        <v>1</v>
      </c>
      <c r="P689" s="13">
        <v>2</v>
      </c>
      <c r="Q689" s="13">
        <v>3</v>
      </c>
      <c r="R689" s="13" t="s">
        <v>73</v>
      </c>
      <c r="S689" s="13" t="s">
        <v>73</v>
      </c>
      <c r="T689" s="13">
        <v>44901</v>
      </c>
      <c r="U689" s="13">
        <v>2958465</v>
      </c>
      <c r="V689" s="13" t="s">
        <v>5707</v>
      </c>
      <c r="W689" s="13" t="s">
        <v>144</v>
      </c>
      <c r="Y689" s="13" t="s">
        <v>143</v>
      </c>
      <c r="Z689" s="13">
        <v>7594328</v>
      </c>
      <c r="AA689" s="13">
        <v>1284</v>
      </c>
      <c r="AB689" s="13">
        <v>642</v>
      </c>
      <c r="AE689" s="51">
        <f t="shared" si="200"/>
        <v>2</v>
      </c>
      <c r="AG689" s="6" t="str">
        <f t="shared" si="201"/>
        <v>90MB1BG0-C1BAY0</v>
      </c>
      <c r="AH689" s="6" t="str">
        <f t="shared" si="202"/>
        <v>59MB1BGB-MB0A01S</v>
      </c>
      <c r="AI689" s="6" t="str">
        <f t="shared" si="203"/>
        <v/>
      </c>
      <c r="AJ689" s="6" t="str">
        <f t="shared" si="204"/>
        <v/>
      </c>
      <c r="AK689" s="6" t="str">
        <f t="shared" si="205"/>
        <v/>
      </c>
      <c r="AL689" s="6" t="str">
        <f t="shared" si="206"/>
        <v/>
      </c>
      <c r="AM689" s="6" t="str">
        <f t="shared" si="207"/>
        <v/>
      </c>
      <c r="AN689" s="6" t="str">
        <f t="shared" si="208"/>
        <v/>
      </c>
      <c r="AO689" s="6" t="str">
        <f t="shared" si="209"/>
        <v xml:space="preserve">90MB1BG0-C1BAY0 | 59MB1BGB-MB0A01S |  |  |  |  |  | </v>
      </c>
      <c r="AP689" s="6">
        <f t="shared" si="210"/>
        <v>0</v>
      </c>
      <c r="AQ689" s="4"/>
      <c r="AR689" s="6" t="b">
        <f t="shared" si="211"/>
        <v>1</v>
      </c>
      <c r="AS689" s="6" t="str">
        <f t="shared" si="212"/>
        <v>461E | 90MB1BG0-C1BAY0 | 59MB1BGB-MB0A01S |  |  |  |  |  |  | J8</v>
      </c>
      <c r="AT689" s="63">
        <f>IF(NOT(AR689),IF(TRIM($H689)="","Assembly","Phantom Alt"),VLOOKUP(F689,ZPCS04!B:G,6,0))</f>
        <v>614</v>
      </c>
      <c r="AU689" s="7"/>
      <c r="AV689" s="38">
        <f ca="1">IF(TRIM($W689)="F",OFFSET($A$5,MATCH($AS689,$AS$5:$AS689,0)-1,0),$A689)</f>
        <v>688</v>
      </c>
      <c r="AW689" s="38">
        <f ca="1">IFERROR(OFFSET(ZPCS04!$A$1,MATCH(F689,ZPCS04!B:B,0)-1,0),100)</f>
        <v>2</v>
      </c>
      <c r="AX689" s="7"/>
      <c r="AY689" s="6" t="b">
        <f t="shared" si="213"/>
        <v>1</v>
      </c>
      <c r="AZ689" s="6" t="b">
        <f t="shared" si="214"/>
        <v>1</v>
      </c>
      <c r="BB689" s="38" t="str">
        <f ca="1">IF(AT689="Phantom Alt",MATCH($AS689,$AS$5:$AS689,0),IF(OR(OFFSET($AF689,0,8-COUNTBLANK($AG689:$AN689))=$F688,$BE689=$BE688),$BB688,""))</f>
        <v/>
      </c>
      <c r="BC689" s="41"/>
      <c r="BD689" s="55" t="str">
        <f t="shared" si="215"/>
        <v>90MB1BG0-C1BAY0 | 07005-00300100</v>
      </c>
      <c r="BE689" s="55" t="str">
        <f t="shared" ca="1" si="216"/>
        <v>90MB1BG0-C1BAY0 | 59MB1BGB-MB0A01S</v>
      </c>
      <c r="BF689" s="57">
        <f ca="1">IFERROR(VLOOKUP($BE689,$BD$5:$BF688,3,0)*$AE689,VLOOKUP($C689,Demanda!$A:$B,2,0)*$AE689)*IF(AT689="Phantom Alt",$BC689,TRUE)</f>
        <v>3000</v>
      </c>
      <c r="BG689" s="57">
        <f t="shared" ca="1" si="217"/>
        <v>0</v>
      </c>
      <c r="BH689" s="57">
        <f>SUMIF(Invoice!A:A,F689,Invoice!B:B)</f>
        <v>0</v>
      </c>
      <c r="BI689" s="57">
        <f t="shared" ca="1" si="218"/>
        <v>3000</v>
      </c>
      <c r="BJ689" s="57">
        <f ca="1">MIN((BI689-SUMIF($AS$5:AS688,AS689,$BJ$5:BJ688)),MAX(0,BH689-SUMIF($F$5:F688,F689,$BJ$5:BJ688)))</f>
        <v>0</v>
      </c>
      <c r="BK689" s="57">
        <f t="shared" ca="1" si="219"/>
        <v>0</v>
      </c>
      <c r="BL689" s="57">
        <f ca="1">MAX(0,SUMIF(Invoice!A:A,F689,Invoice!B:B)-SUMIF(F:F,F689,BJ:BJ))*(COUNTIF(F:F,F689)=COUNTIF($F$5:F689,F689))</f>
        <v>0</v>
      </c>
    </row>
    <row r="690" spans="1:64" hidden="1">
      <c r="A690" s="43">
        <v>689</v>
      </c>
      <c r="B690" s="13" t="s">
        <v>145</v>
      </c>
      <c r="C690" s="13" t="s">
        <v>5706</v>
      </c>
      <c r="D690" s="13">
        <v>2</v>
      </c>
      <c r="E690" s="13">
        <v>2090</v>
      </c>
      <c r="F690" s="71" t="s">
        <v>544</v>
      </c>
      <c r="G690" s="71" t="s">
        <v>545</v>
      </c>
      <c r="H690" s="13" t="s">
        <v>1328</v>
      </c>
      <c r="I690" s="13" t="s">
        <v>55</v>
      </c>
      <c r="J690" s="28">
        <v>0</v>
      </c>
      <c r="K690" s="13" t="s">
        <v>388</v>
      </c>
      <c r="L690" s="13" t="s">
        <v>53</v>
      </c>
      <c r="M690" s="13">
        <v>2</v>
      </c>
      <c r="O690" s="13">
        <v>1</v>
      </c>
      <c r="P690" s="13">
        <v>2</v>
      </c>
      <c r="Q690" s="13">
        <v>4</v>
      </c>
      <c r="R690" s="13" t="s">
        <v>122</v>
      </c>
      <c r="S690" s="13" t="s">
        <v>122</v>
      </c>
      <c r="T690" s="13">
        <v>44901</v>
      </c>
      <c r="U690" s="13">
        <v>2958465</v>
      </c>
      <c r="V690" s="13" t="s">
        <v>5707</v>
      </c>
      <c r="W690" s="13" t="s">
        <v>144</v>
      </c>
      <c r="Y690" s="13" t="s">
        <v>143</v>
      </c>
      <c r="Z690" s="13">
        <v>7594328</v>
      </c>
      <c r="AA690" s="13">
        <v>1286</v>
      </c>
      <c r="AB690" s="13">
        <v>643</v>
      </c>
      <c r="AE690" s="51">
        <f t="shared" si="200"/>
        <v>2</v>
      </c>
      <c r="AG690" s="6" t="str">
        <f t="shared" si="201"/>
        <v>90MB1BG0-C1BAY0</v>
      </c>
      <c r="AH690" s="6" t="str">
        <f t="shared" si="202"/>
        <v>59MB1BGB-MB0A01S</v>
      </c>
      <c r="AI690" s="6" t="str">
        <f t="shared" si="203"/>
        <v/>
      </c>
      <c r="AJ690" s="6" t="str">
        <f t="shared" si="204"/>
        <v/>
      </c>
      <c r="AK690" s="6" t="str">
        <f t="shared" si="205"/>
        <v/>
      </c>
      <c r="AL690" s="6" t="str">
        <f t="shared" si="206"/>
        <v/>
      </c>
      <c r="AM690" s="6" t="str">
        <f t="shared" si="207"/>
        <v/>
      </c>
      <c r="AN690" s="6" t="str">
        <f t="shared" si="208"/>
        <v/>
      </c>
      <c r="AO690" s="6" t="str">
        <f t="shared" si="209"/>
        <v xml:space="preserve">90MB1BG0-C1BAY0 | 59MB1BGB-MB0A01S |  |  |  |  |  | </v>
      </c>
      <c r="AP690" s="6">
        <f t="shared" si="210"/>
        <v>0</v>
      </c>
      <c r="AQ690" s="4"/>
      <c r="AR690" s="6" t="b">
        <f t="shared" si="211"/>
        <v>1</v>
      </c>
      <c r="AS690" s="6" t="str">
        <f t="shared" si="212"/>
        <v>461E | 90MB1BG0-C1BAY0 | 59MB1BGB-MB0A01S |  |  |  |  |  |  | J8</v>
      </c>
      <c r="AT690" s="63">
        <f>IF(NOT(AR690),IF(TRIM($H690)="","Assembly","Phantom Alt"),VLOOKUP(F690,ZPCS04!B:G,6,0))</f>
        <v>614</v>
      </c>
      <c r="AU690" s="7"/>
      <c r="AV690" s="38">
        <f ca="1">IF(TRIM($W690)="F",OFFSET($A$5,MATCH($AS690,$AS$5:$AS690,0)-1,0),$A690)</f>
        <v>688</v>
      </c>
      <c r="AW690" s="38">
        <f ca="1">IFERROR(OFFSET(ZPCS04!$A$1,MATCH(F690,ZPCS04!B:B,0)-1,0),100)</f>
        <v>2</v>
      </c>
      <c r="AX690" s="7"/>
      <c r="AY690" s="6" t="b">
        <f t="shared" si="213"/>
        <v>1</v>
      </c>
      <c r="AZ690" s="6" t="b">
        <f t="shared" si="214"/>
        <v>1</v>
      </c>
      <c r="BB690" s="38" t="str">
        <f ca="1">IF(AT690="Phantom Alt",MATCH($AS690,$AS$5:$AS690,0),IF(OR(OFFSET($AF690,0,8-COUNTBLANK($AG690:$AN690))=$F689,$BE690=$BE689),$BB689,""))</f>
        <v/>
      </c>
      <c r="BC690" s="41"/>
      <c r="BD690" s="55" t="str">
        <f t="shared" si="215"/>
        <v>90MB1BG0-C1BAY0 | 07G005626110</v>
      </c>
      <c r="BE690" s="55" t="str">
        <f t="shared" ca="1" si="216"/>
        <v>90MB1BG0-C1BAY0 | 59MB1BGB-MB0A01S</v>
      </c>
      <c r="BF690" s="57">
        <f ca="1">IFERROR(VLOOKUP($BE690,$BD$5:$BF689,3,0)*$AE690,VLOOKUP($C690,Demanda!$A:$B,2,0)*$AE690)*IF(AT690="Phantom Alt",$BC690,TRUE)</f>
        <v>3000</v>
      </c>
      <c r="BG690" s="57">
        <f t="shared" ca="1" si="217"/>
        <v>0</v>
      </c>
      <c r="BH690" s="57">
        <f>SUMIF(Invoice!A:A,F690,Invoice!B:B)</f>
        <v>0</v>
      </c>
      <c r="BI690" s="57">
        <f t="shared" ca="1" si="218"/>
        <v>3000</v>
      </c>
      <c r="BJ690" s="57">
        <f ca="1">MIN((BI690-SUMIF($AS$5:AS689,AS690,$BJ$5:BJ689)),MAX(0,BH690-SUMIF($F$5:F689,F690,$BJ$5:BJ689)))</f>
        <v>0</v>
      </c>
      <c r="BK690" s="57">
        <f t="shared" ca="1" si="219"/>
        <v>0</v>
      </c>
      <c r="BL690" s="57">
        <f ca="1">MAX(0,SUMIF(Invoice!A:A,F690,Invoice!B:B)-SUMIF(F:F,F690,BJ:BJ))*(COUNTIF(F:F,F690)=COUNTIF($F$5:F690,F690))</f>
        <v>0</v>
      </c>
    </row>
    <row r="691" spans="1:64" hidden="1">
      <c r="A691" s="43">
        <v>690</v>
      </c>
      <c r="B691" s="13" t="s">
        <v>145</v>
      </c>
      <c r="C691" s="13" t="s">
        <v>5706</v>
      </c>
      <c r="D691" s="13">
        <v>2</v>
      </c>
      <c r="E691" s="13">
        <v>2090</v>
      </c>
      <c r="F691" s="71" t="s">
        <v>546</v>
      </c>
      <c r="G691" s="71" t="s">
        <v>547</v>
      </c>
      <c r="H691" s="13" t="s">
        <v>1328</v>
      </c>
      <c r="I691" s="13" t="s">
        <v>54</v>
      </c>
      <c r="J691" s="28">
        <v>100</v>
      </c>
      <c r="K691" s="13" t="s">
        <v>148</v>
      </c>
      <c r="L691" s="13" t="s">
        <v>53</v>
      </c>
      <c r="M691" s="13">
        <v>2</v>
      </c>
      <c r="N691" s="13">
        <v>2</v>
      </c>
      <c r="O691" s="13">
        <v>1</v>
      </c>
      <c r="P691" s="13">
        <v>2</v>
      </c>
      <c r="Q691" s="13">
        <v>1</v>
      </c>
      <c r="R691" s="13" t="s">
        <v>73</v>
      </c>
      <c r="S691" s="13" t="s">
        <v>73</v>
      </c>
      <c r="T691" s="13">
        <v>44901</v>
      </c>
      <c r="U691" s="13">
        <v>2958465</v>
      </c>
      <c r="V691" s="13" t="s">
        <v>5707</v>
      </c>
      <c r="W691" s="13" t="s">
        <v>144</v>
      </c>
      <c r="Y691" s="13" t="s">
        <v>143</v>
      </c>
      <c r="Z691" s="13">
        <v>7594328</v>
      </c>
      <c r="AA691" s="13">
        <v>1280</v>
      </c>
      <c r="AB691" s="13">
        <v>640</v>
      </c>
      <c r="AE691" s="51">
        <f t="shared" si="200"/>
        <v>2</v>
      </c>
      <c r="AG691" s="6" t="str">
        <f t="shared" si="201"/>
        <v>90MB1BG0-C1BAY0</v>
      </c>
      <c r="AH691" s="6" t="str">
        <f t="shared" si="202"/>
        <v>59MB1BGB-MB0A01S</v>
      </c>
      <c r="AI691" s="6" t="str">
        <f t="shared" si="203"/>
        <v/>
      </c>
      <c r="AJ691" s="6" t="str">
        <f t="shared" si="204"/>
        <v/>
      </c>
      <c r="AK691" s="6" t="str">
        <f t="shared" si="205"/>
        <v/>
      </c>
      <c r="AL691" s="6" t="str">
        <f t="shared" si="206"/>
        <v/>
      </c>
      <c r="AM691" s="6" t="str">
        <f t="shared" si="207"/>
        <v/>
      </c>
      <c r="AN691" s="6" t="str">
        <f t="shared" si="208"/>
        <v/>
      </c>
      <c r="AO691" s="6" t="str">
        <f t="shared" si="209"/>
        <v xml:space="preserve">90MB1BG0-C1BAY0 | 59MB1BGB-MB0A01S |  |  |  |  |  | </v>
      </c>
      <c r="AP691" s="6">
        <f t="shared" si="210"/>
        <v>100</v>
      </c>
      <c r="AQ691" s="4"/>
      <c r="AR691" s="6" t="b">
        <f t="shared" si="211"/>
        <v>1</v>
      </c>
      <c r="AS691" s="6" t="str">
        <f t="shared" si="212"/>
        <v>461E | 90MB1BG0-C1BAY0 | 59MB1BGB-MB0A01S |  |  |  |  |  |  | J8</v>
      </c>
      <c r="AT691" s="63">
        <f>IF(NOT(AR691),IF(TRIM($H691)="","Assembly","Phantom Alt"),VLOOKUP(F691,ZPCS04!B:G,6,0))</f>
        <v>614</v>
      </c>
      <c r="AU691" s="7"/>
      <c r="AV691" s="38">
        <f ca="1">IF(TRIM($W691)="F",OFFSET($A$5,MATCH($AS691,$AS$5:$AS691,0)-1,0),$A691)</f>
        <v>688</v>
      </c>
      <c r="AW691" s="38">
        <f ca="1">IFERROR(OFFSET(ZPCS04!$A$1,MATCH(F691,ZPCS04!B:B,0)-1,0),100)</f>
        <v>1.99999997</v>
      </c>
      <c r="AX691" s="7"/>
      <c r="AY691" s="6" t="b">
        <f t="shared" si="213"/>
        <v>1</v>
      </c>
      <c r="AZ691" s="6" t="b">
        <f t="shared" si="214"/>
        <v>1</v>
      </c>
      <c r="BB691" s="38" t="str">
        <f ca="1">IF(AT691="Phantom Alt",MATCH($AS691,$AS$5:$AS691,0),IF(OR(OFFSET($AF691,0,8-COUNTBLANK($AG691:$AN691))=$F690,$BE691=$BE690),$BB690,""))</f>
        <v/>
      </c>
      <c r="BC691" s="41"/>
      <c r="BD691" s="55" t="str">
        <f t="shared" si="215"/>
        <v>90MB1BG0-C1BAY0 | 07G005B92010</v>
      </c>
      <c r="BE691" s="55" t="str">
        <f t="shared" ca="1" si="216"/>
        <v>90MB1BG0-C1BAY0 | 59MB1BGB-MB0A01S</v>
      </c>
      <c r="BF691" s="57">
        <f ca="1">IFERROR(VLOOKUP($BE691,$BD$5:$BF690,3,0)*$AE691,VLOOKUP($C691,Demanda!$A:$B,2,0)*$AE691)*IF(AT691="Phantom Alt",$BC691,TRUE)</f>
        <v>3000</v>
      </c>
      <c r="BG691" s="57">
        <f t="shared" ca="1" si="217"/>
        <v>3000</v>
      </c>
      <c r="BH691" s="57">
        <f>SUMIF(Invoice!A:A,F691,Invoice!B:B)</f>
        <v>3000</v>
      </c>
      <c r="BI691" s="57">
        <f t="shared" ca="1" si="218"/>
        <v>3000</v>
      </c>
      <c r="BJ691" s="57">
        <f ca="1">MIN((BI691-SUMIF($AS$5:AS690,AS691,$BJ$5:BJ690)),MAX(0,BH691-SUMIF($F$5:F690,F691,$BJ$5:BJ690)))</f>
        <v>3000</v>
      </c>
      <c r="BK691" s="57">
        <f t="shared" ca="1" si="219"/>
        <v>0</v>
      </c>
      <c r="BL691" s="57">
        <f ca="1">MAX(0,SUMIF(Invoice!A:A,F691,Invoice!B:B)-SUMIF(F:F,F691,BJ:BJ))*(COUNTIF(F:F,F691)=COUNTIF($F$5:F691,F691))</f>
        <v>0</v>
      </c>
    </row>
    <row r="692" spans="1:64" hidden="1">
      <c r="A692" s="43">
        <v>691</v>
      </c>
      <c r="B692" s="13" t="s">
        <v>145</v>
      </c>
      <c r="C692" s="13" t="s">
        <v>5706</v>
      </c>
      <c r="D692" s="13">
        <v>2</v>
      </c>
      <c r="E692" s="13">
        <v>2100</v>
      </c>
      <c r="F692" s="71" t="s">
        <v>293</v>
      </c>
      <c r="G692" s="71" t="s">
        <v>294</v>
      </c>
      <c r="H692" s="13" t="s">
        <v>1334</v>
      </c>
      <c r="I692" s="13" t="s">
        <v>55</v>
      </c>
      <c r="J692" s="28">
        <v>0</v>
      </c>
      <c r="K692" s="13" t="s">
        <v>295</v>
      </c>
      <c r="L692" s="13" t="s">
        <v>53</v>
      </c>
      <c r="M692" s="13">
        <v>4</v>
      </c>
      <c r="O692" s="13">
        <v>1</v>
      </c>
      <c r="P692" s="13">
        <v>2</v>
      </c>
      <c r="Q692" s="13">
        <v>2</v>
      </c>
      <c r="R692" s="13" t="s">
        <v>122</v>
      </c>
      <c r="S692" s="13" t="s">
        <v>122</v>
      </c>
      <c r="T692" s="13">
        <v>44901</v>
      </c>
      <c r="U692" s="13">
        <v>2958465</v>
      </c>
      <c r="V692" s="13" t="s">
        <v>5707</v>
      </c>
      <c r="W692" s="13" t="s">
        <v>144</v>
      </c>
      <c r="Y692" s="13" t="s">
        <v>143</v>
      </c>
      <c r="Z692" s="13">
        <v>7594328</v>
      </c>
      <c r="AA692" s="13">
        <v>1290</v>
      </c>
      <c r="AB692" s="13">
        <v>645</v>
      </c>
      <c r="AE692" s="51">
        <f t="shared" si="200"/>
        <v>4</v>
      </c>
      <c r="AG692" s="6" t="str">
        <f t="shared" si="201"/>
        <v>90MB1BG0-C1BAY0</v>
      </c>
      <c r="AH692" s="6" t="str">
        <f t="shared" si="202"/>
        <v>59MB1BGB-MB0A01S</v>
      </c>
      <c r="AI692" s="6" t="str">
        <f t="shared" si="203"/>
        <v/>
      </c>
      <c r="AJ692" s="6" t="str">
        <f t="shared" si="204"/>
        <v/>
      </c>
      <c r="AK692" s="6" t="str">
        <f t="shared" si="205"/>
        <v/>
      </c>
      <c r="AL692" s="6" t="str">
        <f t="shared" si="206"/>
        <v/>
      </c>
      <c r="AM692" s="6" t="str">
        <f t="shared" si="207"/>
        <v/>
      </c>
      <c r="AN692" s="6" t="str">
        <f t="shared" si="208"/>
        <v/>
      </c>
      <c r="AO692" s="6" t="str">
        <f t="shared" si="209"/>
        <v xml:space="preserve">90MB1BG0-C1BAY0 | 59MB1BGB-MB0A01S |  |  |  |  |  | </v>
      </c>
      <c r="AP692" s="6">
        <f t="shared" si="210"/>
        <v>0</v>
      </c>
      <c r="AQ692" s="4"/>
      <c r="AR692" s="6" t="b">
        <f t="shared" si="211"/>
        <v>1</v>
      </c>
      <c r="AS692" s="6" t="str">
        <f t="shared" si="212"/>
        <v>461E | 90MB1BG0-C1BAY0 | 59MB1BGB-MB0A01S |  |  |  |  |  |  | J9</v>
      </c>
      <c r="AT692" s="63">
        <f>IF(NOT(AR692),IF(TRIM($H692)="","Assembly","Phantom Alt"),VLOOKUP(F692,ZPCS04!B:G,6,0))</f>
        <v>593</v>
      </c>
      <c r="AU692" s="7"/>
      <c r="AV692" s="38">
        <f ca="1">IF(TRIM($W692)="F",OFFSET($A$5,MATCH($AS692,$AS$5:$AS692,0)-1,0),$A692)</f>
        <v>691</v>
      </c>
      <c r="AW692" s="38">
        <f ca="1">IFERROR(OFFSET(ZPCS04!$A$1,MATCH(F692,ZPCS04!B:B,0)-1,0),100)</f>
        <v>2</v>
      </c>
      <c r="AX692" s="7"/>
      <c r="AY692" s="6" t="b">
        <f t="shared" si="213"/>
        <v>1</v>
      </c>
      <c r="AZ692" s="6" t="b">
        <f t="shared" si="214"/>
        <v>1</v>
      </c>
      <c r="BB692" s="38" t="str">
        <f ca="1">IF(AT692="Phantom Alt",MATCH($AS692,$AS$5:$AS692,0),IF(OR(OFFSET($AF692,0,8-COUNTBLANK($AG692:$AN692))=$F691,$BE692=$BE691),$BB691,""))</f>
        <v/>
      </c>
      <c r="BC692" s="41"/>
      <c r="BD692" s="55" t="str">
        <f t="shared" si="215"/>
        <v>90MB1BG0-C1BAY0 | 06007-00480000</v>
      </c>
      <c r="BE692" s="55" t="str">
        <f t="shared" ca="1" si="216"/>
        <v>90MB1BG0-C1BAY0 | 59MB1BGB-MB0A01S</v>
      </c>
      <c r="BF692" s="57">
        <f ca="1">IFERROR(VLOOKUP($BE692,$BD$5:$BF691,3,0)*$AE692,VLOOKUP($C692,Demanda!$A:$B,2,0)*$AE692)*IF(AT692="Phantom Alt",$BC692,TRUE)</f>
        <v>6000</v>
      </c>
      <c r="BG692" s="57">
        <f t="shared" ca="1" si="217"/>
        <v>0</v>
      </c>
      <c r="BH692" s="57">
        <f>SUMIF(Invoice!A:A,F692,Invoice!B:B)</f>
        <v>0</v>
      </c>
      <c r="BI692" s="57">
        <f t="shared" ca="1" si="218"/>
        <v>6000</v>
      </c>
      <c r="BJ692" s="57">
        <f ca="1">MIN((BI692-SUMIF($AS$5:AS691,AS692,$BJ$5:BJ691)),MAX(0,BH692-SUMIF($F$5:F691,F692,$BJ$5:BJ691)))</f>
        <v>0</v>
      </c>
      <c r="BK692" s="57">
        <f t="shared" ca="1" si="219"/>
        <v>0</v>
      </c>
      <c r="BL692" s="57">
        <f ca="1">MAX(0,SUMIF(Invoice!A:A,F692,Invoice!B:B)-SUMIF(F:F,F692,BJ:BJ))*(COUNTIF(F:F,F692)=COUNTIF($F$5:F692,F692))</f>
        <v>0</v>
      </c>
    </row>
    <row r="693" spans="1:64" hidden="1">
      <c r="A693" s="43">
        <v>692</v>
      </c>
      <c r="B693" s="13" t="s">
        <v>145</v>
      </c>
      <c r="C693" s="13" t="s">
        <v>5706</v>
      </c>
      <c r="D693" s="13">
        <v>2</v>
      </c>
      <c r="E693" s="13">
        <v>2100</v>
      </c>
      <c r="F693" s="71" t="s">
        <v>296</v>
      </c>
      <c r="G693" s="71" t="s">
        <v>297</v>
      </c>
      <c r="H693" s="13" t="s">
        <v>1334</v>
      </c>
      <c r="I693" s="13" t="s">
        <v>55</v>
      </c>
      <c r="J693" s="28">
        <v>0</v>
      </c>
      <c r="K693" s="13" t="s">
        <v>148</v>
      </c>
      <c r="L693" s="13" t="s">
        <v>53</v>
      </c>
      <c r="M693" s="13">
        <v>4</v>
      </c>
      <c r="O693" s="13">
        <v>1</v>
      </c>
      <c r="P693" s="13">
        <v>2</v>
      </c>
      <c r="Q693" s="13">
        <v>3</v>
      </c>
      <c r="R693" s="13" t="s">
        <v>73</v>
      </c>
      <c r="S693" s="13" t="s">
        <v>73</v>
      </c>
      <c r="T693" s="13">
        <v>44901</v>
      </c>
      <c r="U693" s="13">
        <v>2958465</v>
      </c>
      <c r="V693" s="13" t="s">
        <v>5707</v>
      </c>
      <c r="W693" s="13" t="s">
        <v>144</v>
      </c>
      <c r="Y693" s="13" t="s">
        <v>143</v>
      </c>
      <c r="Z693" s="13">
        <v>7594328</v>
      </c>
      <c r="AA693" s="13">
        <v>1292</v>
      </c>
      <c r="AB693" s="13">
        <v>646</v>
      </c>
      <c r="AE693" s="51">
        <f t="shared" si="200"/>
        <v>4</v>
      </c>
      <c r="AG693" s="6" t="str">
        <f t="shared" si="201"/>
        <v>90MB1BG0-C1BAY0</v>
      </c>
      <c r="AH693" s="6" t="str">
        <f t="shared" si="202"/>
        <v>59MB1BGB-MB0A01S</v>
      </c>
      <c r="AI693" s="6" t="str">
        <f t="shared" si="203"/>
        <v/>
      </c>
      <c r="AJ693" s="6" t="str">
        <f t="shared" si="204"/>
        <v/>
      </c>
      <c r="AK693" s="6" t="str">
        <f t="shared" si="205"/>
        <v/>
      </c>
      <c r="AL693" s="6" t="str">
        <f t="shared" si="206"/>
        <v/>
      </c>
      <c r="AM693" s="6" t="str">
        <f t="shared" si="207"/>
        <v/>
      </c>
      <c r="AN693" s="6" t="str">
        <f t="shared" si="208"/>
        <v/>
      </c>
      <c r="AO693" s="6" t="str">
        <f t="shared" si="209"/>
        <v xml:space="preserve">90MB1BG0-C1BAY0 | 59MB1BGB-MB0A01S |  |  |  |  |  | </v>
      </c>
      <c r="AP693" s="6">
        <f t="shared" si="210"/>
        <v>0</v>
      </c>
      <c r="AQ693" s="4"/>
      <c r="AR693" s="6" t="b">
        <f t="shared" si="211"/>
        <v>1</v>
      </c>
      <c r="AS693" s="6" t="str">
        <f t="shared" si="212"/>
        <v>461E | 90MB1BG0-C1BAY0 | 59MB1BGB-MB0A01S |  |  |  |  |  |  | J9</v>
      </c>
      <c r="AT693" s="63">
        <f>IF(NOT(AR693),IF(TRIM($H693)="","Assembly","Phantom Alt"),VLOOKUP(F693,ZPCS04!B:G,6,0))</f>
        <v>593</v>
      </c>
      <c r="AU693" s="7"/>
      <c r="AV693" s="38">
        <f ca="1">IF(TRIM($W693)="F",OFFSET($A$5,MATCH($AS693,$AS$5:$AS693,0)-1,0),$A693)</f>
        <v>691</v>
      </c>
      <c r="AW693" s="38">
        <f ca="1">IFERROR(OFFSET(ZPCS04!$A$1,MATCH(F693,ZPCS04!B:B,0)-1,0),100)</f>
        <v>2</v>
      </c>
      <c r="AX693" s="7"/>
      <c r="AY693" s="6" t="b">
        <f t="shared" si="213"/>
        <v>1</v>
      </c>
      <c r="AZ693" s="6" t="b">
        <f t="shared" si="214"/>
        <v>1</v>
      </c>
      <c r="BB693" s="38" t="str">
        <f ca="1">IF(AT693="Phantom Alt",MATCH($AS693,$AS$5:$AS693,0),IF(OR(OFFSET($AF693,0,8-COUNTBLANK($AG693:$AN693))=$F692,$BE693=$BE692),$BB692,""))</f>
        <v/>
      </c>
      <c r="BC693" s="41"/>
      <c r="BD693" s="55" t="str">
        <f t="shared" si="215"/>
        <v>90MB1BG0-C1BAY0 | 06007-00500000</v>
      </c>
      <c r="BE693" s="55" t="str">
        <f t="shared" ca="1" si="216"/>
        <v>90MB1BG0-C1BAY0 | 59MB1BGB-MB0A01S</v>
      </c>
      <c r="BF693" s="57">
        <f ca="1">IFERROR(VLOOKUP($BE693,$BD$5:$BF692,3,0)*$AE693,VLOOKUP($C693,Demanda!$A:$B,2,0)*$AE693)*IF(AT693="Phantom Alt",$BC693,TRUE)</f>
        <v>6000</v>
      </c>
      <c r="BG693" s="57">
        <f t="shared" ca="1" si="217"/>
        <v>0</v>
      </c>
      <c r="BH693" s="57">
        <f>SUMIF(Invoice!A:A,F693,Invoice!B:B)</f>
        <v>0</v>
      </c>
      <c r="BI693" s="57">
        <f t="shared" ca="1" si="218"/>
        <v>6000</v>
      </c>
      <c r="BJ693" s="57">
        <f ca="1">MIN((BI693-SUMIF($AS$5:AS692,AS693,$BJ$5:BJ692)),MAX(0,BH693-SUMIF($F$5:F692,F693,$BJ$5:BJ692)))</f>
        <v>0</v>
      </c>
      <c r="BK693" s="57">
        <f t="shared" ca="1" si="219"/>
        <v>0</v>
      </c>
      <c r="BL693" s="57">
        <f ca="1">MAX(0,SUMIF(Invoice!A:A,F693,Invoice!B:B)-SUMIF(F:F,F693,BJ:BJ))*(COUNTIF(F:F,F693)=COUNTIF($F$5:F693,F693))</f>
        <v>0</v>
      </c>
    </row>
    <row r="694" spans="1:64" hidden="1">
      <c r="A694" s="43">
        <v>698</v>
      </c>
      <c r="B694" s="13" t="s">
        <v>145</v>
      </c>
      <c r="C694" s="13" t="s">
        <v>5706</v>
      </c>
      <c r="D694" s="13">
        <v>2</v>
      </c>
      <c r="E694" s="13">
        <v>2100</v>
      </c>
      <c r="F694" s="71" t="s">
        <v>298</v>
      </c>
      <c r="G694" s="71" t="s">
        <v>299</v>
      </c>
      <c r="H694" s="13" t="s">
        <v>1334</v>
      </c>
      <c r="I694" s="13" t="s">
        <v>54</v>
      </c>
      <c r="J694" s="28">
        <v>100</v>
      </c>
      <c r="K694" s="13" t="s">
        <v>148</v>
      </c>
      <c r="L694" s="13" t="s">
        <v>53</v>
      </c>
      <c r="M694" s="13">
        <v>4</v>
      </c>
      <c r="N694" s="13">
        <v>4</v>
      </c>
      <c r="O694" s="13">
        <v>1</v>
      </c>
      <c r="P694" s="13">
        <v>2</v>
      </c>
      <c r="Q694" s="13">
        <v>1</v>
      </c>
      <c r="R694" s="13" t="s">
        <v>73</v>
      </c>
      <c r="S694" s="13" t="s">
        <v>73</v>
      </c>
      <c r="T694" s="13">
        <v>44901</v>
      </c>
      <c r="U694" s="13">
        <v>2958465</v>
      </c>
      <c r="V694" s="13" t="s">
        <v>5707</v>
      </c>
      <c r="W694" s="13" t="s">
        <v>144</v>
      </c>
      <c r="Y694" s="13" t="s">
        <v>143</v>
      </c>
      <c r="Z694" s="13">
        <v>7594328</v>
      </c>
      <c r="AA694" s="13">
        <v>1288</v>
      </c>
      <c r="AB694" s="13">
        <v>644</v>
      </c>
      <c r="AE694" s="51">
        <f t="shared" si="200"/>
        <v>4</v>
      </c>
      <c r="AG694" s="6" t="str">
        <f t="shared" si="201"/>
        <v>90MB1BG0-C1BAY0</v>
      </c>
      <c r="AH694" s="6" t="str">
        <f t="shared" si="202"/>
        <v>59MB1BGB-MB0A01S</v>
      </c>
      <c r="AI694" s="6" t="str">
        <f t="shared" si="203"/>
        <v/>
      </c>
      <c r="AJ694" s="6" t="str">
        <f t="shared" si="204"/>
        <v/>
      </c>
      <c r="AK694" s="6" t="str">
        <f t="shared" si="205"/>
        <v/>
      </c>
      <c r="AL694" s="6" t="str">
        <f t="shared" si="206"/>
        <v/>
      </c>
      <c r="AM694" s="6" t="str">
        <f t="shared" si="207"/>
        <v/>
      </c>
      <c r="AN694" s="6" t="str">
        <f t="shared" si="208"/>
        <v/>
      </c>
      <c r="AO694" s="6" t="str">
        <f t="shared" si="209"/>
        <v xml:space="preserve">90MB1BG0-C1BAY0 | 59MB1BGB-MB0A01S |  |  |  |  |  | </v>
      </c>
      <c r="AP694" s="6">
        <f t="shared" si="210"/>
        <v>100</v>
      </c>
      <c r="AQ694" s="4"/>
      <c r="AR694" s="6" t="b">
        <f t="shared" si="211"/>
        <v>1</v>
      </c>
      <c r="AS694" s="6" t="str">
        <f t="shared" si="212"/>
        <v>461E | 90MB1BG0-C1BAY0 | 59MB1BGB-MB0A01S |  |  |  |  |  |  | J9</v>
      </c>
      <c r="AT694" s="63">
        <f>IF(NOT(AR694),IF(TRIM($H694)="","Assembly","Phantom Alt"),VLOOKUP(F694,ZPCS04!B:G,6,0))</f>
        <v>593</v>
      </c>
      <c r="AU694" s="7"/>
      <c r="AV694" s="38">
        <f ca="1">IF(TRIM($W694)="F",OFFSET($A$5,MATCH($AS694,$AS$5:$AS694,0)-1,0),$A694)</f>
        <v>691</v>
      </c>
      <c r="AW694" s="38">
        <f ca="1">IFERROR(OFFSET(ZPCS04!$A$1,MATCH(F694,ZPCS04!B:B,0)-1,0),100)</f>
        <v>1.9999999399999999</v>
      </c>
      <c r="AX694" s="7"/>
      <c r="AY694" s="6" t="b">
        <f t="shared" si="213"/>
        <v>1</v>
      </c>
      <c r="AZ694" s="6" t="b">
        <f t="shared" si="214"/>
        <v>1</v>
      </c>
      <c r="BB694" s="38" t="str">
        <f ca="1">IF(AT694="Phantom Alt",MATCH($AS694,$AS$5:$AS694,0),IF(OR(OFFSET($AF694,0,8-COUNTBLANK($AG694:$AN694))=$F693,$BE694=$BE693),$BB693,""))</f>
        <v/>
      </c>
      <c r="BC694" s="41"/>
      <c r="BD694" s="55" t="str">
        <f t="shared" si="215"/>
        <v>90MB1BG0-C1BAY0 | 06007-00980100</v>
      </c>
      <c r="BE694" s="55" t="str">
        <f t="shared" ca="1" si="216"/>
        <v>90MB1BG0-C1BAY0 | 59MB1BGB-MB0A01S</v>
      </c>
      <c r="BF694" s="57">
        <f ca="1">IFERROR(VLOOKUP($BE694,$BD$5:$BF693,3,0)*$AE694,VLOOKUP($C694,Demanda!$A:$B,2,0)*$AE694)*IF(AT694="Phantom Alt",$BC694,TRUE)</f>
        <v>6000</v>
      </c>
      <c r="BG694" s="57">
        <f t="shared" ca="1" si="217"/>
        <v>6000</v>
      </c>
      <c r="BH694" s="57">
        <f>SUMIF(Invoice!A:A,F694,Invoice!B:B)</f>
        <v>6000</v>
      </c>
      <c r="BI694" s="57">
        <f t="shared" ca="1" si="218"/>
        <v>6000</v>
      </c>
      <c r="BJ694" s="57">
        <f ca="1">MIN((BI694-SUMIF($AS$5:AS693,AS694,$BJ$5:BJ693)),MAX(0,BH694-SUMIF($F$5:F693,F694,$BJ$5:BJ693)))</f>
        <v>6000</v>
      </c>
      <c r="BK694" s="57">
        <f t="shared" ca="1" si="219"/>
        <v>0</v>
      </c>
      <c r="BL694" s="57">
        <f ca="1">MAX(0,SUMIF(Invoice!A:A,F694,Invoice!B:B)-SUMIF(F:F,F694,BJ:BJ))*(COUNTIF(F:F,F694)=COUNTIF($F$5:F694,F694))</f>
        <v>0</v>
      </c>
    </row>
    <row r="695" spans="1:64" hidden="1">
      <c r="A695" s="43">
        <v>694</v>
      </c>
      <c r="B695" s="13" t="s">
        <v>145</v>
      </c>
      <c r="C695" s="13" t="s">
        <v>5706</v>
      </c>
      <c r="D695" s="13">
        <v>2</v>
      </c>
      <c r="E695" s="13">
        <v>2110</v>
      </c>
      <c r="F695" s="71" t="s">
        <v>548</v>
      </c>
      <c r="G695" s="71" t="s">
        <v>549</v>
      </c>
      <c r="H695" s="13" t="s">
        <v>1341</v>
      </c>
      <c r="I695" s="13" t="s">
        <v>55</v>
      </c>
      <c r="J695" s="28">
        <v>0</v>
      </c>
      <c r="K695" s="13" t="s">
        <v>148</v>
      </c>
      <c r="L695" s="13" t="s">
        <v>53</v>
      </c>
      <c r="M695" s="13">
        <v>1</v>
      </c>
      <c r="O695" s="13">
        <v>1</v>
      </c>
      <c r="P695" s="13">
        <v>2</v>
      </c>
      <c r="Q695" s="13">
        <v>2</v>
      </c>
      <c r="R695" s="13" t="s">
        <v>73</v>
      </c>
      <c r="S695" s="13" t="s">
        <v>73</v>
      </c>
      <c r="T695" s="13">
        <v>44901</v>
      </c>
      <c r="U695" s="13">
        <v>2958465</v>
      </c>
      <c r="V695" s="13" t="s">
        <v>5707</v>
      </c>
      <c r="W695" s="13" t="s">
        <v>144</v>
      </c>
      <c r="Y695" s="13" t="s">
        <v>143</v>
      </c>
      <c r="Z695" s="13">
        <v>7594328</v>
      </c>
      <c r="AA695" s="13">
        <v>1296</v>
      </c>
      <c r="AB695" s="13">
        <v>648</v>
      </c>
      <c r="AE695" s="51">
        <f t="shared" si="200"/>
        <v>1</v>
      </c>
      <c r="AG695" s="6" t="str">
        <f t="shared" si="201"/>
        <v>90MB1BG0-C1BAY0</v>
      </c>
      <c r="AH695" s="6" t="str">
        <f t="shared" si="202"/>
        <v>59MB1BGB-MB0A01S</v>
      </c>
      <c r="AI695" s="6" t="str">
        <f t="shared" si="203"/>
        <v/>
      </c>
      <c r="AJ695" s="6" t="str">
        <f t="shared" si="204"/>
        <v/>
      </c>
      <c r="AK695" s="6" t="str">
        <f t="shared" si="205"/>
        <v/>
      </c>
      <c r="AL695" s="6" t="str">
        <f t="shared" si="206"/>
        <v/>
      </c>
      <c r="AM695" s="6" t="str">
        <f t="shared" si="207"/>
        <v/>
      </c>
      <c r="AN695" s="6" t="str">
        <f t="shared" si="208"/>
        <v/>
      </c>
      <c r="AO695" s="6" t="str">
        <f t="shared" si="209"/>
        <v xml:space="preserve">90MB1BG0-C1BAY0 | 59MB1BGB-MB0A01S |  |  |  |  |  | </v>
      </c>
      <c r="AP695" s="6">
        <f t="shared" si="210"/>
        <v>0</v>
      </c>
      <c r="AQ695" s="4"/>
      <c r="AR695" s="6" t="b">
        <f t="shared" si="211"/>
        <v>1</v>
      </c>
      <c r="AS695" s="6" t="str">
        <f t="shared" si="212"/>
        <v>461E | 90MB1BG0-C1BAY0 | 59MB1BGB-MB0A01S |  |  |  |  |  |  | K0</v>
      </c>
      <c r="AT695" s="63">
        <f>IF(NOT(AR695),IF(TRIM($H695)="","Assembly","Phantom Alt"),VLOOKUP(F695,ZPCS04!B:G,6,0))</f>
        <v>1202</v>
      </c>
      <c r="AU695" s="7"/>
      <c r="AV695" s="38">
        <f ca="1">IF(TRIM($W695)="F",OFFSET($A$5,MATCH($AS695,$AS$5:$AS695,0)-1,0),$A695)</f>
        <v>694</v>
      </c>
      <c r="AW695" s="38">
        <f ca="1">IFERROR(OFFSET(ZPCS04!$A$1,MATCH(F695,ZPCS04!B:B,0)-1,0),100)</f>
        <v>2</v>
      </c>
      <c r="AX695" s="7"/>
      <c r="AY695" s="6" t="b">
        <f t="shared" si="213"/>
        <v>1</v>
      </c>
      <c r="AZ695" s="6" t="b">
        <f t="shared" si="214"/>
        <v>1</v>
      </c>
      <c r="BB695" s="38" t="str">
        <f ca="1">IF(AT695="Phantom Alt",MATCH($AS695,$AS$5:$AS695,0),IF(OR(OFFSET($AF695,0,8-COUNTBLANK($AG695:$AN695))=$F694,$BE695=$BE694),$BB694,""))</f>
        <v/>
      </c>
      <c r="BC695" s="41"/>
      <c r="BD695" s="55" t="str">
        <f t="shared" si="215"/>
        <v>90MB1BG0-C1BAY0 | 07005-04050000</v>
      </c>
      <c r="BE695" s="55" t="str">
        <f t="shared" ca="1" si="216"/>
        <v>90MB1BG0-C1BAY0 | 59MB1BGB-MB0A01S</v>
      </c>
      <c r="BF695" s="57">
        <f ca="1">IFERROR(VLOOKUP($BE695,$BD$5:$BF694,3,0)*$AE695,VLOOKUP($C695,Demanda!$A:$B,2,0)*$AE695)*IF(AT695="Phantom Alt",$BC695,TRUE)</f>
        <v>1500</v>
      </c>
      <c r="BG695" s="57">
        <f t="shared" ca="1" si="217"/>
        <v>0</v>
      </c>
      <c r="BH695" s="57">
        <f>SUMIF(Invoice!A:A,F695,Invoice!B:B)</f>
        <v>0</v>
      </c>
      <c r="BI695" s="57">
        <f t="shared" ca="1" si="218"/>
        <v>1500</v>
      </c>
      <c r="BJ695" s="57">
        <f ca="1">MIN((BI695-SUMIF($AS$5:AS694,AS695,$BJ$5:BJ694)),MAX(0,BH695-SUMIF($F$5:F694,F695,$BJ$5:BJ694)))</f>
        <v>0</v>
      </c>
      <c r="BK695" s="57">
        <f t="shared" ca="1" si="219"/>
        <v>0</v>
      </c>
      <c r="BL695" s="57">
        <f ca="1">MAX(0,SUMIF(Invoice!A:A,F695,Invoice!B:B)-SUMIF(F:F,F695,BJ:BJ))*(COUNTIF(F:F,F695)=COUNTIF($F$5:F695,F695))</f>
        <v>0</v>
      </c>
    </row>
    <row r="696" spans="1:64" hidden="1">
      <c r="A696" s="43">
        <v>695</v>
      </c>
      <c r="B696" s="13" t="s">
        <v>145</v>
      </c>
      <c r="C696" s="13" t="s">
        <v>5706</v>
      </c>
      <c r="D696" s="13">
        <v>2</v>
      </c>
      <c r="E696" s="13">
        <v>2110</v>
      </c>
      <c r="F696" s="71" t="s">
        <v>550</v>
      </c>
      <c r="G696" s="71" t="s">
        <v>551</v>
      </c>
      <c r="H696" s="13" t="s">
        <v>1341</v>
      </c>
      <c r="I696" s="13" t="s">
        <v>55</v>
      </c>
      <c r="J696" s="28">
        <v>0</v>
      </c>
      <c r="K696" s="13" t="s">
        <v>388</v>
      </c>
      <c r="L696" s="13" t="s">
        <v>53</v>
      </c>
      <c r="M696" s="13">
        <v>1</v>
      </c>
      <c r="O696" s="13">
        <v>1</v>
      </c>
      <c r="P696" s="13">
        <v>2</v>
      </c>
      <c r="Q696" s="13">
        <v>3</v>
      </c>
      <c r="R696" s="13" t="s">
        <v>122</v>
      </c>
      <c r="S696" s="13" t="s">
        <v>122</v>
      </c>
      <c r="T696" s="13">
        <v>44901</v>
      </c>
      <c r="U696" s="13">
        <v>2958465</v>
      </c>
      <c r="V696" s="13" t="s">
        <v>5707</v>
      </c>
      <c r="W696" s="13" t="s">
        <v>144</v>
      </c>
      <c r="Y696" s="13" t="s">
        <v>143</v>
      </c>
      <c r="Z696" s="13">
        <v>7594328</v>
      </c>
      <c r="AA696" s="13">
        <v>1298</v>
      </c>
      <c r="AB696" s="13">
        <v>649</v>
      </c>
      <c r="AE696" s="51">
        <f t="shared" si="200"/>
        <v>1</v>
      </c>
      <c r="AG696" s="6" t="str">
        <f t="shared" si="201"/>
        <v>90MB1BG0-C1BAY0</v>
      </c>
      <c r="AH696" s="6" t="str">
        <f t="shared" si="202"/>
        <v>59MB1BGB-MB0A01S</v>
      </c>
      <c r="AI696" s="6" t="str">
        <f t="shared" si="203"/>
        <v/>
      </c>
      <c r="AJ696" s="6" t="str">
        <f t="shared" si="204"/>
        <v/>
      </c>
      <c r="AK696" s="6" t="str">
        <f t="shared" si="205"/>
        <v/>
      </c>
      <c r="AL696" s="6" t="str">
        <f t="shared" si="206"/>
        <v/>
      </c>
      <c r="AM696" s="6" t="str">
        <f t="shared" si="207"/>
        <v/>
      </c>
      <c r="AN696" s="6" t="str">
        <f t="shared" si="208"/>
        <v/>
      </c>
      <c r="AO696" s="6" t="str">
        <f t="shared" si="209"/>
        <v xml:space="preserve">90MB1BG0-C1BAY0 | 59MB1BGB-MB0A01S |  |  |  |  |  | </v>
      </c>
      <c r="AP696" s="6">
        <f t="shared" si="210"/>
        <v>0</v>
      </c>
      <c r="AQ696" s="4"/>
      <c r="AR696" s="6" t="b">
        <f t="shared" si="211"/>
        <v>1</v>
      </c>
      <c r="AS696" s="6" t="str">
        <f t="shared" si="212"/>
        <v>461E | 90MB1BG0-C1BAY0 | 59MB1BGB-MB0A01S |  |  |  |  |  |  | K0</v>
      </c>
      <c r="AT696" s="63">
        <f>IF(NOT(AR696),IF(TRIM($H696)="","Assembly","Phantom Alt"),VLOOKUP(F696,ZPCS04!B:G,6,0))</f>
        <v>1202</v>
      </c>
      <c r="AU696" s="7"/>
      <c r="AV696" s="38">
        <f ca="1">IF(TRIM($W696)="F",OFFSET($A$5,MATCH($AS696,$AS$5:$AS696,0)-1,0),$A696)</f>
        <v>694</v>
      </c>
      <c r="AW696" s="38">
        <f ca="1">IFERROR(OFFSET(ZPCS04!$A$1,MATCH(F696,ZPCS04!B:B,0)-1,0),100)</f>
        <v>2</v>
      </c>
      <c r="AX696" s="7"/>
      <c r="AY696" s="6" t="b">
        <f t="shared" si="213"/>
        <v>1</v>
      </c>
      <c r="AZ696" s="6" t="b">
        <f t="shared" si="214"/>
        <v>1</v>
      </c>
      <c r="BB696" s="38" t="str">
        <f ca="1">IF(AT696="Phantom Alt",MATCH($AS696,$AS$5:$AS696,0),IF(OR(OFFSET($AF696,0,8-COUNTBLANK($AG696:$AN696))=$F695,$BE696=$BE695),$BB695,""))</f>
        <v/>
      </c>
      <c r="BC696" s="41"/>
      <c r="BD696" s="55" t="str">
        <f t="shared" si="215"/>
        <v>90MB1BG0-C1BAY0 | 07005-A0550000</v>
      </c>
      <c r="BE696" s="55" t="str">
        <f t="shared" ca="1" si="216"/>
        <v>90MB1BG0-C1BAY0 | 59MB1BGB-MB0A01S</v>
      </c>
      <c r="BF696" s="57">
        <f ca="1">IFERROR(VLOOKUP($BE696,$BD$5:$BF695,3,0)*$AE696,VLOOKUP($C696,Demanda!$A:$B,2,0)*$AE696)*IF(AT696="Phantom Alt",$BC696,TRUE)</f>
        <v>1500</v>
      </c>
      <c r="BG696" s="57">
        <f t="shared" ca="1" si="217"/>
        <v>0</v>
      </c>
      <c r="BH696" s="57">
        <f>SUMIF(Invoice!A:A,F696,Invoice!B:B)</f>
        <v>0</v>
      </c>
      <c r="BI696" s="57">
        <f t="shared" ca="1" si="218"/>
        <v>1500</v>
      </c>
      <c r="BJ696" s="57">
        <f ca="1">MIN((BI696-SUMIF($AS$5:AS695,AS696,$BJ$5:BJ695)),MAX(0,BH696-SUMIF($F$5:F695,F696,$BJ$5:BJ695)))</f>
        <v>0</v>
      </c>
      <c r="BK696" s="57">
        <f t="shared" ca="1" si="219"/>
        <v>0</v>
      </c>
      <c r="BL696" s="57">
        <f ca="1">MAX(0,SUMIF(Invoice!A:A,F696,Invoice!B:B)-SUMIF(F:F,F696,BJ:BJ))*(COUNTIF(F:F,F696)=COUNTIF($F$5:F696,F696))</f>
        <v>0</v>
      </c>
    </row>
    <row r="697" spans="1:64" hidden="1">
      <c r="A697" s="43">
        <v>696</v>
      </c>
      <c r="B697" s="13" t="s">
        <v>145</v>
      </c>
      <c r="C697" s="13" t="s">
        <v>5706</v>
      </c>
      <c r="D697" s="13">
        <v>2</v>
      </c>
      <c r="E697" s="13">
        <v>2110</v>
      </c>
      <c r="F697" s="71" t="s">
        <v>552</v>
      </c>
      <c r="G697" s="71" t="s">
        <v>553</v>
      </c>
      <c r="H697" s="13" t="s">
        <v>1341</v>
      </c>
      <c r="I697" s="13" t="s">
        <v>54</v>
      </c>
      <c r="J697" s="28">
        <v>100</v>
      </c>
      <c r="K697" s="13" t="s">
        <v>388</v>
      </c>
      <c r="L697" s="13" t="s">
        <v>53</v>
      </c>
      <c r="M697" s="13">
        <v>1</v>
      </c>
      <c r="N697" s="13">
        <v>1</v>
      </c>
      <c r="O697" s="13">
        <v>1</v>
      </c>
      <c r="P697" s="13">
        <v>2</v>
      </c>
      <c r="Q697" s="13">
        <v>1</v>
      </c>
      <c r="R697" s="13" t="s">
        <v>122</v>
      </c>
      <c r="S697" s="13" t="s">
        <v>122</v>
      </c>
      <c r="T697" s="13">
        <v>44901</v>
      </c>
      <c r="U697" s="13">
        <v>2958465</v>
      </c>
      <c r="V697" s="13" t="s">
        <v>5707</v>
      </c>
      <c r="W697" s="13" t="s">
        <v>144</v>
      </c>
      <c r="Y697" s="13" t="s">
        <v>143</v>
      </c>
      <c r="Z697" s="13">
        <v>7594328</v>
      </c>
      <c r="AA697" s="13">
        <v>1294</v>
      </c>
      <c r="AB697" s="13">
        <v>647</v>
      </c>
      <c r="AE697" s="51">
        <f t="shared" si="200"/>
        <v>1</v>
      </c>
      <c r="AG697" s="6" t="str">
        <f t="shared" si="201"/>
        <v>90MB1BG0-C1BAY0</v>
      </c>
      <c r="AH697" s="6" t="str">
        <f t="shared" si="202"/>
        <v>59MB1BGB-MB0A01S</v>
      </c>
      <c r="AI697" s="6" t="str">
        <f t="shared" si="203"/>
        <v/>
      </c>
      <c r="AJ697" s="6" t="str">
        <f t="shared" si="204"/>
        <v/>
      </c>
      <c r="AK697" s="6" t="str">
        <f t="shared" si="205"/>
        <v/>
      </c>
      <c r="AL697" s="6" t="str">
        <f t="shared" si="206"/>
        <v/>
      </c>
      <c r="AM697" s="6" t="str">
        <f t="shared" si="207"/>
        <v/>
      </c>
      <c r="AN697" s="6" t="str">
        <f t="shared" si="208"/>
        <v/>
      </c>
      <c r="AO697" s="6" t="str">
        <f t="shared" si="209"/>
        <v xml:space="preserve">90MB1BG0-C1BAY0 | 59MB1BGB-MB0A01S |  |  |  |  |  | </v>
      </c>
      <c r="AP697" s="6">
        <f t="shared" si="210"/>
        <v>100</v>
      </c>
      <c r="AQ697" s="4"/>
      <c r="AR697" s="6" t="b">
        <f t="shared" si="211"/>
        <v>1</v>
      </c>
      <c r="AS697" s="6" t="str">
        <f t="shared" si="212"/>
        <v>461E | 90MB1BG0-C1BAY0 | 59MB1BGB-MB0A01S |  |  |  |  |  |  | K0</v>
      </c>
      <c r="AT697" s="63">
        <f>IF(NOT(AR697),IF(TRIM($H697)="","Assembly","Phantom Alt"),VLOOKUP(F697,ZPCS04!B:G,6,0))</f>
        <v>1202</v>
      </c>
      <c r="AU697" s="7"/>
      <c r="AV697" s="38">
        <f ca="1">IF(TRIM($W697)="F",OFFSET($A$5,MATCH($AS697,$AS$5:$AS697,0)-1,0),$A697)</f>
        <v>694</v>
      </c>
      <c r="AW697" s="38">
        <f ca="1">IFERROR(OFFSET(ZPCS04!$A$1,MATCH(F697,ZPCS04!B:B,0)-1,0),100)</f>
        <v>1.9999999850000001</v>
      </c>
      <c r="AX697" s="7"/>
      <c r="AY697" s="6" t="b">
        <f t="shared" si="213"/>
        <v>1</v>
      </c>
      <c r="AZ697" s="6" t="b">
        <f t="shared" si="214"/>
        <v>1</v>
      </c>
      <c r="BB697" s="38" t="str">
        <f ca="1">IF(AT697="Phantom Alt",MATCH($AS697,$AS$5:$AS697,0),IF(OR(OFFSET($AF697,0,8-COUNTBLANK($AG697:$AN697))=$F696,$BE697=$BE696),$BB696,""))</f>
        <v/>
      </c>
      <c r="BC697" s="41"/>
      <c r="BD697" s="55" t="str">
        <f t="shared" si="215"/>
        <v>90MB1BG0-C1BAY0 | 07G005C55010</v>
      </c>
      <c r="BE697" s="55" t="str">
        <f t="shared" ca="1" si="216"/>
        <v>90MB1BG0-C1BAY0 | 59MB1BGB-MB0A01S</v>
      </c>
      <c r="BF697" s="57">
        <f ca="1">IFERROR(VLOOKUP($BE697,$BD$5:$BF696,3,0)*$AE697,VLOOKUP($C697,Demanda!$A:$B,2,0)*$AE697)*IF(AT697="Phantom Alt",$BC697,TRUE)</f>
        <v>1500</v>
      </c>
      <c r="BG697" s="57">
        <f t="shared" ca="1" si="217"/>
        <v>1500</v>
      </c>
      <c r="BH697" s="57">
        <f>SUMIF(Invoice!A:A,F697,Invoice!B:B)</f>
        <v>1500</v>
      </c>
      <c r="BI697" s="57">
        <f t="shared" ca="1" si="218"/>
        <v>1500</v>
      </c>
      <c r="BJ697" s="57">
        <f ca="1">MIN((BI697-SUMIF($AS$5:AS696,AS697,$BJ$5:BJ696)),MAX(0,BH697-SUMIF($F$5:F696,F697,$BJ$5:BJ696)))</f>
        <v>1500</v>
      </c>
      <c r="BK697" s="57">
        <f t="shared" ca="1" si="219"/>
        <v>0</v>
      </c>
      <c r="BL697" s="57">
        <f ca="1">MAX(0,SUMIF(Invoice!A:A,F697,Invoice!B:B)-SUMIF(F:F,F697,BJ:BJ))*(COUNTIF(F:F,F697)=COUNTIF($F$5:F697,F697))</f>
        <v>0</v>
      </c>
    </row>
    <row r="698" spans="1:64" hidden="1">
      <c r="A698" s="43">
        <v>697</v>
      </c>
      <c r="B698" s="13" t="s">
        <v>145</v>
      </c>
      <c r="C698" s="13" t="s">
        <v>5706</v>
      </c>
      <c r="D698" s="13">
        <v>2</v>
      </c>
      <c r="E698" s="13">
        <v>2120</v>
      </c>
      <c r="F698" s="71" t="s">
        <v>554</v>
      </c>
      <c r="G698" s="71" t="s">
        <v>555</v>
      </c>
      <c r="H698" s="13" t="s">
        <v>1348</v>
      </c>
      <c r="I698" s="13" t="s">
        <v>54</v>
      </c>
      <c r="J698" s="28">
        <v>100</v>
      </c>
      <c r="K698" s="13" t="s">
        <v>148</v>
      </c>
      <c r="L698" s="13" t="s">
        <v>53</v>
      </c>
      <c r="M698" s="13">
        <v>1</v>
      </c>
      <c r="N698" s="13">
        <v>1</v>
      </c>
      <c r="O698" s="13">
        <v>1</v>
      </c>
      <c r="P698" s="13">
        <v>2</v>
      </c>
      <c r="Q698" s="13">
        <v>1</v>
      </c>
      <c r="R698" s="13" t="s">
        <v>73</v>
      </c>
      <c r="S698" s="13" t="s">
        <v>73</v>
      </c>
      <c r="T698" s="13">
        <v>44901</v>
      </c>
      <c r="U698" s="13">
        <v>2958465</v>
      </c>
      <c r="V698" s="13" t="s">
        <v>5707</v>
      </c>
      <c r="W698" s="13" t="s">
        <v>144</v>
      </c>
      <c r="Y698" s="13" t="s">
        <v>143</v>
      </c>
      <c r="Z698" s="13">
        <v>7594328</v>
      </c>
      <c r="AA698" s="13">
        <v>1300</v>
      </c>
      <c r="AB698" s="13">
        <v>650</v>
      </c>
      <c r="AE698" s="51">
        <f t="shared" si="200"/>
        <v>1</v>
      </c>
      <c r="AG698" s="6" t="str">
        <f t="shared" si="201"/>
        <v>90MB1BG0-C1BAY0</v>
      </c>
      <c r="AH698" s="6" t="str">
        <f t="shared" si="202"/>
        <v>59MB1BGB-MB0A01S</v>
      </c>
      <c r="AI698" s="6" t="str">
        <f t="shared" si="203"/>
        <v/>
      </c>
      <c r="AJ698" s="6" t="str">
        <f t="shared" si="204"/>
        <v/>
      </c>
      <c r="AK698" s="6" t="str">
        <f t="shared" si="205"/>
        <v/>
      </c>
      <c r="AL698" s="6" t="str">
        <f t="shared" si="206"/>
        <v/>
      </c>
      <c r="AM698" s="6" t="str">
        <f t="shared" si="207"/>
        <v/>
      </c>
      <c r="AN698" s="6" t="str">
        <f t="shared" si="208"/>
        <v/>
      </c>
      <c r="AO698" s="6" t="str">
        <f t="shared" si="209"/>
        <v xml:space="preserve">90MB1BG0-C1BAY0 | 59MB1BGB-MB0A01S |  |  |  |  |  | </v>
      </c>
      <c r="AP698" s="6">
        <f t="shared" si="210"/>
        <v>100</v>
      </c>
      <c r="AQ698" s="4"/>
      <c r="AR698" s="6" t="b">
        <f t="shared" si="211"/>
        <v>1</v>
      </c>
      <c r="AS698" s="6" t="str">
        <f t="shared" si="212"/>
        <v>461E | 90MB1BG0-C1BAY0 | 59MB1BGB-MB0A01S |  |  |  |  |  |  | K1</v>
      </c>
      <c r="AT698" s="63">
        <f>IF(NOT(AR698),IF(TRIM($H698)="","Assembly","Phantom Alt"),VLOOKUP(F698,ZPCS04!B:G,6,0))</f>
        <v>937</v>
      </c>
      <c r="AU698" s="7"/>
      <c r="AV698" s="38">
        <f ca="1">IF(TRIM($W698)="F",OFFSET($A$5,MATCH($AS698,$AS$5:$AS698,0)-1,0),$A698)</f>
        <v>697</v>
      </c>
      <c r="AW698" s="38">
        <f ca="1">IFERROR(OFFSET(ZPCS04!$A$1,MATCH(F698,ZPCS04!B:B,0)-1,0),100)</f>
        <v>1.9999999850000001</v>
      </c>
      <c r="AX698" s="7"/>
      <c r="AY698" s="6" t="b">
        <f t="shared" si="213"/>
        <v>1</v>
      </c>
      <c r="AZ698" s="6" t="b">
        <f t="shared" si="214"/>
        <v>1</v>
      </c>
      <c r="BB698" s="38" t="str">
        <f ca="1">IF(AT698="Phantom Alt",MATCH($AS698,$AS$5:$AS698,0),IF(OR(OFFSET($AF698,0,8-COUNTBLANK($AG698:$AN698))=$F697,$BE698=$BE697),$BB697,""))</f>
        <v/>
      </c>
      <c r="BC698" s="41"/>
      <c r="BD698" s="55" t="str">
        <f t="shared" si="215"/>
        <v>90MB1BG0-C1BAY0 | 07G015200612</v>
      </c>
      <c r="BE698" s="55" t="str">
        <f t="shared" ca="1" si="216"/>
        <v>90MB1BG0-C1BAY0 | 59MB1BGB-MB0A01S</v>
      </c>
      <c r="BF698" s="57">
        <f ca="1">IFERROR(VLOOKUP($BE698,$BD$5:$BF697,3,0)*$AE698,VLOOKUP($C698,Demanda!$A:$B,2,0)*$AE698)*IF(AT698="Phantom Alt",$BC698,TRUE)</f>
        <v>1500</v>
      </c>
      <c r="BG698" s="57">
        <f t="shared" ca="1" si="217"/>
        <v>1500</v>
      </c>
      <c r="BH698" s="57">
        <f>SUMIF(Invoice!A:A,F698,Invoice!B:B)</f>
        <v>1500</v>
      </c>
      <c r="BI698" s="57">
        <f t="shared" ca="1" si="218"/>
        <v>1500</v>
      </c>
      <c r="BJ698" s="57">
        <f ca="1">MIN((BI698-SUMIF($AS$5:AS697,AS698,$BJ$5:BJ697)),MAX(0,BH698-SUMIF($F$5:F697,F698,$BJ$5:BJ697)))</f>
        <v>1500</v>
      </c>
      <c r="BK698" s="57">
        <f t="shared" ca="1" si="219"/>
        <v>0</v>
      </c>
      <c r="BL698" s="57">
        <f ca="1">MAX(0,SUMIF(Invoice!A:A,F698,Invoice!B:B)-SUMIF(F:F,F698,BJ:BJ))*(COUNTIF(F:F,F698)=COUNTIF($F$5:F698,F698))</f>
        <v>0</v>
      </c>
    </row>
    <row r="699" spans="1:64" hidden="1">
      <c r="A699" s="43">
        <v>704</v>
      </c>
      <c r="B699" s="13" t="s">
        <v>145</v>
      </c>
      <c r="C699" s="13" t="s">
        <v>5706</v>
      </c>
      <c r="D699" s="13">
        <v>2</v>
      </c>
      <c r="E699" s="13">
        <v>2120</v>
      </c>
      <c r="F699" s="71" t="s">
        <v>556</v>
      </c>
      <c r="G699" s="71" t="s">
        <v>557</v>
      </c>
      <c r="H699" s="13" t="s">
        <v>1348</v>
      </c>
      <c r="I699" s="13" t="s">
        <v>55</v>
      </c>
      <c r="J699" s="28">
        <v>0</v>
      </c>
      <c r="K699" s="13" t="s">
        <v>148</v>
      </c>
      <c r="L699" s="13" t="s">
        <v>53</v>
      </c>
      <c r="M699" s="13">
        <v>1</v>
      </c>
      <c r="O699" s="13">
        <v>1</v>
      </c>
      <c r="P699" s="13">
        <v>2</v>
      </c>
      <c r="Q699" s="13">
        <v>2</v>
      </c>
      <c r="R699" s="13" t="s">
        <v>73</v>
      </c>
      <c r="S699" s="13" t="s">
        <v>73</v>
      </c>
      <c r="T699" s="13">
        <v>44901</v>
      </c>
      <c r="U699" s="13">
        <v>2958465</v>
      </c>
      <c r="V699" s="13" t="s">
        <v>5707</v>
      </c>
      <c r="W699" s="13" t="s">
        <v>144</v>
      </c>
      <c r="Y699" s="13" t="s">
        <v>143</v>
      </c>
      <c r="Z699" s="13">
        <v>7594328</v>
      </c>
      <c r="AA699" s="13">
        <v>1302</v>
      </c>
      <c r="AB699" s="13">
        <v>651</v>
      </c>
      <c r="AE699" s="51">
        <f t="shared" si="200"/>
        <v>1</v>
      </c>
      <c r="AG699" s="6" t="str">
        <f t="shared" si="201"/>
        <v>90MB1BG0-C1BAY0</v>
      </c>
      <c r="AH699" s="6" t="str">
        <f t="shared" si="202"/>
        <v>59MB1BGB-MB0A01S</v>
      </c>
      <c r="AI699" s="6" t="str">
        <f t="shared" si="203"/>
        <v/>
      </c>
      <c r="AJ699" s="6" t="str">
        <f t="shared" si="204"/>
        <v/>
      </c>
      <c r="AK699" s="6" t="str">
        <f t="shared" si="205"/>
        <v/>
      </c>
      <c r="AL699" s="6" t="str">
        <f t="shared" si="206"/>
        <v/>
      </c>
      <c r="AM699" s="6" t="str">
        <f t="shared" si="207"/>
        <v/>
      </c>
      <c r="AN699" s="6" t="str">
        <f t="shared" si="208"/>
        <v/>
      </c>
      <c r="AO699" s="6" t="str">
        <f t="shared" si="209"/>
        <v xml:space="preserve">90MB1BG0-C1BAY0 | 59MB1BGB-MB0A01S |  |  |  |  |  | </v>
      </c>
      <c r="AP699" s="6">
        <f t="shared" si="210"/>
        <v>0</v>
      </c>
      <c r="AQ699" s="4"/>
      <c r="AR699" s="6" t="b">
        <f t="shared" si="211"/>
        <v>1</v>
      </c>
      <c r="AS699" s="6" t="str">
        <f t="shared" si="212"/>
        <v>461E | 90MB1BG0-C1BAY0 | 59MB1BGB-MB0A01S |  |  |  |  |  |  | K1</v>
      </c>
      <c r="AT699" s="63">
        <f>IF(NOT(AR699),IF(TRIM($H699)="","Assembly","Phantom Alt"),VLOOKUP(F699,ZPCS04!B:G,6,0))</f>
        <v>937</v>
      </c>
      <c r="AU699" s="7"/>
      <c r="AV699" s="38">
        <f ca="1">IF(TRIM($W699)="F",OFFSET($A$5,MATCH($AS699,$AS$5:$AS699,0)-1,0),$A699)</f>
        <v>697</v>
      </c>
      <c r="AW699" s="38">
        <f ca="1">IFERROR(OFFSET(ZPCS04!$A$1,MATCH(F699,ZPCS04!B:B,0)-1,0),100)</f>
        <v>2</v>
      </c>
      <c r="AX699" s="7"/>
      <c r="AY699" s="6" t="b">
        <f t="shared" si="213"/>
        <v>1</v>
      </c>
      <c r="AZ699" s="6" t="b">
        <f t="shared" si="214"/>
        <v>1</v>
      </c>
      <c r="BB699" s="38" t="str">
        <f ca="1">IF(AT699="Phantom Alt",MATCH($AS699,$AS$5:$AS699,0),IF(OR(OFFSET($AF699,0,8-COUNTBLANK($AG699:$AN699))=$F698,$BE699=$BE698),$BB698,""))</f>
        <v/>
      </c>
      <c r="BC699" s="41"/>
      <c r="BD699" s="55" t="str">
        <f t="shared" si="215"/>
        <v>90MB1BG0-C1BAY0 | 07G015700294</v>
      </c>
      <c r="BE699" s="55" t="str">
        <f t="shared" ca="1" si="216"/>
        <v>90MB1BG0-C1BAY0 | 59MB1BGB-MB0A01S</v>
      </c>
      <c r="BF699" s="57">
        <f ca="1">IFERROR(VLOOKUP($BE699,$BD$5:$BF698,3,0)*$AE699,VLOOKUP($C699,Demanda!$A:$B,2,0)*$AE699)*IF(AT699="Phantom Alt",$BC699,TRUE)</f>
        <v>1500</v>
      </c>
      <c r="BG699" s="57">
        <f t="shared" ca="1" si="217"/>
        <v>0</v>
      </c>
      <c r="BH699" s="57">
        <f>SUMIF(Invoice!A:A,F699,Invoice!B:B)</f>
        <v>0</v>
      </c>
      <c r="BI699" s="57">
        <f t="shared" ca="1" si="218"/>
        <v>1500</v>
      </c>
      <c r="BJ699" s="57">
        <f ca="1">MIN((BI699-SUMIF($AS$5:AS698,AS699,$BJ$5:BJ698)),MAX(0,BH699-SUMIF($F$5:F698,F699,$BJ$5:BJ698)))</f>
        <v>0</v>
      </c>
      <c r="BK699" s="57">
        <f t="shared" ca="1" si="219"/>
        <v>0</v>
      </c>
      <c r="BL699" s="57">
        <f ca="1">MAX(0,SUMIF(Invoice!A:A,F699,Invoice!B:B)-SUMIF(F:F,F699,BJ:BJ))*(COUNTIF(F:F,F699)=COUNTIF($F$5:F699,F699))</f>
        <v>0</v>
      </c>
    </row>
    <row r="700" spans="1:64" hidden="1">
      <c r="A700" s="43">
        <v>699</v>
      </c>
      <c r="B700" s="13" t="s">
        <v>145</v>
      </c>
      <c r="C700" s="13" t="s">
        <v>5706</v>
      </c>
      <c r="D700" s="13">
        <v>2</v>
      </c>
      <c r="E700" s="13">
        <v>2130</v>
      </c>
      <c r="F700" s="71" t="s">
        <v>558</v>
      </c>
      <c r="G700" s="71" t="s">
        <v>559</v>
      </c>
      <c r="H700" s="13" t="s">
        <v>1355</v>
      </c>
      <c r="I700" s="13" t="s">
        <v>55</v>
      </c>
      <c r="J700" s="28">
        <v>0</v>
      </c>
      <c r="K700" s="13" t="s">
        <v>148</v>
      </c>
      <c r="L700" s="13" t="s">
        <v>53</v>
      </c>
      <c r="M700" s="13">
        <v>1</v>
      </c>
      <c r="O700" s="13">
        <v>1</v>
      </c>
      <c r="P700" s="13">
        <v>2</v>
      </c>
      <c r="Q700" s="13">
        <v>2</v>
      </c>
      <c r="R700" s="13" t="s">
        <v>73</v>
      </c>
      <c r="S700" s="13" t="s">
        <v>73</v>
      </c>
      <c r="T700" s="13">
        <v>44901</v>
      </c>
      <c r="U700" s="13">
        <v>2958465</v>
      </c>
      <c r="V700" s="13" t="s">
        <v>5707</v>
      </c>
      <c r="W700" s="13" t="s">
        <v>144</v>
      </c>
      <c r="Y700" s="13" t="s">
        <v>143</v>
      </c>
      <c r="Z700" s="13">
        <v>7594328</v>
      </c>
      <c r="AA700" s="13">
        <v>1306</v>
      </c>
      <c r="AB700" s="13">
        <v>653</v>
      </c>
      <c r="AE700" s="51">
        <f t="shared" si="200"/>
        <v>1</v>
      </c>
      <c r="AG700" s="6" t="str">
        <f t="shared" si="201"/>
        <v>90MB1BG0-C1BAY0</v>
      </c>
      <c r="AH700" s="6" t="str">
        <f t="shared" si="202"/>
        <v>59MB1BGB-MB0A01S</v>
      </c>
      <c r="AI700" s="6" t="str">
        <f t="shared" si="203"/>
        <v/>
      </c>
      <c r="AJ700" s="6" t="str">
        <f t="shared" si="204"/>
        <v/>
      </c>
      <c r="AK700" s="6" t="str">
        <f t="shared" si="205"/>
        <v/>
      </c>
      <c r="AL700" s="6" t="str">
        <f t="shared" si="206"/>
        <v/>
      </c>
      <c r="AM700" s="6" t="str">
        <f t="shared" si="207"/>
        <v/>
      </c>
      <c r="AN700" s="6" t="str">
        <f t="shared" si="208"/>
        <v/>
      </c>
      <c r="AO700" s="6" t="str">
        <f t="shared" si="209"/>
        <v xml:space="preserve">90MB1BG0-C1BAY0 | 59MB1BGB-MB0A01S |  |  |  |  |  | </v>
      </c>
      <c r="AP700" s="6">
        <f t="shared" si="210"/>
        <v>0</v>
      </c>
      <c r="AQ700" s="4"/>
      <c r="AR700" s="6" t="b">
        <f t="shared" si="211"/>
        <v>1</v>
      </c>
      <c r="AS700" s="6" t="str">
        <f t="shared" si="212"/>
        <v>461E | 90MB1BG0-C1BAY0 | 59MB1BGB-MB0A01S |  |  |  |  |  |  | K2</v>
      </c>
      <c r="AT700" s="63">
        <f>IF(NOT(AR700),IF(TRIM($H700)="","Assembly","Phantom Alt"),VLOOKUP(F700,ZPCS04!B:G,6,0))</f>
        <v>938</v>
      </c>
      <c r="AU700" s="7"/>
      <c r="AV700" s="38">
        <f ca="1">IF(TRIM($W700)="F",OFFSET($A$5,MATCH($AS700,$AS$5:$AS700,0)-1,0),$A700)</f>
        <v>699</v>
      </c>
      <c r="AW700" s="38">
        <f ca="1">IFERROR(OFFSET(ZPCS04!$A$1,MATCH(F700,ZPCS04!B:B,0)-1,0),100)</f>
        <v>1.9999999850000001</v>
      </c>
      <c r="AX700" s="7"/>
      <c r="AY700" s="6" t="b">
        <f t="shared" si="213"/>
        <v>1</v>
      </c>
      <c r="AZ700" s="6" t="b">
        <f t="shared" si="214"/>
        <v>1</v>
      </c>
      <c r="BB700" s="38" t="str">
        <f ca="1">IF(AT700="Phantom Alt",MATCH($AS700,$AS$5:$AS700,0),IF(OR(OFFSET($AF700,0,8-COUNTBLANK($AG700:$AN700))=$F699,$BE700=$BE699),$BB699,""))</f>
        <v/>
      </c>
      <c r="BC700" s="41"/>
      <c r="BD700" s="55" t="str">
        <f t="shared" si="215"/>
        <v>90MB1BG0-C1BAY0 | 07G015200630</v>
      </c>
      <c r="BE700" s="55" t="str">
        <f t="shared" ca="1" si="216"/>
        <v>90MB1BG0-C1BAY0 | 59MB1BGB-MB0A01S</v>
      </c>
      <c r="BF700" s="57">
        <f ca="1">IFERROR(VLOOKUP($BE700,$BD$5:$BF699,3,0)*$AE700,VLOOKUP($C700,Demanda!$A:$B,2,0)*$AE700)*IF(AT700="Phantom Alt",$BC700,TRUE)</f>
        <v>1500</v>
      </c>
      <c r="BG700" s="57">
        <f t="shared" ca="1" si="217"/>
        <v>0</v>
      </c>
      <c r="BH700" s="57">
        <f>SUMIF(Invoice!A:A,F700,Invoice!B:B)</f>
        <v>1500</v>
      </c>
      <c r="BI700" s="57">
        <f t="shared" ca="1" si="218"/>
        <v>1500</v>
      </c>
      <c r="BJ700" s="57">
        <f ca="1">MIN((BI700-SUMIF($AS$5:AS699,AS700,$BJ$5:BJ699)),MAX(0,BH700-SUMIF($F$5:F699,F700,$BJ$5:BJ699)))</f>
        <v>1500</v>
      </c>
      <c r="BK700" s="57">
        <f t="shared" ca="1" si="219"/>
        <v>0</v>
      </c>
      <c r="BL700" s="57">
        <f ca="1">MAX(0,SUMIF(Invoice!A:A,F700,Invoice!B:B)-SUMIF(F:F,F700,BJ:BJ))*(COUNTIF(F:F,F700)=COUNTIF($F$5:F700,F700))</f>
        <v>0</v>
      </c>
    </row>
    <row r="701" spans="1:64" hidden="1">
      <c r="A701" s="43">
        <v>700</v>
      </c>
      <c r="B701" s="13" t="s">
        <v>145</v>
      </c>
      <c r="C701" s="13" t="s">
        <v>5706</v>
      </c>
      <c r="D701" s="13">
        <v>2</v>
      </c>
      <c r="E701" s="13">
        <v>2130</v>
      </c>
      <c r="F701" s="71" t="s">
        <v>560</v>
      </c>
      <c r="G701" s="71" t="s">
        <v>561</v>
      </c>
      <c r="H701" s="13" t="s">
        <v>1355</v>
      </c>
      <c r="I701" s="13" t="s">
        <v>55</v>
      </c>
      <c r="J701" s="28">
        <v>0</v>
      </c>
      <c r="K701" s="13" t="s">
        <v>148</v>
      </c>
      <c r="L701" s="13" t="s">
        <v>53</v>
      </c>
      <c r="M701" s="13">
        <v>1</v>
      </c>
      <c r="O701" s="13">
        <v>1</v>
      </c>
      <c r="P701" s="13">
        <v>2</v>
      </c>
      <c r="Q701" s="13">
        <v>3</v>
      </c>
      <c r="R701" s="13" t="s">
        <v>73</v>
      </c>
      <c r="S701" s="13" t="s">
        <v>73</v>
      </c>
      <c r="T701" s="13">
        <v>44901</v>
      </c>
      <c r="U701" s="13">
        <v>2958465</v>
      </c>
      <c r="V701" s="13" t="s">
        <v>5707</v>
      </c>
      <c r="W701" s="13" t="s">
        <v>144</v>
      </c>
      <c r="Y701" s="13" t="s">
        <v>143</v>
      </c>
      <c r="Z701" s="13">
        <v>7594328</v>
      </c>
      <c r="AA701" s="13">
        <v>1308</v>
      </c>
      <c r="AB701" s="13">
        <v>654</v>
      </c>
      <c r="AE701" s="51">
        <f t="shared" si="200"/>
        <v>1</v>
      </c>
      <c r="AG701" s="6" t="str">
        <f t="shared" si="201"/>
        <v>90MB1BG0-C1BAY0</v>
      </c>
      <c r="AH701" s="6" t="str">
        <f t="shared" si="202"/>
        <v>59MB1BGB-MB0A01S</v>
      </c>
      <c r="AI701" s="6" t="str">
        <f t="shared" si="203"/>
        <v/>
      </c>
      <c r="AJ701" s="6" t="str">
        <f t="shared" si="204"/>
        <v/>
      </c>
      <c r="AK701" s="6" t="str">
        <f t="shared" si="205"/>
        <v/>
      </c>
      <c r="AL701" s="6" t="str">
        <f t="shared" si="206"/>
        <v/>
      </c>
      <c r="AM701" s="6" t="str">
        <f t="shared" si="207"/>
        <v/>
      </c>
      <c r="AN701" s="6" t="str">
        <f t="shared" si="208"/>
        <v/>
      </c>
      <c r="AO701" s="6" t="str">
        <f t="shared" si="209"/>
        <v xml:space="preserve">90MB1BG0-C1BAY0 | 59MB1BGB-MB0A01S |  |  |  |  |  | </v>
      </c>
      <c r="AP701" s="6">
        <f t="shared" si="210"/>
        <v>0</v>
      </c>
      <c r="AQ701" s="4"/>
      <c r="AR701" s="6" t="b">
        <f t="shared" si="211"/>
        <v>1</v>
      </c>
      <c r="AS701" s="6" t="str">
        <f t="shared" si="212"/>
        <v>461E | 90MB1BG0-C1BAY0 | 59MB1BGB-MB0A01S |  |  |  |  |  |  | K2</v>
      </c>
      <c r="AT701" s="63">
        <f>IF(NOT(AR701),IF(TRIM($H701)="","Assembly","Phantom Alt"),VLOOKUP(F701,ZPCS04!B:G,6,0))</f>
        <v>938</v>
      </c>
      <c r="AU701" s="7"/>
      <c r="AV701" s="38">
        <f ca="1">IF(TRIM($W701)="F",OFFSET($A$5,MATCH($AS701,$AS$5:$AS701,0)-1,0),$A701)</f>
        <v>699</v>
      </c>
      <c r="AW701" s="38">
        <f ca="1">IFERROR(OFFSET(ZPCS04!$A$1,MATCH(F701,ZPCS04!B:B,0)-1,0),100)</f>
        <v>2</v>
      </c>
      <c r="AX701" s="7"/>
      <c r="AY701" s="6" t="b">
        <f t="shared" si="213"/>
        <v>1</v>
      </c>
      <c r="AZ701" s="6" t="b">
        <f t="shared" si="214"/>
        <v>1</v>
      </c>
      <c r="BB701" s="38" t="str">
        <f ca="1">IF(AT701="Phantom Alt",MATCH($AS701,$AS$5:$AS701,0),IF(OR(OFFSET($AF701,0,8-COUNTBLANK($AG701:$AN701))=$F700,$BE701=$BE700),$BB700,""))</f>
        <v/>
      </c>
      <c r="BC701" s="41"/>
      <c r="BD701" s="55" t="str">
        <f t="shared" si="215"/>
        <v>90MB1BG0-C1BAY0 | 07G015700410</v>
      </c>
      <c r="BE701" s="55" t="str">
        <f t="shared" ca="1" si="216"/>
        <v>90MB1BG0-C1BAY0 | 59MB1BGB-MB0A01S</v>
      </c>
      <c r="BF701" s="57">
        <f ca="1">IFERROR(VLOOKUP($BE701,$BD$5:$BF700,3,0)*$AE701,VLOOKUP($C701,Demanda!$A:$B,2,0)*$AE701)*IF(AT701="Phantom Alt",$BC701,TRUE)</f>
        <v>1500</v>
      </c>
      <c r="BG701" s="57">
        <f t="shared" ca="1" si="217"/>
        <v>0</v>
      </c>
      <c r="BH701" s="57">
        <f>SUMIF(Invoice!A:A,F701,Invoice!B:B)</f>
        <v>0</v>
      </c>
      <c r="BI701" s="57">
        <f t="shared" ca="1" si="218"/>
        <v>1500</v>
      </c>
      <c r="BJ701" s="57">
        <f ca="1">MIN((BI701-SUMIF($AS$5:AS700,AS701,$BJ$5:BJ700)),MAX(0,BH701-SUMIF($F$5:F700,F701,$BJ$5:BJ700)))</f>
        <v>0</v>
      </c>
      <c r="BK701" s="57">
        <f t="shared" ca="1" si="219"/>
        <v>0</v>
      </c>
      <c r="BL701" s="57">
        <f ca="1">MAX(0,SUMIF(Invoice!A:A,F701,Invoice!B:B)-SUMIF(F:F,F701,BJ:BJ))*(COUNTIF(F:F,F701)=COUNTIF($F$5:F701,F701))</f>
        <v>0</v>
      </c>
    </row>
    <row r="702" spans="1:64" hidden="1">
      <c r="A702" s="43">
        <v>701</v>
      </c>
      <c r="B702" s="13" t="s">
        <v>145</v>
      </c>
      <c r="C702" s="13" t="s">
        <v>5706</v>
      </c>
      <c r="D702" s="13">
        <v>2</v>
      </c>
      <c r="E702" s="13">
        <v>2130</v>
      </c>
      <c r="F702" s="71" t="s">
        <v>562</v>
      </c>
      <c r="G702" s="71" t="s">
        <v>563</v>
      </c>
      <c r="H702" s="13" t="s">
        <v>1355</v>
      </c>
      <c r="I702" s="13" t="s">
        <v>54</v>
      </c>
      <c r="J702" s="28">
        <v>100</v>
      </c>
      <c r="K702" s="13" t="s">
        <v>148</v>
      </c>
      <c r="L702" s="13" t="s">
        <v>53</v>
      </c>
      <c r="M702" s="13">
        <v>1</v>
      </c>
      <c r="N702" s="13">
        <v>1</v>
      </c>
      <c r="O702" s="13">
        <v>1</v>
      </c>
      <c r="P702" s="13">
        <v>2</v>
      </c>
      <c r="Q702" s="13">
        <v>1</v>
      </c>
      <c r="R702" s="13" t="s">
        <v>73</v>
      </c>
      <c r="S702" s="13" t="s">
        <v>73</v>
      </c>
      <c r="T702" s="13">
        <v>44901</v>
      </c>
      <c r="U702" s="13">
        <v>2958465</v>
      </c>
      <c r="V702" s="13" t="s">
        <v>5707</v>
      </c>
      <c r="W702" s="13" t="s">
        <v>144</v>
      </c>
      <c r="Y702" s="13" t="s">
        <v>143</v>
      </c>
      <c r="Z702" s="13">
        <v>7594328</v>
      </c>
      <c r="AA702" s="13">
        <v>1304</v>
      </c>
      <c r="AB702" s="13">
        <v>652</v>
      </c>
      <c r="AE702" s="51">
        <f t="shared" si="200"/>
        <v>1</v>
      </c>
      <c r="AG702" s="6" t="str">
        <f t="shared" si="201"/>
        <v>90MB1BG0-C1BAY0</v>
      </c>
      <c r="AH702" s="6" t="str">
        <f t="shared" si="202"/>
        <v>59MB1BGB-MB0A01S</v>
      </c>
      <c r="AI702" s="6" t="str">
        <f t="shared" si="203"/>
        <v/>
      </c>
      <c r="AJ702" s="6" t="str">
        <f t="shared" si="204"/>
        <v/>
      </c>
      <c r="AK702" s="6" t="str">
        <f t="shared" si="205"/>
        <v/>
      </c>
      <c r="AL702" s="6" t="str">
        <f t="shared" si="206"/>
        <v/>
      </c>
      <c r="AM702" s="6" t="str">
        <f t="shared" si="207"/>
        <v/>
      </c>
      <c r="AN702" s="6" t="str">
        <f t="shared" si="208"/>
        <v/>
      </c>
      <c r="AO702" s="6" t="str">
        <f t="shared" si="209"/>
        <v xml:space="preserve">90MB1BG0-C1BAY0 | 59MB1BGB-MB0A01S |  |  |  |  |  | </v>
      </c>
      <c r="AP702" s="6">
        <f t="shared" si="210"/>
        <v>100</v>
      </c>
      <c r="AQ702" s="4"/>
      <c r="AR702" s="6" t="b">
        <f t="shared" si="211"/>
        <v>1</v>
      </c>
      <c r="AS702" s="6" t="str">
        <f t="shared" si="212"/>
        <v>461E | 90MB1BG0-C1BAY0 | 59MB1BGB-MB0A01S |  |  |  |  |  |  | K2</v>
      </c>
      <c r="AT702" s="63">
        <f>IF(NOT(AR702),IF(TRIM($H702)="","Assembly","Phantom Alt"),VLOOKUP(F702,ZPCS04!B:G,6,0))</f>
        <v>938</v>
      </c>
      <c r="AU702" s="7"/>
      <c r="AV702" s="38">
        <f ca="1">IF(TRIM($W702)="F",OFFSET($A$5,MATCH($AS702,$AS$5:$AS702,0)-1,0),$A702)</f>
        <v>699</v>
      </c>
      <c r="AW702" s="38">
        <f ca="1">IFERROR(OFFSET(ZPCS04!$A$1,MATCH(F702,ZPCS04!B:B,0)-1,0),100)</f>
        <v>2</v>
      </c>
      <c r="AX702" s="7"/>
      <c r="AY702" s="6" t="b">
        <f t="shared" si="213"/>
        <v>1</v>
      </c>
      <c r="AZ702" s="6" t="b">
        <f t="shared" si="214"/>
        <v>1</v>
      </c>
      <c r="BB702" s="38" t="str">
        <f ca="1">IF(AT702="Phantom Alt",MATCH($AS702,$AS$5:$AS702,0),IF(OR(OFFSET($AF702,0,8-COUNTBLANK($AG702:$AN702))=$F701,$BE702=$BE701),$BB701,""))</f>
        <v/>
      </c>
      <c r="BC702" s="41"/>
      <c r="BD702" s="55" t="str">
        <f t="shared" si="215"/>
        <v>90MB1BG0-C1BAY0 | 07G015N00080</v>
      </c>
      <c r="BE702" s="55" t="str">
        <f t="shared" ca="1" si="216"/>
        <v>90MB1BG0-C1BAY0 | 59MB1BGB-MB0A01S</v>
      </c>
      <c r="BF702" s="57">
        <f ca="1">IFERROR(VLOOKUP($BE702,$BD$5:$BF701,3,0)*$AE702,VLOOKUP($C702,Demanda!$A:$B,2,0)*$AE702)*IF(AT702="Phantom Alt",$BC702,TRUE)</f>
        <v>1500</v>
      </c>
      <c r="BG702" s="57">
        <f t="shared" ca="1" si="217"/>
        <v>1500</v>
      </c>
      <c r="BH702" s="57">
        <f>SUMIF(Invoice!A:A,F702,Invoice!B:B)</f>
        <v>0</v>
      </c>
      <c r="BI702" s="57">
        <f t="shared" ca="1" si="218"/>
        <v>1500</v>
      </c>
      <c r="BJ702" s="57">
        <f ca="1">MIN((BI702-SUMIF($AS$5:AS701,AS702,$BJ$5:BJ701)),MAX(0,BH702-SUMIF($F$5:F701,F702,$BJ$5:BJ701)))</f>
        <v>0</v>
      </c>
      <c r="BK702" s="57">
        <f t="shared" ca="1" si="219"/>
        <v>0</v>
      </c>
      <c r="BL702" s="57">
        <f ca="1">MAX(0,SUMIF(Invoice!A:A,F702,Invoice!B:B)-SUMIF(F:F,F702,BJ:BJ))*(COUNTIF(F:F,F702)=COUNTIF($F$5:F702,F702))</f>
        <v>0</v>
      </c>
    </row>
    <row r="703" spans="1:64" hidden="1">
      <c r="A703" s="43">
        <v>702</v>
      </c>
      <c r="B703" s="13" t="s">
        <v>145</v>
      </c>
      <c r="C703" s="13" t="s">
        <v>5706</v>
      </c>
      <c r="D703" s="13">
        <v>2</v>
      </c>
      <c r="E703" s="13">
        <v>2140</v>
      </c>
      <c r="F703" s="71" t="s">
        <v>564</v>
      </c>
      <c r="G703" s="71" t="s">
        <v>565</v>
      </c>
      <c r="H703" s="13" t="s">
        <v>1361</v>
      </c>
      <c r="I703" s="13" t="s">
        <v>55</v>
      </c>
      <c r="J703" s="28">
        <v>0</v>
      </c>
      <c r="K703" s="13" t="s">
        <v>148</v>
      </c>
      <c r="L703" s="13" t="s">
        <v>53</v>
      </c>
      <c r="M703" s="13">
        <v>2</v>
      </c>
      <c r="O703" s="13">
        <v>1</v>
      </c>
      <c r="P703" s="13">
        <v>2</v>
      </c>
      <c r="Q703" s="13">
        <v>2</v>
      </c>
      <c r="R703" s="13" t="s">
        <v>73</v>
      </c>
      <c r="S703" s="13" t="s">
        <v>73</v>
      </c>
      <c r="T703" s="13">
        <v>44901</v>
      </c>
      <c r="U703" s="13">
        <v>2958465</v>
      </c>
      <c r="V703" s="13" t="s">
        <v>5707</v>
      </c>
      <c r="W703" s="13" t="s">
        <v>144</v>
      </c>
      <c r="Y703" s="13" t="s">
        <v>143</v>
      </c>
      <c r="Z703" s="13">
        <v>7594328</v>
      </c>
      <c r="AA703" s="13">
        <v>1312</v>
      </c>
      <c r="AB703" s="13">
        <v>656</v>
      </c>
      <c r="AE703" s="51">
        <f t="shared" si="200"/>
        <v>2</v>
      </c>
      <c r="AG703" s="6" t="str">
        <f t="shared" si="201"/>
        <v>90MB1BG0-C1BAY0</v>
      </c>
      <c r="AH703" s="6" t="str">
        <f t="shared" si="202"/>
        <v>59MB1BGB-MB0A01S</v>
      </c>
      <c r="AI703" s="6" t="str">
        <f t="shared" si="203"/>
        <v/>
      </c>
      <c r="AJ703" s="6" t="str">
        <f t="shared" si="204"/>
        <v/>
      </c>
      <c r="AK703" s="6" t="str">
        <f t="shared" si="205"/>
        <v/>
      </c>
      <c r="AL703" s="6" t="str">
        <f t="shared" si="206"/>
        <v/>
      </c>
      <c r="AM703" s="6" t="str">
        <f t="shared" si="207"/>
        <v/>
      </c>
      <c r="AN703" s="6" t="str">
        <f t="shared" si="208"/>
        <v/>
      </c>
      <c r="AO703" s="6" t="str">
        <f t="shared" si="209"/>
        <v xml:space="preserve">90MB1BG0-C1BAY0 | 59MB1BGB-MB0A01S |  |  |  |  |  | </v>
      </c>
      <c r="AP703" s="6">
        <f t="shared" si="210"/>
        <v>0</v>
      </c>
      <c r="AQ703" s="4"/>
      <c r="AR703" s="6" t="b">
        <f t="shared" si="211"/>
        <v>1</v>
      </c>
      <c r="AS703" s="6" t="str">
        <f t="shared" si="212"/>
        <v>461E | 90MB1BG0-C1BAY0 | 59MB1BGB-MB0A01S |  |  |  |  |  |  | K3</v>
      </c>
      <c r="AT703" s="63">
        <f>IF(NOT(AR703),IF(TRIM($H703)="","Assembly","Phantom Alt"),VLOOKUP(F703,ZPCS04!B:G,6,0))</f>
        <v>939</v>
      </c>
      <c r="AU703" s="7"/>
      <c r="AV703" s="38">
        <f ca="1">IF(TRIM($W703)="F",OFFSET($A$5,MATCH($AS703,$AS$5:$AS703,0)-1,0),$A703)</f>
        <v>702</v>
      </c>
      <c r="AW703" s="38">
        <f ca="1">IFERROR(OFFSET(ZPCS04!$A$1,MATCH(F703,ZPCS04!B:B,0)-1,0),100)</f>
        <v>1.99999997</v>
      </c>
      <c r="AX703" s="7"/>
      <c r="AY703" s="6" t="b">
        <f t="shared" si="213"/>
        <v>1</v>
      </c>
      <c r="AZ703" s="6" t="b">
        <f t="shared" si="214"/>
        <v>1</v>
      </c>
      <c r="BB703" s="38" t="str">
        <f ca="1">IF(AT703="Phantom Alt",MATCH($AS703,$AS$5:$AS703,0),IF(OR(OFFSET($AF703,0,8-COUNTBLANK($AG703:$AN703))=$F702,$BE703=$BE702),$BB702,""))</f>
        <v/>
      </c>
      <c r="BC703" s="41"/>
      <c r="BD703" s="55" t="str">
        <f t="shared" si="215"/>
        <v>90MB1BG0-C1BAY0 | 07G015200225</v>
      </c>
      <c r="BE703" s="55" t="str">
        <f t="shared" ca="1" si="216"/>
        <v>90MB1BG0-C1BAY0 | 59MB1BGB-MB0A01S</v>
      </c>
      <c r="BF703" s="57">
        <f ca="1">IFERROR(VLOOKUP($BE703,$BD$5:$BF702,3,0)*$AE703,VLOOKUP($C703,Demanda!$A:$B,2,0)*$AE703)*IF(AT703="Phantom Alt",$BC703,TRUE)</f>
        <v>3000</v>
      </c>
      <c r="BG703" s="57">
        <f t="shared" ca="1" si="217"/>
        <v>0</v>
      </c>
      <c r="BH703" s="57">
        <f>SUMIF(Invoice!A:A,F703,Invoice!B:B)</f>
        <v>3000</v>
      </c>
      <c r="BI703" s="57">
        <f t="shared" ca="1" si="218"/>
        <v>3000</v>
      </c>
      <c r="BJ703" s="57">
        <f ca="1">MIN((BI703-SUMIF($AS$5:AS702,AS703,$BJ$5:BJ702)),MAX(0,BH703-SUMIF($F$5:F702,F703,$BJ$5:BJ702)))</f>
        <v>3000</v>
      </c>
      <c r="BK703" s="57">
        <f t="shared" ca="1" si="219"/>
        <v>0</v>
      </c>
      <c r="BL703" s="57">
        <f ca="1">MAX(0,SUMIF(Invoice!A:A,F703,Invoice!B:B)-SUMIF(F:F,F703,BJ:BJ))*(COUNTIF(F:F,F703)=COUNTIF($F$5:F703,F703))</f>
        <v>0</v>
      </c>
    </row>
    <row r="704" spans="1:64" hidden="1">
      <c r="A704" s="43">
        <v>703</v>
      </c>
      <c r="B704" s="13" t="s">
        <v>145</v>
      </c>
      <c r="C704" s="13" t="s">
        <v>5706</v>
      </c>
      <c r="D704" s="13">
        <v>2</v>
      </c>
      <c r="E704" s="13">
        <v>2140</v>
      </c>
      <c r="F704" s="71" t="s">
        <v>566</v>
      </c>
      <c r="G704" s="71" t="s">
        <v>567</v>
      </c>
      <c r="H704" s="13" t="s">
        <v>1361</v>
      </c>
      <c r="I704" s="13" t="s">
        <v>55</v>
      </c>
      <c r="J704" s="28">
        <v>0</v>
      </c>
      <c r="K704" s="13" t="s">
        <v>148</v>
      </c>
      <c r="L704" s="13" t="s">
        <v>53</v>
      </c>
      <c r="M704" s="13">
        <v>2</v>
      </c>
      <c r="O704" s="13">
        <v>1</v>
      </c>
      <c r="P704" s="13">
        <v>2</v>
      </c>
      <c r="Q704" s="13">
        <v>3</v>
      </c>
      <c r="R704" s="13" t="s">
        <v>73</v>
      </c>
      <c r="S704" s="13" t="s">
        <v>73</v>
      </c>
      <c r="T704" s="13">
        <v>44901</v>
      </c>
      <c r="U704" s="13">
        <v>2958465</v>
      </c>
      <c r="V704" s="13" t="s">
        <v>5707</v>
      </c>
      <c r="W704" s="13" t="s">
        <v>144</v>
      </c>
      <c r="Y704" s="13" t="s">
        <v>143</v>
      </c>
      <c r="Z704" s="13">
        <v>7594328</v>
      </c>
      <c r="AA704" s="13">
        <v>1314</v>
      </c>
      <c r="AB704" s="13">
        <v>657</v>
      </c>
      <c r="AE704" s="51">
        <f t="shared" si="200"/>
        <v>2</v>
      </c>
      <c r="AG704" s="6" t="str">
        <f t="shared" si="201"/>
        <v>90MB1BG0-C1BAY0</v>
      </c>
      <c r="AH704" s="6" t="str">
        <f t="shared" si="202"/>
        <v>59MB1BGB-MB0A01S</v>
      </c>
      <c r="AI704" s="6" t="str">
        <f t="shared" si="203"/>
        <v/>
      </c>
      <c r="AJ704" s="6" t="str">
        <f t="shared" si="204"/>
        <v/>
      </c>
      <c r="AK704" s="6" t="str">
        <f t="shared" si="205"/>
        <v/>
      </c>
      <c r="AL704" s="6" t="str">
        <f t="shared" si="206"/>
        <v/>
      </c>
      <c r="AM704" s="6" t="str">
        <f t="shared" si="207"/>
        <v/>
      </c>
      <c r="AN704" s="6" t="str">
        <f t="shared" si="208"/>
        <v/>
      </c>
      <c r="AO704" s="6" t="str">
        <f t="shared" si="209"/>
        <v xml:space="preserve">90MB1BG0-C1BAY0 | 59MB1BGB-MB0A01S |  |  |  |  |  | </v>
      </c>
      <c r="AP704" s="6">
        <f t="shared" si="210"/>
        <v>0</v>
      </c>
      <c r="AQ704" s="4"/>
      <c r="AR704" s="6" t="b">
        <f t="shared" si="211"/>
        <v>1</v>
      </c>
      <c r="AS704" s="6" t="str">
        <f t="shared" si="212"/>
        <v>461E | 90MB1BG0-C1BAY0 | 59MB1BGB-MB0A01S |  |  |  |  |  |  | K3</v>
      </c>
      <c r="AT704" s="63">
        <f>IF(NOT(AR704),IF(TRIM($H704)="","Assembly","Phantom Alt"),VLOOKUP(F704,ZPCS04!B:G,6,0))</f>
        <v>939</v>
      </c>
      <c r="AU704" s="7"/>
      <c r="AV704" s="38">
        <f ca="1">IF(TRIM($W704)="F",OFFSET($A$5,MATCH($AS704,$AS$5:$AS704,0)-1,0),$A704)</f>
        <v>702</v>
      </c>
      <c r="AW704" s="38">
        <f ca="1">IFERROR(OFFSET(ZPCS04!$A$1,MATCH(F704,ZPCS04!B:B,0)-1,0),100)</f>
        <v>2</v>
      </c>
      <c r="AX704" s="7"/>
      <c r="AY704" s="6" t="b">
        <f t="shared" si="213"/>
        <v>1</v>
      </c>
      <c r="AZ704" s="6" t="b">
        <f t="shared" si="214"/>
        <v>1</v>
      </c>
      <c r="BB704" s="38" t="str">
        <f ca="1">IF(AT704="Phantom Alt",MATCH($AS704,$AS$5:$AS704,0),IF(OR(OFFSET($AF704,0,8-COUNTBLANK($AG704:$AN704))=$F703,$BE704=$BE703),$BB703,""))</f>
        <v/>
      </c>
      <c r="BC704" s="41"/>
      <c r="BD704" s="55" t="str">
        <f t="shared" si="215"/>
        <v>90MB1BG0-C1BAY0 | 07G015700285</v>
      </c>
      <c r="BE704" s="55" t="str">
        <f t="shared" ca="1" si="216"/>
        <v>90MB1BG0-C1BAY0 | 59MB1BGB-MB0A01S</v>
      </c>
      <c r="BF704" s="57">
        <f ca="1">IFERROR(VLOOKUP($BE704,$BD$5:$BF703,3,0)*$AE704,VLOOKUP($C704,Demanda!$A:$B,2,0)*$AE704)*IF(AT704="Phantom Alt",$BC704,TRUE)</f>
        <v>3000</v>
      </c>
      <c r="BG704" s="57">
        <f t="shared" ca="1" si="217"/>
        <v>0</v>
      </c>
      <c r="BH704" s="57">
        <f>SUMIF(Invoice!A:A,F704,Invoice!B:B)</f>
        <v>0</v>
      </c>
      <c r="BI704" s="57">
        <f t="shared" ca="1" si="218"/>
        <v>3000</v>
      </c>
      <c r="BJ704" s="57">
        <f ca="1">MIN((BI704-SUMIF($AS$5:AS703,AS704,$BJ$5:BJ703)),MAX(0,BH704-SUMIF($F$5:F703,F704,$BJ$5:BJ703)))</f>
        <v>0</v>
      </c>
      <c r="BK704" s="57">
        <f t="shared" ca="1" si="219"/>
        <v>0</v>
      </c>
      <c r="BL704" s="57">
        <f ca="1">MAX(0,SUMIF(Invoice!A:A,F704,Invoice!B:B)-SUMIF(F:F,F704,BJ:BJ))*(COUNTIF(F:F,F704)=COUNTIF($F$5:F704,F704))</f>
        <v>0</v>
      </c>
    </row>
    <row r="705" spans="1:64" hidden="1">
      <c r="A705" s="43">
        <v>706</v>
      </c>
      <c r="B705" s="13" t="s">
        <v>145</v>
      </c>
      <c r="C705" s="13" t="s">
        <v>5706</v>
      </c>
      <c r="D705" s="13">
        <v>2</v>
      </c>
      <c r="E705" s="13">
        <v>2140</v>
      </c>
      <c r="F705" s="71" t="s">
        <v>568</v>
      </c>
      <c r="G705" s="71" t="s">
        <v>569</v>
      </c>
      <c r="H705" s="13" t="s">
        <v>1361</v>
      </c>
      <c r="I705" s="13" t="s">
        <v>54</v>
      </c>
      <c r="J705" s="28">
        <v>100</v>
      </c>
      <c r="K705" s="13" t="s">
        <v>148</v>
      </c>
      <c r="L705" s="13" t="s">
        <v>53</v>
      </c>
      <c r="M705" s="13">
        <v>2</v>
      </c>
      <c r="N705" s="13">
        <v>2</v>
      </c>
      <c r="O705" s="13">
        <v>1</v>
      </c>
      <c r="P705" s="13">
        <v>2</v>
      </c>
      <c r="Q705" s="13">
        <v>1</v>
      </c>
      <c r="R705" s="13" t="s">
        <v>73</v>
      </c>
      <c r="S705" s="13" t="s">
        <v>73</v>
      </c>
      <c r="T705" s="13">
        <v>44901</v>
      </c>
      <c r="U705" s="13">
        <v>2958465</v>
      </c>
      <c r="V705" s="13" t="s">
        <v>5707</v>
      </c>
      <c r="W705" s="13" t="s">
        <v>144</v>
      </c>
      <c r="Y705" s="13" t="s">
        <v>143</v>
      </c>
      <c r="Z705" s="13">
        <v>7594328</v>
      </c>
      <c r="AA705" s="13">
        <v>1310</v>
      </c>
      <c r="AB705" s="13">
        <v>655</v>
      </c>
      <c r="AE705" s="51">
        <f t="shared" si="200"/>
        <v>2</v>
      </c>
      <c r="AG705" s="6" t="str">
        <f t="shared" si="201"/>
        <v>90MB1BG0-C1BAY0</v>
      </c>
      <c r="AH705" s="6" t="str">
        <f t="shared" si="202"/>
        <v>59MB1BGB-MB0A01S</v>
      </c>
      <c r="AI705" s="6" t="str">
        <f t="shared" si="203"/>
        <v/>
      </c>
      <c r="AJ705" s="6" t="str">
        <f t="shared" si="204"/>
        <v/>
      </c>
      <c r="AK705" s="6" t="str">
        <f t="shared" si="205"/>
        <v/>
      </c>
      <c r="AL705" s="6" t="str">
        <f t="shared" si="206"/>
        <v/>
      </c>
      <c r="AM705" s="6" t="str">
        <f t="shared" si="207"/>
        <v/>
      </c>
      <c r="AN705" s="6" t="str">
        <f t="shared" si="208"/>
        <v/>
      </c>
      <c r="AO705" s="6" t="str">
        <f t="shared" si="209"/>
        <v xml:space="preserve">90MB1BG0-C1BAY0 | 59MB1BGB-MB0A01S |  |  |  |  |  | </v>
      </c>
      <c r="AP705" s="6">
        <f t="shared" si="210"/>
        <v>100</v>
      </c>
      <c r="AQ705" s="4"/>
      <c r="AR705" s="6" t="b">
        <f t="shared" si="211"/>
        <v>1</v>
      </c>
      <c r="AS705" s="6" t="str">
        <f t="shared" si="212"/>
        <v>461E | 90MB1BG0-C1BAY0 | 59MB1BGB-MB0A01S |  |  |  |  |  |  | K3</v>
      </c>
      <c r="AT705" s="63">
        <f>IF(NOT(AR705),IF(TRIM($H705)="","Assembly","Phantom Alt"),VLOOKUP(F705,ZPCS04!B:G,6,0))</f>
        <v>939</v>
      </c>
      <c r="AU705" s="7"/>
      <c r="AV705" s="38">
        <f ca="1">IF(TRIM($W705)="F",OFFSET($A$5,MATCH($AS705,$AS$5:$AS705,0)-1,0),$A705)</f>
        <v>702</v>
      </c>
      <c r="AW705" s="38">
        <f ca="1">IFERROR(OFFSET(ZPCS04!$A$1,MATCH(F705,ZPCS04!B:B,0)-1,0),100)</f>
        <v>2</v>
      </c>
      <c r="AX705" s="7"/>
      <c r="AY705" s="6" t="b">
        <f t="shared" si="213"/>
        <v>1</v>
      </c>
      <c r="AZ705" s="6" t="b">
        <f t="shared" si="214"/>
        <v>1</v>
      </c>
      <c r="BB705" s="38" t="str">
        <f ca="1">IF(AT705="Phantom Alt",MATCH($AS705,$AS$5:$AS705,0),IF(OR(OFFSET($AF705,0,8-COUNTBLANK($AG705:$AN705))=$F704,$BE705=$BE704),$BB704,""))</f>
        <v/>
      </c>
      <c r="BC705" s="41"/>
      <c r="BD705" s="55" t="str">
        <f t="shared" si="215"/>
        <v>90MB1BG0-C1BAY0 | 07G015N00251</v>
      </c>
      <c r="BE705" s="55" t="str">
        <f t="shared" ca="1" si="216"/>
        <v>90MB1BG0-C1BAY0 | 59MB1BGB-MB0A01S</v>
      </c>
      <c r="BF705" s="57">
        <f ca="1">IFERROR(VLOOKUP($BE705,$BD$5:$BF704,3,0)*$AE705,VLOOKUP($C705,Demanda!$A:$B,2,0)*$AE705)*IF(AT705="Phantom Alt",$BC705,TRUE)</f>
        <v>3000</v>
      </c>
      <c r="BG705" s="57">
        <f t="shared" ca="1" si="217"/>
        <v>3000</v>
      </c>
      <c r="BH705" s="57">
        <f>SUMIF(Invoice!A:A,F705,Invoice!B:B)</f>
        <v>0</v>
      </c>
      <c r="BI705" s="57">
        <f t="shared" ca="1" si="218"/>
        <v>3000</v>
      </c>
      <c r="BJ705" s="57">
        <f ca="1">MIN((BI705-SUMIF($AS$5:AS704,AS705,$BJ$5:BJ704)),MAX(0,BH705-SUMIF($F$5:F704,F705,$BJ$5:BJ704)))</f>
        <v>0</v>
      </c>
      <c r="BK705" s="57">
        <f t="shared" ca="1" si="219"/>
        <v>0</v>
      </c>
      <c r="BL705" s="57">
        <f ca="1">MAX(0,SUMIF(Invoice!A:A,F705,Invoice!B:B)-SUMIF(F:F,F705,BJ:BJ))*(COUNTIF(F:F,F705)=COUNTIF($F$5:F705,F705))</f>
        <v>0</v>
      </c>
    </row>
    <row r="706" spans="1:64" hidden="1">
      <c r="A706" s="43">
        <v>705</v>
      </c>
      <c r="B706" s="13" t="s">
        <v>145</v>
      </c>
      <c r="C706" s="13" t="s">
        <v>5706</v>
      </c>
      <c r="D706" s="13">
        <v>2</v>
      </c>
      <c r="E706" s="13">
        <v>2150</v>
      </c>
      <c r="F706" s="71" t="s">
        <v>570</v>
      </c>
      <c r="G706" s="71" t="s">
        <v>571</v>
      </c>
      <c r="H706" s="13" t="s">
        <v>1370</v>
      </c>
      <c r="I706" s="13" t="s">
        <v>55</v>
      </c>
      <c r="J706" s="28">
        <v>0</v>
      </c>
      <c r="K706" s="13" t="s">
        <v>148</v>
      </c>
      <c r="L706" s="13" t="s">
        <v>53</v>
      </c>
      <c r="M706" s="13">
        <v>1</v>
      </c>
      <c r="O706" s="13">
        <v>1</v>
      </c>
      <c r="P706" s="13">
        <v>2</v>
      </c>
      <c r="Q706" s="13">
        <v>2</v>
      </c>
      <c r="R706" s="13" t="s">
        <v>73</v>
      </c>
      <c r="S706" s="13" t="s">
        <v>73</v>
      </c>
      <c r="T706" s="13">
        <v>44901</v>
      </c>
      <c r="U706" s="13">
        <v>2958465</v>
      </c>
      <c r="V706" s="13" t="s">
        <v>5707</v>
      </c>
      <c r="W706" s="13" t="s">
        <v>144</v>
      </c>
      <c r="Y706" s="13" t="s">
        <v>143</v>
      </c>
      <c r="Z706" s="13">
        <v>7594328</v>
      </c>
      <c r="AA706" s="13">
        <v>1318</v>
      </c>
      <c r="AB706" s="13">
        <v>659</v>
      </c>
      <c r="AE706" s="51">
        <f t="shared" si="200"/>
        <v>1</v>
      </c>
      <c r="AG706" s="6" t="str">
        <f t="shared" si="201"/>
        <v>90MB1BG0-C1BAY0</v>
      </c>
      <c r="AH706" s="6" t="str">
        <f t="shared" si="202"/>
        <v>59MB1BGB-MB0A01S</v>
      </c>
      <c r="AI706" s="6" t="str">
        <f t="shared" si="203"/>
        <v/>
      </c>
      <c r="AJ706" s="6" t="str">
        <f t="shared" si="204"/>
        <v/>
      </c>
      <c r="AK706" s="6" t="str">
        <f t="shared" si="205"/>
        <v/>
      </c>
      <c r="AL706" s="6" t="str">
        <f t="shared" si="206"/>
        <v/>
      </c>
      <c r="AM706" s="6" t="str">
        <f t="shared" si="207"/>
        <v/>
      </c>
      <c r="AN706" s="6" t="str">
        <f t="shared" si="208"/>
        <v/>
      </c>
      <c r="AO706" s="6" t="str">
        <f t="shared" si="209"/>
        <v xml:space="preserve">90MB1BG0-C1BAY0 | 59MB1BGB-MB0A01S |  |  |  |  |  | </v>
      </c>
      <c r="AP706" s="6">
        <f t="shared" si="210"/>
        <v>0</v>
      </c>
      <c r="AQ706" s="4"/>
      <c r="AR706" s="6" t="b">
        <f t="shared" si="211"/>
        <v>1</v>
      </c>
      <c r="AS706" s="6" t="str">
        <f t="shared" si="212"/>
        <v>461E | 90MB1BG0-C1BAY0 | 59MB1BGB-MB0A01S |  |  |  |  |  |  | K4</v>
      </c>
      <c r="AT706" s="63">
        <f>IF(NOT(AR706),IF(TRIM($H706)="","Assembly","Phantom Alt"),VLOOKUP(F706,ZPCS04!B:G,6,0))</f>
        <v>940</v>
      </c>
      <c r="AU706" s="7"/>
      <c r="AV706" s="38">
        <f ca="1">IF(TRIM($W706)="F",OFFSET($A$5,MATCH($AS706,$AS$5:$AS706,0)-1,0),$A706)</f>
        <v>705</v>
      </c>
      <c r="AW706" s="38">
        <f ca="1">IFERROR(OFFSET(ZPCS04!$A$1,MATCH(F706,ZPCS04!B:B,0)-1,0),100)</f>
        <v>1.9999999850000001</v>
      </c>
      <c r="AX706" s="7"/>
      <c r="AY706" s="6" t="b">
        <f t="shared" si="213"/>
        <v>1</v>
      </c>
      <c r="AZ706" s="6" t="b">
        <f t="shared" si="214"/>
        <v>1</v>
      </c>
      <c r="BB706" s="38" t="str">
        <f ca="1">IF(AT706="Phantom Alt",MATCH($AS706,$AS$5:$AS706,0),IF(OR(OFFSET($AF706,0,8-COUNTBLANK($AG706:$AN706))=$F705,$BE706=$BE705),$BB705,""))</f>
        <v/>
      </c>
      <c r="BC706" s="41"/>
      <c r="BD706" s="55" t="str">
        <f t="shared" si="215"/>
        <v>90MB1BG0-C1BAY0 | 07G01520098A</v>
      </c>
      <c r="BE706" s="55" t="str">
        <f t="shared" ca="1" si="216"/>
        <v>90MB1BG0-C1BAY0 | 59MB1BGB-MB0A01S</v>
      </c>
      <c r="BF706" s="57">
        <f ca="1">IFERROR(VLOOKUP($BE706,$BD$5:$BF705,3,0)*$AE706,VLOOKUP($C706,Demanda!$A:$B,2,0)*$AE706)*IF(AT706="Phantom Alt",$BC706,TRUE)</f>
        <v>1500</v>
      </c>
      <c r="BG706" s="57">
        <f t="shared" ca="1" si="217"/>
        <v>0</v>
      </c>
      <c r="BH706" s="57">
        <f>SUMIF(Invoice!A:A,F706,Invoice!B:B)</f>
        <v>1500</v>
      </c>
      <c r="BI706" s="57">
        <f t="shared" ca="1" si="218"/>
        <v>1500</v>
      </c>
      <c r="BJ706" s="57">
        <f ca="1">MIN((BI706-SUMIF($AS$5:AS705,AS706,$BJ$5:BJ705)),MAX(0,BH706-SUMIF($F$5:F705,F706,$BJ$5:BJ705)))</f>
        <v>1500</v>
      </c>
      <c r="BK706" s="57">
        <f t="shared" ca="1" si="219"/>
        <v>0</v>
      </c>
      <c r="BL706" s="57">
        <f ca="1">MAX(0,SUMIF(Invoice!A:A,F706,Invoice!B:B)-SUMIF(F:F,F706,BJ:BJ))*(COUNTIF(F:F,F706)=COUNTIF($F$5:F706,F706))</f>
        <v>0</v>
      </c>
    </row>
    <row r="707" spans="1:64" hidden="1">
      <c r="A707" s="43">
        <v>707</v>
      </c>
      <c r="B707" s="13" t="s">
        <v>145</v>
      </c>
      <c r="C707" s="13" t="s">
        <v>5706</v>
      </c>
      <c r="D707" s="13">
        <v>2</v>
      </c>
      <c r="E707" s="13">
        <v>2150</v>
      </c>
      <c r="F707" s="71" t="s">
        <v>572</v>
      </c>
      <c r="G707" s="71" t="s">
        <v>573</v>
      </c>
      <c r="H707" s="13" t="s">
        <v>1370</v>
      </c>
      <c r="I707" s="13" t="s">
        <v>55</v>
      </c>
      <c r="J707" s="28">
        <v>0</v>
      </c>
      <c r="K707" s="13" t="s">
        <v>481</v>
      </c>
      <c r="L707" s="13" t="s">
        <v>53</v>
      </c>
      <c r="M707" s="13">
        <v>1</v>
      </c>
      <c r="O707" s="13">
        <v>1</v>
      </c>
      <c r="P707" s="13">
        <v>2</v>
      </c>
      <c r="Q707" s="13">
        <v>3</v>
      </c>
      <c r="R707" s="13" t="s">
        <v>122</v>
      </c>
      <c r="S707" s="13" t="s">
        <v>122</v>
      </c>
      <c r="T707" s="13">
        <v>44901</v>
      </c>
      <c r="U707" s="13">
        <v>2958465</v>
      </c>
      <c r="V707" s="13" t="s">
        <v>5707</v>
      </c>
      <c r="W707" s="13" t="s">
        <v>144</v>
      </c>
      <c r="Y707" s="13" t="s">
        <v>143</v>
      </c>
      <c r="Z707" s="13">
        <v>7594328</v>
      </c>
      <c r="AA707" s="13">
        <v>1320</v>
      </c>
      <c r="AB707" s="13">
        <v>660</v>
      </c>
      <c r="AE707" s="51">
        <f t="shared" si="200"/>
        <v>1</v>
      </c>
      <c r="AG707" s="6" t="str">
        <f t="shared" si="201"/>
        <v>90MB1BG0-C1BAY0</v>
      </c>
      <c r="AH707" s="6" t="str">
        <f t="shared" si="202"/>
        <v>59MB1BGB-MB0A01S</v>
      </c>
      <c r="AI707" s="6" t="str">
        <f t="shared" si="203"/>
        <v/>
      </c>
      <c r="AJ707" s="6" t="str">
        <f t="shared" si="204"/>
        <v/>
      </c>
      <c r="AK707" s="6" t="str">
        <f t="shared" si="205"/>
        <v/>
      </c>
      <c r="AL707" s="6" t="str">
        <f t="shared" si="206"/>
        <v/>
      </c>
      <c r="AM707" s="6" t="str">
        <f t="shared" si="207"/>
        <v/>
      </c>
      <c r="AN707" s="6" t="str">
        <f t="shared" si="208"/>
        <v/>
      </c>
      <c r="AO707" s="6" t="str">
        <f t="shared" si="209"/>
        <v xml:space="preserve">90MB1BG0-C1BAY0 | 59MB1BGB-MB0A01S |  |  |  |  |  | </v>
      </c>
      <c r="AP707" s="6">
        <f t="shared" si="210"/>
        <v>0</v>
      </c>
      <c r="AQ707" s="4"/>
      <c r="AR707" s="6" t="b">
        <f t="shared" si="211"/>
        <v>1</v>
      </c>
      <c r="AS707" s="6" t="str">
        <f t="shared" si="212"/>
        <v>461E | 90MB1BG0-C1BAY0 | 59MB1BGB-MB0A01S |  |  |  |  |  |  | K4</v>
      </c>
      <c r="AT707" s="63">
        <f>IF(NOT(AR707),IF(TRIM($H707)="","Assembly","Phantom Alt"),VLOOKUP(F707,ZPCS04!B:G,6,0))</f>
        <v>940</v>
      </c>
      <c r="AU707" s="7"/>
      <c r="AV707" s="38">
        <f ca="1">IF(TRIM($W707)="F",OFFSET($A$5,MATCH($AS707,$AS$5:$AS707,0)-1,0),$A707)</f>
        <v>705</v>
      </c>
      <c r="AW707" s="38">
        <f ca="1">IFERROR(OFFSET(ZPCS04!$A$1,MATCH(F707,ZPCS04!B:B,0)-1,0),100)</f>
        <v>2</v>
      </c>
      <c r="AX707" s="7"/>
      <c r="AY707" s="6" t="b">
        <f t="shared" si="213"/>
        <v>1</v>
      </c>
      <c r="AZ707" s="6" t="b">
        <f t="shared" si="214"/>
        <v>1</v>
      </c>
      <c r="BB707" s="38" t="str">
        <f ca="1">IF(AT707="Phantom Alt",MATCH($AS707,$AS$5:$AS707,0),IF(OR(OFFSET($AF707,0,8-COUNTBLANK($AG707:$AN707))=$F706,$BE707=$BE706),$BB706,""))</f>
        <v/>
      </c>
      <c r="BC707" s="41"/>
      <c r="BD707" s="55" t="str">
        <f t="shared" si="215"/>
        <v>90MB1BG0-C1BAY0 | 07G015L0008A</v>
      </c>
      <c r="BE707" s="55" t="str">
        <f t="shared" ca="1" si="216"/>
        <v>90MB1BG0-C1BAY0 | 59MB1BGB-MB0A01S</v>
      </c>
      <c r="BF707" s="57">
        <f ca="1">IFERROR(VLOOKUP($BE707,$BD$5:$BF706,3,0)*$AE707,VLOOKUP($C707,Demanda!$A:$B,2,0)*$AE707)*IF(AT707="Phantom Alt",$BC707,TRUE)</f>
        <v>1500</v>
      </c>
      <c r="BG707" s="57">
        <f t="shared" ca="1" si="217"/>
        <v>0</v>
      </c>
      <c r="BH707" s="57">
        <f>SUMIF(Invoice!A:A,F707,Invoice!B:B)</f>
        <v>0</v>
      </c>
      <c r="BI707" s="57">
        <f t="shared" ca="1" si="218"/>
        <v>1500</v>
      </c>
      <c r="BJ707" s="57">
        <f ca="1">MIN((BI707-SUMIF($AS$5:AS706,AS707,$BJ$5:BJ706)),MAX(0,BH707-SUMIF($F$5:F706,F707,$BJ$5:BJ706)))</f>
        <v>0</v>
      </c>
      <c r="BK707" s="57">
        <f t="shared" ca="1" si="219"/>
        <v>0</v>
      </c>
      <c r="BL707" s="57">
        <f ca="1">MAX(0,SUMIF(Invoice!A:A,F707,Invoice!B:B)-SUMIF(F:F,F707,BJ:BJ))*(COUNTIF(F:F,F707)=COUNTIF($F$5:F707,F707))</f>
        <v>0</v>
      </c>
    </row>
    <row r="708" spans="1:64" hidden="1">
      <c r="A708" s="43">
        <v>708</v>
      </c>
      <c r="B708" s="13" t="s">
        <v>145</v>
      </c>
      <c r="C708" s="13" t="s">
        <v>5706</v>
      </c>
      <c r="D708" s="13">
        <v>2</v>
      </c>
      <c r="E708" s="13">
        <v>2150</v>
      </c>
      <c r="F708" s="71" t="s">
        <v>574</v>
      </c>
      <c r="G708" s="71" t="s">
        <v>575</v>
      </c>
      <c r="H708" s="13" t="s">
        <v>1370</v>
      </c>
      <c r="I708" s="13" t="s">
        <v>54</v>
      </c>
      <c r="J708" s="28">
        <v>100</v>
      </c>
      <c r="K708" s="13" t="s">
        <v>148</v>
      </c>
      <c r="L708" s="13" t="s">
        <v>53</v>
      </c>
      <c r="M708" s="13">
        <v>1</v>
      </c>
      <c r="N708" s="13">
        <v>1</v>
      </c>
      <c r="O708" s="13">
        <v>1</v>
      </c>
      <c r="P708" s="13">
        <v>2</v>
      </c>
      <c r="Q708" s="13">
        <v>1</v>
      </c>
      <c r="R708" s="13" t="s">
        <v>73</v>
      </c>
      <c r="S708" s="13" t="s">
        <v>73</v>
      </c>
      <c r="T708" s="13">
        <v>44901</v>
      </c>
      <c r="U708" s="13">
        <v>2958465</v>
      </c>
      <c r="V708" s="13" t="s">
        <v>5707</v>
      </c>
      <c r="W708" s="13" t="s">
        <v>144</v>
      </c>
      <c r="Y708" s="13" t="s">
        <v>143</v>
      </c>
      <c r="Z708" s="13">
        <v>7594328</v>
      </c>
      <c r="AA708" s="13">
        <v>1316</v>
      </c>
      <c r="AB708" s="13">
        <v>658</v>
      </c>
      <c r="AE708" s="51">
        <f t="shared" si="200"/>
        <v>1</v>
      </c>
      <c r="AG708" s="6" t="str">
        <f t="shared" si="201"/>
        <v>90MB1BG0-C1BAY0</v>
      </c>
      <c r="AH708" s="6" t="str">
        <f t="shared" si="202"/>
        <v>59MB1BGB-MB0A01S</v>
      </c>
      <c r="AI708" s="6" t="str">
        <f t="shared" si="203"/>
        <v/>
      </c>
      <c r="AJ708" s="6" t="str">
        <f t="shared" si="204"/>
        <v/>
      </c>
      <c r="AK708" s="6" t="str">
        <f t="shared" si="205"/>
        <v/>
      </c>
      <c r="AL708" s="6" t="str">
        <f t="shared" si="206"/>
        <v/>
      </c>
      <c r="AM708" s="6" t="str">
        <f t="shared" si="207"/>
        <v/>
      </c>
      <c r="AN708" s="6" t="str">
        <f t="shared" si="208"/>
        <v/>
      </c>
      <c r="AO708" s="6" t="str">
        <f t="shared" si="209"/>
        <v xml:space="preserve">90MB1BG0-C1BAY0 | 59MB1BGB-MB0A01S |  |  |  |  |  | </v>
      </c>
      <c r="AP708" s="6">
        <f t="shared" si="210"/>
        <v>100</v>
      </c>
      <c r="AQ708" s="4"/>
      <c r="AR708" s="6" t="b">
        <f t="shared" si="211"/>
        <v>1</v>
      </c>
      <c r="AS708" s="6" t="str">
        <f t="shared" si="212"/>
        <v>461E | 90MB1BG0-C1BAY0 | 59MB1BGB-MB0A01S |  |  |  |  |  |  | K4</v>
      </c>
      <c r="AT708" s="63">
        <f>IF(NOT(AR708),IF(TRIM($H708)="","Assembly","Phantom Alt"),VLOOKUP(F708,ZPCS04!B:G,6,0))</f>
        <v>940</v>
      </c>
      <c r="AU708" s="7"/>
      <c r="AV708" s="38">
        <f ca="1">IF(TRIM($W708)="F",OFFSET($A$5,MATCH($AS708,$AS$5:$AS708,0)-1,0),$A708)</f>
        <v>705</v>
      </c>
      <c r="AW708" s="38">
        <f ca="1">IFERROR(OFFSET(ZPCS04!$A$1,MATCH(F708,ZPCS04!B:B,0)-1,0),100)</f>
        <v>2</v>
      </c>
      <c r="AX708" s="7"/>
      <c r="AY708" s="6" t="b">
        <f t="shared" si="213"/>
        <v>1</v>
      </c>
      <c r="AZ708" s="6" t="b">
        <f t="shared" si="214"/>
        <v>1</v>
      </c>
      <c r="BB708" s="38" t="str">
        <f ca="1">IF(AT708="Phantom Alt",MATCH($AS708,$AS$5:$AS708,0),IF(OR(OFFSET($AF708,0,8-COUNTBLANK($AG708:$AN708))=$F707,$BE708=$BE707),$BB707,""))</f>
        <v/>
      </c>
      <c r="BC708" s="41"/>
      <c r="BD708" s="55" t="str">
        <f t="shared" si="215"/>
        <v>90MB1BG0-C1BAY0 | 07G015N0028A</v>
      </c>
      <c r="BE708" s="55" t="str">
        <f t="shared" ca="1" si="216"/>
        <v>90MB1BG0-C1BAY0 | 59MB1BGB-MB0A01S</v>
      </c>
      <c r="BF708" s="57">
        <f ca="1">IFERROR(VLOOKUP($BE708,$BD$5:$BF707,3,0)*$AE708,VLOOKUP($C708,Demanda!$A:$B,2,0)*$AE708)*IF(AT708="Phantom Alt",$BC708,TRUE)</f>
        <v>1500</v>
      </c>
      <c r="BG708" s="57">
        <f t="shared" ca="1" si="217"/>
        <v>1500</v>
      </c>
      <c r="BH708" s="57">
        <f>SUMIF(Invoice!A:A,F708,Invoice!B:B)</f>
        <v>0</v>
      </c>
      <c r="BI708" s="57">
        <f t="shared" ca="1" si="218"/>
        <v>1500</v>
      </c>
      <c r="BJ708" s="57">
        <f ca="1">MIN((BI708-SUMIF($AS$5:AS707,AS708,$BJ$5:BJ707)),MAX(0,BH708-SUMIF($F$5:F707,F708,$BJ$5:BJ707)))</f>
        <v>0</v>
      </c>
      <c r="BK708" s="57">
        <f t="shared" ca="1" si="219"/>
        <v>0</v>
      </c>
      <c r="BL708" s="57">
        <f ca="1">MAX(0,SUMIF(Invoice!A:A,F708,Invoice!B:B)-SUMIF(F:F,F708,BJ:BJ))*(COUNTIF(F:F,F708)=COUNTIF($F$5:F708,F708))</f>
        <v>0</v>
      </c>
    </row>
    <row r="709" spans="1:64" hidden="1">
      <c r="A709" s="43">
        <v>709</v>
      </c>
      <c r="B709" s="13" t="s">
        <v>145</v>
      </c>
      <c r="C709" s="13" t="s">
        <v>5706</v>
      </c>
      <c r="D709" s="13">
        <v>2</v>
      </c>
      <c r="E709" s="13">
        <v>2160</v>
      </c>
      <c r="F709" s="71" t="s">
        <v>576</v>
      </c>
      <c r="G709" s="71" t="s">
        <v>577</v>
      </c>
      <c r="I709" s="13" t="s">
        <v>54</v>
      </c>
      <c r="J709" s="28">
        <v>0</v>
      </c>
      <c r="K709" s="13" t="s">
        <v>148</v>
      </c>
      <c r="L709" s="13" t="s">
        <v>53</v>
      </c>
      <c r="M709" s="13">
        <v>15</v>
      </c>
      <c r="N709" s="13">
        <v>15</v>
      </c>
      <c r="O709" s="13">
        <v>1</v>
      </c>
      <c r="R709" s="13" t="s">
        <v>73</v>
      </c>
      <c r="S709" s="13" t="s">
        <v>73</v>
      </c>
      <c r="T709" s="13">
        <v>44901</v>
      </c>
      <c r="U709" s="13">
        <v>2958465</v>
      </c>
      <c r="V709" s="13" t="s">
        <v>5707</v>
      </c>
      <c r="W709" s="13" t="s">
        <v>144</v>
      </c>
      <c r="Y709" s="13" t="s">
        <v>143</v>
      </c>
      <c r="Z709" s="13">
        <v>7594328</v>
      </c>
      <c r="AA709" s="13">
        <v>1322</v>
      </c>
      <c r="AB709" s="13">
        <v>661</v>
      </c>
      <c r="AE709" s="51">
        <f t="shared" si="200"/>
        <v>15</v>
      </c>
      <c r="AG709" s="6" t="str">
        <f t="shared" si="201"/>
        <v>90MB1BG0-C1BAY0</v>
      </c>
      <c r="AH709" s="6" t="str">
        <f t="shared" si="202"/>
        <v>59MB1BGB-MB0A01S</v>
      </c>
      <c r="AI709" s="6" t="str">
        <f t="shared" si="203"/>
        <v/>
      </c>
      <c r="AJ709" s="6" t="str">
        <f t="shared" si="204"/>
        <v/>
      </c>
      <c r="AK709" s="6" t="str">
        <f t="shared" si="205"/>
        <v/>
      </c>
      <c r="AL709" s="6" t="str">
        <f t="shared" si="206"/>
        <v/>
      </c>
      <c r="AM709" s="6" t="str">
        <f t="shared" si="207"/>
        <v/>
      </c>
      <c r="AN709" s="6" t="str">
        <f t="shared" si="208"/>
        <v/>
      </c>
      <c r="AO709" s="6" t="str">
        <f t="shared" si="209"/>
        <v xml:space="preserve">90MB1BG0-C1BAY0 | 59MB1BGB-MB0A01S |  |  |  |  |  | </v>
      </c>
      <c r="AP709" s="6">
        <f t="shared" si="210"/>
        <v>100</v>
      </c>
      <c r="AQ709" s="4"/>
      <c r="AR709" s="6" t="b">
        <f t="shared" si="211"/>
        <v>1</v>
      </c>
      <c r="AS709" s="6" t="str">
        <f t="shared" si="212"/>
        <v>461E | 90MB1BG0-C1BAY0 | 59MB1BGB-MB0A01S |  |  |  |  |  |  | uniq709</v>
      </c>
      <c r="AT709" s="63">
        <f>IF(NOT(AR709),IF(TRIM($H709)="","Assembly","Phantom Alt"),VLOOKUP(F709,ZPCS04!B:G,6,0))</f>
        <v>100</v>
      </c>
      <c r="AU709" s="7"/>
      <c r="AV709" s="38">
        <f ca="1">IF(TRIM($W709)="F",OFFSET($A$5,MATCH($AS709,$AS$5:$AS709,0)-1,0),$A709)</f>
        <v>709</v>
      </c>
      <c r="AW709" s="38">
        <f ca="1">IFERROR(OFFSET(ZPCS04!$A$1,MATCH(F709,ZPCS04!B:B,0)-1,0),100)</f>
        <v>1.999999772</v>
      </c>
      <c r="AX709" s="7"/>
      <c r="AY709" s="6" t="b">
        <f t="shared" si="213"/>
        <v>1</v>
      </c>
      <c r="AZ709" s="6" t="b">
        <f t="shared" si="214"/>
        <v>1</v>
      </c>
      <c r="BB709" s="38" t="str">
        <f ca="1">IF(AT709="Phantom Alt",MATCH($AS709,$AS$5:$AS709,0),IF(OR(OFFSET($AF709,0,8-COUNTBLANK($AG709:$AN709))=$F708,$BE709=$BE708),$BB708,""))</f>
        <v/>
      </c>
      <c r="BC709" s="41"/>
      <c r="BD709" s="55" t="str">
        <f t="shared" si="215"/>
        <v>90MB1BG0-C1BAY0 | 09016-00026300</v>
      </c>
      <c r="BE709" s="55" t="str">
        <f t="shared" ca="1" si="216"/>
        <v>90MB1BG0-C1BAY0 | 59MB1BGB-MB0A01S</v>
      </c>
      <c r="BF709" s="57">
        <f ca="1">IFERROR(VLOOKUP($BE709,$BD$5:$BF708,3,0)*$AE709,VLOOKUP($C709,Demanda!$A:$B,2,0)*$AE709)*IF(AT709="Phantom Alt",$BC709,TRUE)</f>
        <v>22500</v>
      </c>
      <c r="BG709" s="57">
        <f t="shared" ca="1" si="217"/>
        <v>22500</v>
      </c>
      <c r="BH709" s="57">
        <f>SUMIF(Invoice!A:A,F709,Invoice!B:B)</f>
        <v>22800</v>
      </c>
      <c r="BI709" s="57">
        <f t="shared" ca="1" si="218"/>
        <v>22500</v>
      </c>
      <c r="BJ709" s="57">
        <f ca="1">MIN((BI709-SUMIF($AS$5:AS708,AS709,$BJ$5:BJ708)),MAX(0,BH709-SUMIF($F$5:F708,F709,$BJ$5:BJ708)))</f>
        <v>22500</v>
      </c>
      <c r="BK709" s="57">
        <f t="shared" ca="1" si="219"/>
        <v>0</v>
      </c>
      <c r="BL709" s="57">
        <f ca="1">MAX(0,SUMIF(Invoice!A:A,F709,Invoice!B:B)-SUMIF(F:F,F709,BJ:BJ))*(COUNTIF(F:F,F709)=COUNTIF($F$5:F709,F709))</f>
        <v>300</v>
      </c>
    </row>
    <row r="710" spans="1:64" hidden="1">
      <c r="A710" s="43">
        <v>710</v>
      </c>
      <c r="B710" s="13" t="s">
        <v>145</v>
      </c>
      <c r="C710" s="13" t="s">
        <v>5706</v>
      </c>
      <c r="D710" s="13">
        <v>2</v>
      </c>
      <c r="E710" s="13">
        <v>2170</v>
      </c>
      <c r="F710" s="71" t="s">
        <v>578</v>
      </c>
      <c r="G710" s="71" t="s">
        <v>579</v>
      </c>
      <c r="H710" s="13" t="s">
        <v>1389</v>
      </c>
      <c r="I710" s="13" t="s">
        <v>55</v>
      </c>
      <c r="J710" s="28">
        <v>0</v>
      </c>
      <c r="K710" s="13" t="s">
        <v>580</v>
      </c>
      <c r="L710" s="13" t="s">
        <v>53</v>
      </c>
      <c r="M710" s="13">
        <v>2</v>
      </c>
      <c r="O710" s="13">
        <v>1</v>
      </c>
      <c r="P710" s="13">
        <v>2</v>
      </c>
      <c r="Q710" s="13">
        <v>2</v>
      </c>
      <c r="R710" s="13" t="s">
        <v>73</v>
      </c>
      <c r="S710" s="13" t="s">
        <v>73</v>
      </c>
      <c r="T710" s="13">
        <v>44901</v>
      </c>
      <c r="U710" s="13">
        <v>2958465</v>
      </c>
      <c r="V710" s="13" t="s">
        <v>5707</v>
      </c>
      <c r="W710" s="13" t="s">
        <v>144</v>
      </c>
      <c r="Y710" s="13" t="s">
        <v>143</v>
      </c>
      <c r="Z710" s="13">
        <v>7594328</v>
      </c>
      <c r="AA710" s="13">
        <v>1326</v>
      </c>
      <c r="AB710" s="13">
        <v>663</v>
      </c>
      <c r="AE710" s="51">
        <f t="shared" ref="AE710:AE773" si="220">M710/O710</f>
        <v>2</v>
      </c>
      <c r="AG710" s="6" t="str">
        <f t="shared" ref="AG710:AG773" si="221">C710</f>
        <v>90MB1BG0-C1BAY0</v>
      </c>
      <c r="AH710" s="6" t="str">
        <f t="shared" ref="AH710:AH773" si="222">IF($D710&lt;=AH$4,"",IF(AND($D709=AH$4,$D710&gt;AH$4),$F709,AH709))</f>
        <v>59MB1BGB-MB0A01S</v>
      </c>
      <c r="AI710" s="6" t="str">
        <f t="shared" ref="AI710:AI773" si="223">IF($D710&lt;=AI$4,"",IF(AND($D709=AI$4,$D710&gt;AI$4),$F709,AI709))</f>
        <v/>
      </c>
      <c r="AJ710" s="6" t="str">
        <f t="shared" ref="AJ710:AJ773" si="224">IF($D710&lt;=AJ$4,"",IF(AND($D709=AJ$4,$D710&gt;AJ$4),$F709,AJ709))</f>
        <v/>
      </c>
      <c r="AK710" s="6" t="str">
        <f t="shared" ref="AK710:AK773" si="225">IF($D710&lt;=AK$4,"",IF(AND($D709=AK$4,$D710&gt;AK$4),$F709,AK709))</f>
        <v/>
      </c>
      <c r="AL710" s="6" t="str">
        <f t="shared" ref="AL710:AL773" si="226">IF($D710&lt;=AL$4,"",IF(AND($D709=AL$4,$D710&gt;AL$4),$F709,AL709))</f>
        <v/>
      </c>
      <c r="AM710" s="6" t="str">
        <f t="shared" ref="AM710:AM773" si="227">IF($D710&lt;=AM$4,"",IF(AND($D709=AM$4,$D710&gt;AM$4),$F709,AM709))</f>
        <v/>
      </c>
      <c r="AN710" s="6" t="str">
        <f t="shared" ref="AN710:AN773" si="228">IF($D710&lt;=AN$4,"",IF(AND($D709=AN$4,$D710&gt;AN$4),$F709,AN709))</f>
        <v/>
      </c>
      <c r="AO710" s="6" t="str">
        <f t="shared" ref="AO710:AO773" si="229">CONCATENATE(AG710," | ",AH710," | ",AI710," | ",AJ710," | ",AK710," | ",AL710," | ",AM710," | ",AN710)</f>
        <v xml:space="preserve">90MB1BG0-C1BAY0 | 59MB1BGB-MB0A01S |  |  |  |  |  | </v>
      </c>
      <c r="AP710" s="6">
        <f t="shared" ref="AP710:AP773" si="230">IF(TRIM(H710)="",100,J710)</f>
        <v>0</v>
      </c>
      <c r="AQ710" s="4"/>
      <c r="AR710" s="6" t="b">
        <f t="shared" ref="AR710:AR773" si="231">NOT(TRIM(W710)&lt;&gt;"F")</f>
        <v>1</v>
      </c>
      <c r="AS710" s="6" t="str">
        <f t="shared" ref="AS710:AS773" si="232">$B710&amp;" | "&amp;$AO710&amp;" | "&amp;IF(TRIM(H710)="","uniq"&amp;ROW(),TRIM(H710))</f>
        <v>461E | 90MB1BG0-C1BAY0 | 59MB1BGB-MB0A01S |  |  |  |  |  |  | K6</v>
      </c>
      <c r="AT710" s="63">
        <f>IF(NOT(AR710),IF(TRIM($H710)="","Assembly","Phantom Alt"),VLOOKUP(F710,ZPCS04!B:G,6,0))</f>
        <v>821</v>
      </c>
      <c r="AU710" s="7"/>
      <c r="AV710" s="38">
        <f ca="1">IF(TRIM($W710)="F",OFFSET($A$5,MATCH($AS710,$AS$5:$AS710,0)-1,0),$A710)</f>
        <v>710</v>
      </c>
      <c r="AW710" s="38">
        <f ca="1">IFERROR(OFFSET(ZPCS04!$A$1,MATCH(F710,ZPCS04!B:B,0)-1,0),100)</f>
        <v>1.99999997</v>
      </c>
      <c r="AX710" s="7"/>
      <c r="AY710" s="6" t="b">
        <f t="shared" ref="AY710:AY773" si="233">SUMIF(AS:AS,AS710,AP:AP)=100</f>
        <v>1</v>
      </c>
      <c r="AZ710" s="6" t="b">
        <f t="shared" ref="AZ710:AZ773" si="234">SUMIF(AS:AS,AS710,AE:AE)/COUNTIF(AS:AS,AS710)=AE710</f>
        <v>1</v>
      </c>
      <c r="BB710" s="38" t="str">
        <f ca="1">IF(AT710="Phantom Alt",MATCH($AS710,$AS$5:$AS710,0),IF(OR(OFFSET($AF710,0,8-COUNTBLANK($AG710:$AN710))=$F709,$BE710=$BE709),$BB709,""))</f>
        <v/>
      </c>
      <c r="BC710" s="41"/>
      <c r="BD710" s="55" t="str">
        <f t="shared" ref="BD710:BD773" si="235">C710&amp;" | "&amp;F710</f>
        <v>90MB1BG0-C1BAY0 | 09016-00015900</v>
      </c>
      <c r="BE710" s="55" t="str">
        <f t="shared" ref="BE710:BE773" ca="1" si="236">C710&amp;" | "&amp;OFFSET($AF710,0,8-COUNTBLANK($AG710:$AN710))</f>
        <v>90MB1BG0-C1BAY0 | 59MB1BGB-MB0A01S</v>
      </c>
      <c r="BF710" s="57">
        <f ca="1">IFERROR(VLOOKUP($BE710,$BD$5:$BF709,3,0)*$AE710,VLOOKUP($C710,Demanda!$A:$B,2,0)*$AE710)*IF(AT710="Phantom Alt",$BC710,TRUE)</f>
        <v>3000</v>
      </c>
      <c r="BG710" s="57">
        <f t="shared" ref="BG710:BG773" ca="1" si="237">BF710*(AP710/100)</f>
        <v>0</v>
      </c>
      <c r="BH710" s="57">
        <f>SUMIF(Invoice!A:A,F710,Invoice!B:B)</f>
        <v>3000</v>
      </c>
      <c r="BI710" s="57">
        <f t="shared" ref="BI710:BI773" ca="1" si="238">SUMIF(AS:AS,AS710,BG:BG)</f>
        <v>3000</v>
      </c>
      <c r="BJ710" s="57">
        <f ca="1">MIN((BI710-SUMIF($AS$5:AS709,AS710,$BJ$5:BJ709)),MAX(0,BH710-SUMIF($F$5:F709,F710,$BJ$5:BJ709)))</f>
        <v>3000</v>
      </c>
      <c r="BK710" s="57">
        <f t="shared" ref="BK710:BK773" ca="1" si="239">(-SUMIF(AS:AS,AS710,BG:BG)+SUMIF(AS:AS,AS710,BJ:BJ))*(AP710=100)*AR710</f>
        <v>0</v>
      </c>
      <c r="BL710" s="57">
        <f ca="1">MAX(0,SUMIF(Invoice!A:A,F710,Invoice!B:B)-SUMIF(F:F,F710,BJ:BJ))*(COUNTIF(F:F,F710)=COUNTIF($F$5:F710,F710))</f>
        <v>0</v>
      </c>
    </row>
    <row r="711" spans="1:64" hidden="1">
      <c r="A711" s="43">
        <v>711</v>
      </c>
      <c r="B711" s="13" t="s">
        <v>145</v>
      </c>
      <c r="C711" s="13" t="s">
        <v>5706</v>
      </c>
      <c r="D711" s="13">
        <v>2</v>
      </c>
      <c r="E711" s="13">
        <v>2170</v>
      </c>
      <c r="F711" s="71" t="s">
        <v>581</v>
      </c>
      <c r="G711" s="71" t="s">
        <v>582</v>
      </c>
      <c r="H711" s="13" t="s">
        <v>1389</v>
      </c>
      <c r="I711" s="13" t="s">
        <v>54</v>
      </c>
      <c r="J711" s="28">
        <v>100</v>
      </c>
      <c r="K711" s="13" t="s">
        <v>148</v>
      </c>
      <c r="L711" s="13" t="s">
        <v>53</v>
      </c>
      <c r="M711" s="13">
        <v>2</v>
      </c>
      <c r="N711" s="13">
        <v>2</v>
      </c>
      <c r="O711" s="13">
        <v>1</v>
      </c>
      <c r="P711" s="13">
        <v>2</v>
      </c>
      <c r="Q711" s="13">
        <v>1</v>
      </c>
      <c r="R711" s="13" t="s">
        <v>73</v>
      </c>
      <c r="S711" s="13" t="s">
        <v>73</v>
      </c>
      <c r="T711" s="13">
        <v>44901</v>
      </c>
      <c r="U711" s="13">
        <v>2958465</v>
      </c>
      <c r="V711" s="13" t="s">
        <v>5707</v>
      </c>
      <c r="W711" s="13" t="s">
        <v>144</v>
      </c>
      <c r="Y711" s="13" t="s">
        <v>143</v>
      </c>
      <c r="Z711" s="13">
        <v>7594328</v>
      </c>
      <c r="AA711" s="13">
        <v>1324</v>
      </c>
      <c r="AB711" s="13">
        <v>662</v>
      </c>
      <c r="AE711" s="51">
        <f t="shared" si="220"/>
        <v>2</v>
      </c>
      <c r="AG711" s="6" t="str">
        <f t="shared" si="221"/>
        <v>90MB1BG0-C1BAY0</v>
      </c>
      <c r="AH711" s="6" t="str">
        <f t="shared" si="222"/>
        <v>59MB1BGB-MB0A01S</v>
      </c>
      <c r="AI711" s="6" t="str">
        <f t="shared" si="223"/>
        <v/>
      </c>
      <c r="AJ711" s="6" t="str">
        <f t="shared" si="224"/>
        <v/>
      </c>
      <c r="AK711" s="6" t="str">
        <f t="shared" si="225"/>
        <v/>
      </c>
      <c r="AL711" s="6" t="str">
        <f t="shared" si="226"/>
        <v/>
      </c>
      <c r="AM711" s="6" t="str">
        <f t="shared" si="227"/>
        <v/>
      </c>
      <c r="AN711" s="6" t="str">
        <f t="shared" si="228"/>
        <v/>
      </c>
      <c r="AO711" s="6" t="str">
        <f t="shared" si="229"/>
        <v xml:space="preserve">90MB1BG0-C1BAY0 | 59MB1BGB-MB0A01S |  |  |  |  |  | </v>
      </c>
      <c r="AP711" s="6">
        <f t="shared" si="230"/>
        <v>100</v>
      </c>
      <c r="AQ711" s="4"/>
      <c r="AR711" s="6" t="b">
        <f t="shared" si="231"/>
        <v>1</v>
      </c>
      <c r="AS711" s="6" t="str">
        <f t="shared" si="232"/>
        <v>461E | 90MB1BG0-C1BAY0 | 59MB1BGB-MB0A01S |  |  |  |  |  |  | K6</v>
      </c>
      <c r="AT711" s="63">
        <f>IF(NOT(AR711),IF(TRIM($H711)="","Assembly","Phantom Alt"),VLOOKUP(F711,ZPCS04!B:G,6,0))</f>
        <v>821</v>
      </c>
      <c r="AU711" s="7"/>
      <c r="AV711" s="38">
        <f ca="1">IF(TRIM($W711)="F",OFFSET($A$5,MATCH($AS711,$AS$5:$AS711,0)-1,0),$A711)</f>
        <v>710</v>
      </c>
      <c r="AW711" s="38">
        <f ca="1">IFERROR(OFFSET(ZPCS04!$A$1,MATCH(F711,ZPCS04!B:B,0)-1,0),100)</f>
        <v>2</v>
      </c>
      <c r="AX711" s="7"/>
      <c r="AY711" s="6" t="b">
        <f t="shared" si="233"/>
        <v>1</v>
      </c>
      <c r="AZ711" s="6" t="b">
        <f t="shared" si="234"/>
        <v>1</v>
      </c>
      <c r="BB711" s="38" t="str">
        <f ca="1">IF(AT711="Phantom Alt",MATCH($AS711,$AS$5:$AS711,0),IF(OR(OFFSET($AF711,0,8-COUNTBLANK($AG711:$AN711))=$F710,$BE711=$BE710),$BB710,""))</f>
        <v/>
      </c>
      <c r="BC711" s="41"/>
      <c r="BD711" s="55" t="str">
        <f t="shared" si="235"/>
        <v>90MB1BG0-C1BAY0 | 09016-00253300</v>
      </c>
      <c r="BE711" s="55" t="str">
        <f t="shared" ca="1" si="236"/>
        <v>90MB1BG0-C1BAY0 | 59MB1BGB-MB0A01S</v>
      </c>
      <c r="BF711" s="57">
        <f ca="1">IFERROR(VLOOKUP($BE711,$BD$5:$BF710,3,0)*$AE711,VLOOKUP($C711,Demanda!$A:$B,2,0)*$AE711)*IF(AT711="Phantom Alt",$BC711,TRUE)</f>
        <v>3000</v>
      </c>
      <c r="BG711" s="57">
        <f t="shared" ca="1" si="237"/>
        <v>3000</v>
      </c>
      <c r="BH711" s="57">
        <f>SUMIF(Invoice!A:A,F711,Invoice!B:B)</f>
        <v>0</v>
      </c>
      <c r="BI711" s="57">
        <f t="shared" ca="1" si="238"/>
        <v>3000</v>
      </c>
      <c r="BJ711" s="57">
        <f ca="1">MIN((BI711-SUMIF($AS$5:AS710,AS711,$BJ$5:BJ710)),MAX(0,BH711-SUMIF($F$5:F710,F711,$BJ$5:BJ710)))</f>
        <v>0</v>
      </c>
      <c r="BK711" s="57">
        <f t="shared" ca="1" si="239"/>
        <v>0</v>
      </c>
      <c r="BL711" s="57">
        <f ca="1">MAX(0,SUMIF(Invoice!A:A,F711,Invoice!B:B)-SUMIF(F:F,F711,BJ:BJ))*(COUNTIF(F:F,F711)=COUNTIF($F$5:F711,F711))</f>
        <v>0</v>
      </c>
    </row>
    <row r="712" spans="1:64" hidden="1">
      <c r="A712" s="43">
        <v>712</v>
      </c>
      <c r="B712" s="13" t="s">
        <v>145</v>
      </c>
      <c r="C712" s="13" t="s">
        <v>5706</v>
      </c>
      <c r="D712" s="13">
        <v>2</v>
      </c>
      <c r="E712" s="13">
        <v>2180</v>
      </c>
      <c r="F712" s="71" t="s">
        <v>583</v>
      </c>
      <c r="G712" s="71" t="s">
        <v>584</v>
      </c>
      <c r="H712" s="13" t="s">
        <v>1398</v>
      </c>
      <c r="I712" s="13" t="s">
        <v>54</v>
      </c>
      <c r="J712" s="28">
        <v>100</v>
      </c>
      <c r="K712" s="13" t="s">
        <v>148</v>
      </c>
      <c r="L712" s="13" t="s">
        <v>53</v>
      </c>
      <c r="M712" s="13">
        <v>3</v>
      </c>
      <c r="N712" s="13">
        <v>3</v>
      </c>
      <c r="O712" s="13">
        <v>1</v>
      </c>
      <c r="P712" s="13">
        <v>2</v>
      </c>
      <c r="Q712" s="13">
        <v>1</v>
      </c>
      <c r="R712" s="13" t="s">
        <v>73</v>
      </c>
      <c r="S712" s="13" t="s">
        <v>73</v>
      </c>
      <c r="T712" s="13">
        <v>44901</v>
      </c>
      <c r="U712" s="13">
        <v>2958465</v>
      </c>
      <c r="V712" s="13" t="s">
        <v>5707</v>
      </c>
      <c r="W712" s="13" t="s">
        <v>144</v>
      </c>
      <c r="Y712" s="13" t="s">
        <v>143</v>
      </c>
      <c r="Z712" s="13">
        <v>7594328</v>
      </c>
      <c r="AA712" s="13">
        <v>1328</v>
      </c>
      <c r="AB712" s="13">
        <v>664</v>
      </c>
      <c r="AE712" s="51">
        <f t="shared" si="220"/>
        <v>3</v>
      </c>
      <c r="AG712" s="6" t="str">
        <f t="shared" si="221"/>
        <v>90MB1BG0-C1BAY0</v>
      </c>
      <c r="AH712" s="6" t="str">
        <f t="shared" si="222"/>
        <v>59MB1BGB-MB0A01S</v>
      </c>
      <c r="AI712" s="6" t="str">
        <f t="shared" si="223"/>
        <v/>
      </c>
      <c r="AJ712" s="6" t="str">
        <f t="shared" si="224"/>
        <v/>
      </c>
      <c r="AK712" s="6" t="str">
        <f t="shared" si="225"/>
        <v/>
      </c>
      <c r="AL712" s="6" t="str">
        <f t="shared" si="226"/>
        <v/>
      </c>
      <c r="AM712" s="6" t="str">
        <f t="shared" si="227"/>
        <v/>
      </c>
      <c r="AN712" s="6" t="str">
        <f t="shared" si="228"/>
        <v/>
      </c>
      <c r="AO712" s="6" t="str">
        <f t="shared" si="229"/>
        <v xml:space="preserve">90MB1BG0-C1BAY0 | 59MB1BGB-MB0A01S |  |  |  |  |  | </v>
      </c>
      <c r="AP712" s="6">
        <f t="shared" si="230"/>
        <v>100</v>
      </c>
      <c r="AQ712" s="4"/>
      <c r="AR712" s="6" t="b">
        <f t="shared" si="231"/>
        <v>1</v>
      </c>
      <c r="AS712" s="6" t="str">
        <f t="shared" si="232"/>
        <v>461E | 90MB1BG0-C1BAY0 | 59MB1BGB-MB0A01S |  |  |  |  |  |  | K7</v>
      </c>
      <c r="AT712" s="63">
        <f>IF(NOT(AR712),IF(TRIM($H712)="","Assembly","Phantom Alt"),VLOOKUP(F712,ZPCS04!B:G,6,0))</f>
        <v>943</v>
      </c>
      <c r="AU712" s="7"/>
      <c r="AV712" s="38">
        <f ca="1">IF(TRIM($W712)="F",OFFSET($A$5,MATCH($AS712,$AS$5:$AS712,0)-1,0),$A712)</f>
        <v>712</v>
      </c>
      <c r="AW712" s="38">
        <f ca="1">IFERROR(OFFSET(ZPCS04!$A$1,MATCH(F712,ZPCS04!B:B,0)-1,0),100)</f>
        <v>1.999999952</v>
      </c>
      <c r="AX712" s="7"/>
      <c r="AY712" s="6" t="b">
        <f t="shared" si="233"/>
        <v>1</v>
      </c>
      <c r="AZ712" s="6" t="b">
        <f t="shared" si="234"/>
        <v>1</v>
      </c>
      <c r="BB712" s="38" t="str">
        <f ca="1">IF(AT712="Phantom Alt",MATCH($AS712,$AS$5:$AS712,0),IF(OR(OFFSET($AF712,0,8-COUNTBLANK($AG712:$AN712))=$F711,$BE712=$BE711),$BB711,""))</f>
        <v/>
      </c>
      <c r="BC712" s="41"/>
      <c r="BD712" s="55" t="str">
        <f t="shared" si="235"/>
        <v>90MB1BG0-C1BAY0 | 09016-00350000</v>
      </c>
      <c r="BE712" s="55" t="str">
        <f t="shared" ca="1" si="236"/>
        <v>90MB1BG0-C1BAY0 | 59MB1BGB-MB0A01S</v>
      </c>
      <c r="BF712" s="57">
        <f ca="1">IFERROR(VLOOKUP($BE712,$BD$5:$BF711,3,0)*$AE712,VLOOKUP($C712,Demanda!$A:$B,2,0)*$AE712)*IF(AT712="Phantom Alt",$BC712,TRUE)</f>
        <v>4500</v>
      </c>
      <c r="BG712" s="57">
        <f t="shared" ca="1" si="237"/>
        <v>4500</v>
      </c>
      <c r="BH712" s="57">
        <f>SUMIF(Invoice!A:A,F712,Invoice!B:B)</f>
        <v>4800</v>
      </c>
      <c r="BI712" s="57">
        <f t="shared" ca="1" si="238"/>
        <v>4500</v>
      </c>
      <c r="BJ712" s="57">
        <f ca="1">MIN((BI712-SUMIF($AS$5:AS711,AS712,$BJ$5:BJ711)),MAX(0,BH712-SUMIF($F$5:F711,F712,$BJ$5:BJ711)))</f>
        <v>4500</v>
      </c>
      <c r="BK712" s="57">
        <f t="shared" ca="1" si="239"/>
        <v>0</v>
      </c>
      <c r="BL712" s="57">
        <f ca="1">MAX(0,SUMIF(Invoice!A:A,F712,Invoice!B:B)-SUMIF(F:F,F712,BJ:BJ))*(COUNTIF(F:F,F712)=COUNTIF($F$5:F712,F712))</f>
        <v>300</v>
      </c>
    </row>
    <row r="713" spans="1:64" hidden="1">
      <c r="A713" s="43">
        <v>713</v>
      </c>
      <c r="B713" s="13" t="s">
        <v>145</v>
      </c>
      <c r="C713" s="13" t="s">
        <v>5706</v>
      </c>
      <c r="D713" s="13">
        <v>2</v>
      </c>
      <c r="E713" s="13">
        <v>2180</v>
      </c>
      <c r="F713" s="71" t="s">
        <v>585</v>
      </c>
      <c r="G713" s="71" t="s">
        <v>586</v>
      </c>
      <c r="H713" s="13" t="s">
        <v>1398</v>
      </c>
      <c r="I713" s="13" t="s">
        <v>55</v>
      </c>
      <c r="J713" s="28">
        <v>0</v>
      </c>
      <c r="K713" s="13" t="s">
        <v>148</v>
      </c>
      <c r="L713" s="13" t="s">
        <v>53</v>
      </c>
      <c r="M713" s="13">
        <v>3</v>
      </c>
      <c r="O713" s="13">
        <v>1</v>
      </c>
      <c r="P713" s="13">
        <v>2</v>
      </c>
      <c r="Q713" s="13">
        <v>2</v>
      </c>
      <c r="R713" s="13" t="s">
        <v>73</v>
      </c>
      <c r="S713" s="13" t="s">
        <v>73</v>
      </c>
      <c r="T713" s="13">
        <v>44901</v>
      </c>
      <c r="U713" s="13">
        <v>2958465</v>
      </c>
      <c r="V713" s="13" t="s">
        <v>5707</v>
      </c>
      <c r="W713" s="13" t="s">
        <v>144</v>
      </c>
      <c r="Y713" s="13" t="s">
        <v>143</v>
      </c>
      <c r="Z713" s="13">
        <v>7594328</v>
      </c>
      <c r="AA713" s="13">
        <v>1330</v>
      </c>
      <c r="AB713" s="13">
        <v>665</v>
      </c>
      <c r="AE713" s="51">
        <f t="shared" si="220"/>
        <v>3</v>
      </c>
      <c r="AG713" s="6" t="str">
        <f t="shared" si="221"/>
        <v>90MB1BG0-C1BAY0</v>
      </c>
      <c r="AH713" s="6" t="str">
        <f t="shared" si="222"/>
        <v>59MB1BGB-MB0A01S</v>
      </c>
      <c r="AI713" s="6" t="str">
        <f t="shared" si="223"/>
        <v/>
      </c>
      <c r="AJ713" s="6" t="str">
        <f t="shared" si="224"/>
        <v/>
      </c>
      <c r="AK713" s="6" t="str">
        <f t="shared" si="225"/>
        <v/>
      </c>
      <c r="AL713" s="6" t="str">
        <f t="shared" si="226"/>
        <v/>
      </c>
      <c r="AM713" s="6" t="str">
        <f t="shared" si="227"/>
        <v/>
      </c>
      <c r="AN713" s="6" t="str">
        <f t="shared" si="228"/>
        <v/>
      </c>
      <c r="AO713" s="6" t="str">
        <f t="shared" si="229"/>
        <v xml:space="preserve">90MB1BG0-C1BAY0 | 59MB1BGB-MB0A01S |  |  |  |  |  | </v>
      </c>
      <c r="AP713" s="6">
        <f t="shared" si="230"/>
        <v>0</v>
      </c>
      <c r="AQ713" s="4"/>
      <c r="AR713" s="6" t="b">
        <f t="shared" si="231"/>
        <v>1</v>
      </c>
      <c r="AS713" s="6" t="str">
        <f t="shared" si="232"/>
        <v>461E | 90MB1BG0-C1BAY0 | 59MB1BGB-MB0A01S |  |  |  |  |  |  | K7</v>
      </c>
      <c r="AT713" s="63">
        <f>IF(NOT(AR713),IF(TRIM($H713)="","Assembly","Phantom Alt"),VLOOKUP(F713,ZPCS04!B:G,6,0))</f>
        <v>943</v>
      </c>
      <c r="AU713" s="7"/>
      <c r="AV713" s="38">
        <f ca="1">IF(TRIM($W713)="F",OFFSET($A$5,MATCH($AS713,$AS$5:$AS713,0)-1,0),$A713)</f>
        <v>712</v>
      </c>
      <c r="AW713" s="38">
        <f ca="1">IFERROR(OFFSET(ZPCS04!$A$1,MATCH(F713,ZPCS04!B:B,0)-1,0),100)</f>
        <v>2</v>
      </c>
      <c r="AX713" s="7"/>
      <c r="AY713" s="6" t="b">
        <f t="shared" si="233"/>
        <v>1</v>
      </c>
      <c r="AZ713" s="6" t="b">
        <f t="shared" si="234"/>
        <v>1</v>
      </c>
      <c r="BB713" s="38" t="str">
        <f ca="1">IF(AT713="Phantom Alt",MATCH($AS713,$AS$5:$AS713,0),IF(OR(OFFSET($AF713,0,8-COUNTBLANK($AG713:$AN713))=$F712,$BE713=$BE712),$BB712,""))</f>
        <v/>
      </c>
      <c r="BC713" s="41"/>
      <c r="BD713" s="55" t="str">
        <f t="shared" si="235"/>
        <v>90MB1BG0-C1BAY0 | 09016-00350100</v>
      </c>
      <c r="BE713" s="55" t="str">
        <f t="shared" ca="1" si="236"/>
        <v>90MB1BG0-C1BAY0 | 59MB1BGB-MB0A01S</v>
      </c>
      <c r="BF713" s="57">
        <f ca="1">IFERROR(VLOOKUP($BE713,$BD$5:$BF712,3,0)*$AE713,VLOOKUP($C713,Demanda!$A:$B,2,0)*$AE713)*IF(AT713="Phantom Alt",$BC713,TRUE)</f>
        <v>4500</v>
      </c>
      <c r="BG713" s="57">
        <f t="shared" ca="1" si="237"/>
        <v>0</v>
      </c>
      <c r="BH713" s="57">
        <f>SUMIF(Invoice!A:A,F713,Invoice!B:B)</f>
        <v>0</v>
      </c>
      <c r="BI713" s="57">
        <f t="shared" ca="1" si="238"/>
        <v>4500</v>
      </c>
      <c r="BJ713" s="57">
        <f ca="1">MIN((BI713-SUMIF($AS$5:AS712,AS713,$BJ$5:BJ712)),MAX(0,BH713-SUMIF($F$5:F712,F713,$BJ$5:BJ712)))</f>
        <v>0</v>
      </c>
      <c r="BK713" s="57">
        <f t="shared" ca="1" si="239"/>
        <v>0</v>
      </c>
      <c r="BL713" s="57">
        <f ca="1">MAX(0,SUMIF(Invoice!A:A,F713,Invoice!B:B)-SUMIF(F:F,F713,BJ:BJ))*(COUNTIF(F:F,F713)=COUNTIF($F$5:F713,F713))</f>
        <v>0</v>
      </c>
    </row>
    <row r="714" spans="1:64" hidden="1">
      <c r="A714" s="43">
        <v>715</v>
      </c>
      <c r="B714" s="13" t="s">
        <v>145</v>
      </c>
      <c r="C714" s="13" t="s">
        <v>5706</v>
      </c>
      <c r="D714" s="13">
        <v>2</v>
      </c>
      <c r="E714" s="13">
        <v>2190</v>
      </c>
      <c r="F714" s="71" t="s">
        <v>587</v>
      </c>
      <c r="G714" s="71" t="s">
        <v>588</v>
      </c>
      <c r="I714" s="13" t="s">
        <v>54</v>
      </c>
      <c r="J714" s="28">
        <v>0</v>
      </c>
      <c r="K714" s="13" t="s">
        <v>148</v>
      </c>
      <c r="L714" s="13" t="s">
        <v>53</v>
      </c>
      <c r="M714" s="13">
        <v>2</v>
      </c>
      <c r="N714" s="13">
        <v>2</v>
      </c>
      <c r="O714" s="13">
        <v>1</v>
      </c>
      <c r="R714" s="13" t="s">
        <v>73</v>
      </c>
      <c r="S714" s="13" t="s">
        <v>73</v>
      </c>
      <c r="T714" s="13">
        <v>44901</v>
      </c>
      <c r="U714" s="13">
        <v>2958465</v>
      </c>
      <c r="V714" s="13" t="s">
        <v>5707</v>
      </c>
      <c r="W714" s="13" t="s">
        <v>144</v>
      </c>
      <c r="Y714" s="13" t="s">
        <v>143</v>
      </c>
      <c r="Z714" s="13">
        <v>7594328</v>
      </c>
      <c r="AA714" s="13">
        <v>1332</v>
      </c>
      <c r="AB714" s="13">
        <v>666</v>
      </c>
      <c r="AE714" s="51">
        <f t="shared" si="220"/>
        <v>2</v>
      </c>
      <c r="AG714" s="6" t="str">
        <f t="shared" si="221"/>
        <v>90MB1BG0-C1BAY0</v>
      </c>
      <c r="AH714" s="6" t="str">
        <f t="shared" si="222"/>
        <v>59MB1BGB-MB0A01S</v>
      </c>
      <c r="AI714" s="6" t="str">
        <f t="shared" si="223"/>
        <v/>
      </c>
      <c r="AJ714" s="6" t="str">
        <f t="shared" si="224"/>
        <v/>
      </c>
      <c r="AK714" s="6" t="str">
        <f t="shared" si="225"/>
        <v/>
      </c>
      <c r="AL714" s="6" t="str">
        <f t="shared" si="226"/>
        <v/>
      </c>
      <c r="AM714" s="6" t="str">
        <f t="shared" si="227"/>
        <v/>
      </c>
      <c r="AN714" s="6" t="str">
        <f t="shared" si="228"/>
        <v/>
      </c>
      <c r="AO714" s="6" t="str">
        <f t="shared" si="229"/>
        <v xml:space="preserve">90MB1BG0-C1BAY0 | 59MB1BGB-MB0A01S |  |  |  |  |  | </v>
      </c>
      <c r="AP714" s="6">
        <f t="shared" si="230"/>
        <v>100</v>
      </c>
      <c r="AQ714" s="4"/>
      <c r="AR714" s="6" t="b">
        <f t="shared" si="231"/>
        <v>1</v>
      </c>
      <c r="AS714" s="6" t="str">
        <f t="shared" si="232"/>
        <v>461E | 90MB1BG0-C1BAY0 | 59MB1BGB-MB0A01S |  |  |  |  |  |  | uniq714</v>
      </c>
      <c r="AT714" s="63">
        <f>IF(NOT(AR714),IF(TRIM($H714)="","Assembly","Phantom Alt"),VLOOKUP(F714,ZPCS04!B:G,6,0))</f>
        <v>105</v>
      </c>
      <c r="AU714" s="7"/>
      <c r="AV714" s="38">
        <f ca="1">IF(TRIM($W714)="F",OFFSET($A$5,MATCH($AS714,$AS$5:$AS714,0)-1,0),$A714)</f>
        <v>715</v>
      </c>
      <c r="AW714" s="38">
        <f ca="1">IFERROR(OFFSET(ZPCS04!$A$1,MATCH(F714,ZPCS04!B:B,0)-1,0),100)</f>
        <v>1.99999997</v>
      </c>
      <c r="AX714" s="7"/>
      <c r="AY714" s="6" t="b">
        <f t="shared" si="233"/>
        <v>1</v>
      </c>
      <c r="AZ714" s="6" t="b">
        <f t="shared" si="234"/>
        <v>1</v>
      </c>
      <c r="BB714" s="38" t="str">
        <f ca="1">IF(AT714="Phantom Alt",MATCH($AS714,$AS$5:$AS714,0),IF(OR(OFFSET($AF714,0,8-COUNTBLANK($AG714:$AN714))=$F713,$BE714=$BE713),$BB713,""))</f>
        <v/>
      </c>
      <c r="BC714" s="41"/>
      <c r="BD714" s="55" t="str">
        <f t="shared" si="235"/>
        <v>90MB1BG0-C1BAY0 | 09016-00542000</v>
      </c>
      <c r="BE714" s="55" t="str">
        <f t="shared" ca="1" si="236"/>
        <v>90MB1BG0-C1BAY0 | 59MB1BGB-MB0A01S</v>
      </c>
      <c r="BF714" s="57">
        <f ca="1">IFERROR(VLOOKUP($BE714,$BD$5:$BF713,3,0)*$AE714,VLOOKUP($C714,Demanda!$A:$B,2,0)*$AE714)*IF(AT714="Phantom Alt",$BC714,TRUE)</f>
        <v>3000</v>
      </c>
      <c r="BG714" s="57">
        <f t="shared" ca="1" si="237"/>
        <v>3000</v>
      </c>
      <c r="BH714" s="57">
        <f>SUMIF(Invoice!A:A,F714,Invoice!B:B)</f>
        <v>3000</v>
      </c>
      <c r="BI714" s="57">
        <f t="shared" ca="1" si="238"/>
        <v>3000</v>
      </c>
      <c r="BJ714" s="57">
        <f ca="1">MIN((BI714-SUMIF($AS$5:AS713,AS714,$BJ$5:BJ713)),MAX(0,BH714-SUMIF($F$5:F713,F714,$BJ$5:BJ713)))</f>
        <v>3000</v>
      </c>
      <c r="BK714" s="57">
        <f t="shared" ca="1" si="239"/>
        <v>0</v>
      </c>
      <c r="BL714" s="57">
        <f ca="1">MAX(0,SUMIF(Invoice!A:A,F714,Invoice!B:B)-SUMIF(F:F,F714,BJ:BJ))*(COUNTIF(F:F,F714)=COUNTIF($F$5:F714,F714))</f>
        <v>0</v>
      </c>
    </row>
    <row r="715" spans="1:64" hidden="1">
      <c r="A715" s="43">
        <v>714</v>
      </c>
      <c r="B715" s="13" t="s">
        <v>145</v>
      </c>
      <c r="C715" s="13" t="s">
        <v>5706</v>
      </c>
      <c r="D715" s="13">
        <v>2</v>
      </c>
      <c r="E715" s="13">
        <v>2200</v>
      </c>
      <c r="F715" s="71" t="s">
        <v>5369</v>
      </c>
      <c r="G715" s="71" t="s">
        <v>5370</v>
      </c>
      <c r="H715" s="13" t="s">
        <v>1415</v>
      </c>
      <c r="I715" s="13" t="s">
        <v>55</v>
      </c>
      <c r="J715" s="28">
        <v>0</v>
      </c>
      <c r="K715" s="13" t="s">
        <v>148</v>
      </c>
      <c r="L715" s="13" t="s">
        <v>53</v>
      </c>
      <c r="M715" s="13">
        <v>2</v>
      </c>
      <c r="O715" s="13">
        <v>1</v>
      </c>
      <c r="P715" s="13">
        <v>2</v>
      </c>
      <c r="Q715" s="13">
        <v>2</v>
      </c>
      <c r="R715" s="13" t="s">
        <v>73</v>
      </c>
      <c r="S715" s="13" t="s">
        <v>73</v>
      </c>
      <c r="T715" s="13">
        <v>44901</v>
      </c>
      <c r="U715" s="13">
        <v>2958465</v>
      </c>
      <c r="V715" s="13" t="s">
        <v>5707</v>
      </c>
      <c r="W715" s="13" t="s">
        <v>144</v>
      </c>
      <c r="Y715" s="13" t="s">
        <v>143</v>
      </c>
      <c r="Z715" s="13">
        <v>7594328</v>
      </c>
      <c r="AA715" s="13">
        <v>1336</v>
      </c>
      <c r="AB715" s="13">
        <v>668</v>
      </c>
      <c r="AE715" s="51">
        <f t="shared" si="220"/>
        <v>2</v>
      </c>
      <c r="AG715" s="6" t="str">
        <f t="shared" si="221"/>
        <v>90MB1BG0-C1BAY0</v>
      </c>
      <c r="AH715" s="6" t="str">
        <f t="shared" si="222"/>
        <v>59MB1BGB-MB0A01S</v>
      </c>
      <c r="AI715" s="6" t="str">
        <f t="shared" si="223"/>
        <v/>
      </c>
      <c r="AJ715" s="6" t="str">
        <f t="shared" si="224"/>
        <v/>
      </c>
      <c r="AK715" s="6" t="str">
        <f t="shared" si="225"/>
        <v/>
      </c>
      <c r="AL715" s="6" t="str">
        <f t="shared" si="226"/>
        <v/>
      </c>
      <c r="AM715" s="6" t="str">
        <f t="shared" si="227"/>
        <v/>
      </c>
      <c r="AN715" s="6" t="str">
        <f t="shared" si="228"/>
        <v/>
      </c>
      <c r="AO715" s="6" t="str">
        <f t="shared" si="229"/>
        <v xml:space="preserve">90MB1BG0-C1BAY0 | 59MB1BGB-MB0A01S |  |  |  |  |  | </v>
      </c>
      <c r="AP715" s="6">
        <f t="shared" si="230"/>
        <v>0</v>
      </c>
      <c r="AQ715" s="4"/>
      <c r="AR715" s="6" t="b">
        <f t="shared" si="231"/>
        <v>1</v>
      </c>
      <c r="AS715" s="6" t="str">
        <f t="shared" si="232"/>
        <v>461E | 90MB1BG0-C1BAY0 | 59MB1BGB-MB0A01S |  |  |  |  |  |  | K9</v>
      </c>
      <c r="AT715" s="63">
        <f>IF(NOT(AR715),IF(TRIM($H715)="","Assembly","Phantom Alt"),VLOOKUP(F715,ZPCS04!B:G,6,0))</f>
        <v>1203</v>
      </c>
      <c r="AU715" s="7"/>
      <c r="AV715" s="38">
        <f ca="1">IF(TRIM($W715)="F",OFFSET($A$5,MATCH($AS715,$AS$5:$AS715,0)-1,0),$A715)</f>
        <v>714</v>
      </c>
      <c r="AW715" s="38">
        <f ca="1">IFERROR(OFFSET(ZPCS04!$A$1,MATCH(F715,ZPCS04!B:B,0)-1,0),100)</f>
        <v>2</v>
      </c>
      <c r="AX715" s="7"/>
      <c r="AY715" s="6" t="b">
        <f t="shared" si="233"/>
        <v>1</v>
      </c>
      <c r="AZ715" s="6" t="b">
        <f t="shared" si="234"/>
        <v>1</v>
      </c>
      <c r="BB715" s="38" t="str">
        <f ca="1">IF(AT715="Phantom Alt",MATCH($AS715,$AS$5:$AS715,0),IF(OR(OFFSET($AF715,0,8-COUNTBLANK($AG715:$AN715))=$F714,$BE715=$BE714),$BB714,""))</f>
        <v/>
      </c>
      <c r="BC715" s="41"/>
      <c r="BD715" s="55" t="str">
        <f t="shared" si="235"/>
        <v>90MB1BG0-C1BAY0 | 09023-00022200</v>
      </c>
      <c r="BE715" s="55" t="str">
        <f t="shared" ca="1" si="236"/>
        <v>90MB1BG0-C1BAY0 | 59MB1BGB-MB0A01S</v>
      </c>
      <c r="BF715" s="57">
        <f ca="1">IFERROR(VLOOKUP($BE715,$BD$5:$BF714,3,0)*$AE715,VLOOKUP($C715,Demanda!$A:$B,2,0)*$AE715)*IF(AT715="Phantom Alt",$BC715,TRUE)</f>
        <v>3000</v>
      </c>
      <c r="BG715" s="57">
        <f t="shared" ca="1" si="237"/>
        <v>0</v>
      </c>
      <c r="BH715" s="57">
        <f>SUMIF(Invoice!A:A,F715,Invoice!B:B)</f>
        <v>0</v>
      </c>
      <c r="BI715" s="57">
        <f t="shared" ca="1" si="238"/>
        <v>3000</v>
      </c>
      <c r="BJ715" s="57">
        <f ca="1">MIN((BI715-SUMIF($AS$5:AS714,AS715,$BJ$5:BJ714)),MAX(0,BH715-SUMIF($F$5:F714,F715,$BJ$5:BJ714)))</f>
        <v>0</v>
      </c>
      <c r="BK715" s="57">
        <f t="shared" ca="1" si="239"/>
        <v>0</v>
      </c>
      <c r="BL715" s="57">
        <f ca="1">MAX(0,SUMIF(Invoice!A:A,F715,Invoice!B:B)-SUMIF(F:F,F715,BJ:BJ))*(COUNTIF(F:F,F715)=COUNTIF($F$5:F715,F715))</f>
        <v>0</v>
      </c>
    </row>
    <row r="716" spans="1:64" hidden="1">
      <c r="A716" s="43">
        <v>716</v>
      </c>
      <c r="B716" s="13" t="s">
        <v>145</v>
      </c>
      <c r="C716" s="13" t="s">
        <v>5706</v>
      </c>
      <c r="D716" s="13">
        <v>2</v>
      </c>
      <c r="E716" s="13">
        <v>2200</v>
      </c>
      <c r="F716" s="71" t="s">
        <v>5371</v>
      </c>
      <c r="G716" s="71" t="s">
        <v>5372</v>
      </c>
      <c r="H716" s="13" t="s">
        <v>1415</v>
      </c>
      <c r="I716" s="13" t="s">
        <v>55</v>
      </c>
      <c r="J716" s="28">
        <v>0</v>
      </c>
      <c r="K716" s="13" t="s">
        <v>580</v>
      </c>
      <c r="L716" s="13" t="s">
        <v>53</v>
      </c>
      <c r="M716" s="13">
        <v>2</v>
      </c>
      <c r="O716" s="13">
        <v>1</v>
      </c>
      <c r="P716" s="13">
        <v>2</v>
      </c>
      <c r="Q716" s="13">
        <v>3</v>
      </c>
      <c r="R716" s="13" t="s">
        <v>122</v>
      </c>
      <c r="S716" s="13" t="s">
        <v>122</v>
      </c>
      <c r="T716" s="13">
        <v>44901</v>
      </c>
      <c r="U716" s="13">
        <v>2958465</v>
      </c>
      <c r="V716" s="13" t="s">
        <v>5707</v>
      </c>
      <c r="W716" s="13" t="s">
        <v>144</v>
      </c>
      <c r="Y716" s="13" t="s">
        <v>143</v>
      </c>
      <c r="Z716" s="13">
        <v>7594328</v>
      </c>
      <c r="AA716" s="13">
        <v>1338</v>
      </c>
      <c r="AB716" s="13">
        <v>669</v>
      </c>
      <c r="AE716" s="51">
        <f t="shared" si="220"/>
        <v>2</v>
      </c>
      <c r="AG716" s="6" t="str">
        <f t="shared" si="221"/>
        <v>90MB1BG0-C1BAY0</v>
      </c>
      <c r="AH716" s="6" t="str">
        <f t="shared" si="222"/>
        <v>59MB1BGB-MB0A01S</v>
      </c>
      <c r="AI716" s="6" t="str">
        <f t="shared" si="223"/>
        <v/>
      </c>
      <c r="AJ716" s="6" t="str">
        <f t="shared" si="224"/>
        <v/>
      </c>
      <c r="AK716" s="6" t="str">
        <f t="shared" si="225"/>
        <v/>
      </c>
      <c r="AL716" s="6" t="str">
        <f t="shared" si="226"/>
        <v/>
      </c>
      <c r="AM716" s="6" t="str">
        <f t="shared" si="227"/>
        <v/>
      </c>
      <c r="AN716" s="6" t="str">
        <f t="shared" si="228"/>
        <v/>
      </c>
      <c r="AO716" s="6" t="str">
        <f t="shared" si="229"/>
        <v xml:space="preserve">90MB1BG0-C1BAY0 | 59MB1BGB-MB0A01S |  |  |  |  |  | </v>
      </c>
      <c r="AP716" s="6">
        <f t="shared" si="230"/>
        <v>0</v>
      </c>
      <c r="AQ716" s="4"/>
      <c r="AR716" s="6" t="b">
        <f t="shared" si="231"/>
        <v>1</v>
      </c>
      <c r="AS716" s="6" t="str">
        <f t="shared" si="232"/>
        <v>461E | 90MB1BG0-C1BAY0 | 59MB1BGB-MB0A01S |  |  |  |  |  |  | K9</v>
      </c>
      <c r="AT716" s="63">
        <f>IF(NOT(AR716),IF(TRIM($H716)="","Assembly","Phantom Alt"),VLOOKUP(F716,ZPCS04!B:G,6,0))</f>
        <v>1203</v>
      </c>
      <c r="AU716" s="7"/>
      <c r="AV716" s="38">
        <f ca="1">IF(TRIM($W716)="F",OFFSET($A$5,MATCH($AS716,$AS$5:$AS716,0)-1,0),$A716)</f>
        <v>714</v>
      </c>
      <c r="AW716" s="38">
        <f ca="1">IFERROR(OFFSET(ZPCS04!$A$1,MATCH(F716,ZPCS04!B:B,0)-1,0),100)</f>
        <v>2</v>
      </c>
      <c r="AX716" s="7"/>
      <c r="AY716" s="6" t="b">
        <f t="shared" si="233"/>
        <v>1</v>
      </c>
      <c r="AZ716" s="6" t="b">
        <f t="shared" si="234"/>
        <v>1</v>
      </c>
      <c r="BB716" s="38" t="str">
        <f ca="1">IF(AT716="Phantom Alt",MATCH($AS716,$AS$5:$AS716,0),IF(OR(OFFSET($AF716,0,8-COUNTBLANK($AG716:$AN716))=$F715,$BE716=$BE715),$BB715,""))</f>
        <v/>
      </c>
      <c r="BC716" s="41"/>
      <c r="BD716" s="55" t="str">
        <f t="shared" si="235"/>
        <v>90MB1BG0-C1BAY0 | 09G092090100</v>
      </c>
      <c r="BE716" s="55" t="str">
        <f t="shared" ca="1" si="236"/>
        <v>90MB1BG0-C1BAY0 | 59MB1BGB-MB0A01S</v>
      </c>
      <c r="BF716" s="57">
        <f ca="1">IFERROR(VLOOKUP($BE716,$BD$5:$BF715,3,0)*$AE716,VLOOKUP($C716,Demanda!$A:$B,2,0)*$AE716)*IF(AT716="Phantom Alt",$BC716,TRUE)</f>
        <v>3000</v>
      </c>
      <c r="BG716" s="57">
        <f t="shared" ca="1" si="237"/>
        <v>0</v>
      </c>
      <c r="BH716" s="57">
        <f>SUMIF(Invoice!A:A,F716,Invoice!B:B)</f>
        <v>0</v>
      </c>
      <c r="BI716" s="57">
        <f t="shared" ca="1" si="238"/>
        <v>3000</v>
      </c>
      <c r="BJ716" s="57">
        <f ca="1">MIN((BI716-SUMIF($AS$5:AS715,AS716,$BJ$5:BJ715)),MAX(0,BH716-SUMIF($F$5:F715,F716,$BJ$5:BJ715)))</f>
        <v>0</v>
      </c>
      <c r="BK716" s="57">
        <f t="shared" ca="1" si="239"/>
        <v>0</v>
      </c>
      <c r="BL716" s="57">
        <f ca="1">MAX(0,SUMIF(Invoice!A:A,F716,Invoice!B:B)-SUMIF(F:F,F716,BJ:BJ))*(COUNTIF(F:F,F716)=COUNTIF($F$5:F716,F716))</f>
        <v>0</v>
      </c>
    </row>
    <row r="717" spans="1:64" hidden="1">
      <c r="A717" s="43">
        <v>717</v>
      </c>
      <c r="B717" s="13" t="s">
        <v>145</v>
      </c>
      <c r="C717" s="13" t="s">
        <v>5706</v>
      </c>
      <c r="D717" s="13">
        <v>2</v>
      </c>
      <c r="E717" s="13">
        <v>2200</v>
      </c>
      <c r="F717" s="71" t="s">
        <v>5373</v>
      </c>
      <c r="G717" s="71" t="s">
        <v>5374</v>
      </c>
      <c r="H717" s="13" t="s">
        <v>1415</v>
      </c>
      <c r="I717" s="13" t="s">
        <v>54</v>
      </c>
      <c r="J717" s="28">
        <v>100</v>
      </c>
      <c r="K717" s="13" t="s">
        <v>148</v>
      </c>
      <c r="L717" s="13" t="s">
        <v>53</v>
      </c>
      <c r="M717" s="13">
        <v>2</v>
      </c>
      <c r="N717" s="13">
        <v>2</v>
      </c>
      <c r="O717" s="13">
        <v>1</v>
      </c>
      <c r="P717" s="13">
        <v>2</v>
      </c>
      <c r="Q717" s="13">
        <v>1</v>
      </c>
      <c r="R717" s="13" t="s">
        <v>73</v>
      </c>
      <c r="S717" s="13" t="s">
        <v>73</v>
      </c>
      <c r="T717" s="13">
        <v>44901</v>
      </c>
      <c r="U717" s="13">
        <v>2958465</v>
      </c>
      <c r="V717" s="13" t="s">
        <v>5707</v>
      </c>
      <c r="W717" s="13" t="s">
        <v>144</v>
      </c>
      <c r="Y717" s="13" t="s">
        <v>143</v>
      </c>
      <c r="Z717" s="13">
        <v>7594328</v>
      </c>
      <c r="AA717" s="13">
        <v>1334</v>
      </c>
      <c r="AB717" s="13">
        <v>667</v>
      </c>
      <c r="AE717" s="51">
        <f t="shared" si="220"/>
        <v>2</v>
      </c>
      <c r="AG717" s="6" t="str">
        <f t="shared" si="221"/>
        <v>90MB1BG0-C1BAY0</v>
      </c>
      <c r="AH717" s="6" t="str">
        <f t="shared" si="222"/>
        <v>59MB1BGB-MB0A01S</v>
      </c>
      <c r="AI717" s="6" t="str">
        <f t="shared" si="223"/>
        <v/>
      </c>
      <c r="AJ717" s="6" t="str">
        <f t="shared" si="224"/>
        <v/>
      </c>
      <c r="AK717" s="6" t="str">
        <f t="shared" si="225"/>
        <v/>
      </c>
      <c r="AL717" s="6" t="str">
        <f t="shared" si="226"/>
        <v/>
      </c>
      <c r="AM717" s="6" t="str">
        <f t="shared" si="227"/>
        <v/>
      </c>
      <c r="AN717" s="6" t="str">
        <f t="shared" si="228"/>
        <v/>
      </c>
      <c r="AO717" s="6" t="str">
        <f t="shared" si="229"/>
        <v xml:space="preserve">90MB1BG0-C1BAY0 | 59MB1BGB-MB0A01S |  |  |  |  |  | </v>
      </c>
      <c r="AP717" s="6">
        <f t="shared" si="230"/>
        <v>100</v>
      </c>
      <c r="AQ717" s="4"/>
      <c r="AR717" s="6" t="b">
        <f t="shared" si="231"/>
        <v>1</v>
      </c>
      <c r="AS717" s="6" t="str">
        <f t="shared" si="232"/>
        <v>461E | 90MB1BG0-C1BAY0 | 59MB1BGB-MB0A01S |  |  |  |  |  |  | K9</v>
      </c>
      <c r="AT717" s="63">
        <f>IF(NOT(AR717),IF(TRIM($H717)="","Assembly","Phantom Alt"),VLOOKUP(F717,ZPCS04!B:G,6,0))</f>
        <v>1203</v>
      </c>
      <c r="AU717" s="7"/>
      <c r="AV717" s="38">
        <f ca="1">IF(TRIM($W717)="F",OFFSET($A$5,MATCH($AS717,$AS$5:$AS717,0)-1,0),$A717)</f>
        <v>714</v>
      </c>
      <c r="AW717" s="38">
        <f ca="1">IFERROR(OFFSET(ZPCS04!$A$1,MATCH(F717,ZPCS04!B:B,0)-1,0),100)</f>
        <v>1.99999996</v>
      </c>
      <c r="AX717" s="7"/>
      <c r="AY717" s="6" t="b">
        <f t="shared" si="233"/>
        <v>1</v>
      </c>
      <c r="AZ717" s="6" t="b">
        <f t="shared" si="234"/>
        <v>1</v>
      </c>
      <c r="BB717" s="38" t="str">
        <f ca="1">IF(AT717="Phantom Alt",MATCH($AS717,$AS$5:$AS717,0),IF(OR(OFFSET($AF717,0,8-COUNTBLANK($AG717:$AN717))=$F716,$BE717=$BE716),$BB716,""))</f>
        <v/>
      </c>
      <c r="BC717" s="41"/>
      <c r="BD717" s="55" t="str">
        <f t="shared" si="235"/>
        <v>90MB1BG0-C1BAY0 | 09G092090108</v>
      </c>
      <c r="BE717" s="55" t="str">
        <f t="shared" ca="1" si="236"/>
        <v>90MB1BG0-C1BAY0 | 59MB1BGB-MB0A01S</v>
      </c>
      <c r="BF717" s="57">
        <f ca="1">IFERROR(VLOOKUP($BE717,$BD$5:$BF716,3,0)*$AE717,VLOOKUP($C717,Demanda!$A:$B,2,0)*$AE717)*IF(AT717="Phantom Alt",$BC717,TRUE)</f>
        <v>3000</v>
      </c>
      <c r="BG717" s="57">
        <f t="shared" ca="1" si="237"/>
        <v>3000</v>
      </c>
      <c r="BH717" s="57">
        <f>SUMIF(Invoice!A:A,F717,Invoice!B:B)</f>
        <v>4000</v>
      </c>
      <c r="BI717" s="57">
        <f t="shared" ca="1" si="238"/>
        <v>3000</v>
      </c>
      <c r="BJ717" s="57">
        <f ca="1">MIN((BI717-SUMIF($AS$5:AS716,AS717,$BJ$5:BJ716)),MAX(0,BH717-SUMIF($F$5:F716,F717,$BJ$5:BJ716)))</f>
        <v>3000</v>
      </c>
      <c r="BK717" s="57">
        <f t="shared" ca="1" si="239"/>
        <v>0</v>
      </c>
      <c r="BL717" s="57">
        <f ca="1">MAX(0,SUMIF(Invoice!A:A,F717,Invoice!B:B)-SUMIF(F:F,F717,BJ:BJ))*(COUNTIF(F:F,F717)=COUNTIF($F$5:F717,F717))</f>
        <v>1000</v>
      </c>
    </row>
    <row r="718" spans="1:64" hidden="1">
      <c r="A718" s="43">
        <v>718</v>
      </c>
      <c r="B718" s="13" t="s">
        <v>145</v>
      </c>
      <c r="C718" s="13" t="s">
        <v>5706</v>
      </c>
      <c r="D718" s="13">
        <v>2</v>
      </c>
      <c r="E718" s="13">
        <v>2210</v>
      </c>
      <c r="F718" s="71" t="s">
        <v>302</v>
      </c>
      <c r="G718" s="71" t="s">
        <v>303</v>
      </c>
      <c r="I718" s="13" t="s">
        <v>54</v>
      </c>
      <c r="J718" s="28">
        <v>0</v>
      </c>
      <c r="K718" s="13" t="s">
        <v>148</v>
      </c>
      <c r="L718" s="13" t="s">
        <v>53</v>
      </c>
      <c r="M718" s="13">
        <v>1</v>
      </c>
      <c r="N718" s="13">
        <v>1</v>
      </c>
      <c r="O718" s="13">
        <v>1</v>
      </c>
      <c r="R718" s="13" t="s">
        <v>73</v>
      </c>
      <c r="S718" s="13" t="s">
        <v>73</v>
      </c>
      <c r="T718" s="13">
        <v>44901</v>
      </c>
      <c r="U718" s="13">
        <v>2958465</v>
      </c>
      <c r="V718" s="13" t="s">
        <v>5707</v>
      </c>
      <c r="W718" s="13" t="s">
        <v>144</v>
      </c>
      <c r="Y718" s="13" t="s">
        <v>143</v>
      </c>
      <c r="Z718" s="13">
        <v>7594328</v>
      </c>
      <c r="AA718" s="13">
        <v>1340</v>
      </c>
      <c r="AB718" s="13">
        <v>670</v>
      </c>
      <c r="AE718" s="51">
        <f t="shared" si="220"/>
        <v>1</v>
      </c>
      <c r="AG718" s="6" t="str">
        <f t="shared" si="221"/>
        <v>90MB1BG0-C1BAY0</v>
      </c>
      <c r="AH718" s="6" t="str">
        <f t="shared" si="222"/>
        <v>59MB1BGB-MB0A01S</v>
      </c>
      <c r="AI718" s="6" t="str">
        <f t="shared" si="223"/>
        <v/>
      </c>
      <c r="AJ718" s="6" t="str">
        <f t="shared" si="224"/>
        <v/>
      </c>
      <c r="AK718" s="6" t="str">
        <f t="shared" si="225"/>
        <v/>
      </c>
      <c r="AL718" s="6" t="str">
        <f t="shared" si="226"/>
        <v/>
      </c>
      <c r="AM718" s="6" t="str">
        <f t="shared" si="227"/>
        <v/>
      </c>
      <c r="AN718" s="6" t="str">
        <f t="shared" si="228"/>
        <v/>
      </c>
      <c r="AO718" s="6" t="str">
        <f t="shared" si="229"/>
        <v xml:space="preserve">90MB1BG0-C1BAY0 | 59MB1BGB-MB0A01S |  |  |  |  |  | </v>
      </c>
      <c r="AP718" s="6">
        <f t="shared" si="230"/>
        <v>100</v>
      </c>
      <c r="AQ718" s="4"/>
      <c r="AR718" s="6" t="b">
        <f t="shared" si="231"/>
        <v>1</v>
      </c>
      <c r="AS718" s="6" t="str">
        <f t="shared" si="232"/>
        <v>461E | 90MB1BG0-C1BAY0 | 59MB1BGB-MB0A01S |  |  |  |  |  |  | uniq718</v>
      </c>
      <c r="AT718" s="63">
        <f>IF(NOT(AR718),IF(TRIM($H718)="","Assembly","Phantom Alt"),VLOOKUP(F718,ZPCS04!B:G,6,0))</f>
        <v>24</v>
      </c>
      <c r="AU718" s="7"/>
      <c r="AV718" s="38">
        <f ca="1">IF(TRIM($W718)="F",OFFSET($A$5,MATCH($AS718,$AS$5:$AS718,0)-1,0),$A718)</f>
        <v>718</v>
      </c>
      <c r="AW718" s="38">
        <f ca="1">IFERROR(OFFSET(ZPCS04!$A$1,MATCH(F718,ZPCS04!B:B,0)-1,0),100)</f>
        <v>1.9999999850000001</v>
      </c>
      <c r="AX718" s="7"/>
      <c r="AY718" s="6" t="b">
        <f t="shared" si="233"/>
        <v>1</v>
      </c>
      <c r="AZ718" s="6" t="b">
        <f t="shared" si="234"/>
        <v>1</v>
      </c>
      <c r="BB718" s="38" t="str">
        <f ca="1">IF(AT718="Phantom Alt",MATCH($AS718,$AS$5:$AS718,0),IF(OR(OFFSET($AF718,0,8-COUNTBLANK($AG718:$AN718))=$F717,$BE718=$BE717),$BB717,""))</f>
        <v/>
      </c>
      <c r="BC718" s="41"/>
      <c r="BD718" s="55" t="str">
        <f t="shared" si="235"/>
        <v>90MB1BG0-C1BAY0 | 06014-01430000</v>
      </c>
      <c r="BE718" s="55" t="str">
        <f t="shared" ca="1" si="236"/>
        <v>90MB1BG0-C1BAY0 | 59MB1BGB-MB0A01S</v>
      </c>
      <c r="BF718" s="57">
        <f ca="1">IFERROR(VLOOKUP($BE718,$BD$5:$BF717,3,0)*$AE718,VLOOKUP($C718,Demanda!$A:$B,2,0)*$AE718)*IF(AT718="Phantom Alt",$BC718,TRUE)</f>
        <v>1500</v>
      </c>
      <c r="BG718" s="57">
        <f t="shared" ca="1" si="237"/>
        <v>1500</v>
      </c>
      <c r="BH718" s="57">
        <f>SUMIF(Invoice!A:A,F718,Invoice!B:B)</f>
        <v>1500</v>
      </c>
      <c r="BI718" s="57">
        <f t="shared" ca="1" si="238"/>
        <v>1500</v>
      </c>
      <c r="BJ718" s="57">
        <f ca="1">MIN((BI718-SUMIF($AS$5:AS717,AS718,$BJ$5:BJ717)),MAX(0,BH718-SUMIF($F$5:F717,F718,$BJ$5:BJ717)))</f>
        <v>1500</v>
      </c>
      <c r="BK718" s="57">
        <f t="shared" ca="1" si="239"/>
        <v>0</v>
      </c>
      <c r="BL718" s="57">
        <f ca="1">MAX(0,SUMIF(Invoice!A:A,F718,Invoice!B:B)-SUMIF(F:F,F718,BJ:BJ))*(COUNTIF(F:F,F718)=COUNTIF($F$5:F718,F718))</f>
        <v>0</v>
      </c>
    </row>
    <row r="719" spans="1:64" hidden="1">
      <c r="A719" s="43">
        <v>720</v>
      </c>
      <c r="B719" s="13" t="s">
        <v>145</v>
      </c>
      <c r="C719" s="13" t="s">
        <v>5706</v>
      </c>
      <c r="D719" s="13">
        <v>2</v>
      </c>
      <c r="E719" s="13">
        <v>2220</v>
      </c>
      <c r="F719" s="71" t="s">
        <v>597</v>
      </c>
      <c r="G719" s="71" t="s">
        <v>598</v>
      </c>
      <c r="H719" s="13" t="s">
        <v>1428</v>
      </c>
      <c r="I719" s="13" t="s">
        <v>55</v>
      </c>
      <c r="J719" s="28">
        <v>0</v>
      </c>
      <c r="K719" s="13" t="s">
        <v>148</v>
      </c>
      <c r="L719" s="13" t="s">
        <v>53</v>
      </c>
      <c r="M719" s="13">
        <v>14</v>
      </c>
      <c r="O719" s="13">
        <v>1</v>
      </c>
      <c r="P719" s="13">
        <v>2</v>
      </c>
      <c r="Q719" s="13">
        <v>2</v>
      </c>
      <c r="R719" s="13" t="s">
        <v>73</v>
      </c>
      <c r="S719" s="13" t="s">
        <v>73</v>
      </c>
      <c r="T719" s="13">
        <v>44901</v>
      </c>
      <c r="U719" s="13">
        <v>2958465</v>
      </c>
      <c r="V719" s="13" t="s">
        <v>5707</v>
      </c>
      <c r="W719" s="13" t="s">
        <v>144</v>
      </c>
      <c r="Y719" s="13" t="s">
        <v>143</v>
      </c>
      <c r="Z719" s="13">
        <v>7594328</v>
      </c>
      <c r="AA719" s="13">
        <v>1344</v>
      </c>
      <c r="AB719" s="13">
        <v>672</v>
      </c>
      <c r="AE719" s="51">
        <f t="shared" si="220"/>
        <v>14</v>
      </c>
      <c r="AG719" s="6" t="str">
        <f t="shared" si="221"/>
        <v>90MB1BG0-C1BAY0</v>
      </c>
      <c r="AH719" s="6" t="str">
        <f t="shared" si="222"/>
        <v>59MB1BGB-MB0A01S</v>
      </c>
      <c r="AI719" s="6" t="str">
        <f t="shared" si="223"/>
        <v/>
      </c>
      <c r="AJ719" s="6" t="str">
        <f t="shared" si="224"/>
        <v/>
      </c>
      <c r="AK719" s="6" t="str">
        <f t="shared" si="225"/>
        <v/>
      </c>
      <c r="AL719" s="6" t="str">
        <f t="shared" si="226"/>
        <v/>
      </c>
      <c r="AM719" s="6" t="str">
        <f t="shared" si="227"/>
        <v/>
      </c>
      <c r="AN719" s="6" t="str">
        <f t="shared" si="228"/>
        <v/>
      </c>
      <c r="AO719" s="6" t="str">
        <f t="shared" si="229"/>
        <v xml:space="preserve">90MB1BG0-C1BAY0 | 59MB1BGB-MB0A01S |  |  |  |  |  | </v>
      </c>
      <c r="AP719" s="6">
        <f t="shared" si="230"/>
        <v>0</v>
      </c>
      <c r="AQ719" s="4"/>
      <c r="AR719" s="6" t="b">
        <f t="shared" si="231"/>
        <v>1</v>
      </c>
      <c r="AS719" s="6" t="str">
        <f t="shared" si="232"/>
        <v>461E | 90MB1BG0-C1BAY0 | 59MB1BGB-MB0A01S |  |  |  |  |  |  | L1</v>
      </c>
      <c r="AT719" s="63">
        <f>IF(NOT(AR719),IF(TRIM($H719)="","Assembly","Phantom Alt"),VLOOKUP(F719,ZPCS04!B:G,6,0))</f>
        <v>618</v>
      </c>
      <c r="AU719" s="7"/>
      <c r="AV719" s="38">
        <f ca="1">IF(TRIM($W719)="F",OFFSET($A$5,MATCH($AS719,$AS$5:$AS719,0)-1,0),$A719)</f>
        <v>720</v>
      </c>
      <c r="AW719" s="38">
        <f ca="1">IFERROR(OFFSET(ZPCS04!$A$1,MATCH(F719,ZPCS04!B:B,0)-1,0),100)</f>
        <v>1.99999975</v>
      </c>
      <c r="AX719" s="7"/>
      <c r="AY719" s="6" t="b">
        <f t="shared" si="233"/>
        <v>1</v>
      </c>
      <c r="AZ719" s="6" t="b">
        <f t="shared" si="234"/>
        <v>1</v>
      </c>
      <c r="BB719" s="38" t="str">
        <f ca="1">IF(AT719="Phantom Alt",MATCH($AS719,$AS$5:$AS719,0),IF(OR(OFFSET($AF719,0,8-COUNTBLANK($AG719:$AN719))=$F718,$BE719=$BE718),$BB718,""))</f>
        <v/>
      </c>
      <c r="BC719" s="41"/>
      <c r="BD719" s="55" t="str">
        <f t="shared" si="235"/>
        <v>90MB1BG0-C1BAY0 | 10005-00051000</v>
      </c>
      <c r="BE719" s="55" t="str">
        <f t="shared" ca="1" si="236"/>
        <v>90MB1BG0-C1BAY0 | 59MB1BGB-MB0A01S</v>
      </c>
      <c r="BF719" s="57">
        <f ca="1">IFERROR(VLOOKUP($BE719,$BD$5:$BF718,3,0)*$AE719,VLOOKUP($C719,Demanda!$A:$B,2,0)*$AE719)*IF(AT719="Phantom Alt",$BC719,TRUE)</f>
        <v>21000</v>
      </c>
      <c r="BG719" s="57">
        <f t="shared" ca="1" si="237"/>
        <v>0</v>
      </c>
      <c r="BH719" s="57">
        <f>SUMIF(Invoice!A:A,F719,Invoice!B:B)</f>
        <v>25000</v>
      </c>
      <c r="BI719" s="57">
        <f t="shared" ca="1" si="238"/>
        <v>21000</v>
      </c>
      <c r="BJ719" s="57">
        <f ca="1">MIN((BI719-SUMIF($AS$5:AS718,AS719,$BJ$5:BJ718)),MAX(0,BH719-SUMIF($F$5:F718,F719,$BJ$5:BJ718)))</f>
        <v>21000</v>
      </c>
      <c r="BK719" s="57">
        <f t="shared" ca="1" si="239"/>
        <v>0</v>
      </c>
      <c r="BL719" s="57">
        <f ca="1">MAX(0,SUMIF(Invoice!A:A,F719,Invoice!B:B)-SUMIF(F:F,F719,BJ:BJ))*(COUNTIF(F:F,F719)=COUNTIF($F$5:F719,F719))</f>
        <v>4000</v>
      </c>
    </row>
    <row r="720" spans="1:64" hidden="1">
      <c r="A720" s="43">
        <v>721</v>
      </c>
      <c r="B720" s="13" t="s">
        <v>145</v>
      </c>
      <c r="C720" s="13" t="s">
        <v>5706</v>
      </c>
      <c r="D720" s="13">
        <v>2</v>
      </c>
      <c r="E720" s="13">
        <v>2220</v>
      </c>
      <c r="F720" s="71" t="s">
        <v>599</v>
      </c>
      <c r="G720" s="71" t="s">
        <v>600</v>
      </c>
      <c r="H720" s="13" t="s">
        <v>1428</v>
      </c>
      <c r="I720" s="13" t="s">
        <v>54</v>
      </c>
      <c r="J720" s="28">
        <v>100</v>
      </c>
      <c r="K720" s="13" t="s">
        <v>148</v>
      </c>
      <c r="L720" s="13" t="s">
        <v>53</v>
      </c>
      <c r="M720" s="13">
        <v>14</v>
      </c>
      <c r="N720" s="13">
        <v>14</v>
      </c>
      <c r="O720" s="13">
        <v>1</v>
      </c>
      <c r="P720" s="13">
        <v>2</v>
      </c>
      <c r="Q720" s="13">
        <v>1</v>
      </c>
      <c r="R720" s="13" t="s">
        <v>73</v>
      </c>
      <c r="S720" s="13" t="s">
        <v>73</v>
      </c>
      <c r="T720" s="13">
        <v>44901</v>
      </c>
      <c r="U720" s="13">
        <v>2958465</v>
      </c>
      <c r="V720" s="13" t="s">
        <v>5707</v>
      </c>
      <c r="W720" s="13" t="s">
        <v>144</v>
      </c>
      <c r="Y720" s="13" t="s">
        <v>143</v>
      </c>
      <c r="Z720" s="13">
        <v>7594328</v>
      </c>
      <c r="AA720" s="13">
        <v>1342</v>
      </c>
      <c r="AB720" s="13">
        <v>671</v>
      </c>
      <c r="AE720" s="51">
        <f t="shared" si="220"/>
        <v>14</v>
      </c>
      <c r="AG720" s="6" t="str">
        <f t="shared" si="221"/>
        <v>90MB1BG0-C1BAY0</v>
      </c>
      <c r="AH720" s="6" t="str">
        <f t="shared" si="222"/>
        <v>59MB1BGB-MB0A01S</v>
      </c>
      <c r="AI720" s="6" t="str">
        <f t="shared" si="223"/>
        <v/>
      </c>
      <c r="AJ720" s="6" t="str">
        <f t="shared" si="224"/>
        <v/>
      </c>
      <c r="AK720" s="6" t="str">
        <f t="shared" si="225"/>
        <v/>
      </c>
      <c r="AL720" s="6" t="str">
        <f t="shared" si="226"/>
        <v/>
      </c>
      <c r="AM720" s="6" t="str">
        <f t="shared" si="227"/>
        <v/>
      </c>
      <c r="AN720" s="6" t="str">
        <f t="shared" si="228"/>
        <v/>
      </c>
      <c r="AO720" s="6" t="str">
        <f t="shared" si="229"/>
        <v xml:space="preserve">90MB1BG0-C1BAY0 | 59MB1BGB-MB0A01S |  |  |  |  |  | </v>
      </c>
      <c r="AP720" s="6">
        <f t="shared" si="230"/>
        <v>100</v>
      </c>
      <c r="AQ720" s="4"/>
      <c r="AR720" s="6" t="b">
        <f t="shared" si="231"/>
        <v>1</v>
      </c>
      <c r="AS720" s="6" t="str">
        <f t="shared" si="232"/>
        <v>461E | 90MB1BG0-C1BAY0 | 59MB1BGB-MB0A01S |  |  |  |  |  |  | L1</v>
      </c>
      <c r="AT720" s="63">
        <f>IF(NOT(AR720),IF(TRIM($H720)="","Assembly","Phantom Alt"),VLOOKUP(F720,ZPCS04!B:G,6,0))</f>
        <v>618</v>
      </c>
      <c r="AU720" s="7"/>
      <c r="AV720" s="38">
        <f ca="1">IF(TRIM($W720)="F",OFFSET($A$5,MATCH($AS720,$AS$5:$AS720,0)-1,0),$A720)</f>
        <v>720</v>
      </c>
      <c r="AW720" s="38">
        <f ca="1">IFERROR(OFFSET(ZPCS04!$A$1,MATCH(F720,ZPCS04!B:B,0)-1,0),100)</f>
        <v>2</v>
      </c>
      <c r="AX720" s="7"/>
      <c r="AY720" s="6" t="b">
        <f t="shared" si="233"/>
        <v>1</v>
      </c>
      <c r="AZ720" s="6" t="b">
        <f t="shared" si="234"/>
        <v>1</v>
      </c>
      <c r="BB720" s="38" t="str">
        <f ca="1">IF(AT720="Phantom Alt",MATCH($AS720,$AS$5:$AS720,0),IF(OR(OFFSET($AF720,0,8-COUNTBLANK($AG720:$AN720))=$F719,$BE720=$BE719),$BB719,""))</f>
        <v/>
      </c>
      <c r="BC720" s="41"/>
      <c r="BD720" s="55" t="str">
        <f t="shared" si="235"/>
        <v>90MB1BG0-C1BAY0 | 10005-00057000</v>
      </c>
      <c r="BE720" s="55" t="str">
        <f t="shared" ca="1" si="236"/>
        <v>90MB1BG0-C1BAY0 | 59MB1BGB-MB0A01S</v>
      </c>
      <c r="BF720" s="57">
        <f ca="1">IFERROR(VLOOKUP($BE720,$BD$5:$BF719,3,0)*$AE720,VLOOKUP($C720,Demanda!$A:$B,2,0)*$AE720)*IF(AT720="Phantom Alt",$BC720,TRUE)</f>
        <v>21000</v>
      </c>
      <c r="BG720" s="57">
        <f t="shared" ca="1" si="237"/>
        <v>21000</v>
      </c>
      <c r="BH720" s="57">
        <f>SUMIF(Invoice!A:A,F720,Invoice!B:B)</f>
        <v>0</v>
      </c>
      <c r="BI720" s="57">
        <f t="shared" ca="1" si="238"/>
        <v>21000</v>
      </c>
      <c r="BJ720" s="57">
        <f ca="1">MIN((BI720-SUMIF($AS$5:AS719,AS720,$BJ$5:BJ719)),MAX(0,BH720-SUMIF($F$5:F719,F720,$BJ$5:BJ719)))</f>
        <v>0</v>
      </c>
      <c r="BK720" s="57">
        <f t="shared" ca="1" si="239"/>
        <v>0</v>
      </c>
      <c r="BL720" s="57">
        <f ca="1">MAX(0,SUMIF(Invoice!A:A,F720,Invoice!B:B)-SUMIF(F:F,F720,BJ:BJ))*(COUNTIF(F:F,F720)=COUNTIF($F$5:F720,F720))</f>
        <v>0</v>
      </c>
    </row>
    <row r="721" spans="1:64" hidden="1">
      <c r="A721" s="43">
        <v>719</v>
      </c>
      <c r="B721" s="13" t="s">
        <v>145</v>
      </c>
      <c r="C721" s="13" t="s">
        <v>5706</v>
      </c>
      <c r="D721" s="13">
        <v>2</v>
      </c>
      <c r="E721" s="13">
        <v>2230</v>
      </c>
      <c r="F721" s="71" t="s">
        <v>601</v>
      </c>
      <c r="G721" s="71" t="s">
        <v>602</v>
      </c>
      <c r="H721" s="13" t="s">
        <v>1439</v>
      </c>
      <c r="I721" s="13" t="s">
        <v>55</v>
      </c>
      <c r="J721" s="28">
        <v>0</v>
      </c>
      <c r="K721" s="13" t="s">
        <v>148</v>
      </c>
      <c r="L721" s="13" t="s">
        <v>53</v>
      </c>
      <c r="M721" s="13">
        <v>9</v>
      </c>
      <c r="O721" s="13">
        <v>1</v>
      </c>
      <c r="P721" s="13">
        <v>2</v>
      </c>
      <c r="Q721" s="13">
        <v>2</v>
      </c>
      <c r="R721" s="13" t="s">
        <v>73</v>
      </c>
      <c r="S721" s="13" t="s">
        <v>73</v>
      </c>
      <c r="T721" s="13">
        <v>44901</v>
      </c>
      <c r="U721" s="13">
        <v>2958465</v>
      </c>
      <c r="V721" s="13" t="s">
        <v>5707</v>
      </c>
      <c r="W721" s="13" t="s">
        <v>144</v>
      </c>
      <c r="Y721" s="13" t="s">
        <v>143</v>
      </c>
      <c r="Z721" s="13">
        <v>7594328</v>
      </c>
      <c r="AA721" s="13">
        <v>1348</v>
      </c>
      <c r="AB721" s="13">
        <v>674</v>
      </c>
      <c r="AE721" s="51">
        <f t="shared" si="220"/>
        <v>9</v>
      </c>
      <c r="AG721" s="6" t="str">
        <f t="shared" si="221"/>
        <v>90MB1BG0-C1BAY0</v>
      </c>
      <c r="AH721" s="6" t="str">
        <f t="shared" si="222"/>
        <v>59MB1BGB-MB0A01S</v>
      </c>
      <c r="AI721" s="6" t="str">
        <f t="shared" si="223"/>
        <v/>
      </c>
      <c r="AJ721" s="6" t="str">
        <f t="shared" si="224"/>
        <v/>
      </c>
      <c r="AK721" s="6" t="str">
        <f t="shared" si="225"/>
        <v/>
      </c>
      <c r="AL721" s="6" t="str">
        <f t="shared" si="226"/>
        <v/>
      </c>
      <c r="AM721" s="6" t="str">
        <f t="shared" si="227"/>
        <v/>
      </c>
      <c r="AN721" s="6" t="str">
        <f t="shared" si="228"/>
        <v/>
      </c>
      <c r="AO721" s="6" t="str">
        <f t="shared" si="229"/>
        <v xml:space="preserve">90MB1BG0-C1BAY0 | 59MB1BGB-MB0A01S |  |  |  |  |  | </v>
      </c>
      <c r="AP721" s="6">
        <f t="shared" si="230"/>
        <v>0</v>
      </c>
      <c r="AQ721" s="4"/>
      <c r="AR721" s="6" t="b">
        <f t="shared" si="231"/>
        <v>1</v>
      </c>
      <c r="AS721" s="6" t="str">
        <f t="shared" si="232"/>
        <v>461E | 90MB1BG0-C1BAY0 | 59MB1BGB-MB0A01S |  |  |  |  |  |  | L2</v>
      </c>
      <c r="AT721" s="63">
        <f>IF(NOT(AR721),IF(TRIM($H721)="","Assembly","Phantom Alt"),VLOOKUP(F721,ZPCS04!B:G,6,0))</f>
        <v>619</v>
      </c>
      <c r="AU721" s="7"/>
      <c r="AV721" s="38">
        <f ca="1">IF(TRIM($W721)="F",OFFSET($A$5,MATCH($AS721,$AS$5:$AS721,0)-1,0),$A721)</f>
        <v>719</v>
      </c>
      <c r="AW721" s="38">
        <f ca="1">IFERROR(OFFSET(ZPCS04!$A$1,MATCH(F721,ZPCS04!B:B,0)-1,0),100)</f>
        <v>1.99999985</v>
      </c>
      <c r="AX721" s="7"/>
      <c r="AY721" s="6" t="b">
        <f t="shared" si="233"/>
        <v>1</v>
      </c>
      <c r="AZ721" s="6" t="b">
        <f t="shared" si="234"/>
        <v>1</v>
      </c>
      <c r="BB721" s="38" t="str">
        <f ca="1">IF(AT721="Phantom Alt",MATCH($AS721,$AS$5:$AS721,0),IF(OR(OFFSET($AF721,0,8-COUNTBLANK($AG721:$AN721))=$F720,$BE721=$BE720),$BB720,""))</f>
        <v/>
      </c>
      <c r="BC721" s="41"/>
      <c r="BD721" s="55" t="str">
        <f t="shared" si="235"/>
        <v>90MB1BG0-C1BAY0 | 10005-00061000</v>
      </c>
      <c r="BE721" s="55" t="str">
        <f t="shared" ca="1" si="236"/>
        <v>90MB1BG0-C1BAY0 | 59MB1BGB-MB0A01S</v>
      </c>
      <c r="BF721" s="57">
        <f ca="1">IFERROR(VLOOKUP($BE721,$BD$5:$BF720,3,0)*$AE721,VLOOKUP($C721,Demanda!$A:$B,2,0)*$AE721)*IF(AT721="Phantom Alt",$BC721,TRUE)</f>
        <v>13500</v>
      </c>
      <c r="BG721" s="57">
        <f t="shared" ca="1" si="237"/>
        <v>0</v>
      </c>
      <c r="BH721" s="57">
        <f>SUMIF(Invoice!A:A,F721,Invoice!B:B)</f>
        <v>15000</v>
      </c>
      <c r="BI721" s="57">
        <f t="shared" ca="1" si="238"/>
        <v>13500</v>
      </c>
      <c r="BJ721" s="57">
        <f ca="1">MIN((BI721-SUMIF($AS$5:AS720,AS721,$BJ$5:BJ720)),MAX(0,BH721-SUMIF($F$5:F720,F721,$BJ$5:BJ720)))</f>
        <v>13500</v>
      </c>
      <c r="BK721" s="57">
        <f t="shared" ca="1" si="239"/>
        <v>0</v>
      </c>
      <c r="BL721" s="57">
        <f ca="1">MAX(0,SUMIF(Invoice!A:A,F721,Invoice!B:B)-SUMIF(F:F,F721,BJ:BJ))*(COUNTIF(F:F,F721)=COUNTIF($F$5:F721,F721))</f>
        <v>1500</v>
      </c>
    </row>
    <row r="722" spans="1:64" hidden="1">
      <c r="A722" s="43">
        <v>722</v>
      </c>
      <c r="B722" s="13" t="s">
        <v>145</v>
      </c>
      <c r="C722" s="13" t="s">
        <v>5706</v>
      </c>
      <c r="D722" s="13">
        <v>2</v>
      </c>
      <c r="E722" s="13">
        <v>2230</v>
      </c>
      <c r="F722" s="71" t="s">
        <v>603</v>
      </c>
      <c r="G722" s="71" t="s">
        <v>604</v>
      </c>
      <c r="H722" s="13" t="s">
        <v>1439</v>
      </c>
      <c r="I722" s="13" t="s">
        <v>54</v>
      </c>
      <c r="J722" s="28">
        <v>100</v>
      </c>
      <c r="K722" s="13" t="s">
        <v>148</v>
      </c>
      <c r="L722" s="13" t="s">
        <v>53</v>
      </c>
      <c r="M722" s="13">
        <v>9</v>
      </c>
      <c r="N722" s="13">
        <v>9</v>
      </c>
      <c r="O722" s="13">
        <v>1</v>
      </c>
      <c r="P722" s="13">
        <v>2</v>
      </c>
      <c r="Q722" s="13">
        <v>1</v>
      </c>
      <c r="R722" s="13" t="s">
        <v>73</v>
      </c>
      <c r="S722" s="13" t="s">
        <v>73</v>
      </c>
      <c r="T722" s="13">
        <v>44901</v>
      </c>
      <c r="U722" s="13">
        <v>2958465</v>
      </c>
      <c r="V722" s="13" t="s">
        <v>5707</v>
      </c>
      <c r="W722" s="13" t="s">
        <v>144</v>
      </c>
      <c r="Y722" s="13" t="s">
        <v>143</v>
      </c>
      <c r="Z722" s="13">
        <v>7594328</v>
      </c>
      <c r="AA722" s="13">
        <v>1346</v>
      </c>
      <c r="AB722" s="13">
        <v>673</v>
      </c>
      <c r="AE722" s="51">
        <f t="shared" si="220"/>
        <v>9</v>
      </c>
      <c r="AG722" s="6" t="str">
        <f t="shared" si="221"/>
        <v>90MB1BG0-C1BAY0</v>
      </c>
      <c r="AH722" s="6" t="str">
        <f t="shared" si="222"/>
        <v>59MB1BGB-MB0A01S</v>
      </c>
      <c r="AI722" s="6" t="str">
        <f t="shared" si="223"/>
        <v/>
      </c>
      <c r="AJ722" s="6" t="str">
        <f t="shared" si="224"/>
        <v/>
      </c>
      <c r="AK722" s="6" t="str">
        <f t="shared" si="225"/>
        <v/>
      </c>
      <c r="AL722" s="6" t="str">
        <f t="shared" si="226"/>
        <v/>
      </c>
      <c r="AM722" s="6" t="str">
        <f t="shared" si="227"/>
        <v/>
      </c>
      <c r="AN722" s="6" t="str">
        <f t="shared" si="228"/>
        <v/>
      </c>
      <c r="AO722" s="6" t="str">
        <f t="shared" si="229"/>
        <v xml:space="preserve">90MB1BG0-C1BAY0 | 59MB1BGB-MB0A01S |  |  |  |  |  | </v>
      </c>
      <c r="AP722" s="6">
        <f t="shared" si="230"/>
        <v>100</v>
      </c>
      <c r="AQ722" s="4"/>
      <c r="AR722" s="6" t="b">
        <f t="shared" si="231"/>
        <v>1</v>
      </c>
      <c r="AS722" s="6" t="str">
        <f t="shared" si="232"/>
        <v>461E | 90MB1BG0-C1BAY0 | 59MB1BGB-MB0A01S |  |  |  |  |  |  | L2</v>
      </c>
      <c r="AT722" s="63">
        <f>IF(NOT(AR722),IF(TRIM($H722)="","Assembly","Phantom Alt"),VLOOKUP(F722,ZPCS04!B:G,6,0))</f>
        <v>619</v>
      </c>
      <c r="AU722" s="7"/>
      <c r="AV722" s="38">
        <f ca="1">IF(TRIM($W722)="F",OFFSET($A$5,MATCH($AS722,$AS$5:$AS722,0)-1,0),$A722)</f>
        <v>719</v>
      </c>
      <c r="AW722" s="38">
        <f ca="1">IFERROR(OFFSET(ZPCS04!$A$1,MATCH(F722,ZPCS04!B:B,0)-1,0),100)</f>
        <v>2</v>
      </c>
      <c r="AX722" s="7"/>
      <c r="AY722" s="6" t="b">
        <f t="shared" si="233"/>
        <v>1</v>
      </c>
      <c r="AZ722" s="6" t="b">
        <f t="shared" si="234"/>
        <v>1</v>
      </c>
      <c r="BB722" s="38" t="str">
        <f ca="1">IF(AT722="Phantom Alt",MATCH($AS722,$AS$5:$AS722,0),IF(OR(OFFSET($AF722,0,8-COUNTBLANK($AG722:$AN722))=$F721,$BE722=$BE721),$BB721,""))</f>
        <v/>
      </c>
      <c r="BC722" s="41"/>
      <c r="BD722" s="55" t="str">
        <f t="shared" si="235"/>
        <v>90MB1BG0-C1BAY0 | 10005-00067000</v>
      </c>
      <c r="BE722" s="55" t="str">
        <f t="shared" ca="1" si="236"/>
        <v>90MB1BG0-C1BAY0 | 59MB1BGB-MB0A01S</v>
      </c>
      <c r="BF722" s="57">
        <f ca="1">IFERROR(VLOOKUP($BE722,$BD$5:$BF721,3,0)*$AE722,VLOOKUP($C722,Demanda!$A:$B,2,0)*$AE722)*IF(AT722="Phantom Alt",$BC722,TRUE)</f>
        <v>13500</v>
      </c>
      <c r="BG722" s="57">
        <f t="shared" ca="1" si="237"/>
        <v>13500</v>
      </c>
      <c r="BH722" s="57">
        <f>SUMIF(Invoice!A:A,F722,Invoice!B:B)</f>
        <v>0</v>
      </c>
      <c r="BI722" s="57">
        <f t="shared" ca="1" si="238"/>
        <v>13500</v>
      </c>
      <c r="BJ722" s="57">
        <f ca="1">MIN((BI722-SUMIF($AS$5:AS721,AS722,$BJ$5:BJ721)),MAX(0,BH722-SUMIF($F$5:F721,F722,$BJ$5:BJ721)))</f>
        <v>0</v>
      </c>
      <c r="BK722" s="57">
        <f t="shared" ca="1" si="239"/>
        <v>0</v>
      </c>
      <c r="BL722" s="57">
        <f ca="1">MAX(0,SUMIF(Invoice!A:A,F722,Invoice!B:B)-SUMIF(F:F,F722,BJ:BJ))*(COUNTIF(F:F,F722)=COUNTIF($F$5:F722,F722))</f>
        <v>0</v>
      </c>
    </row>
    <row r="723" spans="1:64" hidden="1">
      <c r="A723" s="43">
        <v>723</v>
      </c>
      <c r="B723" s="13" t="s">
        <v>145</v>
      </c>
      <c r="C723" s="13" t="s">
        <v>5706</v>
      </c>
      <c r="D723" s="13">
        <v>2</v>
      </c>
      <c r="E723" s="13">
        <v>2240</v>
      </c>
      <c r="F723" s="71" t="s">
        <v>605</v>
      </c>
      <c r="G723" s="71" t="s">
        <v>606</v>
      </c>
      <c r="H723" s="13" t="s">
        <v>1449</v>
      </c>
      <c r="I723" s="13" t="s">
        <v>55</v>
      </c>
      <c r="J723" s="28">
        <v>0</v>
      </c>
      <c r="K723" s="13" t="s">
        <v>148</v>
      </c>
      <c r="L723" s="13" t="s">
        <v>53</v>
      </c>
      <c r="M723" s="13">
        <v>5</v>
      </c>
      <c r="O723" s="13">
        <v>1</v>
      </c>
      <c r="P723" s="13">
        <v>2</v>
      </c>
      <c r="Q723" s="13">
        <v>2</v>
      </c>
      <c r="R723" s="13" t="s">
        <v>73</v>
      </c>
      <c r="S723" s="13" t="s">
        <v>73</v>
      </c>
      <c r="T723" s="13">
        <v>44901</v>
      </c>
      <c r="U723" s="13">
        <v>2958465</v>
      </c>
      <c r="V723" s="13" t="s">
        <v>5707</v>
      </c>
      <c r="W723" s="13" t="s">
        <v>144</v>
      </c>
      <c r="Y723" s="13" t="s">
        <v>143</v>
      </c>
      <c r="Z723" s="13">
        <v>7594328</v>
      </c>
      <c r="AA723" s="13">
        <v>1352</v>
      </c>
      <c r="AB723" s="13">
        <v>676</v>
      </c>
      <c r="AE723" s="51">
        <f t="shared" si="220"/>
        <v>5</v>
      </c>
      <c r="AG723" s="6" t="str">
        <f t="shared" si="221"/>
        <v>90MB1BG0-C1BAY0</v>
      </c>
      <c r="AH723" s="6" t="str">
        <f t="shared" si="222"/>
        <v>59MB1BGB-MB0A01S</v>
      </c>
      <c r="AI723" s="6" t="str">
        <f t="shared" si="223"/>
        <v/>
      </c>
      <c r="AJ723" s="6" t="str">
        <f t="shared" si="224"/>
        <v/>
      </c>
      <c r="AK723" s="6" t="str">
        <f t="shared" si="225"/>
        <v/>
      </c>
      <c r="AL723" s="6" t="str">
        <f t="shared" si="226"/>
        <v/>
      </c>
      <c r="AM723" s="6" t="str">
        <f t="shared" si="227"/>
        <v/>
      </c>
      <c r="AN723" s="6" t="str">
        <f t="shared" si="228"/>
        <v/>
      </c>
      <c r="AO723" s="6" t="str">
        <f t="shared" si="229"/>
        <v xml:space="preserve">90MB1BG0-C1BAY0 | 59MB1BGB-MB0A01S |  |  |  |  |  | </v>
      </c>
      <c r="AP723" s="6">
        <f t="shared" si="230"/>
        <v>0</v>
      </c>
      <c r="AQ723" s="4"/>
      <c r="AR723" s="6" t="b">
        <f t="shared" si="231"/>
        <v>1</v>
      </c>
      <c r="AS723" s="6" t="str">
        <f t="shared" si="232"/>
        <v>461E | 90MB1BG0-C1BAY0 | 59MB1BGB-MB0A01S |  |  |  |  |  |  | L3</v>
      </c>
      <c r="AT723" s="63">
        <f>IF(NOT(AR723),IF(TRIM($H723)="","Assembly","Phantom Alt"),VLOOKUP(F723,ZPCS04!B:G,6,0))</f>
        <v>621</v>
      </c>
      <c r="AU723" s="7"/>
      <c r="AV723" s="38">
        <f ca="1">IF(TRIM($W723)="F",OFFSET($A$5,MATCH($AS723,$AS$5:$AS723,0)-1,0),$A723)</f>
        <v>723</v>
      </c>
      <c r="AW723" s="38">
        <f ca="1">IFERROR(OFFSET(ZPCS04!$A$1,MATCH(F723,ZPCS04!B:B,0)-1,0),100)</f>
        <v>1.9999999000000002</v>
      </c>
      <c r="AX723" s="7"/>
      <c r="AY723" s="6" t="b">
        <f t="shared" si="233"/>
        <v>1</v>
      </c>
      <c r="AZ723" s="6" t="b">
        <f t="shared" si="234"/>
        <v>1</v>
      </c>
      <c r="BB723" s="38" t="str">
        <f ca="1">IF(AT723="Phantom Alt",MATCH($AS723,$AS$5:$AS723,0),IF(OR(OFFSET($AF723,0,8-COUNTBLANK($AG723:$AN723))=$F722,$BE723=$BE722),$BB722,""))</f>
        <v/>
      </c>
      <c r="BC723" s="41"/>
      <c r="BD723" s="55" t="str">
        <f t="shared" si="235"/>
        <v>90MB1BG0-C1BAY0 | 10005-00281000</v>
      </c>
      <c r="BE723" s="55" t="str">
        <f t="shared" ca="1" si="236"/>
        <v>90MB1BG0-C1BAY0 | 59MB1BGB-MB0A01S</v>
      </c>
      <c r="BF723" s="57">
        <f ca="1">IFERROR(VLOOKUP($BE723,$BD$5:$BF722,3,0)*$AE723,VLOOKUP($C723,Demanda!$A:$B,2,0)*$AE723)*IF(AT723="Phantom Alt",$BC723,TRUE)</f>
        <v>7500</v>
      </c>
      <c r="BG723" s="57">
        <f t="shared" ca="1" si="237"/>
        <v>0</v>
      </c>
      <c r="BH723" s="57">
        <f>SUMIF(Invoice!A:A,F723,Invoice!B:B)</f>
        <v>10000</v>
      </c>
      <c r="BI723" s="57">
        <f t="shared" ca="1" si="238"/>
        <v>7500</v>
      </c>
      <c r="BJ723" s="57">
        <f ca="1">MIN((BI723-SUMIF($AS$5:AS722,AS723,$BJ$5:BJ722)),MAX(0,BH723-SUMIF($F$5:F722,F723,$BJ$5:BJ722)))</f>
        <v>7500</v>
      </c>
      <c r="BK723" s="57">
        <f t="shared" ca="1" si="239"/>
        <v>0</v>
      </c>
      <c r="BL723" s="57">
        <f ca="1">MAX(0,SUMIF(Invoice!A:A,F723,Invoice!B:B)-SUMIF(F:F,F723,BJ:BJ))*(COUNTIF(F:F,F723)=COUNTIF($F$5:F723,F723))</f>
        <v>2500</v>
      </c>
    </row>
    <row r="724" spans="1:64" hidden="1">
      <c r="A724" s="43">
        <v>725</v>
      </c>
      <c r="B724" s="13" t="s">
        <v>145</v>
      </c>
      <c r="C724" s="13" t="s">
        <v>5706</v>
      </c>
      <c r="D724" s="13">
        <v>2</v>
      </c>
      <c r="E724" s="13">
        <v>2240</v>
      </c>
      <c r="F724" s="71" t="s">
        <v>607</v>
      </c>
      <c r="G724" s="71" t="s">
        <v>608</v>
      </c>
      <c r="H724" s="13" t="s">
        <v>1449</v>
      </c>
      <c r="I724" s="13" t="s">
        <v>54</v>
      </c>
      <c r="J724" s="28">
        <v>100</v>
      </c>
      <c r="K724" s="13" t="s">
        <v>148</v>
      </c>
      <c r="L724" s="13" t="s">
        <v>53</v>
      </c>
      <c r="M724" s="13">
        <v>5</v>
      </c>
      <c r="N724" s="13">
        <v>5</v>
      </c>
      <c r="O724" s="13">
        <v>1</v>
      </c>
      <c r="P724" s="13">
        <v>2</v>
      </c>
      <c r="Q724" s="13">
        <v>1</v>
      </c>
      <c r="R724" s="13" t="s">
        <v>73</v>
      </c>
      <c r="S724" s="13" t="s">
        <v>73</v>
      </c>
      <c r="T724" s="13">
        <v>44901</v>
      </c>
      <c r="U724" s="13">
        <v>2958465</v>
      </c>
      <c r="V724" s="13" t="s">
        <v>5707</v>
      </c>
      <c r="W724" s="13" t="s">
        <v>144</v>
      </c>
      <c r="Y724" s="13" t="s">
        <v>143</v>
      </c>
      <c r="Z724" s="13">
        <v>7594328</v>
      </c>
      <c r="AA724" s="13">
        <v>1350</v>
      </c>
      <c r="AB724" s="13">
        <v>675</v>
      </c>
      <c r="AE724" s="51">
        <f t="shared" si="220"/>
        <v>5</v>
      </c>
      <c r="AG724" s="6" t="str">
        <f t="shared" si="221"/>
        <v>90MB1BG0-C1BAY0</v>
      </c>
      <c r="AH724" s="6" t="str">
        <f t="shared" si="222"/>
        <v>59MB1BGB-MB0A01S</v>
      </c>
      <c r="AI724" s="6" t="str">
        <f t="shared" si="223"/>
        <v/>
      </c>
      <c r="AJ724" s="6" t="str">
        <f t="shared" si="224"/>
        <v/>
      </c>
      <c r="AK724" s="6" t="str">
        <f t="shared" si="225"/>
        <v/>
      </c>
      <c r="AL724" s="6" t="str">
        <f t="shared" si="226"/>
        <v/>
      </c>
      <c r="AM724" s="6" t="str">
        <f t="shared" si="227"/>
        <v/>
      </c>
      <c r="AN724" s="6" t="str">
        <f t="shared" si="228"/>
        <v/>
      </c>
      <c r="AO724" s="6" t="str">
        <f t="shared" si="229"/>
        <v xml:space="preserve">90MB1BG0-C1BAY0 | 59MB1BGB-MB0A01S |  |  |  |  |  | </v>
      </c>
      <c r="AP724" s="6">
        <f t="shared" si="230"/>
        <v>100</v>
      </c>
      <c r="AQ724" s="4"/>
      <c r="AR724" s="6" t="b">
        <f t="shared" si="231"/>
        <v>1</v>
      </c>
      <c r="AS724" s="6" t="str">
        <f t="shared" si="232"/>
        <v>461E | 90MB1BG0-C1BAY0 | 59MB1BGB-MB0A01S |  |  |  |  |  |  | L3</v>
      </c>
      <c r="AT724" s="63">
        <f>IF(NOT(AR724),IF(TRIM($H724)="","Assembly","Phantom Alt"),VLOOKUP(F724,ZPCS04!B:G,6,0))</f>
        <v>621</v>
      </c>
      <c r="AU724" s="7"/>
      <c r="AV724" s="38">
        <f ca="1">IF(TRIM($W724)="F",OFFSET($A$5,MATCH($AS724,$AS$5:$AS724,0)-1,0),$A724)</f>
        <v>723</v>
      </c>
      <c r="AW724" s="38">
        <f ca="1">IFERROR(OFFSET(ZPCS04!$A$1,MATCH(F724,ZPCS04!B:B,0)-1,0),100)</f>
        <v>2</v>
      </c>
      <c r="AX724" s="7"/>
      <c r="AY724" s="6" t="b">
        <f t="shared" si="233"/>
        <v>1</v>
      </c>
      <c r="AZ724" s="6" t="b">
        <f t="shared" si="234"/>
        <v>1</v>
      </c>
      <c r="BB724" s="38" t="str">
        <f ca="1">IF(AT724="Phantom Alt",MATCH($AS724,$AS$5:$AS724,0),IF(OR(OFFSET($AF724,0,8-COUNTBLANK($AG724:$AN724))=$F723,$BE724=$BE723),$BB723,""))</f>
        <v/>
      </c>
      <c r="BC724" s="41"/>
      <c r="BD724" s="55" t="str">
        <f t="shared" si="235"/>
        <v>90MB1BG0-C1BAY0 | 10005-00287000</v>
      </c>
      <c r="BE724" s="55" t="str">
        <f t="shared" ca="1" si="236"/>
        <v>90MB1BG0-C1BAY0 | 59MB1BGB-MB0A01S</v>
      </c>
      <c r="BF724" s="57">
        <f ca="1">IFERROR(VLOOKUP($BE724,$BD$5:$BF723,3,0)*$AE724,VLOOKUP($C724,Demanda!$A:$B,2,0)*$AE724)*IF(AT724="Phantom Alt",$BC724,TRUE)</f>
        <v>7500</v>
      </c>
      <c r="BG724" s="57">
        <f t="shared" ca="1" si="237"/>
        <v>7500</v>
      </c>
      <c r="BH724" s="57">
        <f>SUMIF(Invoice!A:A,F724,Invoice!B:B)</f>
        <v>0</v>
      </c>
      <c r="BI724" s="57">
        <f t="shared" ca="1" si="238"/>
        <v>7500</v>
      </c>
      <c r="BJ724" s="57">
        <f ca="1">MIN((BI724-SUMIF($AS$5:AS723,AS724,$BJ$5:BJ723)),MAX(0,BH724-SUMIF($F$5:F723,F724,$BJ$5:BJ723)))</f>
        <v>0</v>
      </c>
      <c r="BK724" s="57">
        <f t="shared" ca="1" si="239"/>
        <v>0</v>
      </c>
      <c r="BL724" s="57">
        <f ca="1">MAX(0,SUMIF(Invoice!A:A,F724,Invoice!B:B)-SUMIF(F:F,F724,BJ:BJ))*(COUNTIF(F:F,F724)=COUNTIF($F$5:F724,F724))</f>
        <v>0</v>
      </c>
    </row>
    <row r="725" spans="1:64" hidden="1">
      <c r="A725" s="43">
        <v>724</v>
      </c>
      <c r="B725" s="13" t="s">
        <v>145</v>
      </c>
      <c r="C725" s="13" t="s">
        <v>5706</v>
      </c>
      <c r="D725" s="13">
        <v>2</v>
      </c>
      <c r="E725" s="13">
        <v>2250</v>
      </c>
      <c r="F725" s="71" t="s">
        <v>609</v>
      </c>
      <c r="G725" s="71" t="s">
        <v>610</v>
      </c>
      <c r="H725" s="13" t="s">
        <v>1456</v>
      </c>
      <c r="I725" s="13" t="s">
        <v>55</v>
      </c>
      <c r="J725" s="28">
        <v>0</v>
      </c>
      <c r="K725" s="13" t="s">
        <v>148</v>
      </c>
      <c r="L725" s="13" t="s">
        <v>53</v>
      </c>
      <c r="M725" s="13">
        <v>8</v>
      </c>
      <c r="O725" s="13">
        <v>1</v>
      </c>
      <c r="P725" s="13">
        <v>2</v>
      </c>
      <c r="Q725" s="13">
        <v>2</v>
      </c>
      <c r="R725" s="13" t="s">
        <v>73</v>
      </c>
      <c r="S725" s="13" t="s">
        <v>73</v>
      </c>
      <c r="T725" s="13">
        <v>44901</v>
      </c>
      <c r="U725" s="13">
        <v>2958465</v>
      </c>
      <c r="V725" s="13" t="s">
        <v>5707</v>
      </c>
      <c r="W725" s="13" t="s">
        <v>144</v>
      </c>
      <c r="Y725" s="13" t="s">
        <v>143</v>
      </c>
      <c r="Z725" s="13">
        <v>7594328</v>
      </c>
      <c r="AA725" s="13">
        <v>1356</v>
      </c>
      <c r="AB725" s="13">
        <v>678</v>
      </c>
      <c r="AE725" s="51">
        <f t="shared" si="220"/>
        <v>8</v>
      </c>
      <c r="AG725" s="6" t="str">
        <f t="shared" si="221"/>
        <v>90MB1BG0-C1BAY0</v>
      </c>
      <c r="AH725" s="6" t="str">
        <f t="shared" si="222"/>
        <v>59MB1BGB-MB0A01S</v>
      </c>
      <c r="AI725" s="6" t="str">
        <f t="shared" si="223"/>
        <v/>
      </c>
      <c r="AJ725" s="6" t="str">
        <f t="shared" si="224"/>
        <v/>
      </c>
      <c r="AK725" s="6" t="str">
        <f t="shared" si="225"/>
        <v/>
      </c>
      <c r="AL725" s="6" t="str">
        <f t="shared" si="226"/>
        <v/>
      </c>
      <c r="AM725" s="6" t="str">
        <f t="shared" si="227"/>
        <v/>
      </c>
      <c r="AN725" s="6" t="str">
        <f t="shared" si="228"/>
        <v/>
      </c>
      <c r="AO725" s="6" t="str">
        <f t="shared" si="229"/>
        <v xml:space="preserve">90MB1BG0-C1BAY0 | 59MB1BGB-MB0A01S |  |  |  |  |  | </v>
      </c>
      <c r="AP725" s="6">
        <f t="shared" si="230"/>
        <v>0</v>
      </c>
      <c r="AQ725" s="4"/>
      <c r="AR725" s="6" t="b">
        <f t="shared" si="231"/>
        <v>1</v>
      </c>
      <c r="AS725" s="6" t="str">
        <f t="shared" si="232"/>
        <v>461E | 90MB1BG0-C1BAY0 | 59MB1BGB-MB0A01S |  |  |  |  |  |  | L4</v>
      </c>
      <c r="AT725" s="63">
        <f>IF(NOT(AR725),IF(TRIM($H725)="","Assembly","Phantom Alt"),VLOOKUP(F725,ZPCS04!B:G,6,0))</f>
        <v>622</v>
      </c>
      <c r="AU725" s="7"/>
      <c r="AV725" s="38">
        <f ca="1">IF(TRIM($W725)="F",OFFSET($A$5,MATCH($AS725,$AS$5:$AS725,0)-1,0),$A725)</f>
        <v>724</v>
      </c>
      <c r="AW725" s="38">
        <f ca="1">IFERROR(OFFSET(ZPCS04!$A$1,MATCH(F725,ZPCS04!B:B,0)-1,0),100)</f>
        <v>1.99999985</v>
      </c>
      <c r="AX725" s="7"/>
      <c r="AY725" s="6" t="b">
        <f t="shared" si="233"/>
        <v>1</v>
      </c>
      <c r="AZ725" s="6" t="b">
        <f t="shared" si="234"/>
        <v>1</v>
      </c>
      <c r="BB725" s="38" t="str">
        <f ca="1">IF(AT725="Phantom Alt",MATCH($AS725,$AS$5:$AS725,0),IF(OR(OFFSET($AF725,0,8-COUNTBLANK($AG725:$AN725))=$F724,$BE725=$BE724),$BB724,""))</f>
        <v/>
      </c>
      <c r="BC725" s="41"/>
      <c r="BD725" s="55" t="str">
        <f t="shared" si="235"/>
        <v>90MB1BG0-C1BAY0 | 10005-00321000</v>
      </c>
      <c r="BE725" s="55" t="str">
        <f t="shared" ca="1" si="236"/>
        <v>90MB1BG0-C1BAY0 | 59MB1BGB-MB0A01S</v>
      </c>
      <c r="BF725" s="57">
        <f ca="1">IFERROR(VLOOKUP($BE725,$BD$5:$BF724,3,0)*$AE725,VLOOKUP($C725,Demanda!$A:$B,2,0)*$AE725)*IF(AT725="Phantom Alt",$BC725,TRUE)</f>
        <v>12000</v>
      </c>
      <c r="BG725" s="57">
        <f t="shared" ca="1" si="237"/>
        <v>0</v>
      </c>
      <c r="BH725" s="57">
        <f>SUMIF(Invoice!A:A,F725,Invoice!B:B)</f>
        <v>15000</v>
      </c>
      <c r="BI725" s="57">
        <f t="shared" ca="1" si="238"/>
        <v>12000</v>
      </c>
      <c r="BJ725" s="57">
        <f ca="1">MIN((BI725-SUMIF($AS$5:AS724,AS725,$BJ$5:BJ724)),MAX(0,BH725-SUMIF($F$5:F724,F725,$BJ$5:BJ724)))</f>
        <v>12000</v>
      </c>
      <c r="BK725" s="57">
        <f t="shared" ca="1" si="239"/>
        <v>0</v>
      </c>
      <c r="BL725" s="57">
        <f ca="1">MAX(0,SUMIF(Invoice!A:A,F725,Invoice!B:B)-SUMIF(F:F,F725,BJ:BJ))*(COUNTIF(F:F,F725)=COUNTIF($F$5:F725,F725))</f>
        <v>3000</v>
      </c>
    </row>
    <row r="726" spans="1:64" hidden="1">
      <c r="A726" s="43">
        <v>726</v>
      </c>
      <c r="B726" s="13" t="s">
        <v>145</v>
      </c>
      <c r="C726" s="13" t="s">
        <v>5706</v>
      </c>
      <c r="D726" s="13">
        <v>2</v>
      </c>
      <c r="E726" s="13">
        <v>2250</v>
      </c>
      <c r="F726" s="71" t="s">
        <v>611</v>
      </c>
      <c r="G726" s="71" t="s">
        <v>612</v>
      </c>
      <c r="H726" s="13" t="s">
        <v>1456</v>
      </c>
      <c r="I726" s="13" t="s">
        <v>54</v>
      </c>
      <c r="J726" s="28">
        <v>100</v>
      </c>
      <c r="K726" s="13" t="s">
        <v>148</v>
      </c>
      <c r="L726" s="13" t="s">
        <v>53</v>
      </c>
      <c r="M726" s="13">
        <v>8</v>
      </c>
      <c r="N726" s="13">
        <v>8</v>
      </c>
      <c r="O726" s="13">
        <v>1</v>
      </c>
      <c r="P726" s="13">
        <v>2</v>
      </c>
      <c r="Q726" s="13">
        <v>1</v>
      </c>
      <c r="R726" s="13" t="s">
        <v>73</v>
      </c>
      <c r="S726" s="13" t="s">
        <v>73</v>
      </c>
      <c r="T726" s="13">
        <v>44901</v>
      </c>
      <c r="U726" s="13">
        <v>2958465</v>
      </c>
      <c r="V726" s="13" t="s">
        <v>5707</v>
      </c>
      <c r="W726" s="13" t="s">
        <v>144</v>
      </c>
      <c r="Y726" s="13" t="s">
        <v>143</v>
      </c>
      <c r="Z726" s="13">
        <v>7594328</v>
      </c>
      <c r="AA726" s="13">
        <v>1354</v>
      </c>
      <c r="AB726" s="13">
        <v>677</v>
      </c>
      <c r="AE726" s="51">
        <f t="shared" si="220"/>
        <v>8</v>
      </c>
      <c r="AG726" s="6" t="str">
        <f t="shared" si="221"/>
        <v>90MB1BG0-C1BAY0</v>
      </c>
      <c r="AH726" s="6" t="str">
        <f t="shared" si="222"/>
        <v>59MB1BGB-MB0A01S</v>
      </c>
      <c r="AI726" s="6" t="str">
        <f t="shared" si="223"/>
        <v/>
      </c>
      <c r="AJ726" s="6" t="str">
        <f t="shared" si="224"/>
        <v/>
      </c>
      <c r="AK726" s="6" t="str">
        <f t="shared" si="225"/>
        <v/>
      </c>
      <c r="AL726" s="6" t="str">
        <f t="shared" si="226"/>
        <v/>
      </c>
      <c r="AM726" s="6" t="str">
        <f t="shared" si="227"/>
        <v/>
      </c>
      <c r="AN726" s="6" t="str">
        <f t="shared" si="228"/>
        <v/>
      </c>
      <c r="AO726" s="6" t="str">
        <f t="shared" si="229"/>
        <v xml:space="preserve">90MB1BG0-C1BAY0 | 59MB1BGB-MB0A01S |  |  |  |  |  | </v>
      </c>
      <c r="AP726" s="6">
        <f t="shared" si="230"/>
        <v>100</v>
      </c>
      <c r="AQ726" s="4"/>
      <c r="AR726" s="6" t="b">
        <f t="shared" si="231"/>
        <v>1</v>
      </c>
      <c r="AS726" s="6" t="str">
        <f t="shared" si="232"/>
        <v>461E | 90MB1BG0-C1BAY0 | 59MB1BGB-MB0A01S |  |  |  |  |  |  | L4</v>
      </c>
      <c r="AT726" s="63">
        <f>IF(NOT(AR726),IF(TRIM($H726)="","Assembly","Phantom Alt"),VLOOKUP(F726,ZPCS04!B:G,6,0))</f>
        <v>622</v>
      </c>
      <c r="AU726" s="7"/>
      <c r="AV726" s="38">
        <f ca="1">IF(TRIM($W726)="F",OFFSET($A$5,MATCH($AS726,$AS$5:$AS726,0)-1,0),$A726)</f>
        <v>724</v>
      </c>
      <c r="AW726" s="38">
        <f ca="1">IFERROR(OFFSET(ZPCS04!$A$1,MATCH(F726,ZPCS04!B:B,0)-1,0),100)</f>
        <v>2</v>
      </c>
      <c r="AX726" s="7"/>
      <c r="AY726" s="6" t="b">
        <f t="shared" si="233"/>
        <v>1</v>
      </c>
      <c r="AZ726" s="6" t="b">
        <f t="shared" si="234"/>
        <v>1</v>
      </c>
      <c r="BB726" s="38" t="str">
        <f ca="1">IF(AT726="Phantom Alt",MATCH($AS726,$AS$5:$AS726,0),IF(OR(OFFSET($AF726,0,8-COUNTBLANK($AG726:$AN726))=$F725,$BE726=$BE725),$BB725,""))</f>
        <v/>
      </c>
      <c r="BC726" s="41"/>
      <c r="BD726" s="55" t="str">
        <f t="shared" si="235"/>
        <v>90MB1BG0-C1BAY0 | 10005-00327000</v>
      </c>
      <c r="BE726" s="55" t="str">
        <f t="shared" ca="1" si="236"/>
        <v>90MB1BG0-C1BAY0 | 59MB1BGB-MB0A01S</v>
      </c>
      <c r="BF726" s="57">
        <f ca="1">IFERROR(VLOOKUP($BE726,$BD$5:$BF725,3,0)*$AE726,VLOOKUP($C726,Demanda!$A:$B,2,0)*$AE726)*IF(AT726="Phantom Alt",$BC726,TRUE)</f>
        <v>12000</v>
      </c>
      <c r="BG726" s="57">
        <f t="shared" ca="1" si="237"/>
        <v>12000</v>
      </c>
      <c r="BH726" s="57">
        <f>SUMIF(Invoice!A:A,F726,Invoice!B:B)</f>
        <v>0</v>
      </c>
      <c r="BI726" s="57">
        <f t="shared" ca="1" si="238"/>
        <v>12000</v>
      </c>
      <c r="BJ726" s="57">
        <f ca="1">MIN((BI726-SUMIF($AS$5:AS725,AS726,$BJ$5:BJ725)),MAX(0,BH726-SUMIF($F$5:F725,F726,$BJ$5:BJ725)))</f>
        <v>0</v>
      </c>
      <c r="BK726" s="57">
        <f t="shared" ca="1" si="239"/>
        <v>0</v>
      </c>
      <c r="BL726" s="57">
        <f ca="1">MAX(0,SUMIF(Invoice!A:A,F726,Invoice!B:B)-SUMIF(F:F,F726,BJ:BJ))*(COUNTIF(F:F,F726)=COUNTIF($F$5:F726,F726))</f>
        <v>0</v>
      </c>
    </row>
    <row r="727" spans="1:64" hidden="1">
      <c r="A727" s="43">
        <v>727</v>
      </c>
      <c r="B727" s="13" t="s">
        <v>145</v>
      </c>
      <c r="C727" s="13" t="s">
        <v>5706</v>
      </c>
      <c r="D727" s="13">
        <v>2</v>
      </c>
      <c r="E727" s="13">
        <v>2260</v>
      </c>
      <c r="F727" s="71" t="s">
        <v>613</v>
      </c>
      <c r="G727" s="71" t="s">
        <v>614</v>
      </c>
      <c r="H727" s="13" t="s">
        <v>1463</v>
      </c>
      <c r="I727" s="13" t="s">
        <v>55</v>
      </c>
      <c r="J727" s="28">
        <v>0</v>
      </c>
      <c r="K727" s="13" t="s">
        <v>148</v>
      </c>
      <c r="L727" s="13" t="s">
        <v>53</v>
      </c>
      <c r="M727" s="13">
        <v>5</v>
      </c>
      <c r="O727" s="13">
        <v>1</v>
      </c>
      <c r="P727" s="13">
        <v>2</v>
      </c>
      <c r="Q727" s="13">
        <v>2</v>
      </c>
      <c r="R727" s="13" t="s">
        <v>73</v>
      </c>
      <c r="S727" s="13" t="s">
        <v>73</v>
      </c>
      <c r="T727" s="13">
        <v>44901</v>
      </c>
      <c r="U727" s="13">
        <v>2958465</v>
      </c>
      <c r="V727" s="13" t="s">
        <v>5707</v>
      </c>
      <c r="W727" s="13" t="s">
        <v>144</v>
      </c>
      <c r="Y727" s="13" t="s">
        <v>143</v>
      </c>
      <c r="Z727" s="13">
        <v>7594328</v>
      </c>
      <c r="AA727" s="13">
        <v>1360</v>
      </c>
      <c r="AB727" s="13">
        <v>680</v>
      </c>
      <c r="AE727" s="51">
        <f t="shared" si="220"/>
        <v>5</v>
      </c>
      <c r="AG727" s="6" t="str">
        <f t="shared" si="221"/>
        <v>90MB1BG0-C1BAY0</v>
      </c>
      <c r="AH727" s="6" t="str">
        <f t="shared" si="222"/>
        <v>59MB1BGB-MB0A01S</v>
      </c>
      <c r="AI727" s="6" t="str">
        <f t="shared" si="223"/>
        <v/>
      </c>
      <c r="AJ727" s="6" t="str">
        <f t="shared" si="224"/>
        <v/>
      </c>
      <c r="AK727" s="6" t="str">
        <f t="shared" si="225"/>
        <v/>
      </c>
      <c r="AL727" s="6" t="str">
        <f t="shared" si="226"/>
        <v/>
      </c>
      <c r="AM727" s="6" t="str">
        <f t="shared" si="227"/>
        <v/>
      </c>
      <c r="AN727" s="6" t="str">
        <f t="shared" si="228"/>
        <v/>
      </c>
      <c r="AO727" s="6" t="str">
        <f t="shared" si="229"/>
        <v xml:space="preserve">90MB1BG0-C1BAY0 | 59MB1BGB-MB0A01S |  |  |  |  |  | </v>
      </c>
      <c r="AP727" s="6">
        <f t="shared" si="230"/>
        <v>0</v>
      </c>
      <c r="AQ727" s="4"/>
      <c r="AR727" s="6" t="b">
        <f t="shared" si="231"/>
        <v>1</v>
      </c>
      <c r="AS727" s="6" t="str">
        <f t="shared" si="232"/>
        <v>461E | 90MB1BG0-C1BAY0 | 59MB1BGB-MB0A01S |  |  |  |  |  |  | L5</v>
      </c>
      <c r="AT727" s="63">
        <f>IF(NOT(AR727),IF(TRIM($H727)="","Assembly","Phantom Alt"),VLOOKUP(F727,ZPCS04!B:G,6,0))</f>
        <v>623</v>
      </c>
      <c r="AU727" s="7"/>
      <c r="AV727" s="38">
        <f ca="1">IF(TRIM($W727)="F",OFFSET($A$5,MATCH($AS727,$AS$5:$AS727,0)-1,0),$A727)</f>
        <v>727</v>
      </c>
      <c r="AW727" s="38">
        <f ca="1">IFERROR(OFFSET(ZPCS04!$A$1,MATCH(F727,ZPCS04!B:B,0)-1,0),100)</f>
        <v>1.9999999000000002</v>
      </c>
      <c r="AX727" s="7"/>
      <c r="AY727" s="6" t="b">
        <f t="shared" si="233"/>
        <v>1</v>
      </c>
      <c r="AZ727" s="6" t="b">
        <f t="shared" si="234"/>
        <v>1</v>
      </c>
      <c r="BB727" s="38" t="str">
        <f ca="1">IF(AT727="Phantom Alt",MATCH($AS727,$AS$5:$AS727,0),IF(OR(OFFSET($AF727,0,8-COUNTBLANK($AG727:$AN727))=$F726,$BE727=$BE726),$BB726,""))</f>
        <v/>
      </c>
      <c r="BC727" s="41"/>
      <c r="BD727" s="55" t="str">
        <f t="shared" si="235"/>
        <v>90MB1BG0-C1BAY0 | 10005-00461000</v>
      </c>
      <c r="BE727" s="55" t="str">
        <f t="shared" ca="1" si="236"/>
        <v>90MB1BG0-C1BAY0 | 59MB1BGB-MB0A01S</v>
      </c>
      <c r="BF727" s="57">
        <f ca="1">IFERROR(VLOOKUP($BE727,$BD$5:$BF726,3,0)*$AE727,VLOOKUP($C727,Demanda!$A:$B,2,0)*$AE727)*IF(AT727="Phantom Alt",$BC727,TRUE)</f>
        <v>7500</v>
      </c>
      <c r="BG727" s="57">
        <f t="shared" ca="1" si="237"/>
        <v>0</v>
      </c>
      <c r="BH727" s="57">
        <f>SUMIF(Invoice!A:A,F727,Invoice!B:B)</f>
        <v>10000</v>
      </c>
      <c r="BI727" s="57">
        <f t="shared" ca="1" si="238"/>
        <v>7500</v>
      </c>
      <c r="BJ727" s="57">
        <f ca="1">MIN((BI727-SUMIF($AS$5:AS726,AS727,$BJ$5:BJ726)),MAX(0,BH727-SUMIF($F$5:F726,F727,$BJ$5:BJ726)))</f>
        <v>7500</v>
      </c>
      <c r="BK727" s="57">
        <f t="shared" ca="1" si="239"/>
        <v>0</v>
      </c>
      <c r="BL727" s="57">
        <f ca="1">MAX(0,SUMIF(Invoice!A:A,F727,Invoice!B:B)-SUMIF(F:F,F727,BJ:BJ))*(COUNTIF(F:F,F727)=COUNTIF($F$5:F727,F727))</f>
        <v>2500</v>
      </c>
    </row>
    <row r="728" spans="1:64" hidden="1">
      <c r="A728" s="43">
        <v>730</v>
      </c>
      <c r="B728" s="13" t="s">
        <v>145</v>
      </c>
      <c r="C728" s="13" t="s">
        <v>5706</v>
      </c>
      <c r="D728" s="13">
        <v>2</v>
      </c>
      <c r="E728" s="13">
        <v>2260</v>
      </c>
      <c r="F728" s="71" t="s">
        <v>615</v>
      </c>
      <c r="G728" s="71" t="s">
        <v>616</v>
      </c>
      <c r="H728" s="13" t="s">
        <v>1463</v>
      </c>
      <c r="I728" s="13" t="s">
        <v>54</v>
      </c>
      <c r="J728" s="28">
        <v>100</v>
      </c>
      <c r="K728" s="13" t="s">
        <v>148</v>
      </c>
      <c r="L728" s="13" t="s">
        <v>53</v>
      </c>
      <c r="M728" s="13">
        <v>5</v>
      </c>
      <c r="N728" s="13">
        <v>5</v>
      </c>
      <c r="O728" s="13">
        <v>1</v>
      </c>
      <c r="P728" s="13">
        <v>2</v>
      </c>
      <c r="Q728" s="13">
        <v>1</v>
      </c>
      <c r="R728" s="13" t="s">
        <v>73</v>
      </c>
      <c r="S728" s="13" t="s">
        <v>73</v>
      </c>
      <c r="T728" s="13">
        <v>44901</v>
      </c>
      <c r="U728" s="13">
        <v>2958465</v>
      </c>
      <c r="V728" s="13" t="s">
        <v>5707</v>
      </c>
      <c r="W728" s="13" t="s">
        <v>144</v>
      </c>
      <c r="Y728" s="13" t="s">
        <v>143</v>
      </c>
      <c r="Z728" s="13">
        <v>7594328</v>
      </c>
      <c r="AA728" s="13">
        <v>1358</v>
      </c>
      <c r="AB728" s="13">
        <v>679</v>
      </c>
      <c r="AE728" s="51">
        <f t="shared" si="220"/>
        <v>5</v>
      </c>
      <c r="AG728" s="6" t="str">
        <f t="shared" si="221"/>
        <v>90MB1BG0-C1BAY0</v>
      </c>
      <c r="AH728" s="6" t="str">
        <f t="shared" si="222"/>
        <v>59MB1BGB-MB0A01S</v>
      </c>
      <c r="AI728" s="6" t="str">
        <f t="shared" si="223"/>
        <v/>
      </c>
      <c r="AJ728" s="6" t="str">
        <f t="shared" si="224"/>
        <v/>
      </c>
      <c r="AK728" s="6" t="str">
        <f t="shared" si="225"/>
        <v/>
      </c>
      <c r="AL728" s="6" t="str">
        <f t="shared" si="226"/>
        <v/>
      </c>
      <c r="AM728" s="6" t="str">
        <f t="shared" si="227"/>
        <v/>
      </c>
      <c r="AN728" s="6" t="str">
        <f t="shared" si="228"/>
        <v/>
      </c>
      <c r="AO728" s="6" t="str">
        <f t="shared" si="229"/>
        <v xml:space="preserve">90MB1BG0-C1BAY0 | 59MB1BGB-MB0A01S |  |  |  |  |  | </v>
      </c>
      <c r="AP728" s="6">
        <f t="shared" si="230"/>
        <v>100</v>
      </c>
      <c r="AQ728" s="4"/>
      <c r="AR728" s="6" t="b">
        <f t="shared" si="231"/>
        <v>1</v>
      </c>
      <c r="AS728" s="6" t="str">
        <f t="shared" si="232"/>
        <v>461E | 90MB1BG0-C1BAY0 | 59MB1BGB-MB0A01S |  |  |  |  |  |  | L5</v>
      </c>
      <c r="AT728" s="63">
        <f>IF(NOT(AR728),IF(TRIM($H728)="","Assembly","Phantom Alt"),VLOOKUP(F728,ZPCS04!B:G,6,0))</f>
        <v>623</v>
      </c>
      <c r="AU728" s="7"/>
      <c r="AV728" s="38">
        <f ca="1">IF(TRIM($W728)="F",OFFSET($A$5,MATCH($AS728,$AS$5:$AS728,0)-1,0),$A728)</f>
        <v>727</v>
      </c>
      <c r="AW728" s="38">
        <f ca="1">IFERROR(OFFSET(ZPCS04!$A$1,MATCH(F728,ZPCS04!B:B,0)-1,0),100)</f>
        <v>2</v>
      </c>
      <c r="AX728" s="7"/>
      <c r="AY728" s="6" t="b">
        <f t="shared" si="233"/>
        <v>1</v>
      </c>
      <c r="AZ728" s="6" t="b">
        <f t="shared" si="234"/>
        <v>1</v>
      </c>
      <c r="BB728" s="38" t="str">
        <f ca="1">IF(AT728="Phantom Alt",MATCH($AS728,$AS$5:$AS728,0),IF(OR(OFFSET($AF728,0,8-COUNTBLANK($AG728:$AN728))=$F727,$BE728=$BE727),$BB727,""))</f>
        <v/>
      </c>
      <c r="BC728" s="41"/>
      <c r="BD728" s="55" t="str">
        <f t="shared" si="235"/>
        <v>90MB1BG0-C1BAY0 | 10005-00467000</v>
      </c>
      <c r="BE728" s="55" t="str">
        <f t="shared" ca="1" si="236"/>
        <v>90MB1BG0-C1BAY0 | 59MB1BGB-MB0A01S</v>
      </c>
      <c r="BF728" s="57">
        <f ca="1">IFERROR(VLOOKUP($BE728,$BD$5:$BF727,3,0)*$AE728,VLOOKUP($C728,Demanda!$A:$B,2,0)*$AE728)*IF(AT728="Phantom Alt",$BC728,TRUE)</f>
        <v>7500</v>
      </c>
      <c r="BG728" s="57">
        <f t="shared" ca="1" si="237"/>
        <v>7500</v>
      </c>
      <c r="BH728" s="57">
        <f>SUMIF(Invoice!A:A,F728,Invoice!B:B)</f>
        <v>0</v>
      </c>
      <c r="BI728" s="57">
        <f t="shared" ca="1" si="238"/>
        <v>7500</v>
      </c>
      <c r="BJ728" s="57">
        <f ca="1">MIN((BI728-SUMIF($AS$5:AS727,AS728,$BJ$5:BJ727)),MAX(0,BH728-SUMIF($F$5:F727,F728,$BJ$5:BJ727)))</f>
        <v>0</v>
      </c>
      <c r="BK728" s="57">
        <f t="shared" ca="1" si="239"/>
        <v>0</v>
      </c>
      <c r="BL728" s="57">
        <f ca="1">MAX(0,SUMIF(Invoice!A:A,F728,Invoice!B:B)-SUMIF(F:F,F728,BJ:BJ))*(COUNTIF(F:F,F728)=COUNTIF($F$5:F728,F728))</f>
        <v>0</v>
      </c>
    </row>
    <row r="729" spans="1:64" hidden="1">
      <c r="A729" s="43">
        <v>728</v>
      </c>
      <c r="B729" s="13" t="s">
        <v>145</v>
      </c>
      <c r="C729" s="13" t="s">
        <v>5706</v>
      </c>
      <c r="D729" s="13">
        <v>2</v>
      </c>
      <c r="E729" s="13">
        <v>2270</v>
      </c>
      <c r="F729" s="71" t="s">
        <v>617</v>
      </c>
      <c r="G729" s="71" t="s">
        <v>618</v>
      </c>
      <c r="H729" s="13" t="s">
        <v>1474</v>
      </c>
      <c r="I729" s="13" t="s">
        <v>55</v>
      </c>
      <c r="J729" s="28">
        <v>0</v>
      </c>
      <c r="K729" s="13" t="s">
        <v>148</v>
      </c>
      <c r="L729" s="13" t="s">
        <v>53</v>
      </c>
      <c r="M729" s="13">
        <v>2</v>
      </c>
      <c r="O729" s="13">
        <v>1</v>
      </c>
      <c r="P729" s="13">
        <v>2</v>
      </c>
      <c r="Q729" s="13">
        <v>2</v>
      </c>
      <c r="R729" s="13" t="s">
        <v>73</v>
      </c>
      <c r="S729" s="13" t="s">
        <v>73</v>
      </c>
      <c r="T729" s="13">
        <v>44901</v>
      </c>
      <c r="U729" s="13">
        <v>2958465</v>
      </c>
      <c r="V729" s="13" t="s">
        <v>5707</v>
      </c>
      <c r="W729" s="13" t="s">
        <v>144</v>
      </c>
      <c r="Y729" s="13" t="s">
        <v>143</v>
      </c>
      <c r="Z729" s="13">
        <v>7594328</v>
      </c>
      <c r="AA729" s="13">
        <v>1364</v>
      </c>
      <c r="AB729" s="13">
        <v>682</v>
      </c>
      <c r="AE729" s="51">
        <f t="shared" si="220"/>
        <v>2</v>
      </c>
      <c r="AG729" s="6" t="str">
        <f t="shared" si="221"/>
        <v>90MB1BG0-C1BAY0</v>
      </c>
      <c r="AH729" s="6" t="str">
        <f t="shared" si="222"/>
        <v>59MB1BGB-MB0A01S</v>
      </c>
      <c r="AI729" s="6" t="str">
        <f t="shared" si="223"/>
        <v/>
      </c>
      <c r="AJ729" s="6" t="str">
        <f t="shared" si="224"/>
        <v/>
      </c>
      <c r="AK729" s="6" t="str">
        <f t="shared" si="225"/>
        <v/>
      </c>
      <c r="AL729" s="6" t="str">
        <f t="shared" si="226"/>
        <v/>
      </c>
      <c r="AM729" s="6" t="str">
        <f t="shared" si="227"/>
        <v/>
      </c>
      <c r="AN729" s="6" t="str">
        <f t="shared" si="228"/>
        <v/>
      </c>
      <c r="AO729" s="6" t="str">
        <f t="shared" si="229"/>
        <v xml:space="preserve">90MB1BG0-C1BAY0 | 59MB1BGB-MB0A01S |  |  |  |  |  | </v>
      </c>
      <c r="AP729" s="6">
        <f t="shared" si="230"/>
        <v>0</v>
      </c>
      <c r="AQ729" s="4"/>
      <c r="AR729" s="6" t="b">
        <f t="shared" si="231"/>
        <v>1</v>
      </c>
      <c r="AS729" s="6" t="str">
        <f t="shared" si="232"/>
        <v>461E | 90MB1BG0-C1BAY0 | 59MB1BGB-MB0A01S |  |  |  |  |  |  | L6</v>
      </c>
      <c r="AT729" s="63">
        <f>IF(NOT(AR729),IF(TRIM($H729)="","Assembly","Phantom Alt"),VLOOKUP(F729,ZPCS04!B:G,6,0))</f>
        <v>624</v>
      </c>
      <c r="AU729" s="7"/>
      <c r="AV729" s="38">
        <f ca="1">IF(TRIM($W729)="F",OFFSET($A$5,MATCH($AS729,$AS$5:$AS729,0)-1,0),$A729)</f>
        <v>728</v>
      </c>
      <c r="AW729" s="38">
        <f ca="1">IFERROR(OFFSET(ZPCS04!$A$1,MATCH(F729,ZPCS04!B:B,0)-1,0),100)</f>
        <v>1.9999999499999999</v>
      </c>
      <c r="AX729" s="7"/>
      <c r="AY729" s="6" t="b">
        <f t="shared" si="233"/>
        <v>1</v>
      </c>
      <c r="AZ729" s="6" t="b">
        <f t="shared" si="234"/>
        <v>1</v>
      </c>
      <c r="BB729" s="38" t="str">
        <f ca="1">IF(AT729="Phantom Alt",MATCH($AS729,$AS$5:$AS729,0),IF(OR(OFFSET($AF729,0,8-COUNTBLANK($AG729:$AN729))=$F728,$BE729=$BE728),$BB728,""))</f>
        <v/>
      </c>
      <c r="BC729" s="41"/>
      <c r="BD729" s="55" t="str">
        <f t="shared" si="235"/>
        <v>90MB1BG0-C1BAY0 | 10005-00481000</v>
      </c>
      <c r="BE729" s="55" t="str">
        <f t="shared" ca="1" si="236"/>
        <v>90MB1BG0-C1BAY0 | 59MB1BGB-MB0A01S</v>
      </c>
      <c r="BF729" s="57">
        <f ca="1">IFERROR(VLOOKUP($BE729,$BD$5:$BF728,3,0)*$AE729,VLOOKUP($C729,Demanda!$A:$B,2,0)*$AE729)*IF(AT729="Phantom Alt",$BC729,TRUE)</f>
        <v>3000</v>
      </c>
      <c r="BG729" s="57">
        <f t="shared" ca="1" si="237"/>
        <v>0</v>
      </c>
      <c r="BH729" s="57">
        <f>SUMIF(Invoice!A:A,F729,Invoice!B:B)</f>
        <v>5000</v>
      </c>
      <c r="BI729" s="57">
        <f t="shared" ca="1" si="238"/>
        <v>3000</v>
      </c>
      <c r="BJ729" s="57">
        <f ca="1">MIN((BI729-SUMIF($AS$5:AS728,AS729,$BJ$5:BJ728)),MAX(0,BH729-SUMIF($F$5:F728,F729,$BJ$5:BJ728)))</f>
        <v>3000</v>
      </c>
      <c r="BK729" s="57">
        <f t="shared" ca="1" si="239"/>
        <v>0</v>
      </c>
      <c r="BL729" s="57">
        <f ca="1">MAX(0,SUMIF(Invoice!A:A,F729,Invoice!B:B)-SUMIF(F:F,F729,BJ:BJ))*(COUNTIF(F:F,F729)=COUNTIF($F$5:F729,F729))</f>
        <v>2000</v>
      </c>
    </row>
    <row r="730" spans="1:64" hidden="1">
      <c r="A730" s="43">
        <v>729</v>
      </c>
      <c r="B730" s="13" t="s">
        <v>145</v>
      </c>
      <c r="C730" s="13" t="s">
        <v>5706</v>
      </c>
      <c r="D730" s="13">
        <v>2</v>
      </c>
      <c r="E730" s="13">
        <v>2270</v>
      </c>
      <c r="F730" s="71" t="s">
        <v>619</v>
      </c>
      <c r="G730" s="71" t="s">
        <v>620</v>
      </c>
      <c r="H730" s="13" t="s">
        <v>1474</v>
      </c>
      <c r="I730" s="13" t="s">
        <v>54</v>
      </c>
      <c r="J730" s="28">
        <v>100</v>
      </c>
      <c r="K730" s="13" t="s">
        <v>148</v>
      </c>
      <c r="L730" s="13" t="s">
        <v>53</v>
      </c>
      <c r="M730" s="13">
        <v>2</v>
      </c>
      <c r="N730" s="13">
        <v>2</v>
      </c>
      <c r="O730" s="13">
        <v>1</v>
      </c>
      <c r="P730" s="13">
        <v>2</v>
      </c>
      <c r="Q730" s="13">
        <v>1</v>
      </c>
      <c r="R730" s="13" t="s">
        <v>73</v>
      </c>
      <c r="S730" s="13" t="s">
        <v>73</v>
      </c>
      <c r="T730" s="13">
        <v>44901</v>
      </c>
      <c r="U730" s="13">
        <v>2958465</v>
      </c>
      <c r="V730" s="13" t="s">
        <v>5707</v>
      </c>
      <c r="W730" s="13" t="s">
        <v>144</v>
      </c>
      <c r="Y730" s="13" t="s">
        <v>143</v>
      </c>
      <c r="Z730" s="13">
        <v>7594328</v>
      </c>
      <c r="AA730" s="13">
        <v>1362</v>
      </c>
      <c r="AB730" s="13">
        <v>681</v>
      </c>
      <c r="AE730" s="51">
        <f t="shared" si="220"/>
        <v>2</v>
      </c>
      <c r="AG730" s="6" t="str">
        <f t="shared" si="221"/>
        <v>90MB1BG0-C1BAY0</v>
      </c>
      <c r="AH730" s="6" t="str">
        <f t="shared" si="222"/>
        <v>59MB1BGB-MB0A01S</v>
      </c>
      <c r="AI730" s="6" t="str">
        <f t="shared" si="223"/>
        <v/>
      </c>
      <c r="AJ730" s="6" t="str">
        <f t="shared" si="224"/>
        <v/>
      </c>
      <c r="AK730" s="6" t="str">
        <f t="shared" si="225"/>
        <v/>
      </c>
      <c r="AL730" s="6" t="str">
        <f t="shared" si="226"/>
        <v/>
      </c>
      <c r="AM730" s="6" t="str">
        <f t="shared" si="227"/>
        <v/>
      </c>
      <c r="AN730" s="6" t="str">
        <f t="shared" si="228"/>
        <v/>
      </c>
      <c r="AO730" s="6" t="str">
        <f t="shared" si="229"/>
        <v xml:space="preserve">90MB1BG0-C1BAY0 | 59MB1BGB-MB0A01S |  |  |  |  |  | </v>
      </c>
      <c r="AP730" s="6">
        <f t="shared" si="230"/>
        <v>100</v>
      </c>
      <c r="AQ730" s="4"/>
      <c r="AR730" s="6" t="b">
        <f t="shared" si="231"/>
        <v>1</v>
      </c>
      <c r="AS730" s="6" t="str">
        <f t="shared" si="232"/>
        <v>461E | 90MB1BG0-C1BAY0 | 59MB1BGB-MB0A01S |  |  |  |  |  |  | L6</v>
      </c>
      <c r="AT730" s="63">
        <f>IF(NOT(AR730),IF(TRIM($H730)="","Assembly","Phantom Alt"),VLOOKUP(F730,ZPCS04!B:G,6,0))</f>
        <v>624</v>
      </c>
      <c r="AU730" s="7"/>
      <c r="AV730" s="38">
        <f ca="1">IF(TRIM($W730)="F",OFFSET($A$5,MATCH($AS730,$AS$5:$AS730,0)-1,0),$A730)</f>
        <v>728</v>
      </c>
      <c r="AW730" s="38">
        <f ca="1">IFERROR(OFFSET(ZPCS04!$A$1,MATCH(F730,ZPCS04!B:B,0)-1,0),100)</f>
        <v>2</v>
      </c>
      <c r="AX730" s="7"/>
      <c r="AY730" s="6" t="b">
        <f t="shared" si="233"/>
        <v>1</v>
      </c>
      <c r="AZ730" s="6" t="b">
        <f t="shared" si="234"/>
        <v>1</v>
      </c>
      <c r="BB730" s="38" t="str">
        <f ca="1">IF(AT730="Phantom Alt",MATCH($AS730,$AS$5:$AS730,0),IF(OR(OFFSET($AF730,0,8-COUNTBLANK($AG730:$AN730))=$F729,$BE730=$BE729),$BB729,""))</f>
        <v/>
      </c>
      <c r="BC730" s="41"/>
      <c r="BD730" s="55" t="str">
        <f t="shared" si="235"/>
        <v>90MB1BG0-C1BAY0 | 10005-00487000</v>
      </c>
      <c r="BE730" s="55" t="str">
        <f t="shared" ca="1" si="236"/>
        <v>90MB1BG0-C1BAY0 | 59MB1BGB-MB0A01S</v>
      </c>
      <c r="BF730" s="57">
        <f ca="1">IFERROR(VLOOKUP($BE730,$BD$5:$BF729,3,0)*$AE730,VLOOKUP($C730,Demanda!$A:$B,2,0)*$AE730)*IF(AT730="Phantom Alt",$BC730,TRUE)</f>
        <v>3000</v>
      </c>
      <c r="BG730" s="57">
        <f t="shared" ca="1" si="237"/>
        <v>3000</v>
      </c>
      <c r="BH730" s="57">
        <f>SUMIF(Invoice!A:A,F730,Invoice!B:B)</f>
        <v>0</v>
      </c>
      <c r="BI730" s="57">
        <f t="shared" ca="1" si="238"/>
        <v>3000</v>
      </c>
      <c r="BJ730" s="57">
        <f ca="1">MIN((BI730-SUMIF($AS$5:AS729,AS730,$BJ$5:BJ729)),MAX(0,BH730-SUMIF($F$5:F729,F730,$BJ$5:BJ729)))</f>
        <v>0</v>
      </c>
      <c r="BK730" s="57">
        <f t="shared" ca="1" si="239"/>
        <v>0</v>
      </c>
      <c r="BL730" s="57">
        <f ca="1">MAX(0,SUMIF(Invoice!A:A,F730,Invoice!B:B)-SUMIF(F:F,F730,BJ:BJ))*(COUNTIF(F:F,F730)=COUNTIF($F$5:F730,F730))</f>
        <v>0</v>
      </c>
    </row>
    <row r="731" spans="1:64" hidden="1">
      <c r="A731" s="43">
        <v>735</v>
      </c>
      <c r="B731" s="13" t="s">
        <v>145</v>
      </c>
      <c r="C731" s="13" t="s">
        <v>5706</v>
      </c>
      <c r="D731" s="13">
        <v>2</v>
      </c>
      <c r="E731" s="13">
        <v>2280</v>
      </c>
      <c r="F731" s="71" t="s">
        <v>621</v>
      </c>
      <c r="G731" s="71" t="s">
        <v>622</v>
      </c>
      <c r="H731" s="13" t="s">
        <v>1482</v>
      </c>
      <c r="I731" s="13" t="s">
        <v>55</v>
      </c>
      <c r="J731" s="28">
        <v>0</v>
      </c>
      <c r="K731" s="13" t="s">
        <v>148</v>
      </c>
      <c r="L731" s="13" t="s">
        <v>53</v>
      </c>
      <c r="M731" s="13">
        <v>2</v>
      </c>
      <c r="O731" s="13">
        <v>1</v>
      </c>
      <c r="P731" s="13">
        <v>2</v>
      </c>
      <c r="Q731" s="13">
        <v>2</v>
      </c>
      <c r="R731" s="13" t="s">
        <v>73</v>
      </c>
      <c r="S731" s="13" t="s">
        <v>73</v>
      </c>
      <c r="T731" s="13">
        <v>44901</v>
      </c>
      <c r="U731" s="13">
        <v>2958465</v>
      </c>
      <c r="V731" s="13" t="s">
        <v>5707</v>
      </c>
      <c r="W731" s="13" t="s">
        <v>144</v>
      </c>
      <c r="Y731" s="13" t="s">
        <v>143</v>
      </c>
      <c r="Z731" s="13">
        <v>7594328</v>
      </c>
      <c r="AA731" s="13">
        <v>1368</v>
      </c>
      <c r="AB731" s="13">
        <v>684</v>
      </c>
      <c r="AE731" s="51">
        <f t="shared" si="220"/>
        <v>2</v>
      </c>
      <c r="AG731" s="6" t="str">
        <f t="shared" si="221"/>
        <v>90MB1BG0-C1BAY0</v>
      </c>
      <c r="AH731" s="6" t="str">
        <f t="shared" si="222"/>
        <v>59MB1BGB-MB0A01S</v>
      </c>
      <c r="AI731" s="6" t="str">
        <f t="shared" si="223"/>
        <v/>
      </c>
      <c r="AJ731" s="6" t="str">
        <f t="shared" si="224"/>
        <v/>
      </c>
      <c r="AK731" s="6" t="str">
        <f t="shared" si="225"/>
        <v/>
      </c>
      <c r="AL731" s="6" t="str">
        <f t="shared" si="226"/>
        <v/>
      </c>
      <c r="AM731" s="6" t="str">
        <f t="shared" si="227"/>
        <v/>
      </c>
      <c r="AN731" s="6" t="str">
        <f t="shared" si="228"/>
        <v/>
      </c>
      <c r="AO731" s="6" t="str">
        <f t="shared" si="229"/>
        <v xml:space="preserve">90MB1BG0-C1BAY0 | 59MB1BGB-MB0A01S |  |  |  |  |  | </v>
      </c>
      <c r="AP731" s="6">
        <f t="shared" si="230"/>
        <v>0</v>
      </c>
      <c r="AQ731" s="4"/>
      <c r="AR731" s="6" t="b">
        <f t="shared" si="231"/>
        <v>1</v>
      </c>
      <c r="AS731" s="6" t="str">
        <f t="shared" si="232"/>
        <v>461E | 90MB1BG0-C1BAY0 | 59MB1BGB-MB0A01S |  |  |  |  |  |  | L7</v>
      </c>
      <c r="AT731" s="63">
        <f>IF(NOT(AR731),IF(TRIM($H731)="","Assembly","Phantom Alt"),VLOOKUP(F731,ZPCS04!B:G,6,0))</f>
        <v>625</v>
      </c>
      <c r="AU731" s="7"/>
      <c r="AV731" s="38">
        <f ca="1">IF(TRIM($W731)="F",OFFSET($A$5,MATCH($AS731,$AS$5:$AS731,0)-1,0),$A731)</f>
        <v>735</v>
      </c>
      <c r="AW731" s="38">
        <f ca="1">IFERROR(OFFSET(ZPCS04!$A$1,MATCH(F731,ZPCS04!B:B,0)-1,0),100)</f>
        <v>1.9999999499999999</v>
      </c>
      <c r="AX731" s="7"/>
      <c r="AY731" s="6" t="b">
        <f t="shared" si="233"/>
        <v>1</v>
      </c>
      <c r="AZ731" s="6" t="b">
        <f t="shared" si="234"/>
        <v>1</v>
      </c>
      <c r="BB731" s="38" t="str">
        <f ca="1">IF(AT731="Phantom Alt",MATCH($AS731,$AS$5:$AS731,0),IF(OR(OFFSET($AF731,0,8-COUNTBLANK($AG731:$AN731))=$F730,$BE731=$BE730),$BB730,""))</f>
        <v/>
      </c>
      <c r="BC731" s="41"/>
      <c r="BD731" s="55" t="str">
        <f t="shared" si="235"/>
        <v>90MB1BG0-C1BAY0 | 10005-00491000</v>
      </c>
      <c r="BE731" s="55" t="str">
        <f t="shared" ca="1" si="236"/>
        <v>90MB1BG0-C1BAY0 | 59MB1BGB-MB0A01S</v>
      </c>
      <c r="BF731" s="57">
        <f ca="1">IFERROR(VLOOKUP($BE731,$BD$5:$BF730,3,0)*$AE731,VLOOKUP($C731,Demanda!$A:$B,2,0)*$AE731)*IF(AT731="Phantom Alt",$BC731,TRUE)</f>
        <v>3000</v>
      </c>
      <c r="BG731" s="57">
        <f t="shared" ca="1" si="237"/>
        <v>0</v>
      </c>
      <c r="BH731" s="57">
        <f>SUMIF(Invoice!A:A,F731,Invoice!B:B)</f>
        <v>5000</v>
      </c>
      <c r="BI731" s="57">
        <f t="shared" ca="1" si="238"/>
        <v>3000</v>
      </c>
      <c r="BJ731" s="57">
        <f ca="1">MIN((BI731-SUMIF($AS$5:AS730,AS731,$BJ$5:BJ730)),MAX(0,BH731-SUMIF($F$5:F730,F731,$BJ$5:BJ730)))</f>
        <v>3000</v>
      </c>
      <c r="BK731" s="57">
        <f t="shared" ca="1" si="239"/>
        <v>0</v>
      </c>
      <c r="BL731" s="57">
        <f ca="1">MAX(0,SUMIF(Invoice!A:A,F731,Invoice!B:B)-SUMIF(F:F,F731,BJ:BJ))*(COUNTIF(F:F,F731)=COUNTIF($F$5:F731,F731))</f>
        <v>2000</v>
      </c>
    </row>
    <row r="732" spans="1:64" hidden="1">
      <c r="A732" s="43">
        <v>731</v>
      </c>
      <c r="B732" s="13" t="s">
        <v>145</v>
      </c>
      <c r="C732" s="13" t="s">
        <v>5706</v>
      </c>
      <c r="D732" s="13">
        <v>2</v>
      </c>
      <c r="E732" s="13">
        <v>2280</v>
      </c>
      <c r="F732" s="71" t="s">
        <v>623</v>
      </c>
      <c r="G732" s="71" t="s">
        <v>624</v>
      </c>
      <c r="H732" s="13" t="s">
        <v>1482</v>
      </c>
      <c r="I732" s="13" t="s">
        <v>54</v>
      </c>
      <c r="J732" s="28">
        <v>100</v>
      </c>
      <c r="K732" s="13" t="s">
        <v>148</v>
      </c>
      <c r="L732" s="13" t="s">
        <v>53</v>
      </c>
      <c r="M732" s="13">
        <v>2</v>
      </c>
      <c r="N732" s="13">
        <v>2</v>
      </c>
      <c r="O732" s="13">
        <v>1</v>
      </c>
      <c r="P732" s="13">
        <v>2</v>
      </c>
      <c r="Q732" s="13">
        <v>1</v>
      </c>
      <c r="R732" s="13" t="s">
        <v>73</v>
      </c>
      <c r="S732" s="13" t="s">
        <v>73</v>
      </c>
      <c r="T732" s="13">
        <v>44901</v>
      </c>
      <c r="U732" s="13">
        <v>2958465</v>
      </c>
      <c r="V732" s="13" t="s">
        <v>5707</v>
      </c>
      <c r="W732" s="13" t="s">
        <v>144</v>
      </c>
      <c r="Y732" s="13" t="s">
        <v>143</v>
      </c>
      <c r="Z732" s="13">
        <v>7594328</v>
      </c>
      <c r="AA732" s="13">
        <v>1366</v>
      </c>
      <c r="AB732" s="13">
        <v>683</v>
      </c>
      <c r="AE732" s="51">
        <f t="shared" si="220"/>
        <v>2</v>
      </c>
      <c r="AG732" s="6" t="str">
        <f t="shared" si="221"/>
        <v>90MB1BG0-C1BAY0</v>
      </c>
      <c r="AH732" s="6" t="str">
        <f t="shared" si="222"/>
        <v>59MB1BGB-MB0A01S</v>
      </c>
      <c r="AI732" s="6" t="str">
        <f t="shared" si="223"/>
        <v/>
      </c>
      <c r="AJ732" s="6" t="str">
        <f t="shared" si="224"/>
        <v/>
      </c>
      <c r="AK732" s="6" t="str">
        <f t="shared" si="225"/>
        <v/>
      </c>
      <c r="AL732" s="6" t="str">
        <f t="shared" si="226"/>
        <v/>
      </c>
      <c r="AM732" s="6" t="str">
        <f t="shared" si="227"/>
        <v/>
      </c>
      <c r="AN732" s="6" t="str">
        <f t="shared" si="228"/>
        <v/>
      </c>
      <c r="AO732" s="6" t="str">
        <f t="shared" si="229"/>
        <v xml:space="preserve">90MB1BG0-C1BAY0 | 59MB1BGB-MB0A01S |  |  |  |  |  | </v>
      </c>
      <c r="AP732" s="6">
        <f t="shared" si="230"/>
        <v>100</v>
      </c>
      <c r="AQ732" s="4"/>
      <c r="AR732" s="6" t="b">
        <f t="shared" si="231"/>
        <v>1</v>
      </c>
      <c r="AS732" s="6" t="str">
        <f t="shared" si="232"/>
        <v>461E | 90MB1BG0-C1BAY0 | 59MB1BGB-MB0A01S |  |  |  |  |  |  | L7</v>
      </c>
      <c r="AT732" s="63">
        <f>IF(NOT(AR732),IF(TRIM($H732)="","Assembly","Phantom Alt"),VLOOKUP(F732,ZPCS04!B:G,6,0))</f>
        <v>625</v>
      </c>
      <c r="AU732" s="7"/>
      <c r="AV732" s="38">
        <f ca="1">IF(TRIM($W732)="F",OFFSET($A$5,MATCH($AS732,$AS$5:$AS732,0)-1,0),$A732)</f>
        <v>735</v>
      </c>
      <c r="AW732" s="38">
        <f ca="1">IFERROR(OFFSET(ZPCS04!$A$1,MATCH(F732,ZPCS04!B:B,0)-1,0),100)</f>
        <v>2</v>
      </c>
      <c r="AX732" s="7"/>
      <c r="AY732" s="6" t="b">
        <f t="shared" si="233"/>
        <v>1</v>
      </c>
      <c r="AZ732" s="6" t="b">
        <f t="shared" si="234"/>
        <v>1</v>
      </c>
      <c r="BB732" s="38" t="str">
        <f ca="1">IF(AT732="Phantom Alt",MATCH($AS732,$AS$5:$AS732,0),IF(OR(OFFSET($AF732,0,8-COUNTBLANK($AG732:$AN732))=$F731,$BE732=$BE731),$BB731,""))</f>
        <v/>
      </c>
      <c r="BC732" s="41"/>
      <c r="BD732" s="55" t="str">
        <f t="shared" si="235"/>
        <v>90MB1BG0-C1BAY0 | 10005-00497000</v>
      </c>
      <c r="BE732" s="55" t="str">
        <f t="shared" ca="1" si="236"/>
        <v>90MB1BG0-C1BAY0 | 59MB1BGB-MB0A01S</v>
      </c>
      <c r="BF732" s="57">
        <f ca="1">IFERROR(VLOOKUP($BE732,$BD$5:$BF731,3,0)*$AE732,VLOOKUP($C732,Demanda!$A:$B,2,0)*$AE732)*IF(AT732="Phantom Alt",$BC732,TRUE)</f>
        <v>3000</v>
      </c>
      <c r="BG732" s="57">
        <f t="shared" ca="1" si="237"/>
        <v>3000</v>
      </c>
      <c r="BH732" s="57">
        <f>SUMIF(Invoice!A:A,F732,Invoice!B:B)</f>
        <v>0</v>
      </c>
      <c r="BI732" s="57">
        <f t="shared" ca="1" si="238"/>
        <v>3000</v>
      </c>
      <c r="BJ732" s="57">
        <f ca="1">MIN((BI732-SUMIF($AS$5:AS731,AS732,$BJ$5:BJ731)),MAX(0,BH732-SUMIF($F$5:F731,F732,$BJ$5:BJ731)))</f>
        <v>0</v>
      </c>
      <c r="BK732" s="57">
        <f t="shared" ca="1" si="239"/>
        <v>0</v>
      </c>
      <c r="BL732" s="57">
        <f ca="1">MAX(0,SUMIF(Invoice!A:A,F732,Invoice!B:B)-SUMIF(F:F,F732,BJ:BJ))*(COUNTIF(F:F,F732)=COUNTIF($F$5:F732,F732))</f>
        <v>0</v>
      </c>
    </row>
    <row r="733" spans="1:64" hidden="1">
      <c r="A733" s="43">
        <v>732</v>
      </c>
      <c r="B733" s="13" t="s">
        <v>145</v>
      </c>
      <c r="C733" s="13" t="s">
        <v>5706</v>
      </c>
      <c r="D733" s="13">
        <v>2</v>
      </c>
      <c r="E733" s="13">
        <v>2290</v>
      </c>
      <c r="F733" s="71" t="s">
        <v>625</v>
      </c>
      <c r="G733" s="71" t="s">
        <v>626</v>
      </c>
      <c r="H733" s="13" t="s">
        <v>1491</v>
      </c>
      <c r="I733" s="13" t="s">
        <v>55</v>
      </c>
      <c r="J733" s="28">
        <v>0</v>
      </c>
      <c r="K733" s="13" t="s">
        <v>148</v>
      </c>
      <c r="L733" s="13" t="s">
        <v>53</v>
      </c>
      <c r="M733" s="13">
        <v>3</v>
      </c>
      <c r="O733" s="13">
        <v>1</v>
      </c>
      <c r="P733" s="13">
        <v>2</v>
      </c>
      <c r="Q733" s="13">
        <v>2</v>
      </c>
      <c r="R733" s="13" t="s">
        <v>73</v>
      </c>
      <c r="S733" s="13" t="s">
        <v>73</v>
      </c>
      <c r="T733" s="13">
        <v>44901</v>
      </c>
      <c r="U733" s="13">
        <v>2958465</v>
      </c>
      <c r="V733" s="13" t="s">
        <v>5707</v>
      </c>
      <c r="W733" s="13" t="s">
        <v>144</v>
      </c>
      <c r="Y733" s="13" t="s">
        <v>143</v>
      </c>
      <c r="Z733" s="13">
        <v>7594328</v>
      </c>
      <c r="AA733" s="13">
        <v>1372</v>
      </c>
      <c r="AB733" s="13">
        <v>686</v>
      </c>
      <c r="AE733" s="51">
        <f t="shared" si="220"/>
        <v>3</v>
      </c>
      <c r="AG733" s="6" t="str">
        <f t="shared" si="221"/>
        <v>90MB1BG0-C1BAY0</v>
      </c>
      <c r="AH733" s="6" t="str">
        <f t="shared" si="222"/>
        <v>59MB1BGB-MB0A01S</v>
      </c>
      <c r="AI733" s="6" t="str">
        <f t="shared" si="223"/>
        <v/>
      </c>
      <c r="AJ733" s="6" t="str">
        <f t="shared" si="224"/>
        <v/>
      </c>
      <c r="AK733" s="6" t="str">
        <f t="shared" si="225"/>
        <v/>
      </c>
      <c r="AL733" s="6" t="str">
        <f t="shared" si="226"/>
        <v/>
      </c>
      <c r="AM733" s="6" t="str">
        <f t="shared" si="227"/>
        <v/>
      </c>
      <c r="AN733" s="6" t="str">
        <f t="shared" si="228"/>
        <v/>
      </c>
      <c r="AO733" s="6" t="str">
        <f t="shared" si="229"/>
        <v xml:space="preserve">90MB1BG0-C1BAY0 | 59MB1BGB-MB0A01S |  |  |  |  |  | </v>
      </c>
      <c r="AP733" s="6">
        <f t="shared" si="230"/>
        <v>0</v>
      </c>
      <c r="AQ733" s="4"/>
      <c r="AR733" s="6" t="b">
        <f t="shared" si="231"/>
        <v>1</v>
      </c>
      <c r="AS733" s="6" t="str">
        <f t="shared" si="232"/>
        <v>461E | 90MB1BG0-C1BAY0 | 59MB1BGB-MB0A01S |  |  |  |  |  |  | L8</v>
      </c>
      <c r="AT733" s="63">
        <f>IF(NOT(AR733),IF(TRIM($H733)="","Assembly","Phantom Alt"),VLOOKUP(F733,ZPCS04!B:G,6,0))</f>
        <v>626</v>
      </c>
      <c r="AU733" s="7"/>
      <c r="AV733" s="38">
        <f ca="1">IF(TRIM($W733)="F",OFFSET($A$5,MATCH($AS733,$AS$5:$AS733,0)-1,0),$A733)</f>
        <v>732</v>
      </c>
      <c r="AW733" s="38">
        <f ca="1">IFERROR(OFFSET(ZPCS04!$A$1,MATCH(F733,ZPCS04!B:B,0)-1,0),100)</f>
        <v>1.9999999499999999</v>
      </c>
      <c r="AX733" s="7"/>
      <c r="AY733" s="6" t="b">
        <f t="shared" si="233"/>
        <v>1</v>
      </c>
      <c r="AZ733" s="6" t="b">
        <f t="shared" si="234"/>
        <v>1</v>
      </c>
      <c r="BB733" s="38" t="str">
        <f ca="1">IF(AT733="Phantom Alt",MATCH($AS733,$AS$5:$AS733,0),IF(OR(OFFSET($AF733,0,8-COUNTBLANK($AG733:$AN733))=$F732,$BE733=$BE732),$BB732,""))</f>
        <v/>
      </c>
      <c r="BC733" s="41"/>
      <c r="BD733" s="55" t="str">
        <f t="shared" si="235"/>
        <v>90MB1BG0-C1BAY0 | 10005-00581000</v>
      </c>
      <c r="BE733" s="55" t="str">
        <f t="shared" ca="1" si="236"/>
        <v>90MB1BG0-C1BAY0 | 59MB1BGB-MB0A01S</v>
      </c>
      <c r="BF733" s="57">
        <f ca="1">IFERROR(VLOOKUP($BE733,$BD$5:$BF732,3,0)*$AE733,VLOOKUP($C733,Demanda!$A:$B,2,0)*$AE733)*IF(AT733="Phantom Alt",$BC733,TRUE)</f>
        <v>4500</v>
      </c>
      <c r="BG733" s="57">
        <f t="shared" ca="1" si="237"/>
        <v>0</v>
      </c>
      <c r="BH733" s="57">
        <f>SUMIF(Invoice!A:A,F733,Invoice!B:B)</f>
        <v>5000</v>
      </c>
      <c r="BI733" s="57">
        <f t="shared" ca="1" si="238"/>
        <v>4500</v>
      </c>
      <c r="BJ733" s="57">
        <f ca="1">MIN((BI733-SUMIF($AS$5:AS732,AS733,$BJ$5:BJ732)),MAX(0,BH733-SUMIF($F$5:F732,F733,$BJ$5:BJ732)))</f>
        <v>4500</v>
      </c>
      <c r="BK733" s="57">
        <f t="shared" ca="1" si="239"/>
        <v>0</v>
      </c>
      <c r="BL733" s="57">
        <f ca="1">MAX(0,SUMIF(Invoice!A:A,F733,Invoice!B:B)-SUMIF(F:F,F733,BJ:BJ))*(COUNTIF(F:F,F733)=COUNTIF($F$5:F733,F733))</f>
        <v>500</v>
      </c>
    </row>
    <row r="734" spans="1:64" hidden="1">
      <c r="A734" s="43">
        <v>733</v>
      </c>
      <c r="B734" s="13" t="s">
        <v>145</v>
      </c>
      <c r="C734" s="13" t="s">
        <v>5706</v>
      </c>
      <c r="D734" s="13">
        <v>2</v>
      </c>
      <c r="E734" s="13">
        <v>2290</v>
      </c>
      <c r="F734" s="71" t="s">
        <v>627</v>
      </c>
      <c r="G734" s="71" t="s">
        <v>628</v>
      </c>
      <c r="H734" s="13" t="s">
        <v>1491</v>
      </c>
      <c r="I734" s="13" t="s">
        <v>54</v>
      </c>
      <c r="J734" s="28">
        <v>100</v>
      </c>
      <c r="K734" s="13" t="s">
        <v>148</v>
      </c>
      <c r="L734" s="13" t="s">
        <v>53</v>
      </c>
      <c r="M734" s="13">
        <v>3</v>
      </c>
      <c r="N734" s="13">
        <v>3</v>
      </c>
      <c r="O734" s="13">
        <v>1</v>
      </c>
      <c r="P734" s="13">
        <v>2</v>
      </c>
      <c r="Q734" s="13">
        <v>1</v>
      </c>
      <c r="R734" s="13" t="s">
        <v>73</v>
      </c>
      <c r="S734" s="13" t="s">
        <v>73</v>
      </c>
      <c r="T734" s="13">
        <v>44901</v>
      </c>
      <c r="U734" s="13">
        <v>2958465</v>
      </c>
      <c r="V734" s="13" t="s">
        <v>5707</v>
      </c>
      <c r="W734" s="13" t="s">
        <v>144</v>
      </c>
      <c r="Y734" s="13" t="s">
        <v>143</v>
      </c>
      <c r="Z734" s="13">
        <v>7594328</v>
      </c>
      <c r="AA734" s="13">
        <v>1370</v>
      </c>
      <c r="AB734" s="13">
        <v>685</v>
      </c>
      <c r="AE734" s="51">
        <f t="shared" si="220"/>
        <v>3</v>
      </c>
      <c r="AG734" s="6" t="str">
        <f t="shared" si="221"/>
        <v>90MB1BG0-C1BAY0</v>
      </c>
      <c r="AH734" s="6" t="str">
        <f t="shared" si="222"/>
        <v>59MB1BGB-MB0A01S</v>
      </c>
      <c r="AI734" s="6" t="str">
        <f t="shared" si="223"/>
        <v/>
      </c>
      <c r="AJ734" s="6" t="str">
        <f t="shared" si="224"/>
        <v/>
      </c>
      <c r="AK734" s="6" t="str">
        <f t="shared" si="225"/>
        <v/>
      </c>
      <c r="AL734" s="6" t="str">
        <f t="shared" si="226"/>
        <v/>
      </c>
      <c r="AM734" s="6" t="str">
        <f t="shared" si="227"/>
        <v/>
      </c>
      <c r="AN734" s="6" t="str">
        <f t="shared" si="228"/>
        <v/>
      </c>
      <c r="AO734" s="6" t="str">
        <f t="shared" si="229"/>
        <v xml:space="preserve">90MB1BG0-C1BAY0 | 59MB1BGB-MB0A01S |  |  |  |  |  | </v>
      </c>
      <c r="AP734" s="6">
        <f t="shared" si="230"/>
        <v>100</v>
      </c>
      <c r="AQ734" s="4"/>
      <c r="AR734" s="6" t="b">
        <f t="shared" si="231"/>
        <v>1</v>
      </c>
      <c r="AS734" s="6" t="str">
        <f t="shared" si="232"/>
        <v>461E | 90MB1BG0-C1BAY0 | 59MB1BGB-MB0A01S |  |  |  |  |  |  | L8</v>
      </c>
      <c r="AT734" s="63">
        <f>IF(NOT(AR734),IF(TRIM($H734)="","Assembly","Phantom Alt"),VLOOKUP(F734,ZPCS04!B:G,6,0))</f>
        <v>626</v>
      </c>
      <c r="AU734" s="7"/>
      <c r="AV734" s="38">
        <f ca="1">IF(TRIM($W734)="F",OFFSET($A$5,MATCH($AS734,$AS$5:$AS734,0)-1,0),$A734)</f>
        <v>732</v>
      </c>
      <c r="AW734" s="38">
        <f ca="1">IFERROR(OFFSET(ZPCS04!$A$1,MATCH(F734,ZPCS04!B:B,0)-1,0),100)</f>
        <v>2</v>
      </c>
      <c r="AX734" s="7"/>
      <c r="AY734" s="6" t="b">
        <f t="shared" si="233"/>
        <v>1</v>
      </c>
      <c r="AZ734" s="6" t="b">
        <f t="shared" si="234"/>
        <v>1</v>
      </c>
      <c r="BB734" s="38" t="str">
        <f ca="1">IF(AT734="Phantom Alt",MATCH($AS734,$AS$5:$AS734,0),IF(OR(OFFSET($AF734,0,8-COUNTBLANK($AG734:$AN734))=$F733,$BE734=$BE733),$BB733,""))</f>
        <v/>
      </c>
      <c r="BC734" s="41"/>
      <c r="BD734" s="55" t="str">
        <f t="shared" si="235"/>
        <v>90MB1BG0-C1BAY0 | 10005-00587000</v>
      </c>
      <c r="BE734" s="55" t="str">
        <f t="shared" ca="1" si="236"/>
        <v>90MB1BG0-C1BAY0 | 59MB1BGB-MB0A01S</v>
      </c>
      <c r="BF734" s="57">
        <f ca="1">IFERROR(VLOOKUP($BE734,$BD$5:$BF733,3,0)*$AE734,VLOOKUP($C734,Demanda!$A:$B,2,0)*$AE734)*IF(AT734="Phantom Alt",$BC734,TRUE)</f>
        <v>4500</v>
      </c>
      <c r="BG734" s="57">
        <f t="shared" ca="1" si="237"/>
        <v>4500</v>
      </c>
      <c r="BH734" s="57">
        <f>SUMIF(Invoice!A:A,F734,Invoice!B:B)</f>
        <v>0</v>
      </c>
      <c r="BI734" s="57">
        <f t="shared" ca="1" si="238"/>
        <v>4500</v>
      </c>
      <c r="BJ734" s="57">
        <f ca="1">MIN((BI734-SUMIF($AS$5:AS733,AS734,$BJ$5:BJ733)),MAX(0,BH734-SUMIF($F$5:F733,F734,$BJ$5:BJ733)))</f>
        <v>0</v>
      </c>
      <c r="BK734" s="57">
        <f t="shared" ca="1" si="239"/>
        <v>0</v>
      </c>
      <c r="BL734" s="57">
        <f ca="1">MAX(0,SUMIF(Invoice!A:A,F734,Invoice!B:B)-SUMIF(F:F,F734,BJ:BJ))*(COUNTIF(F:F,F734)=COUNTIF($F$5:F734,F734))</f>
        <v>0</v>
      </c>
    </row>
    <row r="735" spans="1:64" hidden="1">
      <c r="A735" s="43">
        <v>734</v>
      </c>
      <c r="B735" s="13" t="s">
        <v>145</v>
      </c>
      <c r="C735" s="13" t="s">
        <v>5706</v>
      </c>
      <c r="D735" s="13">
        <v>2</v>
      </c>
      <c r="E735" s="13">
        <v>2300</v>
      </c>
      <c r="F735" s="71" t="s">
        <v>631</v>
      </c>
      <c r="G735" s="71" t="s">
        <v>632</v>
      </c>
      <c r="H735" s="13" t="s">
        <v>1500</v>
      </c>
      <c r="I735" s="13" t="s">
        <v>55</v>
      </c>
      <c r="J735" s="28">
        <v>0</v>
      </c>
      <c r="K735" s="13" t="s">
        <v>148</v>
      </c>
      <c r="L735" s="13" t="s">
        <v>53</v>
      </c>
      <c r="M735" s="13">
        <v>3</v>
      </c>
      <c r="O735" s="13">
        <v>1</v>
      </c>
      <c r="P735" s="13">
        <v>2</v>
      </c>
      <c r="Q735" s="13">
        <v>2</v>
      </c>
      <c r="R735" s="13" t="s">
        <v>73</v>
      </c>
      <c r="S735" s="13" t="s">
        <v>73</v>
      </c>
      <c r="T735" s="13">
        <v>44901</v>
      </c>
      <c r="U735" s="13">
        <v>2958465</v>
      </c>
      <c r="V735" s="13" t="s">
        <v>5707</v>
      </c>
      <c r="W735" s="13" t="s">
        <v>144</v>
      </c>
      <c r="Y735" s="13" t="s">
        <v>143</v>
      </c>
      <c r="Z735" s="13">
        <v>7594328</v>
      </c>
      <c r="AA735" s="13">
        <v>1376</v>
      </c>
      <c r="AB735" s="13">
        <v>688</v>
      </c>
      <c r="AE735" s="51">
        <f t="shared" si="220"/>
        <v>3</v>
      </c>
      <c r="AG735" s="6" t="str">
        <f t="shared" si="221"/>
        <v>90MB1BG0-C1BAY0</v>
      </c>
      <c r="AH735" s="6" t="str">
        <f t="shared" si="222"/>
        <v>59MB1BGB-MB0A01S</v>
      </c>
      <c r="AI735" s="6" t="str">
        <f t="shared" si="223"/>
        <v/>
      </c>
      <c r="AJ735" s="6" t="str">
        <f t="shared" si="224"/>
        <v/>
      </c>
      <c r="AK735" s="6" t="str">
        <f t="shared" si="225"/>
        <v/>
      </c>
      <c r="AL735" s="6" t="str">
        <f t="shared" si="226"/>
        <v/>
      </c>
      <c r="AM735" s="6" t="str">
        <f t="shared" si="227"/>
        <v/>
      </c>
      <c r="AN735" s="6" t="str">
        <f t="shared" si="228"/>
        <v/>
      </c>
      <c r="AO735" s="6" t="str">
        <f t="shared" si="229"/>
        <v xml:space="preserve">90MB1BG0-C1BAY0 | 59MB1BGB-MB0A01S |  |  |  |  |  | </v>
      </c>
      <c r="AP735" s="6">
        <f t="shared" si="230"/>
        <v>0</v>
      </c>
      <c r="AQ735" s="4"/>
      <c r="AR735" s="6" t="b">
        <f t="shared" si="231"/>
        <v>1</v>
      </c>
      <c r="AS735" s="6" t="str">
        <f t="shared" si="232"/>
        <v>461E | 90MB1BG0-C1BAY0 | 59MB1BGB-MB0A01S |  |  |  |  |  |  | L9</v>
      </c>
      <c r="AT735" s="63">
        <f>IF(NOT(AR735),IF(TRIM($H735)="","Assembly","Phantom Alt"),VLOOKUP(F735,ZPCS04!B:G,6,0))</f>
        <v>627</v>
      </c>
      <c r="AU735" s="7"/>
      <c r="AV735" s="38">
        <f ca="1">IF(TRIM($W735)="F",OFFSET($A$5,MATCH($AS735,$AS$5:$AS735,0)-1,0),$A735)</f>
        <v>734</v>
      </c>
      <c r="AW735" s="38">
        <f ca="1">IFERROR(OFFSET(ZPCS04!$A$1,MATCH(F735,ZPCS04!B:B,0)-1,0),100)</f>
        <v>1.9999999499999999</v>
      </c>
      <c r="AX735" s="7"/>
      <c r="AY735" s="6" t="b">
        <f t="shared" si="233"/>
        <v>1</v>
      </c>
      <c r="AZ735" s="6" t="b">
        <f t="shared" si="234"/>
        <v>1</v>
      </c>
      <c r="BB735" s="38" t="str">
        <f ca="1">IF(AT735="Phantom Alt",MATCH($AS735,$AS$5:$AS735,0),IF(OR(OFFSET($AF735,0,8-COUNTBLANK($AG735:$AN735))=$F734,$BE735=$BE734),$BB734,""))</f>
        <v/>
      </c>
      <c r="BC735" s="41"/>
      <c r="BD735" s="55" t="str">
        <f t="shared" si="235"/>
        <v>90MB1BG0-C1BAY0 | 10005-00651000</v>
      </c>
      <c r="BE735" s="55" t="str">
        <f t="shared" ca="1" si="236"/>
        <v>90MB1BG0-C1BAY0 | 59MB1BGB-MB0A01S</v>
      </c>
      <c r="BF735" s="57">
        <f ca="1">IFERROR(VLOOKUP($BE735,$BD$5:$BF734,3,0)*$AE735,VLOOKUP($C735,Demanda!$A:$B,2,0)*$AE735)*IF(AT735="Phantom Alt",$BC735,TRUE)</f>
        <v>4500</v>
      </c>
      <c r="BG735" s="57">
        <f t="shared" ca="1" si="237"/>
        <v>0</v>
      </c>
      <c r="BH735" s="57">
        <f>SUMIF(Invoice!A:A,F735,Invoice!B:B)</f>
        <v>5000</v>
      </c>
      <c r="BI735" s="57">
        <f t="shared" ca="1" si="238"/>
        <v>4500</v>
      </c>
      <c r="BJ735" s="57">
        <f ca="1">MIN((BI735-SUMIF($AS$5:AS734,AS735,$BJ$5:BJ734)),MAX(0,BH735-SUMIF($F$5:F734,F735,$BJ$5:BJ734)))</f>
        <v>4500</v>
      </c>
      <c r="BK735" s="57">
        <f t="shared" ca="1" si="239"/>
        <v>0</v>
      </c>
      <c r="BL735" s="57">
        <f ca="1">MAX(0,SUMIF(Invoice!A:A,F735,Invoice!B:B)-SUMIF(F:F,F735,BJ:BJ))*(COUNTIF(F:F,F735)=COUNTIF($F$5:F735,F735))</f>
        <v>500</v>
      </c>
    </row>
    <row r="736" spans="1:64" hidden="1">
      <c r="A736" s="43">
        <v>737</v>
      </c>
      <c r="B736" s="13" t="s">
        <v>145</v>
      </c>
      <c r="C736" s="13" t="s">
        <v>5706</v>
      </c>
      <c r="D736" s="13">
        <v>2</v>
      </c>
      <c r="E736" s="13">
        <v>2300</v>
      </c>
      <c r="F736" s="71" t="s">
        <v>633</v>
      </c>
      <c r="G736" s="71" t="s">
        <v>634</v>
      </c>
      <c r="H736" s="13" t="s">
        <v>1500</v>
      </c>
      <c r="I736" s="13" t="s">
        <v>54</v>
      </c>
      <c r="J736" s="28">
        <v>100</v>
      </c>
      <c r="K736" s="13" t="s">
        <v>148</v>
      </c>
      <c r="L736" s="13" t="s">
        <v>53</v>
      </c>
      <c r="M736" s="13">
        <v>3</v>
      </c>
      <c r="N736" s="13">
        <v>3</v>
      </c>
      <c r="O736" s="13">
        <v>1</v>
      </c>
      <c r="P736" s="13">
        <v>2</v>
      </c>
      <c r="Q736" s="13">
        <v>1</v>
      </c>
      <c r="R736" s="13" t="s">
        <v>73</v>
      </c>
      <c r="S736" s="13" t="s">
        <v>73</v>
      </c>
      <c r="T736" s="13">
        <v>44901</v>
      </c>
      <c r="U736" s="13">
        <v>2958465</v>
      </c>
      <c r="V736" s="13" t="s">
        <v>5707</v>
      </c>
      <c r="W736" s="13" t="s">
        <v>144</v>
      </c>
      <c r="Y736" s="13" t="s">
        <v>143</v>
      </c>
      <c r="Z736" s="13">
        <v>7594328</v>
      </c>
      <c r="AA736" s="13">
        <v>1374</v>
      </c>
      <c r="AB736" s="13">
        <v>687</v>
      </c>
      <c r="AE736" s="51">
        <f t="shared" si="220"/>
        <v>3</v>
      </c>
      <c r="AG736" s="6" t="str">
        <f t="shared" si="221"/>
        <v>90MB1BG0-C1BAY0</v>
      </c>
      <c r="AH736" s="6" t="str">
        <f t="shared" si="222"/>
        <v>59MB1BGB-MB0A01S</v>
      </c>
      <c r="AI736" s="6" t="str">
        <f t="shared" si="223"/>
        <v/>
      </c>
      <c r="AJ736" s="6" t="str">
        <f t="shared" si="224"/>
        <v/>
      </c>
      <c r="AK736" s="6" t="str">
        <f t="shared" si="225"/>
        <v/>
      </c>
      <c r="AL736" s="6" t="str">
        <f t="shared" si="226"/>
        <v/>
      </c>
      <c r="AM736" s="6" t="str">
        <f t="shared" si="227"/>
        <v/>
      </c>
      <c r="AN736" s="6" t="str">
        <f t="shared" si="228"/>
        <v/>
      </c>
      <c r="AO736" s="6" t="str">
        <f t="shared" si="229"/>
        <v xml:space="preserve">90MB1BG0-C1BAY0 | 59MB1BGB-MB0A01S |  |  |  |  |  | </v>
      </c>
      <c r="AP736" s="6">
        <f t="shared" si="230"/>
        <v>100</v>
      </c>
      <c r="AQ736" s="4"/>
      <c r="AR736" s="6" t="b">
        <f t="shared" si="231"/>
        <v>1</v>
      </c>
      <c r="AS736" s="6" t="str">
        <f t="shared" si="232"/>
        <v>461E | 90MB1BG0-C1BAY0 | 59MB1BGB-MB0A01S |  |  |  |  |  |  | L9</v>
      </c>
      <c r="AT736" s="63">
        <f>IF(NOT(AR736),IF(TRIM($H736)="","Assembly","Phantom Alt"),VLOOKUP(F736,ZPCS04!B:G,6,0))</f>
        <v>627</v>
      </c>
      <c r="AU736" s="7"/>
      <c r="AV736" s="38">
        <f ca="1">IF(TRIM($W736)="F",OFFSET($A$5,MATCH($AS736,$AS$5:$AS736,0)-1,0),$A736)</f>
        <v>734</v>
      </c>
      <c r="AW736" s="38">
        <f ca="1">IFERROR(OFFSET(ZPCS04!$A$1,MATCH(F736,ZPCS04!B:B,0)-1,0),100)</f>
        <v>2</v>
      </c>
      <c r="AX736" s="7"/>
      <c r="AY736" s="6" t="b">
        <f t="shared" si="233"/>
        <v>1</v>
      </c>
      <c r="AZ736" s="6" t="b">
        <f t="shared" si="234"/>
        <v>1</v>
      </c>
      <c r="BB736" s="38" t="str">
        <f ca="1">IF(AT736="Phantom Alt",MATCH($AS736,$AS$5:$AS736,0),IF(OR(OFFSET($AF736,0,8-COUNTBLANK($AG736:$AN736))=$F735,$BE736=$BE735),$BB735,""))</f>
        <v/>
      </c>
      <c r="BC736" s="41"/>
      <c r="BD736" s="55" t="str">
        <f t="shared" si="235"/>
        <v>90MB1BG0-C1BAY0 | 10005-00657000</v>
      </c>
      <c r="BE736" s="55" t="str">
        <f t="shared" ca="1" si="236"/>
        <v>90MB1BG0-C1BAY0 | 59MB1BGB-MB0A01S</v>
      </c>
      <c r="BF736" s="57">
        <f ca="1">IFERROR(VLOOKUP($BE736,$BD$5:$BF735,3,0)*$AE736,VLOOKUP($C736,Demanda!$A:$B,2,0)*$AE736)*IF(AT736="Phantom Alt",$BC736,TRUE)</f>
        <v>4500</v>
      </c>
      <c r="BG736" s="57">
        <f t="shared" ca="1" si="237"/>
        <v>4500</v>
      </c>
      <c r="BH736" s="57">
        <f>SUMIF(Invoice!A:A,F736,Invoice!B:B)</f>
        <v>0</v>
      </c>
      <c r="BI736" s="57">
        <f t="shared" ca="1" si="238"/>
        <v>4500</v>
      </c>
      <c r="BJ736" s="57">
        <f ca="1">MIN((BI736-SUMIF($AS$5:AS735,AS736,$BJ$5:BJ735)),MAX(0,BH736-SUMIF($F$5:F735,F736,$BJ$5:BJ735)))</f>
        <v>0</v>
      </c>
      <c r="BK736" s="57">
        <f t="shared" ca="1" si="239"/>
        <v>0</v>
      </c>
      <c r="BL736" s="57">
        <f ca="1">MAX(0,SUMIF(Invoice!A:A,F736,Invoice!B:B)-SUMIF(F:F,F736,BJ:BJ))*(COUNTIF(F:F,F736)=COUNTIF($F$5:F736,F736))</f>
        <v>0</v>
      </c>
    </row>
    <row r="737" spans="1:64" hidden="1">
      <c r="A737" s="43">
        <v>736</v>
      </c>
      <c r="B737" s="13" t="s">
        <v>145</v>
      </c>
      <c r="C737" s="13" t="s">
        <v>5706</v>
      </c>
      <c r="D737" s="13">
        <v>2</v>
      </c>
      <c r="E737" s="13">
        <v>2310</v>
      </c>
      <c r="F737" s="71" t="s">
        <v>635</v>
      </c>
      <c r="G737" s="71" t="s">
        <v>636</v>
      </c>
      <c r="I737" s="13" t="s">
        <v>54</v>
      </c>
      <c r="J737" s="28">
        <v>0</v>
      </c>
      <c r="K737" s="13" t="s">
        <v>148</v>
      </c>
      <c r="L737" s="13" t="s">
        <v>53</v>
      </c>
      <c r="M737" s="13">
        <v>3</v>
      </c>
      <c r="N737" s="13">
        <v>3</v>
      </c>
      <c r="O737" s="13">
        <v>1</v>
      </c>
      <c r="R737" s="13" t="s">
        <v>73</v>
      </c>
      <c r="S737" s="13" t="s">
        <v>73</v>
      </c>
      <c r="T737" s="13">
        <v>44901</v>
      </c>
      <c r="U737" s="13">
        <v>2958465</v>
      </c>
      <c r="V737" s="13" t="s">
        <v>5707</v>
      </c>
      <c r="W737" s="13" t="s">
        <v>144</v>
      </c>
      <c r="Y737" s="13" t="s">
        <v>143</v>
      </c>
      <c r="Z737" s="13">
        <v>7594328</v>
      </c>
      <c r="AA737" s="13">
        <v>1378</v>
      </c>
      <c r="AB737" s="13">
        <v>689</v>
      </c>
      <c r="AE737" s="51">
        <f t="shared" si="220"/>
        <v>3</v>
      </c>
      <c r="AG737" s="6" t="str">
        <f t="shared" si="221"/>
        <v>90MB1BG0-C1BAY0</v>
      </c>
      <c r="AH737" s="6" t="str">
        <f t="shared" si="222"/>
        <v>59MB1BGB-MB0A01S</v>
      </c>
      <c r="AI737" s="6" t="str">
        <f t="shared" si="223"/>
        <v/>
      </c>
      <c r="AJ737" s="6" t="str">
        <f t="shared" si="224"/>
        <v/>
      </c>
      <c r="AK737" s="6" t="str">
        <f t="shared" si="225"/>
        <v/>
      </c>
      <c r="AL737" s="6" t="str">
        <f t="shared" si="226"/>
        <v/>
      </c>
      <c r="AM737" s="6" t="str">
        <f t="shared" si="227"/>
        <v/>
      </c>
      <c r="AN737" s="6" t="str">
        <f t="shared" si="228"/>
        <v/>
      </c>
      <c r="AO737" s="6" t="str">
        <f t="shared" si="229"/>
        <v xml:space="preserve">90MB1BG0-C1BAY0 | 59MB1BGB-MB0A01S |  |  |  |  |  | </v>
      </c>
      <c r="AP737" s="6">
        <f t="shared" si="230"/>
        <v>100</v>
      </c>
      <c r="AQ737" s="4"/>
      <c r="AR737" s="6" t="b">
        <f t="shared" si="231"/>
        <v>1</v>
      </c>
      <c r="AS737" s="6" t="str">
        <f t="shared" si="232"/>
        <v>461E | 90MB1BG0-C1BAY0 | 59MB1BGB-MB0A01S |  |  |  |  |  |  | uniq737</v>
      </c>
      <c r="AT737" s="63">
        <f>IF(NOT(AR737),IF(TRIM($H737)="","Assembly","Phantom Alt"),VLOOKUP(F737,ZPCS04!B:G,6,0))</f>
        <v>110</v>
      </c>
      <c r="AU737" s="7"/>
      <c r="AV737" s="38">
        <f ca="1">IF(TRIM($W737)="F",OFFSET($A$5,MATCH($AS737,$AS$5:$AS737,0)-1,0),$A737)</f>
        <v>736</v>
      </c>
      <c r="AW737" s="38">
        <f ca="1">IFERROR(OFFSET(ZPCS04!$A$1,MATCH(F737,ZPCS04!B:B,0)-1,0),100)</f>
        <v>1.9999999499999999</v>
      </c>
      <c r="AX737" s="7"/>
      <c r="AY737" s="6" t="b">
        <f t="shared" si="233"/>
        <v>1</v>
      </c>
      <c r="AZ737" s="6" t="b">
        <f t="shared" si="234"/>
        <v>1</v>
      </c>
      <c r="BB737" s="38" t="str">
        <f ca="1">IF(AT737="Phantom Alt",MATCH($AS737,$AS$5:$AS737,0),IF(OR(OFFSET($AF737,0,8-COUNTBLANK($AG737:$AN737))=$F736,$BE737=$BE736),$BB736,""))</f>
        <v/>
      </c>
      <c r="BC737" s="41"/>
      <c r="BD737" s="55" t="str">
        <f t="shared" si="235"/>
        <v>90MB1BG0-C1BAY0 | 10005-02401000</v>
      </c>
      <c r="BE737" s="55" t="str">
        <f t="shared" ca="1" si="236"/>
        <v>90MB1BG0-C1BAY0 | 59MB1BGB-MB0A01S</v>
      </c>
      <c r="BF737" s="57">
        <f ca="1">IFERROR(VLOOKUP($BE737,$BD$5:$BF736,3,0)*$AE737,VLOOKUP($C737,Demanda!$A:$B,2,0)*$AE737)*IF(AT737="Phantom Alt",$BC737,TRUE)</f>
        <v>4500</v>
      </c>
      <c r="BG737" s="57">
        <f t="shared" ca="1" si="237"/>
        <v>4500</v>
      </c>
      <c r="BH737" s="57">
        <f>SUMIF(Invoice!A:A,F737,Invoice!B:B)</f>
        <v>5000</v>
      </c>
      <c r="BI737" s="57">
        <f t="shared" ca="1" si="238"/>
        <v>4500</v>
      </c>
      <c r="BJ737" s="57">
        <f ca="1">MIN((BI737-SUMIF($AS$5:AS736,AS737,$BJ$5:BJ736)),MAX(0,BH737-SUMIF($F$5:F736,F737,$BJ$5:BJ736)))</f>
        <v>4500</v>
      </c>
      <c r="BK737" s="57">
        <f t="shared" ca="1" si="239"/>
        <v>0</v>
      </c>
      <c r="BL737" s="57">
        <f ca="1">MAX(0,SUMIF(Invoice!A:A,F737,Invoice!B:B)-SUMIF(F:F,F737,BJ:BJ))*(COUNTIF(F:F,F737)=COUNTIF($F$5:F737,F737))</f>
        <v>500</v>
      </c>
    </row>
    <row r="738" spans="1:64" hidden="1">
      <c r="A738" s="43">
        <v>738</v>
      </c>
      <c r="B738" s="13" t="s">
        <v>145</v>
      </c>
      <c r="C738" s="13" t="s">
        <v>5706</v>
      </c>
      <c r="D738" s="13">
        <v>2</v>
      </c>
      <c r="E738" s="13">
        <v>2320</v>
      </c>
      <c r="F738" s="71" t="s">
        <v>304</v>
      </c>
      <c r="G738" s="71" t="s">
        <v>305</v>
      </c>
      <c r="I738" s="13" t="s">
        <v>54</v>
      </c>
      <c r="J738" s="28">
        <v>0</v>
      </c>
      <c r="K738" s="13" t="s">
        <v>148</v>
      </c>
      <c r="L738" s="13" t="s">
        <v>53</v>
      </c>
      <c r="M738" s="13">
        <v>1</v>
      </c>
      <c r="N738" s="13">
        <v>1</v>
      </c>
      <c r="O738" s="13">
        <v>1</v>
      </c>
      <c r="R738" s="13" t="s">
        <v>73</v>
      </c>
      <c r="S738" s="13" t="s">
        <v>73</v>
      </c>
      <c r="T738" s="13">
        <v>44901</v>
      </c>
      <c r="U738" s="13">
        <v>2958465</v>
      </c>
      <c r="V738" s="13" t="s">
        <v>5707</v>
      </c>
      <c r="W738" s="13" t="s">
        <v>144</v>
      </c>
      <c r="Y738" s="13" t="s">
        <v>143</v>
      </c>
      <c r="Z738" s="13">
        <v>7594328</v>
      </c>
      <c r="AA738" s="13">
        <v>1380</v>
      </c>
      <c r="AB738" s="13">
        <v>690</v>
      </c>
      <c r="AE738" s="51">
        <f t="shared" si="220"/>
        <v>1</v>
      </c>
      <c r="AG738" s="6" t="str">
        <f t="shared" si="221"/>
        <v>90MB1BG0-C1BAY0</v>
      </c>
      <c r="AH738" s="6" t="str">
        <f t="shared" si="222"/>
        <v>59MB1BGB-MB0A01S</v>
      </c>
      <c r="AI738" s="6" t="str">
        <f t="shared" si="223"/>
        <v/>
      </c>
      <c r="AJ738" s="6" t="str">
        <f t="shared" si="224"/>
        <v/>
      </c>
      <c r="AK738" s="6" t="str">
        <f t="shared" si="225"/>
        <v/>
      </c>
      <c r="AL738" s="6" t="str">
        <f t="shared" si="226"/>
        <v/>
      </c>
      <c r="AM738" s="6" t="str">
        <f t="shared" si="227"/>
        <v/>
      </c>
      <c r="AN738" s="6" t="str">
        <f t="shared" si="228"/>
        <v/>
      </c>
      <c r="AO738" s="6" t="str">
        <f t="shared" si="229"/>
        <v xml:space="preserve">90MB1BG0-C1BAY0 | 59MB1BGB-MB0A01S |  |  |  |  |  | </v>
      </c>
      <c r="AP738" s="6">
        <f t="shared" si="230"/>
        <v>100</v>
      </c>
      <c r="AQ738" s="4"/>
      <c r="AR738" s="6" t="b">
        <f t="shared" si="231"/>
        <v>1</v>
      </c>
      <c r="AS738" s="6" t="str">
        <f t="shared" si="232"/>
        <v>461E | 90MB1BG0-C1BAY0 | 59MB1BGB-MB0A01S |  |  |  |  |  |  | uniq738</v>
      </c>
      <c r="AT738" s="63">
        <f>IF(NOT(AR738),IF(TRIM($H738)="","Assembly","Phantom Alt"),VLOOKUP(F738,ZPCS04!B:G,6,0))</f>
        <v>25</v>
      </c>
      <c r="AU738" s="7"/>
      <c r="AV738" s="38">
        <f ca="1">IF(TRIM($W738)="F",OFFSET($A$5,MATCH($AS738,$AS$5:$AS738,0)-1,0),$A738)</f>
        <v>738</v>
      </c>
      <c r="AW738" s="38">
        <f ca="1">IFERROR(OFFSET(ZPCS04!$A$1,MATCH(F738,ZPCS04!B:B,0)-1,0),100)</f>
        <v>1.9999999850000001</v>
      </c>
      <c r="AX738" s="7"/>
      <c r="AY738" s="6" t="b">
        <f t="shared" si="233"/>
        <v>1</v>
      </c>
      <c r="AZ738" s="6" t="b">
        <f t="shared" si="234"/>
        <v>1</v>
      </c>
      <c r="BB738" s="38" t="str">
        <f ca="1">IF(AT738="Phantom Alt",MATCH($AS738,$AS$5:$AS738,0),IF(OR(OFFSET($AF738,0,8-COUNTBLANK($AG738:$AN738))=$F737,$BE738=$BE737),$BB737,""))</f>
        <v/>
      </c>
      <c r="BC738" s="41"/>
      <c r="BD738" s="55" t="str">
        <f t="shared" si="235"/>
        <v>90MB1BG0-C1BAY0 | 06015-00250100</v>
      </c>
      <c r="BE738" s="55" t="str">
        <f t="shared" ca="1" si="236"/>
        <v>90MB1BG0-C1BAY0 | 59MB1BGB-MB0A01S</v>
      </c>
      <c r="BF738" s="57">
        <f ca="1">IFERROR(VLOOKUP($BE738,$BD$5:$BF737,3,0)*$AE738,VLOOKUP($C738,Demanda!$A:$B,2,0)*$AE738)*IF(AT738="Phantom Alt",$BC738,TRUE)</f>
        <v>1500</v>
      </c>
      <c r="BG738" s="57">
        <f t="shared" ca="1" si="237"/>
        <v>1500</v>
      </c>
      <c r="BH738" s="57">
        <f>SUMIF(Invoice!A:A,F738,Invoice!B:B)</f>
        <v>1500</v>
      </c>
      <c r="BI738" s="57">
        <f t="shared" ca="1" si="238"/>
        <v>1500</v>
      </c>
      <c r="BJ738" s="57">
        <f ca="1">MIN((BI738-SUMIF($AS$5:AS737,AS738,$BJ$5:BJ737)),MAX(0,BH738-SUMIF($F$5:F737,F738,$BJ$5:BJ737)))</f>
        <v>1500</v>
      </c>
      <c r="BK738" s="57">
        <f t="shared" ca="1" si="239"/>
        <v>0</v>
      </c>
      <c r="BL738" s="57">
        <f ca="1">MAX(0,SUMIF(Invoice!A:A,F738,Invoice!B:B)-SUMIF(F:F,F738,BJ:BJ))*(COUNTIF(F:F,F738)=COUNTIF($F$5:F738,F738))</f>
        <v>0</v>
      </c>
    </row>
    <row r="739" spans="1:64" hidden="1">
      <c r="A739" s="43">
        <v>739</v>
      </c>
      <c r="B739" s="13" t="s">
        <v>145</v>
      </c>
      <c r="C739" s="13" t="s">
        <v>5706</v>
      </c>
      <c r="D739" s="13">
        <v>2</v>
      </c>
      <c r="E739" s="13">
        <v>2330</v>
      </c>
      <c r="F739" s="71" t="s">
        <v>5683</v>
      </c>
      <c r="G739" s="71" t="s">
        <v>5684</v>
      </c>
      <c r="H739" s="13" t="s">
        <v>1523</v>
      </c>
      <c r="I739" s="13" t="s">
        <v>55</v>
      </c>
      <c r="J739" s="28">
        <v>0</v>
      </c>
      <c r="K739" s="13" t="s">
        <v>148</v>
      </c>
      <c r="L739" s="13" t="s">
        <v>53</v>
      </c>
      <c r="M739" s="13">
        <v>2</v>
      </c>
      <c r="O739" s="13">
        <v>1</v>
      </c>
      <c r="P739" s="13">
        <v>2</v>
      </c>
      <c r="Q739" s="13">
        <v>2</v>
      </c>
      <c r="R739" s="13" t="s">
        <v>73</v>
      </c>
      <c r="S739" s="13" t="s">
        <v>73</v>
      </c>
      <c r="T739" s="13">
        <v>44901</v>
      </c>
      <c r="U739" s="13">
        <v>2958465</v>
      </c>
      <c r="V739" s="13" t="s">
        <v>5707</v>
      </c>
      <c r="W739" s="13" t="s">
        <v>144</v>
      </c>
      <c r="Y739" s="13" t="s">
        <v>143</v>
      </c>
      <c r="Z739" s="13">
        <v>7594328</v>
      </c>
      <c r="AA739" s="13">
        <v>1384</v>
      </c>
      <c r="AB739" s="13">
        <v>692</v>
      </c>
      <c r="AE739" s="51">
        <f t="shared" si="220"/>
        <v>2</v>
      </c>
      <c r="AG739" s="6" t="str">
        <f t="shared" si="221"/>
        <v>90MB1BG0-C1BAY0</v>
      </c>
      <c r="AH739" s="6" t="str">
        <f t="shared" si="222"/>
        <v>59MB1BGB-MB0A01S</v>
      </c>
      <c r="AI739" s="6" t="str">
        <f t="shared" si="223"/>
        <v/>
      </c>
      <c r="AJ739" s="6" t="str">
        <f t="shared" si="224"/>
        <v/>
      </c>
      <c r="AK739" s="6" t="str">
        <f t="shared" si="225"/>
        <v/>
      </c>
      <c r="AL739" s="6" t="str">
        <f t="shared" si="226"/>
        <v/>
      </c>
      <c r="AM739" s="6" t="str">
        <f t="shared" si="227"/>
        <v/>
      </c>
      <c r="AN739" s="6" t="str">
        <f t="shared" si="228"/>
        <v/>
      </c>
      <c r="AO739" s="6" t="str">
        <f t="shared" si="229"/>
        <v xml:space="preserve">90MB1BG0-C1BAY0 | 59MB1BGB-MB0A01S |  |  |  |  |  | </v>
      </c>
      <c r="AP739" s="6">
        <f t="shared" si="230"/>
        <v>0</v>
      </c>
      <c r="AQ739" s="4"/>
      <c r="AR739" s="6" t="b">
        <f t="shared" si="231"/>
        <v>1</v>
      </c>
      <c r="AS739" s="6" t="str">
        <f t="shared" si="232"/>
        <v>461E | 90MB1BG0-C1BAY0 | 59MB1BGB-MB0A01S |  |  |  |  |  |  | M2</v>
      </c>
      <c r="AT739" s="63">
        <f>IF(NOT(AR739),IF(TRIM($H739)="","Assembly","Phantom Alt"),VLOOKUP(F739,ZPCS04!B:G,6,0))</f>
        <v>1314</v>
      </c>
      <c r="AU739" s="7"/>
      <c r="AV739" s="38">
        <f ca="1">IF(TRIM($W739)="F",OFFSET($A$5,MATCH($AS739,$AS$5:$AS739,0)-1,0),$A739)</f>
        <v>739</v>
      </c>
      <c r="AW739" s="38">
        <f ca="1">IFERROR(OFFSET(ZPCS04!$A$1,MATCH(F739,ZPCS04!B:B,0)-1,0),100)</f>
        <v>2</v>
      </c>
      <c r="AX739" s="7"/>
      <c r="AY739" s="6" t="b">
        <f t="shared" si="233"/>
        <v>1</v>
      </c>
      <c r="AZ739" s="6" t="b">
        <f t="shared" si="234"/>
        <v>1</v>
      </c>
      <c r="BB739" s="38" t="str">
        <f ca="1">IF(AT739="Phantom Alt",MATCH($AS739,$AS$5:$AS739,0),IF(OR(OFFSET($AF739,0,8-COUNTBLANK($AG739:$AN739))=$F738,$BE739=$BE738),$BB738,""))</f>
        <v/>
      </c>
      <c r="BC739" s="41"/>
      <c r="BD739" s="55" t="str">
        <f t="shared" si="235"/>
        <v>90MB1BG0-C1BAY0 | 10102-00411000</v>
      </c>
      <c r="BE739" s="55" t="str">
        <f t="shared" ca="1" si="236"/>
        <v>90MB1BG0-C1BAY0 | 59MB1BGB-MB0A01S</v>
      </c>
      <c r="BF739" s="57">
        <f ca="1">IFERROR(VLOOKUP($BE739,$BD$5:$BF738,3,0)*$AE739,VLOOKUP($C739,Demanda!$A:$B,2,0)*$AE739)*IF(AT739="Phantom Alt",$BC739,TRUE)</f>
        <v>3000</v>
      </c>
      <c r="BG739" s="57">
        <f t="shared" ca="1" si="237"/>
        <v>0</v>
      </c>
      <c r="BH739" s="57">
        <f>SUMIF(Invoice!A:A,F739,Invoice!B:B)</f>
        <v>0</v>
      </c>
      <c r="BI739" s="57">
        <f t="shared" ca="1" si="238"/>
        <v>3000</v>
      </c>
      <c r="BJ739" s="57">
        <f ca="1">MIN((BI739-SUMIF($AS$5:AS738,AS739,$BJ$5:BJ738)),MAX(0,BH739-SUMIF($F$5:F738,F739,$BJ$5:BJ738)))</f>
        <v>0</v>
      </c>
      <c r="BK739" s="57">
        <f t="shared" ca="1" si="239"/>
        <v>0</v>
      </c>
      <c r="BL739" s="57">
        <f ca="1">MAX(0,SUMIF(Invoice!A:A,F739,Invoice!B:B)-SUMIF(F:F,F739,BJ:BJ))*(COUNTIF(F:F,F739)=COUNTIF($F$5:F739,F739))</f>
        <v>0</v>
      </c>
    </row>
    <row r="740" spans="1:64" hidden="1">
      <c r="A740" s="43">
        <v>740</v>
      </c>
      <c r="B740" s="13" t="s">
        <v>145</v>
      </c>
      <c r="C740" s="13" t="s">
        <v>5706</v>
      </c>
      <c r="D740" s="13">
        <v>2</v>
      </c>
      <c r="E740" s="13">
        <v>2330</v>
      </c>
      <c r="F740" s="71" t="s">
        <v>5685</v>
      </c>
      <c r="G740" s="71" t="s">
        <v>5686</v>
      </c>
      <c r="H740" s="13" t="s">
        <v>1523</v>
      </c>
      <c r="I740" s="13" t="s">
        <v>54</v>
      </c>
      <c r="J740" s="28">
        <v>100</v>
      </c>
      <c r="K740" s="13" t="s">
        <v>148</v>
      </c>
      <c r="L740" s="13" t="s">
        <v>53</v>
      </c>
      <c r="M740" s="13">
        <v>2</v>
      </c>
      <c r="N740" s="13">
        <v>2</v>
      </c>
      <c r="O740" s="13">
        <v>1</v>
      </c>
      <c r="P740" s="13">
        <v>2</v>
      </c>
      <c r="Q740" s="13">
        <v>1</v>
      </c>
      <c r="R740" s="13" t="s">
        <v>73</v>
      </c>
      <c r="S740" s="13" t="s">
        <v>73</v>
      </c>
      <c r="T740" s="13">
        <v>44901</v>
      </c>
      <c r="U740" s="13">
        <v>2958465</v>
      </c>
      <c r="V740" s="13" t="s">
        <v>5707</v>
      </c>
      <c r="W740" s="13" t="s">
        <v>144</v>
      </c>
      <c r="Y740" s="13" t="s">
        <v>143</v>
      </c>
      <c r="Z740" s="13">
        <v>7594328</v>
      </c>
      <c r="AA740" s="13">
        <v>1382</v>
      </c>
      <c r="AB740" s="13">
        <v>691</v>
      </c>
      <c r="AE740" s="51">
        <f t="shared" si="220"/>
        <v>2</v>
      </c>
      <c r="AG740" s="6" t="str">
        <f t="shared" si="221"/>
        <v>90MB1BG0-C1BAY0</v>
      </c>
      <c r="AH740" s="6" t="str">
        <f t="shared" si="222"/>
        <v>59MB1BGB-MB0A01S</v>
      </c>
      <c r="AI740" s="6" t="str">
        <f t="shared" si="223"/>
        <v/>
      </c>
      <c r="AJ740" s="6" t="str">
        <f t="shared" si="224"/>
        <v/>
      </c>
      <c r="AK740" s="6" t="str">
        <f t="shared" si="225"/>
        <v/>
      </c>
      <c r="AL740" s="6" t="str">
        <f t="shared" si="226"/>
        <v/>
      </c>
      <c r="AM740" s="6" t="str">
        <f t="shared" si="227"/>
        <v/>
      </c>
      <c r="AN740" s="6" t="str">
        <f t="shared" si="228"/>
        <v/>
      </c>
      <c r="AO740" s="6" t="str">
        <f t="shared" si="229"/>
        <v xml:space="preserve">90MB1BG0-C1BAY0 | 59MB1BGB-MB0A01S |  |  |  |  |  | </v>
      </c>
      <c r="AP740" s="6">
        <f t="shared" si="230"/>
        <v>100</v>
      </c>
      <c r="AQ740" s="4"/>
      <c r="AR740" s="6" t="b">
        <f t="shared" si="231"/>
        <v>1</v>
      </c>
      <c r="AS740" s="6" t="str">
        <f t="shared" si="232"/>
        <v>461E | 90MB1BG0-C1BAY0 | 59MB1BGB-MB0A01S |  |  |  |  |  |  | M2</v>
      </c>
      <c r="AT740" s="63">
        <f>IF(NOT(AR740),IF(TRIM($H740)="","Assembly","Phantom Alt"),VLOOKUP(F740,ZPCS04!B:G,6,0))</f>
        <v>1314</v>
      </c>
      <c r="AU740" s="7"/>
      <c r="AV740" s="38">
        <f ca="1">IF(TRIM($W740)="F",OFFSET($A$5,MATCH($AS740,$AS$5:$AS740,0)-1,0),$A740)</f>
        <v>739</v>
      </c>
      <c r="AW740" s="38">
        <f ca="1">IFERROR(OFFSET(ZPCS04!$A$1,MATCH(F740,ZPCS04!B:B,0)-1,0),100)</f>
        <v>1.9999999000000002</v>
      </c>
      <c r="AX740" s="7"/>
      <c r="AY740" s="6" t="b">
        <f t="shared" si="233"/>
        <v>1</v>
      </c>
      <c r="AZ740" s="6" t="b">
        <f t="shared" si="234"/>
        <v>1</v>
      </c>
      <c r="BB740" s="38" t="str">
        <f ca="1">IF(AT740="Phantom Alt",MATCH($AS740,$AS$5:$AS740,0),IF(OR(OFFSET($AF740,0,8-COUNTBLANK($AG740:$AN740))=$F739,$BE740=$BE739),$BB739,""))</f>
        <v/>
      </c>
      <c r="BC740" s="41"/>
      <c r="BD740" s="55" t="str">
        <f t="shared" si="235"/>
        <v>90MB1BG0-C1BAY0 | 10102-00412000</v>
      </c>
      <c r="BE740" s="55" t="str">
        <f t="shared" ca="1" si="236"/>
        <v>90MB1BG0-C1BAY0 | 59MB1BGB-MB0A01S</v>
      </c>
      <c r="BF740" s="57">
        <f ca="1">IFERROR(VLOOKUP($BE740,$BD$5:$BF739,3,0)*$AE740,VLOOKUP($C740,Demanda!$A:$B,2,0)*$AE740)*IF(AT740="Phantom Alt",$BC740,TRUE)</f>
        <v>3000</v>
      </c>
      <c r="BG740" s="57">
        <f t="shared" ca="1" si="237"/>
        <v>3000</v>
      </c>
      <c r="BH740" s="57">
        <f>SUMIF(Invoice!A:A,F740,Invoice!B:B)</f>
        <v>10000</v>
      </c>
      <c r="BI740" s="57">
        <f t="shared" ca="1" si="238"/>
        <v>3000</v>
      </c>
      <c r="BJ740" s="57">
        <f ca="1">MIN((BI740-SUMIF($AS$5:AS739,AS740,$BJ$5:BJ739)),MAX(0,BH740-SUMIF($F$5:F739,F740,$BJ$5:BJ739)))</f>
        <v>3000</v>
      </c>
      <c r="BK740" s="57">
        <f t="shared" ca="1" si="239"/>
        <v>0</v>
      </c>
      <c r="BL740" s="57">
        <f ca="1">MAX(0,SUMIF(Invoice!A:A,F740,Invoice!B:B)-SUMIF(F:F,F740,BJ:BJ))*(COUNTIF(F:F,F740)=COUNTIF($F$5:F740,F740))</f>
        <v>7000</v>
      </c>
    </row>
    <row r="741" spans="1:64" hidden="1">
      <c r="A741" s="43">
        <v>741</v>
      </c>
      <c r="B741" s="13" t="s">
        <v>145</v>
      </c>
      <c r="C741" s="13" t="s">
        <v>5706</v>
      </c>
      <c r="D741" s="13">
        <v>2</v>
      </c>
      <c r="E741" s="13">
        <v>2330</v>
      </c>
      <c r="F741" s="71" t="s">
        <v>5687</v>
      </c>
      <c r="G741" s="71" t="s">
        <v>5688</v>
      </c>
      <c r="H741" s="13" t="s">
        <v>1523</v>
      </c>
      <c r="I741" s="13" t="s">
        <v>55</v>
      </c>
      <c r="J741" s="28">
        <v>0</v>
      </c>
      <c r="K741" s="13" t="s">
        <v>148</v>
      </c>
      <c r="L741" s="13" t="s">
        <v>53</v>
      </c>
      <c r="M741" s="13">
        <v>2</v>
      </c>
      <c r="O741" s="13">
        <v>1</v>
      </c>
      <c r="P741" s="13">
        <v>2</v>
      </c>
      <c r="Q741" s="13">
        <v>3</v>
      </c>
      <c r="R741" s="13" t="s">
        <v>73</v>
      </c>
      <c r="S741" s="13" t="s">
        <v>73</v>
      </c>
      <c r="T741" s="13">
        <v>44901</v>
      </c>
      <c r="U741" s="13">
        <v>2958465</v>
      </c>
      <c r="V741" s="13" t="s">
        <v>5707</v>
      </c>
      <c r="W741" s="13" t="s">
        <v>144</v>
      </c>
      <c r="Y741" s="13" t="s">
        <v>143</v>
      </c>
      <c r="Z741" s="13">
        <v>7594328</v>
      </c>
      <c r="AA741" s="13">
        <v>1386</v>
      </c>
      <c r="AB741" s="13">
        <v>693</v>
      </c>
      <c r="AE741" s="51">
        <f t="shared" si="220"/>
        <v>2</v>
      </c>
      <c r="AG741" s="6" t="str">
        <f t="shared" si="221"/>
        <v>90MB1BG0-C1BAY0</v>
      </c>
      <c r="AH741" s="6" t="str">
        <f t="shared" si="222"/>
        <v>59MB1BGB-MB0A01S</v>
      </c>
      <c r="AI741" s="6" t="str">
        <f t="shared" si="223"/>
        <v/>
      </c>
      <c r="AJ741" s="6" t="str">
        <f t="shared" si="224"/>
        <v/>
      </c>
      <c r="AK741" s="6" t="str">
        <f t="shared" si="225"/>
        <v/>
      </c>
      <c r="AL741" s="6" t="str">
        <f t="shared" si="226"/>
        <v/>
      </c>
      <c r="AM741" s="6" t="str">
        <f t="shared" si="227"/>
        <v/>
      </c>
      <c r="AN741" s="6" t="str">
        <f t="shared" si="228"/>
        <v/>
      </c>
      <c r="AO741" s="6" t="str">
        <f t="shared" si="229"/>
        <v xml:space="preserve">90MB1BG0-C1BAY0 | 59MB1BGB-MB0A01S |  |  |  |  |  | </v>
      </c>
      <c r="AP741" s="6">
        <f t="shared" si="230"/>
        <v>0</v>
      </c>
      <c r="AQ741" s="4"/>
      <c r="AR741" s="6" t="b">
        <f t="shared" si="231"/>
        <v>1</v>
      </c>
      <c r="AS741" s="6" t="str">
        <f t="shared" si="232"/>
        <v>461E | 90MB1BG0-C1BAY0 | 59MB1BGB-MB0A01S |  |  |  |  |  |  | M2</v>
      </c>
      <c r="AT741" s="63">
        <f>IF(NOT(AR741),IF(TRIM($H741)="","Assembly","Phantom Alt"),VLOOKUP(F741,ZPCS04!B:G,6,0))</f>
        <v>1314</v>
      </c>
      <c r="AU741" s="7"/>
      <c r="AV741" s="38">
        <f ca="1">IF(TRIM($W741)="F",OFFSET($A$5,MATCH($AS741,$AS$5:$AS741,0)-1,0),$A741)</f>
        <v>739</v>
      </c>
      <c r="AW741" s="38">
        <f ca="1">IFERROR(OFFSET(ZPCS04!$A$1,MATCH(F741,ZPCS04!B:B,0)-1,0),100)</f>
        <v>2</v>
      </c>
      <c r="AX741" s="7"/>
      <c r="AY741" s="6" t="b">
        <f t="shared" si="233"/>
        <v>1</v>
      </c>
      <c r="AZ741" s="6" t="b">
        <f t="shared" si="234"/>
        <v>1</v>
      </c>
      <c r="BB741" s="38" t="str">
        <f ca="1">IF(AT741="Phantom Alt",MATCH($AS741,$AS$5:$AS741,0),IF(OR(OFFSET($AF741,0,8-COUNTBLANK($AG741:$AN741))=$F740,$BE741=$BE740),$BB740,""))</f>
        <v/>
      </c>
      <c r="BC741" s="41"/>
      <c r="BD741" s="55" t="str">
        <f t="shared" si="235"/>
        <v>90MB1BG0-C1BAY0 | 10102-00415000</v>
      </c>
      <c r="BE741" s="55" t="str">
        <f t="shared" ca="1" si="236"/>
        <v>90MB1BG0-C1BAY0 | 59MB1BGB-MB0A01S</v>
      </c>
      <c r="BF741" s="57">
        <f ca="1">IFERROR(VLOOKUP($BE741,$BD$5:$BF740,3,0)*$AE741,VLOOKUP($C741,Demanda!$A:$B,2,0)*$AE741)*IF(AT741="Phantom Alt",$BC741,TRUE)</f>
        <v>3000</v>
      </c>
      <c r="BG741" s="57">
        <f t="shared" ca="1" si="237"/>
        <v>0</v>
      </c>
      <c r="BH741" s="57">
        <f>SUMIF(Invoice!A:A,F741,Invoice!B:B)</f>
        <v>0</v>
      </c>
      <c r="BI741" s="57">
        <f t="shared" ca="1" si="238"/>
        <v>3000</v>
      </c>
      <c r="BJ741" s="57">
        <f ca="1">MIN((BI741-SUMIF($AS$5:AS740,AS741,$BJ$5:BJ740)),MAX(0,BH741-SUMIF($F$5:F740,F741,$BJ$5:BJ740)))</f>
        <v>0</v>
      </c>
      <c r="BK741" s="57">
        <f t="shared" ca="1" si="239"/>
        <v>0</v>
      </c>
      <c r="BL741" s="57">
        <f ca="1">MAX(0,SUMIF(Invoice!A:A,F741,Invoice!B:B)-SUMIF(F:F,F741,BJ:BJ))*(COUNTIF(F:F,F741)=COUNTIF($F$5:F741,F741))</f>
        <v>0</v>
      </c>
    </row>
    <row r="742" spans="1:64" hidden="1">
      <c r="A742" s="43">
        <v>742</v>
      </c>
      <c r="B742" s="13" t="s">
        <v>145</v>
      </c>
      <c r="C742" s="13" t="s">
        <v>5706</v>
      </c>
      <c r="D742" s="13">
        <v>2</v>
      </c>
      <c r="E742" s="13">
        <v>2330</v>
      </c>
      <c r="F742" s="71" t="s">
        <v>5689</v>
      </c>
      <c r="G742" s="71" t="s">
        <v>5690</v>
      </c>
      <c r="H742" s="13" t="s">
        <v>1523</v>
      </c>
      <c r="I742" s="13" t="s">
        <v>55</v>
      </c>
      <c r="J742" s="28">
        <v>0</v>
      </c>
      <c r="K742" s="13" t="s">
        <v>148</v>
      </c>
      <c r="L742" s="13" t="s">
        <v>53</v>
      </c>
      <c r="M742" s="13">
        <v>2</v>
      </c>
      <c r="O742" s="13">
        <v>1</v>
      </c>
      <c r="P742" s="13">
        <v>2</v>
      </c>
      <c r="Q742" s="13">
        <v>4</v>
      </c>
      <c r="R742" s="13" t="s">
        <v>73</v>
      </c>
      <c r="S742" s="13" t="s">
        <v>73</v>
      </c>
      <c r="T742" s="13">
        <v>44901</v>
      </c>
      <c r="U742" s="13">
        <v>2958465</v>
      </c>
      <c r="V742" s="13" t="s">
        <v>5707</v>
      </c>
      <c r="W742" s="13" t="s">
        <v>144</v>
      </c>
      <c r="Y742" s="13" t="s">
        <v>143</v>
      </c>
      <c r="Z742" s="13">
        <v>7594328</v>
      </c>
      <c r="AA742" s="13">
        <v>1388</v>
      </c>
      <c r="AB742" s="13">
        <v>694</v>
      </c>
      <c r="AE742" s="51">
        <f t="shared" si="220"/>
        <v>2</v>
      </c>
      <c r="AG742" s="6" t="str">
        <f t="shared" si="221"/>
        <v>90MB1BG0-C1BAY0</v>
      </c>
      <c r="AH742" s="6" t="str">
        <f t="shared" si="222"/>
        <v>59MB1BGB-MB0A01S</v>
      </c>
      <c r="AI742" s="6" t="str">
        <f t="shared" si="223"/>
        <v/>
      </c>
      <c r="AJ742" s="6" t="str">
        <f t="shared" si="224"/>
        <v/>
      </c>
      <c r="AK742" s="6" t="str">
        <f t="shared" si="225"/>
        <v/>
      </c>
      <c r="AL742" s="6" t="str">
        <f t="shared" si="226"/>
        <v/>
      </c>
      <c r="AM742" s="6" t="str">
        <f t="shared" si="227"/>
        <v/>
      </c>
      <c r="AN742" s="6" t="str">
        <f t="shared" si="228"/>
        <v/>
      </c>
      <c r="AO742" s="6" t="str">
        <f t="shared" si="229"/>
        <v xml:space="preserve">90MB1BG0-C1BAY0 | 59MB1BGB-MB0A01S |  |  |  |  |  | </v>
      </c>
      <c r="AP742" s="6">
        <f t="shared" si="230"/>
        <v>0</v>
      </c>
      <c r="AQ742" s="4"/>
      <c r="AR742" s="6" t="b">
        <f t="shared" si="231"/>
        <v>1</v>
      </c>
      <c r="AS742" s="6" t="str">
        <f t="shared" si="232"/>
        <v>461E | 90MB1BG0-C1BAY0 | 59MB1BGB-MB0A01S |  |  |  |  |  |  | M2</v>
      </c>
      <c r="AT742" s="63">
        <f>IF(NOT(AR742),IF(TRIM($H742)="","Assembly","Phantom Alt"),VLOOKUP(F742,ZPCS04!B:G,6,0))</f>
        <v>1314</v>
      </c>
      <c r="AU742" s="7"/>
      <c r="AV742" s="38">
        <f ca="1">IF(TRIM($W742)="F",OFFSET($A$5,MATCH($AS742,$AS$5:$AS742,0)-1,0),$A742)</f>
        <v>739</v>
      </c>
      <c r="AW742" s="38">
        <f ca="1">IFERROR(OFFSET(ZPCS04!$A$1,MATCH(F742,ZPCS04!B:B,0)-1,0),100)</f>
        <v>2</v>
      </c>
      <c r="AX742" s="7"/>
      <c r="AY742" s="6" t="b">
        <f t="shared" si="233"/>
        <v>1</v>
      </c>
      <c r="AZ742" s="6" t="b">
        <f t="shared" si="234"/>
        <v>1</v>
      </c>
      <c r="BB742" s="38" t="str">
        <f ca="1">IF(AT742="Phantom Alt",MATCH($AS742,$AS$5:$AS742,0),IF(OR(OFFSET($AF742,0,8-COUNTBLANK($AG742:$AN742))=$F741,$BE742=$BE741),$BB741,""))</f>
        <v/>
      </c>
      <c r="BC742" s="41"/>
      <c r="BD742" s="55" t="str">
        <f t="shared" si="235"/>
        <v>90MB1BG0-C1BAY0 | 10G21295R314030</v>
      </c>
      <c r="BE742" s="55" t="str">
        <f t="shared" ca="1" si="236"/>
        <v>90MB1BG0-C1BAY0 | 59MB1BGB-MB0A01S</v>
      </c>
      <c r="BF742" s="57">
        <f ca="1">IFERROR(VLOOKUP($BE742,$BD$5:$BF741,3,0)*$AE742,VLOOKUP($C742,Demanda!$A:$B,2,0)*$AE742)*IF(AT742="Phantom Alt",$BC742,TRUE)</f>
        <v>3000</v>
      </c>
      <c r="BG742" s="57">
        <f t="shared" ca="1" si="237"/>
        <v>0</v>
      </c>
      <c r="BH742" s="57">
        <f>SUMIF(Invoice!A:A,F742,Invoice!B:B)</f>
        <v>0</v>
      </c>
      <c r="BI742" s="57">
        <f t="shared" ca="1" si="238"/>
        <v>3000</v>
      </c>
      <c r="BJ742" s="57">
        <f ca="1">MIN((BI742-SUMIF($AS$5:AS741,AS742,$BJ$5:BJ741)),MAX(0,BH742-SUMIF($F$5:F741,F742,$BJ$5:BJ741)))</f>
        <v>0</v>
      </c>
      <c r="BK742" s="57">
        <f t="shared" ca="1" si="239"/>
        <v>0</v>
      </c>
      <c r="BL742" s="57">
        <f ca="1">MAX(0,SUMIF(Invoice!A:A,F742,Invoice!B:B)-SUMIF(F:F,F742,BJ:BJ))*(COUNTIF(F:F,F742)=COUNTIF($F$5:F742,F742))</f>
        <v>0</v>
      </c>
    </row>
    <row r="743" spans="1:64" hidden="1">
      <c r="A743" s="43">
        <v>743</v>
      </c>
      <c r="B743" s="13" t="s">
        <v>145</v>
      </c>
      <c r="C743" s="13" t="s">
        <v>5706</v>
      </c>
      <c r="D743" s="13">
        <v>2</v>
      </c>
      <c r="E743" s="13">
        <v>2340</v>
      </c>
      <c r="F743" s="71" t="s">
        <v>2449</v>
      </c>
      <c r="G743" s="71" t="s">
        <v>2450</v>
      </c>
      <c r="H743" s="13" t="s">
        <v>1534</v>
      </c>
      <c r="I743" s="13" t="s">
        <v>55</v>
      </c>
      <c r="J743" s="28">
        <v>0</v>
      </c>
      <c r="K743" s="13" t="s">
        <v>462</v>
      </c>
      <c r="L743" s="13" t="s">
        <v>53</v>
      </c>
      <c r="M743" s="13">
        <v>4</v>
      </c>
      <c r="O743" s="13">
        <v>1</v>
      </c>
      <c r="P743" s="13">
        <v>2</v>
      </c>
      <c r="Q743" s="13">
        <v>2</v>
      </c>
      <c r="R743" s="13" t="s">
        <v>122</v>
      </c>
      <c r="S743" s="13" t="s">
        <v>122</v>
      </c>
      <c r="T743" s="13">
        <v>44901</v>
      </c>
      <c r="U743" s="13">
        <v>2958465</v>
      </c>
      <c r="V743" s="13" t="s">
        <v>5707</v>
      </c>
      <c r="W743" s="13" t="s">
        <v>144</v>
      </c>
      <c r="Y743" s="13" t="s">
        <v>143</v>
      </c>
      <c r="Z743" s="13">
        <v>7594328</v>
      </c>
      <c r="AA743" s="13">
        <v>1392</v>
      </c>
      <c r="AB743" s="13">
        <v>696</v>
      </c>
      <c r="AE743" s="51">
        <f t="shared" si="220"/>
        <v>4</v>
      </c>
      <c r="AG743" s="6" t="str">
        <f t="shared" si="221"/>
        <v>90MB1BG0-C1BAY0</v>
      </c>
      <c r="AH743" s="6" t="str">
        <f t="shared" si="222"/>
        <v>59MB1BGB-MB0A01S</v>
      </c>
      <c r="AI743" s="6" t="str">
        <f t="shared" si="223"/>
        <v/>
      </c>
      <c r="AJ743" s="6" t="str">
        <f t="shared" si="224"/>
        <v/>
      </c>
      <c r="AK743" s="6" t="str">
        <f t="shared" si="225"/>
        <v/>
      </c>
      <c r="AL743" s="6" t="str">
        <f t="shared" si="226"/>
        <v/>
      </c>
      <c r="AM743" s="6" t="str">
        <f t="shared" si="227"/>
        <v/>
      </c>
      <c r="AN743" s="6" t="str">
        <f t="shared" si="228"/>
        <v/>
      </c>
      <c r="AO743" s="6" t="str">
        <f t="shared" si="229"/>
        <v xml:space="preserve">90MB1BG0-C1BAY0 | 59MB1BGB-MB0A01S |  |  |  |  |  | </v>
      </c>
      <c r="AP743" s="6">
        <f t="shared" si="230"/>
        <v>0</v>
      </c>
      <c r="AQ743" s="4"/>
      <c r="AR743" s="6" t="b">
        <f t="shared" si="231"/>
        <v>1</v>
      </c>
      <c r="AS743" s="6" t="str">
        <f t="shared" si="232"/>
        <v>461E | 90MB1BG0-C1BAY0 | 59MB1BGB-MB0A01S |  |  |  |  |  |  | M3</v>
      </c>
      <c r="AT743" s="63">
        <f>IF(NOT(AR743),IF(TRIM($H743)="","Assembly","Phantom Alt"),VLOOKUP(F743,ZPCS04!B:G,6,0))</f>
        <v>298</v>
      </c>
      <c r="AU743" s="7"/>
      <c r="AV743" s="38">
        <f ca="1">IF(TRIM($W743)="F",OFFSET($A$5,MATCH($AS743,$AS$5:$AS743,0)-1,0),$A743)</f>
        <v>743</v>
      </c>
      <c r="AW743" s="38">
        <f ca="1">IFERROR(OFFSET(ZPCS04!$A$1,MATCH(F743,ZPCS04!B:B,0)-1,0),100)</f>
        <v>2</v>
      </c>
      <c r="AX743" s="7"/>
      <c r="AY743" s="6" t="b">
        <f t="shared" si="233"/>
        <v>1</v>
      </c>
      <c r="AZ743" s="6" t="b">
        <f t="shared" si="234"/>
        <v>1</v>
      </c>
      <c r="BB743" s="38" t="str">
        <f ca="1">IF(AT743="Phantom Alt",MATCH($AS743,$AS$5:$AS743,0),IF(OR(OFFSET($AF743,0,8-COUNTBLANK($AG743:$AN743))=$F742,$BE743=$BE742),$BB742,""))</f>
        <v/>
      </c>
      <c r="BC743" s="41"/>
      <c r="BD743" s="55" t="str">
        <f t="shared" si="235"/>
        <v>90MB1BG0-C1BAY0 | 10002-00070100</v>
      </c>
      <c r="BE743" s="55" t="str">
        <f t="shared" ca="1" si="236"/>
        <v>90MB1BG0-C1BAY0 | 59MB1BGB-MB0A01S</v>
      </c>
      <c r="BF743" s="57">
        <f ca="1">IFERROR(VLOOKUP($BE743,$BD$5:$BF742,3,0)*$AE743,VLOOKUP($C743,Demanda!$A:$B,2,0)*$AE743)*IF(AT743="Phantom Alt",$BC743,TRUE)</f>
        <v>6000</v>
      </c>
      <c r="BG743" s="57">
        <f t="shared" ca="1" si="237"/>
        <v>0</v>
      </c>
      <c r="BH743" s="57">
        <f>SUMIF(Invoice!A:A,F743,Invoice!B:B)</f>
        <v>0</v>
      </c>
      <c r="BI743" s="57">
        <f t="shared" ca="1" si="238"/>
        <v>6000</v>
      </c>
      <c r="BJ743" s="57">
        <f ca="1">MIN((BI743-SUMIF($AS$5:AS742,AS743,$BJ$5:BJ742)),MAX(0,BH743-SUMIF($F$5:F742,F743,$BJ$5:BJ742)))</f>
        <v>0</v>
      </c>
      <c r="BK743" s="57">
        <f t="shared" ca="1" si="239"/>
        <v>0</v>
      </c>
      <c r="BL743" s="57">
        <f ca="1">MAX(0,SUMIF(Invoice!A:A,F743,Invoice!B:B)-SUMIF(F:F,F743,BJ:BJ))*(COUNTIF(F:F,F743)=COUNTIF($F$5:F743,F743))</f>
        <v>0</v>
      </c>
    </row>
    <row r="744" spans="1:64" hidden="1">
      <c r="A744" s="43">
        <v>744</v>
      </c>
      <c r="B744" s="13" t="s">
        <v>145</v>
      </c>
      <c r="C744" s="13" t="s">
        <v>5706</v>
      </c>
      <c r="D744" s="13">
        <v>2</v>
      </c>
      <c r="E744" s="13">
        <v>2340</v>
      </c>
      <c r="F744" s="71" t="s">
        <v>2451</v>
      </c>
      <c r="G744" s="71" t="s">
        <v>5733</v>
      </c>
      <c r="H744" s="13" t="s">
        <v>1534</v>
      </c>
      <c r="I744" s="13" t="s">
        <v>54</v>
      </c>
      <c r="J744" s="28">
        <v>100</v>
      </c>
      <c r="K744" s="13" t="s">
        <v>383</v>
      </c>
      <c r="L744" s="13" t="s">
        <v>53</v>
      </c>
      <c r="M744" s="13">
        <v>4</v>
      </c>
      <c r="N744" s="13">
        <v>4</v>
      </c>
      <c r="O744" s="13">
        <v>1</v>
      </c>
      <c r="P744" s="13">
        <v>2</v>
      </c>
      <c r="Q744" s="13">
        <v>1</v>
      </c>
      <c r="R744" s="13" t="s">
        <v>122</v>
      </c>
      <c r="S744" s="13" t="s">
        <v>122</v>
      </c>
      <c r="T744" s="13">
        <v>44901</v>
      </c>
      <c r="U744" s="13">
        <v>2958465</v>
      </c>
      <c r="V744" s="13" t="s">
        <v>5707</v>
      </c>
      <c r="W744" s="13" t="s">
        <v>144</v>
      </c>
      <c r="Y744" s="13" t="s">
        <v>143</v>
      </c>
      <c r="Z744" s="13">
        <v>7594328</v>
      </c>
      <c r="AA744" s="13">
        <v>1390</v>
      </c>
      <c r="AB744" s="13">
        <v>695</v>
      </c>
      <c r="AE744" s="51">
        <f t="shared" si="220"/>
        <v>4</v>
      </c>
      <c r="AG744" s="6" t="str">
        <f t="shared" si="221"/>
        <v>90MB1BG0-C1BAY0</v>
      </c>
      <c r="AH744" s="6" t="str">
        <f t="shared" si="222"/>
        <v>59MB1BGB-MB0A01S</v>
      </c>
      <c r="AI744" s="6" t="str">
        <f t="shared" si="223"/>
        <v/>
      </c>
      <c r="AJ744" s="6" t="str">
        <f t="shared" si="224"/>
        <v/>
      </c>
      <c r="AK744" s="6" t="str">
        <f t="shared" si="225"/>
        <v/>
      </c>
      <c r="AL744" s="6" t="str">
        <f t="shared" si="226"/>
        <v/>
      </c>
      <c r="AM744" s="6" t="str">
        <f t="shared" si="227"/>
        <v/>
      </c>
      <c r="AN744" s="6" t="str">
        <f t="shared" si="228"/>
        <v/>
      </c>
      <c r="AO744" s="6" t="str">
        <f t="shared" si="229"/>
        <v xml:space="preserve">90MB1BG0-C1BAY0 | 59MB1BGB-MB0A01S |  |  |  |  |  | </v>
      </c>
      <c r="AP744" s="6">
        <f t="shared" si="230"/>
        <v>100</v>
      </c>
      <c r="AQ744" s="4"/>
      <c r="AR744" s="6" t="b">
        <f t="shared" si="231"/>
        <v>1</v>
      </c>
      <c r="AS744" s="6" t="str">
        <f t="shared" si="232"/>
        <v>461E | 90MB1BG0-C1BAY0 | 59MB1BGB-MB0A01S |  |  |  |  |  |  | M3</v>
      </c>
      <c r="AT744" s="63">
        <f>IF(NOT(AR744),IF(TRIM($H744)="","Assembly","Phantom Alt"),VLOOKUP(F744,ZPCS04!B:G,6,0))</f>
        <v>298</v>
      </c>
      <c r="AU744" s="7"/>
      <c r="AV744" s="38">
        <f ca="1">IF(TRIM($W744)="F",OFFSET($A$5,MATCH($AS744,$AS$5:$AS744,0)-1,0),$A744)</f>
        <v>743</v>
      </c>
      <c r="AW744" s="38">
        <f ca="1">IFERROR(OFFSET(ZPCS04!$A$1,MATCH(F744,ZPCS04!B:B,0)-1,0),100)</f>
        <v>1.9999999000000002</v>
      </c>
      <c r="AX744" s="7"/>
      <c r="AY744" s="6" t="b">
        <f t="shared" si="233"/>
        <v>1</v>
      </c>
      <c r="AZ744" s="6" t="b">
        <f t="shared" si="234"/>
        <v>1</v>
      </c>
      <c r="BB744" s="38" t="str">
        <f ca="1">IF(AT744="Phantom Alt",MATCH($AS744,$AS$5:$AS744,0),IF(OR(OFFSET($AF744,0,8-COUNTBLANK($AG744:$AN744))=$F743,$BE744=$BE743),$BB743,""))</f>
        <v/>
      </c>
      <c r="BC744" s="41"/>
      <c r="BD744" s="55" t="str">
        <f t="shared" si="235"/>
        <v>90MB1BG0-C1BAY0 | 10G094111040</v>
      </c>
      <c r="BE744" s="55" t="str">
        <f t="shared" ca="1" si="236"/>
        <v>90MB1BG0-C1BAY0 | 59MB1BGB-MB0A01S</v>
      </c>
      <c r="BF744" s="57">
        <f ca="1">IFERROR(VLOOKUP($BE744,$BD$5:$BF743,3,0)*$AE744,VLOOKUP($C744,Demanda!$A:$B,2,0)*$AE744)*IF(AT744="Phantom Alt",$BC744,TRUE)</f>
        <v>6000</v>
      </c>
      <c r="BG744" s="57">
        <f t="shared" ca="1" si="237"/>
        <v>6000</v>
      </c>
      <c r="BH744" s="57">
        <f>SUMIF(Invoice!A:A,F744,Invoice!B:B)</f>
        <v>10000</v>
      </c>
      <c r="BI744" s="57">
        <f t="shared" ca="1" si="238"/>
        <v>6000</v>
      </c>
      <c r="BJ744" s="57">
        <f ca="1">MIN((BI744-SUMIF($AS$5:AS743,AS744,$BJ$5:BJ743)),MAX(0,BH744-SUMIF($F$5:F743,F744,$BJ$5:BJ743)))</f>
        <v>6000</v>
      </c>
      <c r="BK744" s="57">
        <f t="shared" ca="1" si="239"/>
        <v>0</v>
      </c>
      <c r="BL744" s="57">
        <f ca="1">MAX(0,SUMIF(Invoice!A:A,F744,Invoice!B:B)-SUMIF(F:F,F744,BJ:BJ))*(COUNTIF(F:F,F744)=COUNTIF($F$5:F744,F744))</f>
        <v>4000</v>
      </c>
    </row>
    <row r="745" spans="1:64" hidden="1">
      <c r="A745" s="43">
        <v>745</v>
      </c>
      <c r="B745" s="13" t="s">
        <v>145</v>
      </c>
      <c r="C745" s="13" t="s">
        <v>5706</v>
      </c>
      <c r="D745" s="13">
        <v>2</v>
      </c>
      <c r="E745" s="13">
        <v>2350</v>
      </c>
      <c r="F745" s="71" t="s">
        <v>637</v>
      </c>
      <c r="G745" s="71" t="s">
        <v>638</v>
      </c>
      <c r="H745" s="13" t="s">
        <v>1543</v>
      </c>
      <c r="I745" s="13" t="s">
        <v>54</v>
      </c>
      <c r="J745" s="28">
        <v>100</v>
      </c>
      <c r="K745" s="13" t="s">
        <v>148</v>
      </c>
      <c r="L745" s="13" t="s">
        <v>53</v>
      </c>
      <c r="M745" s="13">
        <v>4</v>
      </c>
      <c r="N745" s="13">
        <v>4</v>
      </c>
      <c r="O745" s="13">
        <v>1</v>
      </c>
      <c r="P745" s="13">
        <v>2</v>
      </c>
      <c r="Q745" s="13">
        <v>1</v>
      </c>
      <c r="R745" s="13" t="s">
        <v>73</v>
      </c>
      <c r="S745" s="13" t="s">
        <v>73</v>
      </c>
      <c r="T745" s="13">
        <v>44901</v>
      </c>
      <c r="U745" s="13">
        <v>2958465</v>
      </c>
      <c r="V745" s="13" t="s">
        <v>5707</v>
      </c>
      <c r="W745" s="13" t="s">
        <v>144</v>
      </c>
      <c r="Y745" s="13" t="s">
        <v>143</v>
      </c>
      <c r="Z745" s="13">
        <v>7594328</v>
      </c>
      <c r="AA745" s="13">
        <v>1394</v>
      </c>
      <c r="AB745" s="13">
        <v>697</v>
      </c>
      <c r="AE745" s="51">
        <f t="shared" si="220"/>
        <v>4</v>
      </c>
      <c r="AG745" s="6" t="str">
        <f t="shared" si="221"/>
        <v>90MB1BG0-C1BAY0</v>
      </c>
      <c r="AH745" s="6" t="str">
        <f t="shared" si="222"/>
        <v>59MB1BGB-MB0A01S</v>
      </c>
      <c r="AI745" s="6" t="str">
        <f t="shared" si="223"/>
        <v/>
      </c>
      <c r="AJ745" s="6" t="str">
        <f t="shared" si="224"/>
        <v/>
      </c>
      <c r="AK745" s="6" t="str">
        <f t="shared" si="225"/>
        <v/>
      </c>
      <c r="AL745" s="6" t="str">
        <f t="shared" si="226"/>
        <v/>
      </c>
      <c r="AM745" s="6" t="str">
        <f t="shared" si="227"/>
        <v/>
      </c>
      <c r="AN745" s="6" t="str">
        <f t="shared" si="228"/>
        <v/>
      </c>
      <c r="AO745" s="6" t="str">
        <f t="shared" si="229"/>
        <v xml:space="preserve">90MB1BG0-C1BAY0 | 59MB1BGB-MB0A01S |  |  |  |  |  | </v>
      </c>
      <c r="AP745" s="6">
        <f t="shared" si="230"/>
        <v>100</v>
      </c>
      <c r="AQ745" s="4"/>
      <c r="AR745" s="6" t="b">
        <f t="shared" si="231"/>
        <v>1</v>
      </c>
      <c r="AS745" s="6" t="str">
        <f t="shared" si="232"/>
        <v>461E | 90MB1BG0-C1BAY0 | 59MB1BGB-MB0A01S |  |  |  |  |  |  | M4</v>
      </c>
      <c r="AT745" s="63">
        <f>IF(NOT(AR745),IF(TRIM($H745)="","Assembly","Phantom Alt"),VLOOKUP(F745,ZPCS04!B:G,6,0))</f>
        <v>634</v>
      </c>
      <c r="AU745" s="7"/>
      <c r="AV745" s="38">
        <f ca="1">IF(TRIM($W745)="F",OFFSET($A$5,MATCH($AS745,$AS$5:$AS745,0)-1,0),$A745)</f>
        <v>745</v>
      </c>
      <c r="AW745" s="38">
        <f ca="1">IFERROR(OFFSET(ZPCS04!$A$1,MATCH(F745,ZPCS04!B:B,0)-1,0),100)</f>
        <v>1.9999999000000002</v>
      </c>
      <c r="AX745" s="7"/>
      <c r="AY745" s="6" t="b">
        <f t="shared" si="233"/>
        <v>1</v>
      </c>
      <c r="AZ745" s="6" t="b">
        <f t="shared" si="234"/>
        <v>1</v>
      </c>
      <c r="BB745" s="38" t="str">
        <f ca="1">IF(AT745="Phantom Alt",MATCH($AS745,$AS$5:$AS745,0),IF(OR(OFFSET($AF745,0,8-COUNTBLANK($AG745:$AN745))=$F744,$BE745=$BE744),$BB744,""))</f>
        <v/>
      </c>
      <c r="BC745" s="41"/>
      <c r="BD745" s="55" t="str">
        <f t="shared" si="235"/>
        <v>90MB1BG0-C1BAY0 | 10G094121032</v>
      </c>
      <c r="BE745" s="55" t="str">
        <f t="shared" ca="1" si="236"/>
        <v>90MB1BG0-C1BAY0 | 59MB1BGB-MB0A01S</v>
      </c>
      <c r="BF745" s="57">
        <f ca="1">IFERROR(VLOOKUP($BE745,$BD$5:$BF744,3,0)*$AE745,VLOOKUP($C745,Demanda!$A:$B,2,0)*$AE745)*IF(AT745="Phantom Alt",$BC745,TRUE)</f>
        <v>6000</v>
      </c>
      <c r="BG745" s="57">
        <f t="shared" ca="1" si="237"/>
        <v>6000</v>
      </c>
      <c r="BH745" s="57">
        <f>SUMIF(Invoice!A:A,F745,Invoice!B:B)</f>
        <v>10000</v>
      </c>
      <c r="BI745" s="57">
        <f t="shared" ca="1" si="238"/>
        <v>6000</v>
      </c>
      <c r="BJ745" s="57">
        <f ca="1">MIN((BI745-SUMIF($AS$5:AS744,AS745,$BJ$5:BJ744)),MAX(0,BH745-SUMIF($F$5:F744,F745,$BJ$5:BJ744)))</f>
        <v>6000</v>
      </c>
      <c r="BK745" s="57">
        <f t="shared" ca="1" si="239"/>
        <v>0</v>
      </c>
      <c r="BL745" s="57">
        <f ca="1">MAX(0,SUMIF(Invoice!A:A,F745,Invoice!B:B)-SUMIF(F:F,F745,BJ:BJ))*(COUNTIF(F:F,F745)=COUNTIF($F$5:F745,F745))</f>
        <v>4000</v>
      </c>
    </row>
    <row r="746" spans="1:64" hidden="1">
      <c r="A746" s="43">
        <v>747</v>
      </c>
      <c r="B746" s="13" t="s">
        <v>145</v>
      </c>
      <c r="C746" s="13" t="s">
        <v>5706</v>
      </c>
      <c r="D746" s="13">
        <v>2</v>
      </c>
      <c r="E746" s="13">
        <v>2350</v>
      </c>
      <c r="F746" s="71" t="s">
        <v>639</v>
      </c>
      <c r="G746" s="71" t="s">
        <v>640</v>
      </c>
      <c r="H746" s="13" t="s">
        <v>1543</v>
      </c>
      <c r="I746" s="13" t="s">
        <v>55</v>
      </c>
      <c r="J746" s="28">
        <v>0</v>
      </c>
      <c r="K746" s="13" t="s">
        <v>148</v>
      </c>
      <c r="L746" s="13" t="s">
        <v>53</v>
      </c>
      <c r="M746" s="13">
        <v>4</v>
      </c>
      <c r="O746" s="13">
        <v>1</v>
      </c>
      <c r="P746" s="13">
        <v>2</v>
      </c>
      <c r="Q746" s="13">
        <v>2</v>
      </c>
      <c r="R746" s="13" t="s">
        <v>73</v>
      </c>
      <c r="S746" s="13" t="s">
        <v>73</v>
      </c>
      <c r="T746" s="13">
        <v>44901</v>
      </c>
      <c r="U746" s="13">
        <v>2958465</v>
      </c>
      <c r="V746" s="13" t="s">
        <v>5707</v>
      </c>
      <c r="W746" s="13" t="s">
        <v>144</v>
      </c>
      <c r="Y746" s="13" t="s">
        <v>143</v>
      </c>
      <c r="Z746" s="13">
        <v>7594328</v>
      </c>
      <c r="AA746" s="13">
        <v>1396</v>
      </c>
      <c r="AB746" s="13">
        <v>698</v>
      </c>
      <c r="AE746" s="51">
        <f t="shared" si="220"/>
        <v>4</v>
      </c>
      <c r="AG746" s="6" t="str">
        <f t="shared" si="221"/>
        <v>90MB1BG0-C1BAY0</v>
      </c>
      <c r="AH746" s="6" t="str">
        <f t="shared" si="222"/>
        <v>59MB1BGB-MB0A01S</v>
      </c>
      <c r="AI746" s="6" t="str">
        <f t="shared" si="223"/>
        <v/>
      </c>
      <c r="AJ746" s="6" t="str">
        <f t="shared" si="224"/>
        <v/>
      </c>
      <c r="AK746" s="6" t="str">
        <f t="shared" si="225"/>
        <v/>
      </c>
      <c r="AL746" s="6" t="str">
        <f t="shared" si="226"/>
        <v/>
      </c>
      <c r="AM746" s="6" t="str">
        <f t="shared" si="227"/>
        <v/>
      </c>
      <c r="AN746" s="6" t="str">
        <f t="shared" si="228"/>
        <v/>
      </c>
      <c r="AO746" s="6" t="str">
        <f t="shared" si="229"/>
        <v xml:space="preserve">90MB1BG0-C1BAY0 | 59MB1BGB-MB0A01S |  |  |  |  |  | </v>
      </c>
      <c r="AP746" s="6">
        <f t="shared" si="230"/>
        <v>0</v>
      </c>
      <c r="AQ746" s="4"/>
      <c r="AR746" s="6" t="b">
        <f t="shared" si="231"/>
        <v>1</v>
      </c>
      <c r="AS746" s="6" t="str">
        <f t="shared" si="232"/>
        <v>461E | 90MB1BG0-C1BAY0 | 59MB1BGB-MB0A01S |  |  |  |  |  |  | M4</v>
      </c>
      <c r="AT746" s="63">
        <f>IF(NOT(AR746),IF(TRIM($H746)="","Assembly","Phantom Alt"),VLOOKUP(F746,ZPCS04!B:G,6,0))</f>
        <v>634</v>
      </c>
      <c r="AU746" s="7"/>
      <c r="AV746" s="38">
        <f ca="1">IF(TRIM($W746)="F",OFFSET($A$5,MATCH($AS746,$AS$5:$AS746,0)-1,0),$A746)</f>
        <v>745</v>
      </c>
      <c r="AW746" s="38">
        <f ca="1">IFERROR(OFFSET(ZPCS04!$A$1,MATCH(F746,ZPCS04!B:B,0)-1,0),100)</f>
        <v>2</v>
      </c>
      <c r="AX746" s="7"/>
      <c r="AY746" s="6" t="b">
        <f t="shared" si="233"/>
        <v>1</v>
      </c>
      <c r="AZ746" s="6" t="b">
        <f t="shared" si="234"/>
        <v>1</v>
      </c>
      <c r="BB746" s="38" t="str">
        <f ca="1">IF(AT746="Phantom Alt",MATCH($AS746,$AS$5:$AS746,0),IF(OR(OFFSET($AF746,0,8-COUNTBLANK($AG746:$AN746))=$F745,$BE746=$BE745),$BB745,""))</f>
        <v/>
      </c>
      <c r="BC746" s="41"/>
      <c r="BD746" s="55" t="str">
        <f t="shared" si="235"/>
        <v>90MB1BG0-C1BAY0 | 10G094121033</v>
      </c>
      <c r="BE746" s="55" t="str">
        <f t="shared" ca="1" si="236"/>
        <v>90MB1BG0-C1BAY0 | 59MB1BGB-MB0A01S</v>
      </c>
      <c r="BF746" s="57">
        <f ca="1">IFERROR(VLOOKUP($BE746,$BD$5:$BF745,3,0)*$AE746,VLOOKUP($C746,Demanda!$A:$B,2,0)*$AE746)*IF(AT746="Phantom Alt",$BC746,TRUE)</f>
        <v>6000</v>
      </c>
      <c r="BG746" s="57">
        <f t="shared" ca="1" si="237"/>
        <v>0</v>
      </c>
      <c r="BH746" s="57">
        <f>SUMIF(Invoice!A:A,F746,Invoice!B:B)</f>
        <v>0</v>
      </c>
      <c r="BI746" s="57">
        <f t="shared" ca="1" si="238"/>
        <v>6000</v>
      </c>
      <c r="BJ746" s="57">
        <f ca="1">MIN((BI746-SUMIF($AS$5:AS745,AS746,$BJ$5:BJ745)),MAX(0,BH746-SUMIF($F$5:F745,F746,$BJ$5:BJ745)))</f>
        <v>0</v>
      </c>
      <c r="BK746" s="57">
        <f t="shared" ca="1" si="239"/>
        <v>0</v>
      </c>
      <c r="BL746" s="57">
        <f ca="1">MAX(0,SUMIF(Invoice!A:A,F746,Invoice!B:B)-SUMIF(F:F,F746,BJ:BJ))*(COUNTIF(F:F,F746)=COUNTIF($F$5:F746,F746))</f>
        <v>0</v>
      </c>
    </row>
    <row r="747" spans="1:64" hidden="1">
      <c r="A747" s="43">
        <v>746</v>
      </c>
      <c r="B747" s="13" t="s">
        <v>145</v>
      </c>
      <c r="C747" s="13" t="s">
        <v>5706</v>
      </c>
      <c r="D747" s="13">
        <v>2</v>
      </c>
      <c r="E747" s="13">
        <v>2350</v>
      </c>
      <c r="F747" s="71" t="s">
        <v>641</v>
      </c>
      <c r="G747" s="71" t="s">
        <v>642</v>
      </c>
      <c r="H747" s="13" t="s">
        <v>1543</v>
      </c>
      <c r="I747" s="13" t="s">
        <v>55</v>
      </c>
      <c r="J747" s="28">
        <v>0</v>
      </c>
      <c r="K747" s="13" t="s">
        <v>148</v>
      </c>
      <c r="L747" s="13" t="s">
        <v>53</v>
      </c>
      <c r="M747" s="13">
        <v>4</v>
      </c>
      <c r="O747" s="13">
        <v>1</v>
      </c>
      <c r="P747" s="13">
        <v>2</v>
      </c>
      <c r="Q747" s="13">
        <v>3</v>
      </c>
      <c r="R747" s="13" t="s">
        <v>73</v>
      </c>
      <c r="S747" s="13" t="s">
        <v>73</v>
      </c>
      <c r="T747" s="13">
        <v>44901</v>
      </c>
      <c r="U747" s="13">
        <v>2958465</v>
      </c>
      <c r="V747" s="13" t="s">
        <v>5707</v>
      </c>
      <c r="W747" s="13" t="s">
        <v>144</v>
      </c>
      <c r="Y747" s="13" t="s">
        <v>143</v>
      </c>
      <c r="Z747" s="13">
        <v>7594328</v>
      </c>
      <c r="AA747" s="13">
        <v>1398</v>
      </c>
      <c r="AB747" s="13">
        <v>699</v>
      </c>
      <c r="AE747" s="51">
        <f t="shared" si="220"/>
        <v>4</v>
      </c>
      <c r="AG747" s="6" t="str">
        <f t="shared" si="221"/>
        <v>90MB1BG0-C1BAY0</v>
      </c>
      <c r="AH747" s="6" t="str">
        <f t="shared" si="222"/>
        <v>59MB1BGB-MB0A01S</v>
      </c>
      <c r="AI747" s="6" t="str">
        <f t="shared" si="223"/>
        <v/>
      </c>
      <c r="AJ747" s="6" t="str">
        <f t="shared" si="224"/>
        <v/>
      </c>
      <c r="AK747" s="6" t="str">
        <f t="shared" si="225"/>
        <v/>
      </c>
      <c r="AL747" s="6" t="str">
        <f t="shared" si="226"/>
        <v/>
      </c>
      <c r="AM747" s="6" t="str">
        <f t="shared" si="227"/>
        <v/>
      </c>
      <c r="AN747" s="6" t="str">
        <f t="shared" si="228"/>
        <v/>
      </c>
      <c r="AO747" s="6" t="str">
        <f t="shared" si="229"/>
        <v xml:space="preserve">90MB1BG0-C1BAY0 | 59MB1BGB-MB0A01S |  |  |  |  |  | </v>
      </c>
      <c r="AP747" s="6">
        <f t="shared" si="230"/>
        <v>0</v>
      </c>
      <c r="AQ747" s="4"/>
      <c r="AR747" s="6" t="b">
        <f t="shared" si="231"/>
        <v>1</v>
      </c>
      <c r="AS747" s="6" t="str">
        <f t="shared" si="232"/>
        <v>461E | 90MB1BG0-C1BAY0 | 59MB1BGB-MB0A01S |  |  |  |  |  |  | M4</v>
      </c>
      <c r="AT747" s="63">
        <f>IF(NOT(AR747),IF(TRIM($H747)="","Assembly","Phantom Alt"),VLOOKUP(F747,ZPCS04!B:G,6,0))</f>
        <v>634</v>
      </c>
      <c r="AU747" s="7"/>
      <c r="AV747" s="38">
        <f ca="1">IF(TRIM($W747)="F",OFFSET($A$5,MATCH($AS747,$AS$5:$AS747,0)-1,0),$A747)</f>
        <v>745</v>
      </c>
      <c r="AW747" s="38">
        <f ca="1">IFERROR(OFFSET(ZPCS04!$A$1,MATCH(F747,ZPCS04!B:B,0)-1,0),100)</f>
        <v>2</v>
      </c>
      <c r="AX747" s="7"/>
      <c r="AY747" s="6" t="b">
        <f t="shared" si="233"/>
        <v>1</v>
      </c>
      <c r="AZ747" s="6" t="b">
        <f t="shared" si="234"/>
        <v>1</v>
      </c>
      <c r="BB747" s="38" t="str">
        <f ca="1">IF(AT747="Phantom Alt",MATCH($AS747,$AS$5:$AS747,0),IF(OR(OFFSET($AF747,0,8-COUNTBLANK($AG747:$AN747))=$F746,$BE747=$BE746),$BB746,""))</f>
        <v/>
      </c>
      <c r="BC747" s="41"/>
      <c r="BD747" s="55" t="str">
        <f t="shared" si="235"/>
        <v>90MB1BG0-C1BAY0 | 10G0941B1030</v>
      </c>
      <c r="BE747" s="55" t="str">
        <f t="shared" ca="1" si="236"/>
        <v>90MB1BG0-C1BAY0 | 59MB1BGB-MB0A01S</v>
      </c>
      <c r="BF747" s="57">
        <f ca="1">IFERROR(VLOOKUP($BE747,$BD$5:$BF746,3,0)*$AE747,VLOOKUP($C747,Demanda!$A:$B,2,0)*$AE747)*IF(AT747="Phantom Alt",$BC747,TRUE)</f>
        <v>6000</v>
      </c>
      <c r="BG747" s="57">
        <f t="shared" ca="1" si="237"/>
        <v>0</v>
      </c>
      <c r="BH747" s="57">
        <f>SUMIF(Invoice!A:A,F747,Invoice!B:B)</f>
        <v>0</v>
      </c>
      <c r="BI747" s="57">
        <f t="shared" ca="1" si="238"/>
        <v>6000</v>
      </c>
      <c r="BJ747" s="57">
        <f ca="1">MIN((BI747-SUMIF($AS$5:AS746,AS747,$BJ$5:BJ746)),MAX(0,BH747-SUMIF($F$5:F746,F747,$BJ$5:BJ746)))</f>
        <v>0</v>
      </c>
      <c r="BK747" s="57">
        <f t="shared" ca="1" si="239"/>
        <v>0</v>
      </c>
      <c r="BL747" s="57">
        <f ca="1">MAX(0,SUMIF(Invoice!A:A,F747,Invoice!B:B)-SUMIF(F:F,F747,BJ:BJ))*(COUNTIF(F:F,F747)=COUNTIF($F$5:F747,F747))</f>
        <v>0</v>
      </c>
    </row>
    <row r="748" spans="1:64" hidden="1">
      <c r="A748" s="43">
        <v>748</v>
      </c>
      <c r="B748" s="13" t="s">
        <v>145</v>
      </c>
      <c r="C748" s="13" t="s">
        <v>5706</v>
      </c>
      <c r="D748" s="13">
        <v>2</v>
      </c>
      <c r="E748" s="13">
        <v>2360</v>
      </c>
      <c r="F748" s="71" t="s">
        <v>643</v>
      </c>
      <c r="G748" s="71" t="s">
        <v>644</v>
      </c>
      <c r="H748" s="13" t="s">
        <v>1550</v>
      </c>
      <c r="I748" s="13" t="s">
        <v>55</v>
      </c>
      <c r="J748" s="28">
        <v>0</v>
      </c>
      <c r="K748" s="13" t="s">
        <v>462</v>
      </c>
      <c r="L748" s="13" t="s">
        <v>53</v>
      </c>
      <c r="M748" s="13">
        <v>169</v>
      </c>
      <c r="O748" s="13">
        <v>1</v>
      </c>
      <c r="P748" s="13">
        <v>2</v>
      </c>
      <c r="Q748" s="13">
        <v>2</v>
      </c>
      <c r="R748" s="13" t="s">
        <v>122</v>
      </c>
      <c r="S748" s="13" t="s">
        <v>122</v>
      </c>
      <c r="T748" s="13">
        <v>44901</v>
      </c>
      <c r="U748" s="13">
        <v>2958465</v>
      </c>
      <c r="V748" s="13" t="s">
        <v>5707</v>
      </c>
      <c r="W748" s="13" t="s">
        <v>144</v>
      </c>
      <c r="Y748" s="13" t="s">
        <v>143</v>
      </c>
      <c r="Z748" s="13">
        <v>7594328</v>
      </c>
      <c r="AA748" s="13">
        <v>1402</v>
      </c>
      <c r="AB748" s="13">
        <v>701</v>
      </c>
      <c r="AE748" s="51">
        <f t="shared" si="220"/>
        <v>169</v>
      </c>
      <c r="AG748" s="6" t="str">
        <f t="shared" si="221"/>
        <v>90MB1BG0-C1BAY0</v>
      </c>
      <c r="AH748" s="6" t="str">
        <f t="shared" si="222"/>
        <v>59MB1BGB-MB0A01S</v>
      </c>
      <c r="AI748" s="6" t="str">
        <f t="shared" si="223"/>
        <v/>
      </c>
      <c r="AJ748" s="6" t="str">
        <f t="shared" si="224"/>
        <v/>
      </c>
      <c r="AK748" s="6" t="str">
        <f t="shared" si="225"/>
        <v/>
      </c>
      <c r="AL748" s="6" t="str">
        <f t="shared" si="226"/>
        <v/>
      </c>
      <c r="AM748" s="6" t="str">
        <f t="shared" si="227"/>
        <v/>
      </c>
      <c r="AN748" s="6" t="str">
        <f t="shared" si="228"/>
        <v/>
      </c>
      <c r="AO748" s="6" t="str">
        <f t="shared" si="229"/>
        <v xml:space="preserve">90MB1BG0-C1BAY0 | 59MB1BGB-MB0A01S |  |  |  |  |  | </v>
      </c>
      <c r="AP748" s="6">
        <f t="shared" si="230"/>
        <v>0</v>
      </c>
      <c r="AQ748" s="4"/>
      <c r="AR748" s="6" t="b">
        <f t="shared" si="231"/>
        <v>1</v>
      </c>
      <c r="AS748" s="6" t="str">
        <f t="shared" si="232"/>
        <v>461E | 90MB1BG0-C1BAY0 | 59MB1BGB-MB0A01S |  |  |  |  |  |  | M5</v>
      </c>
      <c r="AT748" s="63">
        <f>IF(NOT(AR748),IF(TRIM($H748)="","Assembly","Phantom Alt"),VLOOKUP(F748,ZPCS04!B:G,6,0))</f>
        <v>635</v>
      </c>
      <c r="AU748" s="7"/>
      <c r="AV748" s="38">
        <f ca="1">IF(TRIM($W748)="F",OFFSET($A$5,MATCH($AS748,$AS$5:$AS748,0)-1,0),$A748)</f>
        <v>748</v>
      </c>
      <c r="AW748" s="38">
        <f ca="1">IFERROR(OFFSET(ZPCS04!$A$1,MATCH(F748,ZPCS04!B:B,0)-1,0),100)</f>
        <v>2</v>
      </c>
      <c r="AX748" s="7"/>
      <c r="AY748" s="6" t="b">
        <f t="shared" si="233"/>
        <v>1</v>
      </c>
      <c r="AZ748" s="6" t="b">
        <f t="shared" si="234"/>
        <v>1</v>
      </c>
      <c r="BB748" s="38" t="str">
        <f ca="1">IF(AT748="Phantom Alt",MATCH($AS748,$AS$5:$AS748,0),IF(OR(OFFSET($AF748,0,8-COUNTBLANK($AG748:$AN748))=$F747,$BE748=$BE747),$BB747,""))</f>
        <v/>
      </c>
      <c r="BC748" s="41"/>
      <c r="BD748" s="55" t="str">
        <f t="shared" si="235"/>
        <v>90MB1BG0-C1BAY0 | 10G212000004010</v>
      </c>
      <c r="BE748" s="55" t="str">
        <f t="shared" ca="1" si="236"/>
        <v>90MB1BG0-C1BAY0 | 59MB1BGB-MB0A01S</v>
      </c>
      <c r="BF748" s="57">
        <f ca="1">IFERROR(VLOOKUP($BE748,$BD$5:$BF747,3,0)*$AE748,VLOOKUP($C748,Demanda!$A:$B,2,0)*$AE748)*IF(AT748="Phantom Alt",$BC748,TRUE)</f>
        <v>253500</v>
      </c>
      <c r="BG748" s="57">
        <f t="shared" ca="1" si="237"/>
        <v>0</v>
      </c>
      <c r="BH748" s="57">
        <f>SUMIF(Invoice!A:A,F748,Invoice!B:B)</f>
        <v>0</v>
      </c>
      <c r="BI748" s="57">
        <f t="shared" ca="1" si="238"/>
        <v>253500</v>
      </c>
      <c r="BJ748" s="57">
        <f ca="1">MIN((BI748-SUMIF($AS$5:AS747,AS748,$BJ$5:BJ747)),MAX(0,BH748-SUMIF($F$5:F747,F748,$BJ$5:BJ747)))</f>
        <v>0</v>
      </c>
      <c r="BK748" s="57">
        <f t="shared" ca="1" si="239"/>
        <v>0</v>
      </c>
      <c r="BL748" s="57">
        <f ca="1">MAX(0,SUMIF(Invoice!A:A,F748,Invoice!B:B)-SUMIF(F:F,F748,BJ:BJ))*(COUNTIF(F:F,F748)=COUNTIF($F$5:F748,F748))</f>
        <v>0</v>
      </c>
    </row>
    <row r="749" spans="1:64" hidden="1">
      <c r="A749" s="43">
        <v>749</v>
      </c>
      <c r="B749" s="13" t="s">
        <v>145</v>
      </c>
      <c r="C749" s="13" t="s">
        <v>5706</v>
      </c>
      <c r="D749" s="13">
        <v>2</v>
      </c>
      <c r="E749" s="13">
        <v>2360</v>
      </c>
      <c r="F749" s="71" t="s">
        <v>645</v>
      </c>
      <c r="G749" s="71" t="s">
        <v>646</v>
      </c>
      <c r="H749" s="13" t="s">
        <v>1550</v>
      </c>
      <c r="I749" s="13" t="s">
        <v>54</v>
      </c>
      <c r="J749" s="28">
        <v>100</v>
      </c>
      <c r="K749" s="13" t="s">
        <v>462</v>
      </c>
      <c r="L749" s="13" t="s">
        <v>53</v>
      </c>
      <c r="M749" s="13">
        <v>169</v>
      </c>
      <c r="N749" s="13">
        <v>169</v>
      </c>
      <c r="O749" s="13">
        <v>1</v>
      </c>
      <c r="P749" s="13">
        <v>2</v>
      </c>
      <c r="Q749" s="13">
        <v>1</v>
      </c>
      <c r="R749" s="13" t="s">
        <v>122</v>
      </c>
      <c r="S749" s="13" t="s">
        <v>122</v>
      </c>
      <c r="T749" s="13">
        <v>44901</v>
      </c>
      <c r="U749" s="13">
        <v>2958465</v>
      </c>
      <c r="V749" s="13" t="s">
        <v>5707</v>
      </c>
      <c r="W749" s="13" t="s">
        <v>144</v>
      </c>
      <c r="Y749" s="13" t="s">
        <v>143</v>
      </c>
      <c r="Z749" s="13">
        <v>7594328</v>
      </c>
      <c r="AA749" s="13">
        <v>1400</v>
      </c>
      <c r="AB749" s="13">
        <v>700</v>
      </c>
      <c r="AE749" s="51">
        <f t="shared" si="220"/>
        <v>169</v>
      </c>
      <c r="AG749" s="6" t="str">
        <f t="shared" si="221"/>
        <v>90MB1BG0-C1BAY0</v>
      </c>
      <c r="AH749" s="6" t="str">
        <f t="shared" si="222"/>
        <v>59MB1BGB-MB0A01S</v>
      </c>
      <c r="AI749" s="6" t="str">
        <f t="shared" si="223"/>
        <v/>
      </c>
      <c r="AJ749" s="6" t="str">
        <f t="shared" si="224"/>
        <v/>
      </c>
      <c r="AK749" s="6" t="str">
        <f t="shared" si="225"/>
        <v/>
      </c>
      <c r="AL749" s="6" t="str">
        <f t="shared" si="226"/>
        <v/>
      </c>
      <c r="AM749" s="6" t="str">
        <f t="shared" si="227"/>
        <v/>
      </c>
      <c r="AN749" s="6" t="str">
        <f t="shared" si="228"/>
        <v/>
      </c>
      <c r="AO749" s="6" t="str">
        <f t="shared" si="229"/>
        <v xml:space="preserve">90MB1BG0-C1BAY0 | 59MB1BGB-MB0A01S |  |  |  |  |  | </v>
      </c>
      <c r="AP749" s="6">
        <f t="shared" si="230"/>
        <v>100</v>
      </c>
      <c r="AQ749" s="4"/>
      <c r="AR749" s="6" t="b">
        <f t="shared" si="231"/>
        <v>1</v>
      </c>
      <c r="AS749" s="6" t="str">
        <f t="shared" si="232"/>
        <v>461E | 90MB1BG0-C1BAY0 | 59MB1BGB-MB0A01S |  |  |  |  |  |  | M5</v>
      </c>
      <c r="AT749" s="63">
        <f>IF(NOT(AR749),IF(TRIM($H749)="","Assembly","Phantom Alt"),VLOOKUP(F749,ZPCS04!B:G,6,0))</f>
        <v>635</v>
      </c>
      <c r="AU749" s="7"/>
      <c r="AV749" s="38">
        <f ca="1">IF(TRIM($W749)="F",OFFSET($A$5,MATCH($AS749,$AS$5:$AS749,0)-1,0),$A749)</f>
        <v>748</v>
      </c>
      <c r="AW749" s="38">
        <f ca="1">IFERROR(OFFSET(ZPCS04!$A$1,MATCH(F749,ZPCS04!B:B,0)-1,0),100)</f>
        <v>2</v>
      </c>
      <c r="AX749" s="7"/>
      <c r="AY749" s="6" t="b">
        <f t="shared" si="233"/>
        <v>1</v>
      </c>
      <c r="AZ749" s="6" t="b">
        <f t="shared" si="234"/>
        <v>1</v>
      </c>
      <c r="BB749" s="38" t="str">
        <f ca="1">IF(AT749="Phantom Alt",MATCH($AS749,$AS$5:$AS749,0),IF(OR(OFFSET($AF749,0,8-COUNTBLANK($AG749:$AN749))=$F748,$BE749=$BE748),$BB748,""))</f>
        <v/>
      </c>
      <c r="BC749" s="41"/>
      <c r="BD749" s="55" t="str">
        <f t="shared" si="235"/>
        <v>90MB1BG0-C1BAY0 | 10G212000004020</v>
      </c>
      <c r="BE749" s="55" t="str">
        <f t="shared" ca="1" si="236"/>
        <v>90MB1BG0-C1BAY0 | 59MB1BGB-MB0A01S</v>
      </c>
      <c r="BF749" s="57">
        <f ca="1">IFERROR(VLOOKUP($BE749,$BD$5:$BF748,3,0)*$AE749,VLOOKUP($C749,Demanda!$A:$B,2,0)*$AE749)*IF(AT749="Phantom Alt",$BC749,TRUE)</f>
        <v>253500</v>
      </c>
      <c r="BG749" s="57">
        <f t="shared" ca="1" si="237"/>
        <v>253500</v>
      </c>
      <c r="BH749" s="57">
        <f>SUMIF(Invoice!A:A,F749,Invoice!B:B)</f>
        <v>0</v>
      </c>
      <c r="BI749" s="57">
        <f t="shared" ca="1" si="238"/>
        <v>253500</v>
      </c>
      <c r="BJ749" s="57">
        <f ca="1">MIN((BI749-SUMIF($AS$5:AS748,AS749,$BJ$5:BJ748)),MAX(0,BH749-SUMIF($F$5:F748,F749,$BJ$5:BJ748)))</f>
        <v>0</v>
      </c>
      <c r="BK749" s="57">
        <f t="shared" ca="1" si="239"/>
        <v>0</v>
      </c>
      <c r="BL749" s="57">
        <f ca="1">MAX(0,SUMIF(Invoice!A:A,F749,Invoice!B:B)-SUMIF(F:F,F749,BJ:BJ))*(COUNTIF(F:F,F749)=COUNTIF($F$5:F749,F749))</f>
        <v>0</v>
      </c>
    </row>
    <row r="750" spans="1:64" hidden="1">
      <c r="A750" s="43">
        <v>750</v>
      </c>
      <c r="B750" s="13" t="s">
        <v>145</v>
      </c>
      <c r="C750" s="13" t="s">
        <v>5706</v>
      </c>
      <c r="D750" s="13">
        <v>2</v>
      </c>
      <c r="E750" s="13">
        <v>2360</v>
      </c>
      <c r="F750" s="71" t="s">
        <v>647</v>
      </c>
      <c r="G750" s="71" t="s">
        <v>648</v>
      </c>
      <c r="H750" s="13" t="s">
        <v>1550</v>
      </c>
      <c r="I750" s="13" t="s">
        <v>55</v>
      </c>
      <c r="J750" s="28">
        <v>0</v>
      </c>
      <c r="K750" s="13" t="s">
        <v>148</v>
      </c>
      <c r="L750" s="13" t="s">
        <v>53</v>
      </c>
      <c r="M750" s="13">
        <v>169</v>
      </c>
      <c r="O750" s="13">
        <v>1</v>
      </c>
      <c r="P750" s="13">
        <v>2</v>
      </c>
      <c r="Q750" s="13">
        <v>3</v>
      </c>
      <c r="R750" s="13" t="s">
        <v>73</v>
      </c>
      <c r="S750" s="13" t="s">
        <v>73</v>
      </c>
      <c r="T750" s="13">
        <v>44901</v>
      </c>
      <c r="U750" s="13">
        <v>2958465</v>
      </c>
      <c r="V750" s="13" t="s">
        <v>5707</v>
      </c>
      <c r="W750" s="13" t="s">
        <v>144</v>
      </c>
      <c r="Y750" s="13" t="s">
        <v>143</v>
      </c>
      <c r="Z750" s="13">
        <v>7594328</v>
      </c>
      <c r="AA750" s="13">
        <v>1404</v>
      </c>
      <c r="AB750" s="13">
        <v>702</v>
      </c>
      <c r="AE750" s="51">
        <f t="shared" si="220"/>
        <v>169</v>
      </c>
      <c r="AG750" s="6" t="str">
        <f t="shared" si="221"/>
        <v>90MB1BG0-C1BAY0</v>
      </c>
      <c r="AH750" s="6" t="str">
        <f t="shared" si="222"/>
        <v>59MB1BGB-MB0A01S</v>
      </c>
      <c r="AI750" s="6" t="str">
        <f t="shared" si="223"/>
        <v/>
      </c>
      <c r="AJ750" s="6" t="str">
        <f t="shared" si="224"/>
        <v/>
      </c>
      <c r="AK750" s="6" t="str">
        <f t="shared" si="225"/>
        <v/>
      </c>
      <c r="AL750" s="6" t="str">
        <f t="shared" si="226"/>
        <v/>
      </c>
      <c r="AM750" s="6" t="str">
        <f t="shared" si="227"/>
        <v/>
      </c>
      <c r="AN750" s="6" t="str">
        <f t="shared" si="228"/>
        <v/>
      </c>
      <c r="AO750" s="6" t="str">
        <f t="shared" si="229"/>
        <v xml:space="preserve">90MB1BG0-C1BAY0 | 59MB1BGB-MB0A01S |  |  |  |  |  | </v>
      </c>
      <c r="AP750" s="6">
        <f t="shared" si="230"/>
        <v>0</v>
      </c>
      <c r="AQ750" s="4"/>
      <c r="AR750" s="6" t="b">
        <f t="shared" si="231"/>
        <v>1</v>
      </c>
      <c r="AS750" s="6" t="str">
        <f t="shared" si="232"/>
        <v>461E | 90MB1BG0-C1BAY0 | 59MB1BGB-MB0A01S |  |  |  |  |  |  | M5</v>
      </c>
      <c r="AT750" s="63">
        <f>IF(NOT(AR750),IF(TRIM($H750)="","Assembly","Phantom Alt"),VLOOKUP(F750,ZPCS04!B:G,6,0))</f>
        <v>635</v>
      </c>
      <c r="AU750" s="7"/>
      <c r="AV750" s="38">
        <f ca="1">IF(TRIM($W750)="F",OFFSET($A$5,MATCH($AS750,$AS$5:$AS750,0)-1,0),$A750)</f>
        <v>748</v>
      </c>
      <c r="AW750" s="38">
        <f ca="1">IFERROR(OFFSET(ZPCS04!$A$1,MATCH(F750,ZPCS04!B:B,0)-1,0),100)</f>
        <v>1.9999974</v>
      </c>
      <c r="AX750" s="7"/>
      <c r="AY750" s="6" t="b">
        <f t="shared" si="233"/>
        <v>1</v>
      </c>
      <c r="AZ750" s="6" t="b">
        <f t="shared" si="234"/>
        <v>1</v>
      </c>
      <c r="BB750" s="38" t="str">
        <f ca="1">IF(AT750="Phantom Alt",MATCH($AS750,$AS$5:$AS750,0),IF(OR(OFFSET($AF750,0,8-COUNTBLANK($AG750:$AN750))=$F749,$BE750=$BE749),$BB749,""))</f>
        <v/>
      </c>
      <c r="BC750" s="41"/>
      <c r="BD750" s="55" t="str">
        <f t="shared" si="235"/>
        <v>90MB1BG0-C1BAY0 | 10G212000004050</v>
      </c>
      <c r="BE750" s="55" t="str">
        <f t="shared" ca="1" si="236"/>
        <v>90MB1BG0-C1BAY0 | 59MB1BGB-MB0A01S</v>
      </c>
      <c r="BF750" s="57">
        <f ca="1">IFERROR(VLOOKUP($BE750,$BD$5:$BF749,3,0)*$AE750,VLOOKUP($C750,Demanda!$A:$B,2,0)*$AE750)*IF(AT750="Phantom Alt",$BC750,TRUE)</f>
        <v>253500</v>
      </c>
      <c r="BG750" s="57">
        <f t="shared" ca="1" si="237"/>
        <v>0</v>
      </c>
      <c r="BH750" s="57">
        <f>SUMIF(Invoice!A:A,F750,Invoice!B:B)</f>
        <v>260000</v>
      </c>
      <c r="BI750" s="57">
        <f t="shared" ca="1" si="238"/>
        <v>253500</v>
      </c>
      <c r="BJ750" s="57">
        <f ca="1">MIN((BI750-SUMIF($AS$5:AS749,AS750,$BJ$5:BJ749)),MAX(0,BH750-SUMIF($F$5:F749,F750,$BJ$5:BJ749)))</f>
        <v>253500</v>
      </c>
      <c r="BK750" s="57">
        <f t="shared" ca="1" si="239"/>
        <v>0</v>
      </c>
      <c r="BL750" s="57">
        <f ca="1">MAX(0,SUMIF(Invoice!A:A,F750,Invoice!B:B)-SUMIF(F:F,F750,BJ:BJ))*(COUNTIF(F:F,F750)=COUNTIF($F$5:F750,F750))</f>
        <v>6500</v>
      </c>
    </row>
    <row r="751" spans="1:64" hidden="1">
      <c r="A751" s="43">
        <v>751</v>
      </c>
      <c r="B751" s="13" t="s">
        <v>145</v>
      </c>
      <c r="C751" s="13" t="s">
        <v>5706</v>
      </c>
      <c r="D751" s="13">
        <v>2</v>
      </c>
      <c r="E751" s="13">
        <v>2370</v>
      </c>
      <c r="F751" s="71" t="s">
        <v>653</v>
      </c>
      <c r="G751" s="71" t="s">
        <v>654</v>
      </c>
      <c r="H751" s="13" t="s">
        <v>1557</v>
      </c>
      <c r="I751" s="13" t="s">
        <v>55</v>
      </c>
      <c r="J751" s="28">
        <v>0</v>
      </c>
      <c r="K751" s="13" t="s">
        <v>462</v>
      </c>
      <c r="L751" s="13" t="s">
        <v>53</v>
      </c>
      <c r="M751" s="13">
        <v>6</v>
      </c>
      <c r="O751" s="13">
        <v>1</v>
      </c>
      <c r="P751" s="13">
        <v>2</v>
      </c>
      <c r="Q751" s="13">
        <v>2</v>
      </c>
      <c r="R751" s="13" t="s">
        <v>122</v>
      </c>
      <c r="S751" s="13" t="s">
        <v>122</v>
      </c>
      <c r="T751" s="13">
        <v>44901</v>
      </c>
      <c r="U751" s="13">
        <v>2958465</v>
      </c>
      <c r="V751" s="13" t="s">
        <v>5707</v>
      </c>
      <c r="W751" s="13" t="s">
        <v>144</v>
      </c>
      <c r="Y751" s="13" t="s">
        <v>143</v>
      </c>
      <c r="Z751" s="13">
        <v>7594328</v>
      </c>
      <c r="AA751" s="13">
        <v>1408</v>
      </c>
      <c r="AB751" s="13">
        <v>704</v>
      </c>
      <c r="AE751" s="51">
        <f t="shared" si="220"/>
        <v>6</v>
      </c>
      <c r="AG751" s="6" t="str">
        <f t="shared" si="221"/>
        <v>90MB1BG0-C1BAY0</v>
      </c>
      <c r="AH751" s="6" t="str">
        <f t="shared" si="222"/>
        <v>59MB1BGB-MB0A01S</v>
      </c>
      <c r="AI751" s="6" t="str">
        <f t="shared" si="223"/>
        <v/>
      </c>
      <c r="AJ751" s="6" t="str">
        <f t="shared" si="224"/>
        <v/>
      </c>
      <c r="AK751" s="6" t="str">
        <f t="shared" si="225"/>
        <v/>
      </c>
      <c r="AL751" s="6" t="str">
        <f t="shared" si="226"/>
        <v/>
      </c>
      <c r="AM751" s="6" t="str">
        <f t="shared" si="227"/>
        <v/>
      </c>
      <c r="AN751" s="6" t="str">
        <f t="shared" si="228"/>
        <v/>
      </c>
      <c r="AO751" s="6" t="str">
        <f t="shared" si="229"/>
        <v xml:space="preserve">90MB1BG0-C1BAY0 | 59MB1BGB-MB0A01S |  |  |  |  |  | </v>
      </c>
      <c r="AP751" s="6">
        <f t="shared" si="230"/>
        <v>0</v>
      </c>
      <c r="AQ751" s="4"/>
      <c r="AR751" s="6" t="b">
        <f t="shared" si="231"/>
        <v>1</v>
      </c>
      <c r="AS751" s="6" t="str">
        <f t="shared" si="232"/>
        <v>461E | 90MB1BG0-C1BAY0 | 59MB1BGB-MB0A01S |  |  |  |  |  |  | M6</v>
      </c>
      <c r="AT751" s="63">
        <f>IF(NOT(AR751),IF(TRIM($H751)="","Assembly","Phantom Alt"),VLOOKUP(F751,ZPCS04!B:G,6,0))</f>
        <v>636</v>
      </c>
      <c r="AU751" s="7"/>
      <c r="AV751" s="38">
        <f ca="1">IF(TRIM($W751)="F",OFFSET($A$5,MATCH($AS751,$AS$5:$AS751,0)-1,0),$A751)</f>
        <v>751</v>
      </c>
      <c r="AW751" s="38">
        <f ca="1">IFERROR(OFFSET(ZPCS04!$A$1,MATCH(F751,ZPCS04!B:B,0)-1,0),100)</f>
        <v>1.9999999000000002</v>
      </c>
      <c r="AX751" s="7"/>
      <c r="AY751" s="6" t="b">
        <f t="shared" si="233"/>
        <v>1</v>
      </c>
      <c r="AZ751" s="6" t="b">
        <f t="shared" si="234"/>
        <v>1</v>
      </c>
      <c r="BB751" s="38" t="str">
        <f ca="1">IF(AT751="Phantom Alt",MATCH($AS751,$AS$5:$AS751,0),IF(OR(OFFSET($AF751,0,8-COUNTBLANK($AG751:$AN751))=$F750,$BE751=$BE750),$BB750,""))</f>
        <v/>
      </c>
      <c r="BC751" s="41"/>
      <c r="BD751" s="55" t="str">
        <f t="shared" si="235"/>
        <v>90MB1BG0-C1BAY0 | 10G212100014010</v>
      </c>
      <c r="BE751" s="55" t="str">
        <f t="shared" ca="1" si="236"/>
        <v>90MB1BG0-C1BAY0 | 59MB1BGB-MB0A01S</v>
      </c>
      <c r="BF751" s="57">
        <f ca="1">IFERROR(VLOOKUP($BE751,$BD$5:$BF750,3,0)*$AE751,VLOOKUP($C751,Demanda!$A:$B,2,0)*$AE751)*IF(AT751="Phantom Alt",$BC751,TRUE)</f>
        <v>9000</v>
      </c>
      <c r="BG751" s="57">
        <f t="shared" ca="1" si="237"/>
        <v>0</v>
      </c>
      <c r="BH751" s="57">
        <f>SUMIF(Invoice!A:A,F751,Invoice!B:B)</f>
        <v>10000</v>
      </c>
      <c r="BI751" s="57">
        <f t="shared" ca="1" si="238"/>
        <v>9000</v>
      </c>
      <c r="BJ751" s="57">
        <f ca="1">MIN((BI751-SUMIF($AS$5:AS750,AS751,$BJ$5:BJ750)),MAX(0,BH751-SUMIF($F$5:F750,F751,$BJ$5:BJ750)))</f>
        <v>9000</v>
      </c>
      <c r="BK751" s="57">
        <f t="shared" ca="1" si="239"/>
        <v>0</v>
      </c>
      <c r="BL751" s="57">
        <f ca="1">MAX(0,SUMIF(Invoice!A:A,F751,Invoice!B:B)-SUMIF(F:F,F751,BJ:BJ))*(COUNTIF(F:F,F751)=COUNTIF($F$5:F751,F751))</f>
        <v>1000</v>
      </c>
    </row>
    <row r="752" spans="1:64" hidden="1">
      <c r="A752" s="43">
        <v>752</v>
      </c>
      <c r="B752" s="13" t="s">
        <v>145</v>
      </c>
      <c r="C752" s="13" t="s">
        <v>5706</v>
      </c>
      <c r="D752" s="13">
        <v>2</v>
      </c>
      <c r="E752" s="13">
        <v>2370</v>
      </c>
      <c r="F752" s="71" t="s">
        <v>655</v>
      </c>
      <c r="G752" s="71" t="s">
        <v>656</v>
      </c>
      <c r="H752" s="13" t="s">
        <v>1557</v>
      </c>
      <c r="I752" s="13" t="s">
        <v>54</v>
      </c>
      <c r="J752" s="28">
        <v>100</v>
      </c>
      <c r="K752" s="13" t="s">
        <v>462</v>
      </c>
      <c r="L752" s="13" t="s">
        <v>53</v>
      </c>
      <c r="M752" s="13">
        <v>6</v>
      </c>
      <c r="N752" s="13">
        <v>6</v>
      </c>
      <c r="O752" s="13">
        <v>1</v>
      </c>
      <c r="P752" s="13">
        <v>2</v>
      </c>
      <c r="Q752" s="13">
        <v>1</v>
      </c>
      <c r="R752" s="13" t="s">
        <v>122</v>
      </c>
      <c r="S752" s="13" t="s">
        <v>122</v>
      </c>
      <c r="T752" s="13">
        <v>44901</v>
      </c>
      <c r="U752" s="13">
        <v>2958465</v>
      </c>
      <c r="V752" s="13" t="s">
        <v>5707</v>
      </c>
      <c r="W752" s="13" t="s">
        <v>144</v>
      </c>
      <c r="Y752" s="13" t="s">
        <v>143</v>
      </c>
      <c r="Z752" s="13">
        <v>7594328</v>
      </c>
      <c r="AA752" s="13">
        <v>1406</v>
      </c>
      <c r="AB752" s="13">
        <v>703</v>
      </c>
      <c r="AE752" s="51">
        <f t="shared" si="220"/>
        <v>6</v>
      </c>
      <c r="AG752" s="6" t="str">
        <f t="shared" si="221"/>
        <v>90MB1BG0-C1BAY0</v>
      </c>
      <c r="AH752" s="6" t="str">
        <f t="shared" si="222"/>
        <v>59MB1BGB-MB0A01S</v>
      </c>
      <c r="AI752" s="6" t="str">
        <f t="shared" si="223"/>
        <v/>
      </c>
      <c r="AJ752" s="6" t="str">
        <f t="shared" si="224"/>
        <v/>
      </c>
      <c r="AK752" s="6" t="str">
        <f t="shared" si="225"/>
        <v/>
      </c>
      <c r="AL752" s="6" t="str">
        <f t="shared" si="226"/>
        <v/>
      </c>
      <c r="AM752" s="6" t="str">
        <f t="shared" si="227"/>
        <v/>
      </c>
      <c r="AN752" s="6" t="str">
        <f t="shared" si="228"/>
        <v/>
      </c>
      <c r="AO752" s="6" t="str">
        <f t="shared" si="229"/>
        <v xml:space="preserve">90MB1BG0-C1BAY0 | 59MB1BGB-MB0A01S |  |  |  |  |  | </v>
      </c>
      <c r="AP752" s="6">
        <f t="shared" si="230"/>
        <v>100</v>
      </c>
      <c r="AQ752" s="4"/>
      <c r="AR752" s="6" t="b">
        <f t="shared" si="231"/>
        <v>1</v>
      </c>
      <c r="AS752" s="6" t="str">
        <f t="shared" si="232"/>
        <v>461E | 90MB1BG0-C1BAY0 | 59MB1BGB-MB0A01S |  |  |  |  |  |  | M6</v>
      </c>
      <c r="AT752" s="63">
        <f>IF(NOT(AR752),IF(TRIM($H752)="","Assembly","Phantom Alt"),VLOOKUP(F752,ZPCS04!B:G,6,0))</f>
        <v>636</v>
      </c>
      <c r="AU752" s="7"/>
      <c r="AV752" s="38">
        <f ca="1">IF(TRIM($W752)="F",OFFSET($A$5,MATCH($AS752,$AS$5:$AS752,0)-1,0),$A752)</f>
        <v>751</v>
      </c>
      <c r="AW752" s="38">
        <f ca="1">IFERROR(OFFSET(ZPCS04!$A$1,MATCH(F752,ZPCS04!B:B,0)-1,0),100)</f>
        <v>2</v>
      </c>
      <c r="AX752" s="7"/>
      <c r="AY752" s="6" t="b">
        <f t="shared" si="233"/>
        <v>1</v>
      </c>
      <c r="AZ752" s="6" t="b">
        <f t="shared" si="234"/>
        <v>1</v>
      </c>
      <c r="BB752" s="38" t="str">
        <f ca="1">IF(AT752="Phantom Alt",MATCH($AS752,$AS$5:$AS752,0),IF(OR(OFFSET($AF752,0,8-COUNTBLANK($AG752:$AN752))=$F751,$BE752=$BE751),$BB751,""))</f>
        <v/>
      </c>
      <c r="BC752" s="41"/>
      <c r="BD752" s="55" t="str">
        <f t="shared" si="235"/>
        <v>90MB1BG0-C1BAY0 | 10G212100014020</v>
      </c>
      <c r="BE752" s="55" t="str">
        <f t="shared" ca="1" si="236"/>
        <v>90MB1BG0-C1BAY0 | 59MB1BGB-MB0A01S</v>
      </c>
      <c r="BF752" s="57">
        <f ca="1">IFERROR(VLOOKUP($BE752,$BD$5:$BF751,3,0)*$AE752,VLOOKUP($C752,Demanda!$A:$B,2,0)*$AE752)*IF(AT752="Phantom Alt",$BC752,TRUE)</f>
        <v>9000</v>
      </c>
      <c r="BG752" s="57">
        <f t="shared" ca="1" si="237"/>
        <v>9000</v>
      </c>
      <c r="BH752" s="57">
        <f>SUMIF(Invoice!A:A,F752,Invoice!B:B)</f>
        <v>0</v>
      </c>
      <c r="BI752" s="57">
        <f t="shared" ca="1" si="238"/>
        <v>9000</v>
      </c>
      <c r="BJ752" s="57">
        <f ca="1">MIN((BI752-SUMIF($AS$5:AS751,AS752,$BJ$5:BJ751)),MAX(0,BH752-SUMIF($F$5:F751,F752,$BJ$5:BJ751)))</f>
        <v>0</v>
      </c>
      <c r="BK752" s="57">
        <f t="shared" ca="1" si="239"/>
        <v>0</v>
      </c>
      <c r="BL752" s="57">
        <f ca="1">MAX(0,SUMIF(Invoice!A:A,F752,Invoice!B:B)-SUMIF(F:F,F752,BJ:BJ))*(COUNTIF(F:F,F752)=COUNTIF($F$5:F752,F752))</f>
        <v>0</v>
      </c>
    </row>
    <row r="753" spans="1:64" hidden="1">
      <c r="A753" s="43">
        <v>753</v>
      </c>
      <c r="B753" s="13" t="s">
        <v>145</v>
      </c>
      <c r="C753" s="13" t="s">
        <v>5706</v>
      </c>
      <c r="D753" s="13">
        <v>2</v>
      </c>
      <c r="E753" s="13">
        <v>2370</v>
      </c>
      <c r="F753" s="71" t="s">
        <v>657</v>
      </c>
      <c r="G753" s="71" t="s">
        <v>658</v>
      </c>
      <c r="H753" s="13" t="s">
        <v>1557</v>
      </c>
      <c r="I753" s="13" t="s">
        <v>55</v>
      </c>
      <c r="J753" s="28">
        <v>0</v>
      </c>
      <c r="K753" s="13" t="s">
        <v>148</v>
      </c>
      <c r="L753" s="13" t="s">
        <v>53</v>
      </c>
      <c r="M753" s="13">
        <v>6</v>
      </c>
      <c r="O753" s="13">
        <v>1</v>
      </c>
      <c r="P753" s="13">
        <v>2</v>
      </c>
      <c r="Q753" s="13">
        <v>3</v>
      </c>
      <c r="R753" s="13" t="s">
        <v>73</v>
      </c>
      <c r="S753" s="13" t="s">
        <v>73</v>
      </c>
      <c r="T753" s="13">
        <v>44901</v>
      </c>
      <c r="U753" s="13">
        <v>2958465</v>
      </c>
      <c r="V753" s="13" t="s">
        <v>5707</v>
      </c>
      <c r="W753" s="13" t="s">
        <v>144</v>
      </c>
      <c r="Y753" s="13" t="s">
        <v>143</v>
      </c>
      <c r="Z753" s="13">
        <v>7594328</v>
      </c>
      <c r="AA753" s="13">
        <v>1410</v>
      </c>
      <c r="AB753" s="13">
        <v>705</v>
      </c>
      <c r="AE753" s="51">
        <f t="shared" si="220"/>
        <v>6</v>
      </c>
      <c r="AG753" s="6" t="str">
        <f t="shared" si="221"/>
        <v>90MB1BG0-C1BAY0</v>
      </c>
      <c r="AH753" s="6" t="str">
        <f t="shared" si="222"/>
        <v>59MB1BGB-MB0A01S</v>
      </c>
      <c r="AI753" s="6" t="str">
        <f t="shared" si="223"/>
        <v/>
      </c>
      <c r="AJ753" s="6" t="str">
        <f t="shared" si="224"/>
        <v/>
      </c>
      <c r="AK753" s="6" t="str">
        <f t="shared" si="225"/>
        <v/>
      </c>
      <c r="AL753" s="6" t="str">
        <f t="shared" si="226"/>
        <v/>
      </c>
      <c r="AM753" s="6" t="str">
        <f t="shared" si="227"/>
        <v/>
      </c>
      <c r="AN753" s="6" t="str">
        <f t="shared" si="228"/>
        <v/>
      </c>
      <c r="AO753" s="6" t="str">
        <f t="shared" si="229"/>
        <v xml:space="preserve">90MB1BG0-C1BAY0 | 59MB1BGB-MB0A01S |  |  |  |  |  | </v>
      </c>
      <c r="AP753" s="6">
        <f t="shared" si="230"/>
        <v>0</v>
      </c>
      <c r="AQ753" s="4"/>
      <c r="AR753" s="6" t="b">
        <f t="shared" si="231"/>
        <v>1</v>
      </c>
      <c r="AS753" s="6" t="str">
        <f t="shared" si="232"/>
        <v>461E | 90MB1BG0-C1BAY0 | 59MB1BGB-MB0A01S |  |  |  |  |  |  | M6</v>
      </c>
      <c r="AT753" s="63">
        <f>IF(NOT(AR753),IF(TRIM($H753)="","Assembly","Phantom Alt"),VLOOKUP(F753,ZPCS04!B:G,6,0))</f>
        <v>636</v>
      </c>
      <c r="AU753" s="7"/>
      <c r="AV753" s="38">
        <f ca="1">IF(TRIM($W753)="F",OFFSET($A$5,MATCH($AS753,$AS$5:$AS753,0)-1,0),$A753)</f>
        <v>751</v>
      </c>
      <c r="AW753" s="38">
        <f ca="1">IFERROR(OFFSET(ZPCS04!$A$1,MATCH(F753,ZPCS04!B:B,0)-1,0),100)</f>
        <v>2</v>
      </c>
      <c r="AX753" s="7"/>
      <c r="AY753" s="6" t="b">
        <f t="shared" si="233"/>
        <v>1</v>
      </c>
      <c r="AZ753" s="6" t="b">
        <f t="shared" si="234"/>
        <v>1</v>
      </c>
      <c r="BB753" s="38" t="str">
        <f ca="1">IF(AT753="Phantom Alt",MATCH($AS753,$AS$5:$AS753,0),IF(OR(OFFSET($AF753,0,8-COUNTBLANK($AG753:$AN753))=$F752,$BE753=$BE752),$BB752,""))</f>
        <v/>
      </c>
      <c r="BC753" s="41"/>
      <c r="BD753" s="55" t="str">
        <f t="shared" si="235"/>
        <v>90MB1BG0-C1BAY0 | 10G212100014050</v>
      </c>
      <c r="BE753" s="55" t="str">
        <f t="shared" ca="1" si="236"/>
        <v>90MB1BG0-C1BAY0 | 59MB1BGB-MB0A01S</v>
      </c>
      <c r="BF753" s="57">
        <f ca="1">IFERROR(VLOOKUP($BE753,$BD$5:$BF752,3,0)*$AE753,VLOOKUP($C753,Demanda!$A:$B,2,0)*$AE753)*IF(AT753="Phantom Alt",$BC753,TRUE)</f>
        <v>9000</v>
      </c>
      <c r="BG753" s="57">
        <f t="shared" ca="1" si="237"/>
        <v>0</v>
      </c>
      <c r="BH753" s="57">
        <f>SUMIF(Invoice!A:A,F753,Invoice!B:B)</f>
        <v>0</v>
      </c>
      <c r="BI753" s="57">
        <f t="shared" ca="1" si="238"/>
        <v>9000</v>
      </c>
      <c r="BJ753" s="57">
        <f ca="1">MIN((BI753-SUMIF($AS$5:AS752,AS753,$BJ$5:BJ752)),MAX(0,BH753-SUMIF($F$5:F752,F753,$BJ$5:BJ752)))</f>
        <v>0</v>
      </c>
      <c r="BK753" s="57">
        <f t="shared" ca="1" si="239"/>
        <v>0</v>
      </c>
      <c r="BL753" s="57">
        <f ca="1">MAX(0,SUMIF(Invoice!A:A,F753,Invoice!B:B)-SUMIF(F:F,F753,BJ:BJ))*(COUNTIF(F:F,F753)=COUNTIF($F$5:F753,F753))</f>
        <v>0</v>
      </c>
    </row>
    <row r="754" spans="1:64" hidden="1">
      <c r="A754" s="43">
        <v>754</v>
      </c>
      <c r="B754" s="13" t="s">
        <v>145</v>
      </c>
      <c r="C754" s="13" t="s">
        <v>5706</v>
      </c>
      <c r="D754" s="13">
        <v>2</v>
      </c>
      <c r="E754" s="13">
        <v>2380</v>
      </c>
      <c r="F754" s="71" t="s">
        <v>659</v>
      </c>
      <c r="G754" s="71" t="s">
        <v>660</v>
      </c>
      <c r="H754" s="13" t="s">
        <v>1566</v>
      </c>
      <c r="I754" s="13" t="s">
        <v>54</v>
      </c>
      <c r="J754" s="28">
        <v>100</v>
      </c>
      <c r="K754" s="13" t="s">
        <v>462</v>
      </c>
      <c r="L754" s="13" t="s">
        <v>53</v>
      </c>
      <c r="M754" s="13">
        <v>56</v>
      </c>
      <c r="N754" s="13">
        <v>56</v>
      </c>
      <c r="O754" s="13">
        <v>1</v>
      </c>
      <c r="P754" s="13">
        <v>2</v>
      </c>
      <c r="Q754" s="13">
        <v>1</v>
      </c>
      <c r="R754" s="13" t="s">
        <v>122</v>
      </c>
      <c r="S754" s="13" t="s">
        <v>122</v>
      </c>
      <c r="T754" s="13">
        <v>44901</v>
      </c>
      <c r="U754" s="13">
        <v>2958465</v>
      </c>
      <c r="V754" s="13" t="s">
        <v>5707</v>
      </c>
      <c r="W754" s="13" t="s">
        <v>144</v>
      </c>
      <c r="Y754" s="13" t="s">
        <v>143</v>
      </c>
      <c r="Z754" s="13">
        <v>7594328</v>
      </c>
      <c r="AA754" s="13">
        <v>1412</v>
      </c>
      <c r="AB754" s="13">
        <v>706</v>
      </c>
      <c r="AE754" s="51">
        <f t="shared" si="220"/>
        <v>56</v>
      </c>
      <c r="AG754" s="6" t="str">
        <f t="shared" si="221"/>
        <v>90MB1BG0-C1BAY0</v>
      </c>
      <c r="AH754" s="6" t="str">
        <f t="shared" si="222"/>
        <v>59MB1BGB-MB0A01S</v>
      </c>
      <c r="AI754" s="6" t="str">
        <f t="shared" si="223"/>
        <v/>
      </c>
      <c r="AJ754" s="6" t="str">
        <f t="shared" si="224"/>
        <v/>
      </c>
      <c r="AK754" s="6" t="str">
        <f t="shared" si="225"/>
        <v/>
      </c>
      <c r="AL754" s="6" t="str">
        <f t="shared" si="226"/>
        <v/>
      </c>
      <c r="AM754" s="6" t="str">
        <f t="shared" si="227"/>
        <v/>
      </c>
      <c r="AN754" s="6" t="str">
        <f t="shared" si="228"/>
        <v/>
      </c>
      <c r="AO754" s="6" t="str">
        <f t="shared" si="229"/>
        <v xml:space="preserve">90MB1BG0-C1BAY0 | 59MB1BGB-MB0A01S |  |  |  |  |  | </v>
      </c>
      <c r="AP754" s="6">
        <f t="shared" si="230"/>
        <v>100</v>
      </c>
      <c r="AQ754" s="4"/>
      <c r="AR754" s="6" t="b">
        <f t="shared" si="231"/>
        <v>1</v>
      </c>
      <c r="AS754" s="6" t="str">
        <f t="shared" si="232"/>
        <v>461E | 90MB1BG0-C1BAY0 | 59MB1BGB-MB0A01S |  |  |  |  |  |  | M7</v>
      </c>
      <c r="AT754" s="63">
        <f>IF(NOT(AR754),IF(TRIM($H754)="","Assembly","Phantom Alt"),VLOOKUP(F754,ZPCS04!B:G,6,0))</f>
        <v>637</v>
      </c>
      <c r="AU754" s="7"/>
      <c r="AV754" s="38">
        <f ca="1">IF(TRIM($W754)="F",OFFSET($A$5,MATCH($AS754,$AS$5:$AS754,0)-1,0),$A754)</f>
        <v>754</v>
      </c>
      <c r="AW754" s="38">
        <f ca="1">IFERROR(OFFSET(ZPCS04!$A$1,MATCH(F754,ZPCS04!B:B,0)-1,0),100)</f>
        <v>1.9999991000000001</v>
      </c>
      <c r="AX754" s="7"/>
      <c r="AY754" s="6" t="b">
        <f t="shared" si="233"/>
        <v>1</v>
      </c>
      <c r="AZ754" s="6" t="b">
        <f t="shared" si="234"/>
        <v>1</v>
      </c>
      <c r="BB754" s="38" t="str">
        <f ca="1">IF(AT754="Phantom Alt",MATCH($AS754,$AS$5:$AS754,0),IF(OR(OFFSET($AF754,0,8-COUNTBLANK($AG754:$AN754))=$F753,$BE754=$BE753),$BB753,""))</f>
        <v/>
      </c>
      <c r="BC754" s="41"/>
      <c r="BD754" s="55" t="str">
        <f t="shared" si="235"/>
        <v>90MB1BG0-C1BAY0 | 10G212100114010</v>
      </c>
      <c r="BE754" s="55" t="str">
        <f t="shared" ca="1" si="236"/>
        <v>90MB1BG0-C1BAY0 | 59MB1BGB-MB0A01S</v>
      </c>
      <c r="BF754" s="57">
        <f ca="1">IFERROR(VLOOKUP($BE754,$BD$5:$BF753,3,0)*$AE754,VLOOKUP($C754,Demanda!$A:$B,2,0)*$AE754)*IF(AT754="Phantom Alt",$BC754,TRUE)</f>
        <v>84000</v>
      </c>
      <c r="BG754" s="57">
        <f t="shared" ca="1" si="237"/>
        <v>84000</v>
      </c>
      <c r="BH754" s="57">
        <f>SUMIF(Invoice!A:A,F754,Invoice!B:B)</f>
        <v>90000</v>
      </c>
      <c r="BI754" s="57">
        <f t="shared" ca="1" si="238"/>
        <v>84000</v>
      </c>
      <c r="BJ754" s="57">
        <f ca="1">MIN((BI754-SUMIF($AS$5:AS753,AS754,$BJ$5:BJ753)),MAX(0,BH754-SUMIF($F$5:F753,F754,$BJ$5:BJ753)))</f>
        <v>84000</v>
      </c>
      <c r="BK754" s="57">
        <f t="shared" ca="1" si="239"/>
        <v>0</v>
      </c>
      <c r="BL754" s="57">
        <f ca="1">MAX(0,SUMIF(Invoice!A:A,F754,Invoice!B:B)-SUMIF(F:F,F754,BJ:BJ))*(COUNTIF(F:F,F754)=COUNTIF($F$5:F754,F754))</f>
        <v>6000</v>
      </c>
    </row>
    <row r="755" spans="1:64" hidden="1">
      <c r="A755" s="43">
        <v>758</v>
      </c>
      <c r="B755" s="13" t="s">
        <v>145</v>
      </c>
      <c r="C755" s="13" t="s">
        <v>5706</v>
      </c>
      <c r="D755" s="13">
        <v>2</v>
      </c>
      <c r="E755" s="13">
        <v>2380</v>
      </c>
      <c r="F755" s="71" t="s">
        <v>661</v>
      </c>
      <c r="G755" s="71" t="s">
        <v>662</v>
      </c>
      <c r="H755" s="13" t="s">
        <v>1566</v>
      </c>
      <c r="I755" s="13" t="s">
        <v>55</v>
      </c>
      <c r="J755" s="28">
        <v>0</v>
      </c>
      <c r="K755" s="13" t="s">
        <v>462</v>
      </c>
      <c r="L755" s="13" t="s">
        <v>53</v>
      </c>
      <c r="M755" s="13">
        <v>56</v>
      </c>
      <c r="O755" s="13">
        <v>1</v>
      </c>
      <c r="P755" s="13">
        <v>2</v>
      </c>
      <c r="Q755" s="13">
        <v>2</v>
      </c>
      <c r="R755" s="13" t="s">
        <v>122</v>
      </c>
      <c r="S755" s="13" t="s">
        <v>122</v>
      </c>
      <c r="T755" s="13">
        <v>44901</v>
      </c>
      <c r="U755" s="13">
        <v>2958465</v>
      </c>
      <c r="V755" s="13" t="s">
        <v>5707</v>
      </c>
      <c r="W755" s="13" t="s">
        <v>144</v>
      </c>
      <c r="Y755" s="13" t="s">
        <v>143</v>
      </c>
      <c r="Z755" s="13">
        <v>7594328</v>
      </c>
      <c r="AA755" s="13">
        <v>1414</v>
      </c>
      <c r="AB755" s="13">
        <v>707</v>
      </c>
      <c r="AE755" s="51">
        <f t="shared" si="220"/>
        <v>56</v>
      </c>
      <c r="AG755" s="6" t="str">
        <f t="shared" si="221"/>
        <v>90MB1BG0-C1BAY0</v>
      </c>
      <c r="AH755" s="6" t="str">
        <f t="shared" si="222"/>
        <v>59MB1BGB-MB0A01S</v>
      </c>
      <c r="AI755" s="6" t="str">
        <f t="shared" si="223"/>
        <v/>
      </c>
      <c r="AJ755" s="6" t="str">
        <f t="shared" si="224"/>
        <v/>
      </c>
      <c r="AK755" s="6" t="str">
        <f t="shared" si="225"/>
        <v/>
      </c>
      <c r="AL755" s="6" t="str">
        <f t="shared" si="226"/>
        <v/>
      </c>
      <c r="AM755" s="6" t="str">
        <f t="shared" si="227"/>
        <v/>
      </c>
      <c r="AN755" s="6" t="str">
        <f t="shared" si="228"/>
        <v/>
      </c>
      <c r="AO755" s="6" t="str">
        <f t="shared" si="229"/>
        <v xml:space="preserve">90MB1BG0-C1BAY0 | 59MB1BGB-MB0A01S |  |  |  |  |  | </v>
      </c>
      <c r="AP755" s="6">
        <f t="shared" si="230"/>
        <v>0</v>
      </c>
      <c r="AQ755" s="4"/>
      <c r="AR755" s="6" t="b">
        <f t="shared" si="231"/>
        <v>1</v>
      </c>
      <c r="AS755" s="6" t="str">
        <f t="shared" si="232"/>
        <v>461E | 90MB1BG0-C1BAY0 | 59MB1BGB-MB0A01S |  |  |  |  |  |  | M7</v>
      </c>
      <c r="AT755" s="63">
        <f>IF(NOT(AR755),IF(TRIM($H755)="","Assembly","Phantom Alt"),VLOOKUP(F755,ZPCS04!B:G,6,0))</f>
        <v>637</v>
      </c>
      <c r="AU755" s="7"/>
      <c r="AV755" s="38">
        <f ca="1">IF(TRIM($W755)="F",OFFSET($A$5,MATCH($AS755,$AS$5:$AS755,0)-1,0),$A755)</f>
        <v>754</v>
      </c>
      <c r="AW755" s="38">
        <f ca="1">IFERROR(OFFSET(ZPCS04!$A$1,MATCH(F755,ZPCS04!B:B,0)-1,0),100)</f>
        <v>2</v>
      </c>
      <c r="AX755" s="7"/>
      <c r="AY755" s="6" t="b">
        <f t="shared" si="233"/>
        <v>1</v>
      </c>
      <c r="AZ755" s="6" t="b">
        <f t="shared" si="234"/>
        <v>1</v>
      </c>
      <c r="BB755" s="38" t="str">
        <f ca="1">IF(AT755="Phantom Alt",MATCH($AS755,$AS$5:$AS755,0),IF(OR(OFFSET($AF755,0,8-COUNTBLANK($AG755:$AN755))=$F754,$BE755=$BE754),$BB754,""))</f>
        <v/>
      </c>
      <c r="BC755" s="41"/>
      <c r="BD755" s="55" t="str">
        <f t="shared" si="235"/>
        <v>90MB1BG0-C1BAY0 | 10G212100114020</v>
      </c>
      <c r="BE755" s="55" t="str">
        <f t="shared" ca="1" si="236"/>
        <v>90MB1BG0-C1BAY0 | 59MB1BGB-MB0A01S</v>
      </c>
      <c r="BF755" s="57">
        <f ca="1">IFERROR(VLOOKUP($BE755,$BD$5:$BF754,3,0)*$AE755,VLOOKUP($C755,Demanda!$A:$B,2,0)*$AE755)*IF(AT755="Phantom Alt",$BC755,TRUE)</f>
        <v>84000</v>
      </c>
      <c r="BG755" s="57">
        <f t="shared" ca="1" si="237"/>
        <v>0</v>
      </c>
      <c r="BH755" s="57">
        <f>SUMIF(Invoice!A:A,F755,Invoice!B:B)</f>
        <v>0</v>
      </c>
      <c r="BI755" s="57">
        <f t="shared" ca="1" si="238"/>
        <v>84000</v>
      </c>
      <c r="BJ755" s="57">
        <f ca="1">MIN((BI755-SUMIF($AS$5:AS754,AS755,$BJ$5:BJ754)),MAX(0,BH755-SUMIF($F$5:F754,F755,$BJ$5:BJ754)))</f>
        <v>0</v>
      </c>
      <c r="BK755" s="57">
        <f t="shared" ca="1" si="239"/>
        <v>0</v>
      </c>
      <c r="BL755" s="57">
        <f ca="1">MAX(0,SUMIF(Invoice!A:A,F755,Invoice!B:B)-SUMIF(F:F,F755,BJ:BJ))*(COUNTIF(F:F,F755)=COUNTIF($F$5:F755,F755))</f>
        <v>0</v>
      </c>
    </row>
    <row r="756" spans="1:64" hidden="1">
      <c r="A756" s="43">
        <v>755</v>
      </c>
      <c r="B756" s="13" t="s">
        <v>145</v>
      </c>
      <c r="C756" s="13" t="s">
        <v>5706</v>
      </c>
      <c r="D756" s="13">
        <v>2</v>
      </c>
      <c r="E756" s="13">
        <v>2380</v>
      </c>
      <c r="F756" s="71" t="s">
        <v>663</v>
      </c>
      <c r="G756" s="71" t="s">
        <v>664</v>
      </c>
      <c r="H756" s="13" t="s">
        <v>1566</v>
      </c>
      <c r="I756" s="13" t="s">
        <v>55</v>
      </c>
      <c r="J756" s="28">
        <v>0</v>
      </c>
      <c r="K756" s="13" t="s">
        <v>148</v>
      </c>
      <c r="L756" s="13" t="s">
        <v>53</v>
      </c>
      <c r="M756" s="13">
        <v>56</v>
      </c>
      <c r="O756" s="13">
        <v>1</v>
      </c>
      <c r="P756" s="13">
        <v>2</v>
      </c>
      <c r="Q756" s="13">
        <v>3</v>
      </c>
      <c r="R756" s="13" t="s">
        <v>73</v>
      </c>
      <c r="S756" s="13" t="s">
        <v>73</v>
      </c>
      <c r="T756" s="13">
        <v>44901</v>
      </c>
      <c r="U756" s="13">
        <v>2958465</v>
      </c>
      <c r="V756" s="13" t="s">
        <v>5707</v>
      </c>
      <c r="W756" s="13" t="s">
        <v>144</v>
      </c>
      <c r="Y756" s="13" t="s">
        <v>143</v>
      </c>
      <c r="Z756" s="13">
        <v>7594328</v>
      </c>
      <c r="AA756" s="13">
        <v>1416</v>
      </c>
      <c r="AB756" s="13">
        <v>708</v>
      </c>
      <c r="AE756" s="51">
        <f t="shared" si="220"/>
        <v>56</v>
      </c>
      <c r="AG756" s="6" t="str">
        <f t="shared" si="221"/>
        <v>90MB1BG0-C1BAY0</v>
      </c>
      <c r="AH756" s="6" t="str">
        <f t="shared" si="222"/>
        <v>59MB1BGB-MB0A01S</v>
      </c>
      <c r="AI756" s="6" t="str">
        <f t="shared" si="223"/>
        <v/>
      </c>
      <c r="AJ756" s="6" t="str">
        <f t="shared" si="224"/>
        <v/>
      </c>
      <c r="AK756" s="6" t="str">
        <f t="shared" si="225"/>
        <v/>
      </c>
      <c r="AL756" s="6" t="str">
        <f t="shared" si="226"/>
        <v/>
      </c>
      <c r="AM756" s="6" t="str">
        <f t="shared" si="227"/>
        <v/>
      </c>
      <c r="AN756" s="6" t="str">
        <f t="shared" si="228"/>
        <v/>
      </c>
      <c r="AO756" s="6" t="str">
        <f t="shared" si="229"/>
        <v xml:space="preserve">90MB1BG0-C1BAY0 | 59MB1BGB-MB0A01S |  |  |  |  |  | </v>
      </c>
      <c r="AP756" s="6">
        <f t="shared" si="230"/>
        <v>0</v>
      </c>
      <c r="AQ756" s="4"/>
      <c r="AR756" s="6" t="b">
        <f t="shared" si="231"/>
        <v>1</v>
      </c>
      <c r="AS756" s="6" t="str">
        <f t="shared" si="232"/>
        <v>461E | 90MB1BG0-C1BAY0 | 59MB1BGB-MB0A01S |  |  |  |  |  |  | M7</v>
      </c>
      <c r="AT756" s="63">
        <f>IF(NOT(AR756),IF(TRIM($H756)="","Assembly","Phantom Alt"),VLOOKUP(F756,ZPCS04!B:G,6,0))</f>
        <v>637</v>
      </c>
      <c r="AU756" s="7"/>
      <c r="AV756" s="38">
        <f ca="1">IF(TRIM($W756)="F",OFFSET($A$5,MATCH($AS756,$AS$5:$AS756,0)-1,0),$A756)</f>
        <v>754</v>
      </c>
      <c r="AW756" s="38">
        <f ca="1">IFERROR(OFFSET(ZPCS04!$A$1,MATCH(F756,ZPCS04!B:B,0)-1,0),100)</f>
        <v>2</v>
      </c>
      <c r="AX756" s="7"/>
      <c r="AY756" s="6" t="b">
        <f t="shared" si="233"/>
        <v>1</v>
      </c>
      <c r="AZ756" s="6" t="b">
        <f t="shared" si="234"/>
        <v>1</v>
      </c>
      <c r="BB756" s="38" t="str">
        <f ca="1">IF(AT756="Phantom Alt",MATCH($AS756,$AS$5:$AS756,0),IF(OR(OFFSET($AF756,0,8-COUNTBLANK($AG756:$AN756))=$F755,$BE756=$BE755),$BB755,""))</f>
        <v/>
      </c>
      <c r="BC756" s="41"/>
      <c r="BD756" s="55" t="str">
        <f t="shared" si="235"/>
        <v>90MB1BG0-C1BAY0 | 10G212100114050</v>
      </c>
      <c r="BE756" s="55" t="str">
        <f t="shared" ca="1" si="236"/>
        <v>90MB1BG0-C1BAY0 | 59MB1BGB-MB0A01S</v>
      </c>
      <c r="BF756" s="57">
        <f ca="1">IFERROR(VLOOKUP($BE756,$BD$5:$BF755,3,0)*$AE756,VLOOKUP($C756,Demanda!$A:$B,2,0)*$AE756)*IF(AT756="Phantom Alt",$BC756,TRUE)</f>
        <v>84000</v>
      </c>
      <c r="BG756" s="57">
        <f t="shared" ca="1" si="237"/>
        <v>0</v>
      </c>
      <c r="BH756" s="57">
        <f>SUMIF(Invoice!A:A,F756,Invoice!B:B)</f>
        <v>0</v>
      </c>
      <c r="BI756" s="57">
        <f t="shared" ca="1" si="238"/>
        <v>84000</v>
      </c>
      <c r="BJ756" s="57">
        <f ca="1">MIN((BI756-SUMIF($AS$5:AS755,AS756,$BJ$5:BJ755)),MAX(0,BH756-SUMIF($F$5:F755,F756,$BJ$5:BJ755)))</f>
        <v>0</v>
      </c>
      <c r="BK756" s="57">
        <f t="shared" ca="1" si="239"/>
        <v>0</v>
      </c>
      <c r="BL756" s="57">
        <f ca="1">MAX(0,SUMIF(Invoice!A:A,F756,Invoice!B:B)-SUMIF(F:F,F756,BJ:BJ))*(COUNTIF(F:F,F756)=COUNTIF($F$5:F756,F756))</f>
        <v>0</v>
      </c>
    </row>
    <row r="757" spans="1:64" hidden="1">
      <c r="A757" s="43">
        <v>756</v>
      </c>
      <c r="B757" s="13" t="s">
        <v>145</v>
      </c>
      <c r="C757" s="13" t="s">
        <v>5706</v>
      </c>
      <c r="D757" s="13">
        <v>2</v>
      </c>
      <c r="E757" s="13">
        <v>2390</v>
      </c>
      <c r="F757" s="71" t="s">
        <v>665</v>
      </c>
      <c r="G757" s="71" t="s">
        <v>666</v>
      </c>
      <c r="H757" s="13" t="s">
        <v>1574</v>
      </c>
      <c r="I757" s="13" t="s">
        <v>55</v>
      </c>
      <c r="J757" s="28">
        <v>0</v>
      </c>
      <c r="K757" s="13" t="s">
        <v>462</v>
      </c>
      <c r="L757" s="13" t="s">
        <v>53</v>
      </c>
      <c r="M757" s="13">
        <v>41</v>
      </c>
      <c r="O757" s="13">
        <v>1</v>
      </c>
      <c r="P757" s="13">
        <v>2</v>
      </c>
      <c r="Q757" s="13">
        <v>2</v>
      </c>
      <c r="R757" s="13" t="s">
        <v>122</v>
      </c>
      <c r="S757" s="13" t="s">
        <v>122</v>
      </c>
      <c r="T757" s="13">
        <v>44901</v>
      </c>
      <c r="U757" s="13">
        <v>2958465</v>
      </c>
      <c r="V757" s="13" t="s">
        <v>5707</v>
      </c>
      <c r="W757" s="13" t="s">
        <v>144</v>
      </c>
      <c r="Y757" s="13" t="s">
        <v>143</v>
      </c>
      <c r="Z757" s="13">
        <v>7594328</v>
      </c>
      <c r="AA757" s="13">
        <v>1420</v>
      </c>
      <c r="AB757" s="13">
        <v>710</v>
      </c>
      <c r="AE757" s="51">
        <f t="shared" si="220"/>
        <v>41</v>
      </c>
      <c r="AG757" s="6" t="str">
        <f t="shared" si="221"/>
        <v>90MB1BG0-C1BAY0</v>
      </c>
      <c r="AH757" s="6" t="str">
        <f t="shared" si="222"/>
        <v>59MB1BGB-MB0A01S</v>
      </c>
      <c r="AI757" s="6" t="str">
        <f t="shared" si="223"/>
        <v/>
      </c>
      <c r="AJ757" s="6" t="str">
        <f t="shared" si="224"/>
        <v/>
      </c>
      <c r="AK757" s="6" t="str">
        <f t="shared" si="225"/>
        <v/>
      </c>
      <c r="AL757" s="6" t="str">
        <f t="shared" si="226"/>
        <v/>
      </c>
      <c r="AM757" s="6" t="str">
        <f t="shared" si="227"/>
        <v/>
      </c>
      <c r="AN757" s="6" t="str">
        <f t="shared" si="228"/>
        <v/>
      </c>
      <c r="AO757" s="6" t="str">
        <f t="shared" si="229"/>
        <v xml:space="preserve">90MB1BG0-C1BAY0 | 59MB1BGB-MB0A01S |  |  |  |  |  | </v>
      </c>
      <c r="AP757" s="6">
        <f t="shared" si="230"/>
        <v>0</v>
      </c>
      <c r="AQ757" s="4"/>
      <c r="AR757" s="6" t="b">
        <f t="shared" si="231"/>
        <v>1</v>
      </c>
      <c r="AS757" s="6" t="str">
        <f t="shared" si="232"/>
        <v>461E | 90MB1BG0-C1BAY0 | 59MB1BGB-MB0A01S |  |  |  |  |  |  | M8</v>
      </c>
      <c r="AT757" s="63">
        <f>IF(NOT(AR757),IF(TRIM($H757)="","Assembly","Phantom Alt"),VLOOKUP(F757,ZPCS04!B:G,6,0))</f>
        <v>638</v>
      </c>
      <c r="AU757" s="7"/>
      <c r="AV757" s="38">
        <f ca="1">IF(TRIM($W757)="F",OFFSET($A$5,MATCH($AS757,$AS$5:$AS757,0)-1,0),$A757)</f>
        <v>756</v>
      </c>
      <c r="AW757" s="38">
        <f ca="1">IFERROR(OFFSET(ZPCS04!$A$1,MATCH(F757,ZPCS04!B:B,0)-1,0),100)</f>
        <v>2</v>
      </c>
      <c r="AX757" s="7"/>
      <c r="AY757" s="6" t="b">
        <f t="shared" si="233"/>
        <v>1</v>
      </c>
      <c r="AZ757" s="6" t="b">
        <f t="shared" si="234"/>
        <v>1</v>
      </c>
      <c r="BB757" s="38" t="str">
        <f ca="1">IF(AT757="Phantom Alt",MATCH($AS757,$AS$5:$AS757,0),IF(OR(OFFSET($AF757,0,8-COUNTBLANK($AG757:$AN757))=$F756,$BE757=$BE756),$BB756,""))</f>
        <v/>
      </c>
      <c r="BC757" s="41"/>
      <c r="BD757" s="55" t="str">
        <f t="shared" si="235"/>
        <v>90MB1BG0-C1BAY0 | 10G212100214010</v>
      </c>
      <c r="BE757" s="55" t="str">
        <f t="shared" ca="1" si="236"/>
        <v>90MB1BG0-C1BAY0 | 59MB1BGB-MB0A01S</v>
      </c>
      <c r="BF757" s="57">
        <f ca="1">IFERROR(VLOOKUP($BE757,$BD$5:$BF756,3,0)*$AE757,VLOOKUP($C757,Demanda!$A:$B,2,0)*$AE757)*IF(AT757="Phantom Alt",$BC757,TRUE)</f>
        <v>61500</v>
      </c>
      <c r="BG757" s="57">
        <f t="shared" ca="1" si="237"/>
        <v>0</v>
      </c>
      <c r="BH757" s="57">
        <f>SUMIF(Invoice!A:A,F757,Invoice!B:B)</f>
        <v>0</v>
      </c>
      <c r="BI757" s="57">
        <f t="shared" ca="1" si="238"/>
        <v>61500</v>
      </c>
      <c r="BJ757" s="57">
        <f ca="1">MIN((BI757-SUMIF($AS$5:AS756,AS757,$BJ$5:BJ756)),MAX(0,BH757-SUMIF($F$5:F756,F757,$BJ$5:BJ756)))</f>
        <v>0</v>
      </c>
      <c r="BK757" s="57">
        <f t="shared" ca="1" si="239"/>
        <v>0</v>
      </c>
      <c r="BL757" s="57">
        <f ca="1">MAX(0,SUMIF(Invoice!A:A,F757,Invoice!B:B)-SUMIF(F:F,F757,BJ:BJ))*(COUNTIF(F:F,F757)=COUNTIF($F$5:F757,F757))</f>
        <v>0</v>
      </c>
    </row>
    <row r="758" spans="1:64" hidden="1">
      <c r="A758" s="43">
        <v>757</v>
      </c>
      <c r="B758" s="13" t="s">
        <v>145</v>
      </c>
      <c r="C758" s="13" t="s">
        <v>5706</v>
      </c>
      <c r="D758" s="13">
        <v>2</v>
      </c>
      <c r="E758" s="13">
        <v>2390</v>
      </c>
      <c r="F758" s="71" t="s">
        <v>667</v>
      </c>
      <c r="G758" s="71" t="s">
        <v>668</v>
      </c>
      <c r="H758" s="13" t="s">
        <v>1574</v>
      </c>
      <c r="I758" s="13" t="s">
        <v>54</v>
      </c>
      <c r="J758" s="28">
        <v>100</v>
      </c>
      <c r="K758" s="13" t="s">
        <v>462</v>
      </c>
      <c r="L758" s="13" t="s">
        <v>53</v>
      </c>
      <c r="M758" s="13">
        <v>41</v>
      </c>
      <c r="N758" s="13">
        <v>41</v>
      </c>
      <c r="O758" s="13">
        <v>1</v>
      </c>
      <c r="P758" s="13">
        <v>2</v>
      </c>
      <c r="Q758" s="13">
        <v>1</v>
      </c>
      <c r="R758" s="13" t="s">
        <v>122</v>
      </c>
      <c r="S758" s="13" t="s">
        <v>122</v>
      </c>
      <c r="T758" s="13">
        <v>44901</v>
      </c>
      <c r="U758" s="13">
        <v>2958465</v>
      </c>
      <c r="V758" s="13" t="s">
        <v>5707</v>
      </c>
      <c r="W758" s="13" t="s">
        <v>144</v>
      </c>
      <c r="Y758" s="13" t="s">
        <v>143</v>
      </c>
      <c r="Z758" s="13">
        <v>7594328</v>
      </c>
      <c r="AA758" s="13">
        <v>1418</v>
      </c>
      <c r="AB758" s="13">
        <v>709</v>
      </c>
      <c r="AE758" s="51">
        <f t="shared" si="220"/>
        <v>41</v>
      </c>
      <c r="AG758" s="6" t="str">
        <f t="shared" si="221"/>
        <v>90MB1BG0-C1BAY0</v>
      </c>
      <c r="AH758" s="6" t="str">
        <f t="shared" si="222"/>
        <v>59MB1BGB-MB0A01S</v>
      </c>
      <c r="AI758" s="6" t="str">
        <f t="shared" si="223"/>
        <v/>
      </c>
      <c r="AJ758" s="6" t="str">
        <f t="shared" si="224"/>
        <v/>
      </c>
      <c r="AK758" s="6" t="str">
        <f t="shared" si="225"/>
        <v/>
      </c>
      <c r="AL758" s="6" t="str">
        <f t="shared" si="226"/>
        <v/>
      </c>
      <c r="AM758" s="6" t="str">
        <f t="shared" si="227"/>
        <v/>
      </c>
      <c r="AN758" s="6" t="str">
        <f t="shared" si="228"/>
        <v/>
      </c>
      <c r="AO758" s="6" t="str">
        <f t="shared" si="229"/>
        <v xml:space="preserve">90MB1BG0-C1BAY0 | 59MB1BGB-MB0A01S |  |  |  |  |  | </v>
      </c>
      <c r="AP758" s="6">
        <f t="shared" si="230"/>
        <v>100</v>
      </c>
      <c r="AQ758" s="4"/>
      <c r="AR758" s="6" t="b">
        <f t="shared" si="231"/>
        <v>1</v>
      </c>
      <c r="AS758" s="6" t="str">
        <f t="shared" si="232"/>
        <v>461E | 90MB1BG0-C1BAY0 | 59MB1BGB-MB0A01S |  |  |  |  |  |  | M8</v>
      </c>
      <c r="AT758" s="63">
        <f>IF(NOT(AR758),IF(TRIM($H758)="","Assembly","Phantom Alt"),VLOOKUP(F758,ZPCS04!B:G,6,0))</f>
        <v>638</v>
      </c>
      <c r="AU758" s="7"/>
      <c r="AV758" s="38">
        <f ca="1">IF(TRIM($W758)="F",OFFSET($A$5,MATCH($AS758,$AS$5:$AS758,0)-1,0),$A758)</f>
        <v>756</v>
      </c>
      <c r="AW758" s="38">
        <f ca="1">IFERROR(OFFSET(ZPCS04!$A$1,MATCH(F758,ZPCS04!B:B,0)-1,0),100)</f>
        <v>2</v>
      </c>
      <c r="AX758" s="7"/>
      <c r="AY758" s="6" t="b">
        <f t="shared" si="233"/>
        <v>1</v>
      </c>
      <c r="AZ758" s="6" t="b">
        <f t="shared" si="234"/>
        <v>1</v>
      </c>
      <c r="BB758" s="38" t="str">
        <f ca="1">IF(AT758="Phantom Alt",MATCH($AS758,$AS$5:$AS758,0),IF(OR(OFFSET($AF758,0,8-COUNTBLANK($AG758:$AN758))=$F757,$BE758=$BE757),$BB757,""))</f>
        <v/>
      </c>
      <c r="BC758" s="41"/>
      <c r="BD758" s="55" t="str">
        <f t="shared" si="235"/>
        <v>90MB1BG0-C1BAY0 | 10G212100214020</v>
      </c>
      <c r="BE758" s="55" t="str">
        <f t="shared" ca="1" si="236"/>
        <v>90MB1BG0-C1BAY0 | 59MB1BGB-MB0A01S</v>
      </c>
      <c r="BF758" s="57">
        <f ca="1">IFERROR(VLOOKUP($BE758,$BD$5:$BF757,3,0)*$AE758,VLOOKUP($C758,Demanda!$A:$B,2,0)*$AE758)*IF(AT758="Phantom Alt",$BC758,TRUE)</f>
        <v>61500</v>
      </c>
      <c r="BG758" s="57">
        <f t="shared" ca="1" si="237"/>
        <v>61500</v>
      </c>
      <c r="BH758" s="57">
        <f>SUMIF(Invoice!A:A,F758,Invoice!B:B)</f>
        <v>0</v>
      </c>
      <c r="BI758" s="57">
        <f t="shared" ca="1" si="238"/>
        <v>61500</v>
      </c>
      <c r="BJ758" s="57">
        <f ca="1">MIN((BI758-SUMIF($AS$5:AS757,AS758,$BJ$5:BJ757)),MAX(0,BH758-SUMIF($F$5:F757,F758,$BJ$5:BJ757)))</f>
        <v>0</v>
      </c>
      <c r="BK758" s="57">
        <f t="shared" ca="1" si="239"/>
        <v>0</v>
      </c>
      <c r="BL758" s="57">
        <f ca="1">MAX(0,SUMIF(Invoice!A:A,F758,Invoice!B:B)-SUMIF(F:F,F758,BJ:BJ))*(COUNTIF(F:F,F758)=COUNTIF($F$5:F758,F758))</f>
        <v>0</v>
      </c>
    </row>
    <row r="759" spans="1:64" hidden="1">
      <c r="A759" s="43">
        <v>762</v>
      </c>
      <c r="B759" s="13" t="s">
        <v>145</v>
      </c>
      <c r="C759" s="13" t="s">
        <v>5706</v>
      </c>
      <c r="D759" s="13">
        <v>2</v>
      </c>
      <c r="E759" s="13">
        <v>2390</v>
      </c>
      <c r="F759" s="71" t="s">
        <v>669</v>
      </c>
      <c r="G759" s="71" t="s">
        <v>670</v>
      </c>
      <c r="H759" s="13" t="s">
        <v>1574</v>
      </c>
      <c r="I759" s="13" t="s">
        <v>55</v>
      </c>
      <c r="J759" s="28">
        <v>0</v>
      </c>
      <c r="K759" s="13" t="s">
        <v>148</v>
      </c>
      <c r="L759" s="13" t="s">
        <v>53</v>
      </c>
      <c r="M759" s="13">
        <v>41</v>
      </c>
      <c r="O759" s="13">
        <v>1</v>
      </c>
      <c r="P759" s="13">
        <v>2</v>
      </c>
      <c r="Q759" s="13">
        <v>3</v>
      </c>
      <c r="R759" s="13" t="s">
        <v>73</v>
      </c>
      <c r="S759" s="13" t="s">
        <v>73</v>
      </c>
      <c r="T759" s="13">
        <v>44901</v>
      </c>
      <c r="U759" s="13">
        <v>2958465</v>
      </c>
      <c r="V759" s="13" t="s">
        <v>5707</v>
      </c>
      <c r="W759" s="13" t="s">
        <v>144</v>
      </c>
      <c r="Y759" s="13" t="s">
        <v>143</v>
      </c>
      <c r="Z759" s="13">
        <v>7594328</v>
      </c>
      <c r="AA759" s="13">
        <v>1422</v>
      </c>
      <c r="AB759" s="13">
        <v>711</v>
      </c>
      <c r="AE759" s="51">
        <f t="shared" si="220"/>
        <v>41</v>
      </c>
      <c r="AG759" s="6" t="str">
        <f t="shared" si="221"/>
        <v>90MB1BG0-C1BAY0</v>
      </c>
      <c r="AH759" s="6" t="str">
        <f t="shared" si="222"/>
        <v>59MB1BGB-MB0A01S</v>
      </c>
      <c r="AI759" s="6" t="str">
        <f t="shared" si="223"/>
        <v/>
      </c>
      <c r="AJ759" s="6" t="str">
        <f t="shared" si="224"/>
        <v/>
      </c>
      <c r="AK759" s="6" t="str">
        <f t="shared" si="225"/>
        <v/>
      </c>
      <c r="AL759" s="6" t="str">
        <f t="shared" si="226"/>
        <v/>
      </c>
      <c r="AM759" s="6" t="str">
        <f t="shared" si="227"/>
        <v/>
      </c>
      <c r="AN759" s="6" t="str">
        <f t="shared" si="228"/>
        <v/>
      </c>
      <c r="AO759" s="6" t="str">
        <f t="shared" si="229"/>
        <v xml:space="preserve">90MB1BG0-C1BAY0 | 59MB1BGB-MB0A01S |  |  |  |  |  | </v>
      </c>
      <c r="AP759" s="6">
        <f t="shared" si="230"/>
        <v>0</v>
      </c>
      <c r="AQ759" s="4"/>
      <c r="AR759" s="6" t="b">
        <f t="shared" si="231"/>
        <v>1</v>
      </c>
      <c r="AS759" s="6" t="str">
        <f t="shared" si="232"/>
        <v>461E | 90MB1BG0-C1BAY0 | 59MB1BGB-MB0A01S |  |  |  |  |  |  | M8</v>
      </c>
      <c r="AT759" s="63">
        <f>IF(NOT(AR759),IF(TRIM($H759)="","Assembly","Phantom Alt"),VLOOKUP(F759,ZPCS04!B:G,6,0))</f>
        <v>638</v>
      </c>
      <c r="AU759" s="7"/>
      <c r="AV759" s="38">
        <f ca="1">IF(TRIM($W759)="F",OFFSET($A$5,MATCH($AS759,$AS$5:$AS759,0)-1,0),$A759)</f>
        <v>756</v>
      </c>
      <c r="AW759" s="38">
        <f ca="1">IFERROR(OFFSET(ZPCS04!$A$1,MATCH(F759,ZPCS04!B:B,0)-1,0),100)</f>
        <v>1.9999993</v>
      </c>
      <c r="AX759" s="7"/>
      <c r="AY759" s="6" t="b">
        <f t="shared" si="233"/>
        <v>1</v>
      </c>
      <c r="AZ759" s="6" t="b">
        <f t="shared" si="234"/>
        <v>1</v>
      </c>
      <c r="BB759" s="38" t="str">
        <f ca="1">IF(AT759="Phantom Alt",MATCH($AS759,$AS$5:$AS759,0),IF(OR(OFFSET($AF759,0,8-COUNTBLANK($AG759:$AN759))=$F758,$BE759=$BE758),$BB758,""))</f>
        <v/>
      </c>
      <c r="BC759" s="41"/>
      <c r="BD759" s="55" t="str">
        <f t="shared" si="235"/>
        <v>90MB1BG0-C1BAY0 | 10G212100214050</v>
      </c>
      <c r="BE759" s="55" t="str">
        <f t="shared" ca="1" si="236"/>
        <v>90MB1BG0-C1BAY0 | 59MB1BGB-MB0A01S</v>
      </c>
      <c r="BF759" s="57">
        <f ca="1">IFERROR(VLOOKUP($BE759,$BD$5:$BF758,3,0)*$AE759,VLOOKUP($C759,Demanda!$A:$B,2,0)*$AE759)*IF(AT759="Phantom Alt",$BC759,TRUE)</f>
        <v>61500</v>
      </c>
      <c r="BG759" s="57">
        <f t="shared" ca="1" si="237"/>
        <v>0</v>
      </c>
      <c r="BH759" s="57">
        <f>SUMIF(Invoice!A:A,F759,Invoice!B:B)</f>
        <v>70000</v>
      </c>
      <c r="BI759" s="57">
        <f t="shared" ca="1" si="238"/>
        <v>61500</v>
      </c>
      <c r="BJ759" s="57">
        <f ca="1">MIN((BI759-SUMIF($AS$5:AS758,AS759,$BJ$5:BJ758)),MAX(0,BH759-SUMIF($F$5:F758,F759,$BJ$5:BJ758)))</f>
        <v>61500</v>
      </c>
      <c r="BK759" s="57">
        <f t="shared" ca="1" si="239"/>
        <v>0</v>
      </c>
      <c r="BL759" s="57">
        <f ca="1">MAX(0,SUMIF(Invoice!A:A,F759,Invoice!B:B)-SUMIF(F:F,F759,BJ:BJ))*(COUNTIF(F:F,F759)=COUNTIF($F$5:F759,F759))</f>
        <v>8500</v>
      </c>
    </row>
    <row r="760" spans="1:64" hidden="1">
      <c r="A760" s="43">
        <v>759</v>
      </c>
      <c r="B760" s="13" t="s">
        <v>145</v>
      </c>
      <c r="C760" s="13" t="s">
        <v>5706</v>
      </c>
      <c r="D760" s="13">
        <v>2</v>
      </c>
      <c r="E760" s="13">
        <v>2400</v>
      </c>
      <c r="F760" s="71" t="s">
        <v>671</v>
      </c>
      <c r="G760" s="71" t="s">
        <v>672</v>
      </c>
      <c r="H760" s="13" t="s">
        <v>1582</v>
      </c>
      <c r="I760" s="13" t="s">
        <v>55</v>
      </c>
      <c r="J760" s="28">
        <v>0</v>
      </c>
      <c r="K760" s="13" t="s">
        <v>462</v>
      </c>
      <c r="L760" s="13" t="s">
        <v>53</v>
      </c>
      <c r="M760" s="13">
        <v>22</v>
      </c>
      <c r="O760" s="13">
        <v>1</v>
      </c>
      <c r="P760" s="13">
        <v>2</v>
      </c>
      <c r="Q760" s="13">
        <v>2</v>
      </c>
      <c r="R760" s="13" t="s">
        <v>122</v>
      </c>
      <c r="S760" s="13" t="s">
        <v>122</v>
      </c>
      <c r="T760" s="13">
        <v>44901</v>
      </c>
      <c r="U760" s="13">
        <v>2958465</v>
      </c>
      <c r="V760" s="13" t="s">
        <v>5707</v>
      </c>
      <c r="W760" s="13" t="s">
        <v>144</v>
      </c>
      <c r="Y760" s="13" t="s">
        <v>143</v>
      </c>
      <c r="Z760" s="13">
        <v>7594328</v>
      </c>
      <c r="AA760" s="13">
        <v>1426</v>
      </c>
      <c r="AB760" s="13">
        <v>713</v>
      </c>
      <c r="AE760" s="51">
        <f t="shared" si="220"/>
        <v>22</v>
      </c>
      <c r="AG760" s="6" t="str">
        <f t="shared" si="221"/>
        <v>90MB1BG0-C1BAY0</v>
      </c>
      <c r="AH760" s="6" t="str">
        <f t="shared" si="222"/>
        <v>59MB1BGB-MB0A01S</v>
      </c>
      <c r="AI760" s="6" t="str">
        <f t="shared" si="223"/>
        <v/>
      </c>
      <c r="AJ760" s="6" t="str">
        <f t="shared" si="224"/>
        <v/>
      </c>
      <c r="AK760" s="6" t="str">
        <f t="shared" si="225"/>
        <v/>
      </c>
      <c r="AL760" s="6" t="str">
        <f t="shared" si="226"/>
        <v/>
      </c>
      <c r="AM760" s="6" t="str">
        <f t="shared" si="227"/>
        <v/>
      </c>
      <c r="AN760" s="6" t="str">
        <f t="shared" si="228"/>
        <v/>
      </c>
      <c r="AO760" s="6" t="str">
        <f t="shared" si="229"/>
        <v xml:space="preserve">90MB1BG0-C1BAY0 | 59MB1BGB-MB0A01S |  |  |  |  |  | </v>
      </c>
      <c r="AP760" s="6">
        <f t="shared" si="230"/>
        <v>0</v>
      </c>
      <c r="AQ760" s="4"/>
      <c r="AR760" s="6" t="b">
        <f t="shared" si="231"/>
        <v>1</v>
      </c>
      <c r="AS760" s="6" t="str">
        <f t="shared" si="232"/>
        <v>461E | 90MB1BG0-C1BAY0 | 59MB1BGB-MB0A01S |  |  |  |  |  |  | M9</v>
      </c>
      <c r="AT760" s="63">
        <f>IF(NOT(AR760),IF(TRIM($H760)="","Assembly","Phantom Alt"),VLOOKUP(F760,ZPCS04!B:G,6,0))</f>
        <v>639</v>
      </c>
      <c r="AU760" s="7"/>
      <c r="AV760" s="38">
        <f ca="1">IF(TRIM($W760)="F",OFFSET($A$5,MATCH($AS760,$AS$5:$AS760,0)-1,0),$A760)</f>
        <v>759</v>
      </c>
      <c r="AW760" s="38">
        <f ca="1">IFERROR(OFFSET(ZPCS04!$A$1,MATCH(F760,ZPCS04!B:B,0)-1,0),100)</f>
        <v>1.9999996</v>
      </c>
      <c r="AX760" s="7"/>
      <c r="AY760" s="6" t="b">
        <f t="shared" si="233"/>
        <v>1</v>
      </c>
      <c r="AZ760" s="6" t="b">
        <f t="shared" si="234"/>
        <v>1</v>
      </c>
      <c r="BB760" s="38" t="str">
        <f ca="1">IF(AT760="Phantom Alt",MATCH($AS760,$AS$5:$AS760,0),IF(OR(OFFSET($AF760,0,8-COUNTBLANK($AG760:$AN760))=$F759,$BE760=$BE759),$BB759,""))</f>
        <v/>
      </c>
      <c r="BC760" s="41"/>
      <c r="BD760" s="55" t="str">
        <f t="shared" si="235"/>
        <v>90MB1BG0-C1BAY0 | 10G212100314010</v>
      </c>
      <c r="BE760" s="55" t="str">
        <f t="shared" ca="1" si="236"/>
        <v>90MB1BG0-C1BAY0 | 59MB1BGB-MB0A01S</v>
      </c>
      <c r="BF760" s="57">
        <f ca="1">IFERROR(VLOOKUP($BE760,$BD$5:$BF759,3,0)*$AE760,VLOOKUP($C760,Demanda!$A:$B,2,0)*$AE760)*IF(AT760="Phantom Alt",$BC760,TRUE)</f>
        <v>33000</v>
      </c>
      <c r="BG760" s="57">
        <f t="shared" ca="1" si="237"/>
        <v>0</v>
      </c>
      <c r="BH760" s="57">
        <f>SUMIF(Invoice!A:A,F760,Invoice!B:B)</f>
        <v>40000</v>
      </c>
      <c r="BI760" s="57">
        <f t="shared" ca="1" si="238"/>
        <v>33000</v>
      </c>
      <c r="BJ760" s="57">
        <f ca="1">MIN((BI760-SUMIF($AS$5:AS759,AS760,$BJ$5:BJ759)),MAX(0,BH760-SUMIF($F$5:F759,F760,$BJ$5:BJ759)))</f>
        <v>33000</v>
      </c>
      <c r="BK760" s="57">
        <f t="shared" ca="1" si="239"/>
        <v>0</v>
      </c>
      <c r="BL760" s="57">
        <f ca="1">MAX(0,SUMIF(Invoice!A:A,F760,Invoice!B:B)-SUMIF(F:F,F760,BJ:BJ))*(COUNTIF(F:F,F760)=COUNTIF($F$5:F760,F760))</f>
        <v>7000</v>
      </c>
    </row>
    <row r="761" spans="1:64" hidden="1">
      <c r="A761" s="43">
        <v>760</v>
      </c>
      <c r="B761" s="13" t="s">
        <v>145</v>
      </c>
      <c r="C761" s="13" t="s">
        <v>5706</v>
      </c>
      <c r="D761" s="13">
        <v>2</v>
      </c>
      <c r="E761" s="13">
        <v>2400</v>
      </c>
      <c r="F761" s="71" t="s">
        <v>673</v>
      </c>
      <c r="G761" s="71" t="s">
        <v>674</v>
      </c>
      <c r="H761" s="13" t="s">
        <v>1582</v>
      </c>
      <c r="I761" s="13" t="s">
        <v>54</v>
      </c>
      <c r="J761" s="28">
        <v>100</v>
      </c>
      <c r="K761" s="13" t="s">
        <v>462</v>
      </c>
      <c r="L761" s="13" t="s">
        <v>53</v>
      </c>
      <c r="M761" s="13">
        <v>22</v>
      </c>
      <c r="N761" s="13">
        <v>22</v>
      </c>
      <c r="O761" s="13">
        <v>1</v>
      </c>
      <c r="P761" s="13">
        <v>2</v>
      </c>
      <c r="Q761" s="13">
        <v>1</v>
      </c>
      <c r="R761" s="13" t="s">
        <v>122</v>
      </c>
      <c r="S761" s="13" t="s">
        <v>122</v>
      </c>
      <c r="T761" s="13">
        <v>44901</v>
      </c>
      <c r="U761" s="13">
        <v>2958465</v>
      </c>
      <c r="V761" s="13" t="s">
        <v>5707</v>
      </c>
      <c r="W761" s="13" t="s">
        <v>144</v>
      </c>
      <c r="Y761" s="13" t="s">
        <v>143</v>
      </c>
      <c r="Z761" s="13">
        <v>7594328</v>
      </c>
      <c r="AA761" s="13">
        <v>1424</v>
      </c>
      <c r="AB761" s="13">
        <v>712</v>
      </c>
      <c r="AE761" s="51">
        <f t="shared" si="220"/>
        <v>22</v>
      </c>
      <c r="AG761" s="6" t="str">
        <f t="shared" si="221"/>
        <v>90MB1BG0-C1BAY0</v>
      </c>
      <c r="AH761" s="6" t="str">
        <f t="shared" si="222"/>
        <v>59MB1BGB-MB0A01S</v>
      </c>
      <c r="AI761" s="6" t="str">
        <f t="shared" si="223"/>
        <v/>
      </c>
      <c r="AJ761" s="6" t="str">
        <f t="shared" si="224"/>
        <v/>
      </c>
      <c r="AK761" s="6" t="str">
        <f t="shared" si="225"/>
        <v/>
      </c>
      <c r="AL761" s="6" t="str">
        <f t="shared" si="226"/>
        <v/>
      </c>
      <c r="AM761" s="6" t="str">
        <f t="shared" si="227"/>
        <v/>
      </c>
      <c r="AN761" s="6" t="str">
        <f t="shared" si="228"/>
        <v/>
      </c>
      <c r="AO761" s="6" t="str">
        <f t="shared" si="229"/>
        <v xml:space="preserve">90MB1BG0-C1BAY0 | 59MB1BGB-MB0A01S |  |  |  |  |  | </v>
      </c>
      <c r="AP761" s="6">
        <f t="shared" si="230"/>
        <v>100</v>
      </c>
      <c r="AQ761" s="4"/>
      <c r="AR761" s="6" t="b">
        <f t="shared" si="231"/>
        <v>1</v>
      </c>
      <c r="AS761" s="6" t="str">
        <f t="shared" si="232"/>
        <v>461E | 90MB1BG0-C1BAY0 | 59MB1BGB-MB0A01S |  |  |  |  |  |  | M9</v>
      </c>
      <c r="AT761" s="63">
        <f>IF(NOT(AR761),IF(TRIM($H761)="","Assembly","Phantom Alt"),VLOOKUP(F761,ZPCS04!B:G,6,0))</f>
        <v>639</v>
      </c>
      <c r="AU761" s="7"/>
      <c r="AV761" s="38">
        <f ca="1">IF(TRIM($W761)="F",OFFSET($A$5,MATCH($AS761,$AS$5:$AS761,0)-1,0),$A761)</f>
        <v>759</v>
      </c>
      <c r="AW761" s="38">
        <f ca="1">IFERROR(OFFSET(ZPCS04!$A$1,MATCH(F761,ZPCS04!B:B,0)-1,0),100)</f>
        <v>2</v>
      </c>
      <c r="AX761" s="7"/>
      <c r="AY761" s="6" t="b">
        <f t="shared" si="233"/>
        <v>1</v>
      </c>
      <c r="AZ761" s="6" t="b">
        <f t="shared" si="234"/>
        <v>1</v>
      </c>
      <c r="BB761" s="38" t="str">
        <f ca="1">IF(AT761="Phantom Alt",MATCH($AS761,$AS$5:$AS761,0),IF(OR(OFFSET($AF761,0,8-COUNTBLANK($AG761:$AN761))=$F760,$BE761=$BE760),$BB760,""))</f>
        <v/>
      </c>
      <c r="BC761" s="41"/>
      <c r="BD761" s="55" t="str">
        <f t="shared" si="235"/>
        <v>90MB1BG0-C1BAY0 | 10G212100314020</v>
      </c>
      <c r="BE761" s="55" t="str">
        <f t="shared" ca="1" si="236"/>
        <v>90MB1BG0-C1BAY0 | 59MB1BGB-MB0A01S</v>
      </c>
      <c r="BF761" s="57">
        <f ca="1">IFERROR(VLOOKUP($BE761,$BD$5:$BF760,3,0)*$AE761,VLOOKUP($C761,Demanda!$A:$B,2,0)*$AE761)*IF(AT761="Phantom Alt",$BC761,TRUE)</f>
        <v>33000</v>
      </c>
      <c r="BG761" s="57">
        <f t="shared" ca="1" si="237"/>
        <v>33000</v>
      </c>
      <c r="BH761" s="57">
        <f>SUMIF(Invoice!A:A,F761,Invoice!B:B)</f>
        <v>0</v>
      </c>
      <c r="BI761" s="57">
        <f t="shared" ca="1" si="238"/>
        <v>33000</v>
      </c>
      <c r="BJ761" s="57">
        <f ca="1">MIN((BI761-SUMIF($AS$5:AS760,AS761,$BJ$5:BJ760)),MAX(0,BH761-SUMIF($F$5:F760,F761,$BJ$5:BJ760)))</f>
        <v>0</v>
      </c>
      <c r="BK761" s="57">
        <f t="shared" ca="1" si="239"/>
        <v>0</v>
      </c>
      <c r="BL761" s="57">
        <f ca="1">MAX(0,SUMIF(Invoice!A:A,F761,Invoice!B:B)-SUMIF(F:F,F761,BJ:BJ))*(COUNTIF(F:F,F761)=COUNTIF($F$5:F761,F761))</f>
        <v>0</v>
      </c>
    </row>
    <row r="762" spans="1:64" hidden="1">
      <c r="A762" s="43">
        <v>761</v>
      </c>
      <c r="B762" s="13" t="s">
        <v>145</v>
      </c>
      <c r="C762" s="13" t="s">
        <v>5706</v>
      </c>
      <c r="D762" s="13">
        <v>2</v>
      </c>
      <c r="E762" s="13">
        <v>2400</v>
      </c>
      <c r="F762" s="71" t="s">
        <v>675</v>
      </c>
      <c r="G762" s="71" t="s">
        <v>676</v>
      </c>
      <c r="H762" s="13" t="s">
        <v>1582</v>
      </c>
      <c r="I762" s="13" t="s">
        <v>55</v>
      </c>
      <c r="J762" s="28">
        <v>0</v>
      </c>
      <c r="K762" s="13" t="s">
        <v>148</v>
      </c>
      <c r="L762" s="13" t="s">
        <v>53</v>
      </c>
      <c r="M762" s="13">
        <v>22</v>
      </c>
      <c r="O762" s="13">
        <v>1</v>
      </c>
      <c r="P762" s="13">
        <v>2</v>
      </c>
      <c r="Q762" s="13">
        <v>3</v>
      </c>
      <c r="R762" s="13" t="s">
        <v>73</v>
      </c>
      <c r="S762" s="13" t="s">
        <v>73</v>
      </c>
      <c r="T762" s="13">
        <v>44901</v>
      </c>
      <c r="U762" s="13">
        <v>2958465</v>
      </c>
      <c r="V762" s="13" t="s">
        <v>5707</v>
      </c>
      <c r="W762" s="13" t="s">
        <v>144</v>
      </c>
      <c r="Y762" s="13" t="s">
        <v>143</v>
      </c>
      <c r="Z762" s="13">
        <v>7594328</v>
      </c>
      <c r="AA762" s="13">
        <v>1428</v>
      </c>
      <c r="AB762" s="13">
        <v>714</v>
      </c>
      <c r="AE762" s="51">
        <f t="shared" si="220"/>
        <v>22</v>
      </c>
      <c r="AG762" s="6" t="str">
        <f t="shared" si="221"/>
        <v>90MB1BG0-C1BAY0</v>
      </c>
      <c r="AH762" s="6" t="str">
        <f t="shared" si="222"/>
        <v>59MB1BGB-MB0A01S</v>
      </c>
      <c r="AI762" s="6" t="str">
        <f t="shared" si="223"/>
        <v/>
      </c>
      <c r="AJ762" s="6" t="str">
        <f t="shared" si="224"/>
        <v/>
      </c>
      <c r="AK762" s="6" t="str">
        <f t="shared" si="225"/>
        <v/>
      </c>
      <c r="AL762" s="6" t="str">
        <f t="shared" si="226"/>
        <v/>
      </c>
      <c r="AM762" s="6" t="str">
        <f t="shared" si="227"/>
        <v/>
      </c>
      <c r="AN762" s="6" t="str">
        <f t="shared" si="228"/>
        <v/>
      </c>
      <c r="AO762" s="6" t="str">
        <f t="shared" si="229"/>
        <v xml:space="preserve">90MB1BG0-C1BAY0 | 59MB1BGB-MB0A01S |  |  |  |  |  | </v>
      </c>
      <c r="AP762" s="6">
        <f t="shared" si="230"/>
        <v>0</v>
      </c>
      <c r="AQ762" s="4"/>
      <c r="AR762" s="6" t="b">
        <f t="shared" si="231"/>
        <v>1</v>
      </c>
      <c r="AS762" s="6" t="str">
        <f t="shared" si="232"/>
        <v>461E | 90MB1BG0-C1BAY0 | 59MB1BGB-MB0A01S |  |  |  |  |  |  | M9</v>
      </c>
      <c r="AT762" s="63">
        <f>IF(NOT(AR762),IF(TRIM($H762)="","Assembly","Phantom Alt"),VLOOKUP(F762,ZPCS04!B:G,6,0))</f>
        <v>639</v>
      </c>
      <c r="AU762" s="7"/>
      <c r="AV762" s="38">
        <f ca="1">IF(TRIM($W762)="F",OFFSET($A$5,MATCH($AS762,$AS$5:$AS762,0)-1,0),$A762)</f>
        <v>759</v>
      </c>
      <c r="AW762" s="38">
        <f ca="1">IFERROR(OFFSET(ZPCS04!$A$1,MATCH(F762,ZPCS04!B:B,0)-1,0),100)</f>
        <v>2</v>
      </c>
      <c r="AX762" s="7"/>
      <c r="AY762" s="6" t="b">
        <f t="shared" si="233"/>
        <v>1</v>
      </c>
      <c r="AZ762" s="6" t="b">
        <f t="shared" si="234"/>
        <v>1</v>
      </c>
      <c r="BB762" s="38" t="str">
        <f ca="1">IF(AT762="Phantom Alt",MATCH($AS762,$AS$5:$AS762,0),IF(OR(OFFSET($AF762,0,8-COUNTBLANK($AG762:$AN762))=$F761,$BE762=$BE761),$BB761,""))</f>
        <v/>
      </c>
      <c r="BC762" s="41"/>
      <c r="BD762" s="55" t="str">
        <f t="shared" si="235"/>
        <v>90MB1BG0-C1BAY0 | 10G212100314050</v>
      </c>
      <c r="BE762" s="55" t="str">
        <f t="shared" ca="1" si="236"/>
        <v>90MB1BG0-C1BAY0 | 59MB1BGB-MB0A01S</v>
      </c>
      <c r="BF762" s="57">
        <f ca="1">IFERROR(VLOOKUP($BE762,$BD$5:$BF761,3,0)*$AE762,VLOOKUP($C762,Demanda!$A:$B,2,0)*$AE762)*IF(AT762="Phantom Alt",$BC762,TRUE)</f>
        <v>33000</v>
      </c>
      <c r="BG762" s="57">
        <f t="shared" ca="1" si="237"/>
        <v>0</v>
      </c>
      <c r="BH762" s="57">
        <f>SUMIF(Invoice!A:A,F762,Invoice!B:B)</f>
        <v>0</v>
      </c>
      <c r="BI762" s="57">
        <f t="shared" ca="1" si="238"/>
        <v>33000</v>
      </c>
      <c r="BJ762" s="57">
        <f ca="1">MIN((BI762-SUMIF($AS$5:AS761,AS762,$BJ$5:BJ761)),MAX(0,BH762-SUMIF($F$5:F761,F762,$BJ$5:BJ761)))</f>
        <v>0</v>
      </c>
      <c r="BK762" s="57">
        <f t="shared" ca="1" si="239"/>
        <v>0</v>
      </c>
      <c r="BL762" s="57">
        <f ca="1">MAX(0,SUMIF(Invoice!A:A,F762,Invoice!B:B)-SUMIF(F:F,F762,BJ:BJ))*(COUNTIF(F:F,F762)=COUNTIF($F$5:F762,F762))</f>
        <v>0</v>
      </c>
    </row>
    <row r="763" spans="1:64" hidden="1">
      <c r="A763" s="43">
        <v>763</v>
      </c>
      <c r="B763" s="13" t="s">
        <v>145</v>
      </c>
      <c r="C763" s="13" t="s">
        <v>5706</v>
      </c>
      <c r="D763" s="13">
        <v>2</v>
      </c>
      <c r="E763" s="13">
        <v>2410</v>
      </c>
      <c r="F763" s="71" t="s">
        <v>677</v>
      </c>
      <c r="G763" s="71" t="s">
        <v>678</v>
      </c>
      <c r="H763" s="13" t="s">
        <v>1591</v>
      </c>
      <c r="I763" s="13" t="s">
        <v>55</v>
      </c>
      <c r="J763" s="28">
        <v>0</v>
      </c>
      <c r="K763" s="13" t="s">
        <v>462</v>
      </c>
      <c r="L763" s="13" t="s">
        <v>53</v>
      </c>
      <c r="M763" s="13">
        <v>8</v>
      </c>
      <c r="O763" s="13">
        <v>1</v>
      </c>
      <c r="P763" s="13">
        <v>2</v>
      </c>
      <c r="Q763" s="13">
        <v>2</v>
      </c>
      <c r="R763" s="13" t="s">
        <v>122</v>
      </c>
      <c r="S763" s="13" t="s">
        <v>122</v>
      </c>
      <c r="T763" s="13">
        <v>44901</v>
      </c>
      <c r="U763" s="13">
        <v>2958465</v>
      </c>
      <c r="V763" s="13" t="s">
        <v>5707</v>
      </c>
      <c r="W763" s="13" t="s">
        <v>144</v>
      </c>
      <c r="Y763" s="13" t="s">
        <v>143</v>
      </c>
      <c r="Z763" s="13">
        <v>7594328</v>
      </c>
      <c r="AA763" s="13">
        <v>1432</v>
      </c>
      <c r="AB763" s="13">
        <v>716</v>
      </c>
      <c r="AE763" s="51">
        <f t="shared" si="220"/>
        <v>8</v>
      </c>
      <c r="AG763" s="6" t="str">
        <f t="shared" si="221"/>
        <v>90MB1BG0-C1BAY0</v>
      </c>
      <c r="AH763" s="6" t="str">
        <f t="shared" si="222"/>
        <v>59MB1BGB-MB0A01S</v>
      </c>
      <c r="AI763" s="6" t="str">
        <f t="shared" si="223"/>
        <v/>
      </c>
      <c r="AJ763" s="6" t="str">
        <f t="shared" si="224"/>
        <v/>
      </c>
      <c r="AK763" s="6" t="str">
        <f t="shared" si="225"/>
        <v/>
      </c>
      <c r="AL763" s="6" t="str">
        <f t="shared" si="226"/>
        <v/>
      </c>
      <c r="AM763" s="6" t="str">
        <f t="shared" si="227"/>
        <v/>
      </c>
      <c r="AN763" s="6" t="str">
        <f t="shared" si="228"/>
        <v/>
      </c>
      <c r="AO763" s="6" t="str">
        <f t="shared" si="229"/>
        <v xml:space="preserve">90MB1BG0-C1BAY0 | 59MB1BGB-MB0A01S |  |  |  |  |  | </v>
      </c>
      <c r="AP763" s="6">
        <f t="shared" si="230"/>
        <v>0</v>
      </c>
      <c r="AQ763" s="4"/>
      <c r="AR763" s="6" t="b">
        <f t="shared" si="231"/>
        <v>1</v>
      </c>
      <c r="AS763" s="6" t="str">
        <f t="shared" si="232"/>
        <v>461E | 90MB1BG0-C1BAY0 | 59MB1BGB-MB0A01S |  |  |  |  |  |  | N0</v>
      </c>
      <c r="AT763" s="63">
        <f>IF(NOT(AR763),IF(TRIM($H763)="","Assembly","Phantom Alt"),VLOOKUP(F763,ZPCS04!B:G,6,0))</f>
        <v>824</v>
      </c>
      <c r="AU763" s="7"/>
      <c r="AV763" s="38">
        <f ca="1">IF(TRIM($W763)="F",OFFSET($A$5,MATCH($AS763,$AS$5:$AS763,0)-1,0),$A763)</f>
        <v>763</v>
      </c>
      <c r="AW763" s="38">
        <f ca="1">IFERROR(OFFSET(ZPCS04!$A$1,MATCH(F763,ZPCS04!B:B,0)-1,0),100)</f>
        <v>1.9999997999999999</v>
      </c>
      <c r="AX763" s="7"/>
      <c r="AY763" s="6" t="b">
        <f t="shared" si="233"/>
        <v>1</v>
      </c>
      <c r="AZ763" s="6" t="b">
        <f t="shared" si="234"/>
        <v>1</v>
      </c>
      <c r="BB763" s="38" t="str">
        <f ca="1">IF(AT763="Phantom Alt",MATCH($AS763,$AS$5:$AS763,0),IF(OR(OFFSET($AF763,0,8-COUNTBLANK($AG763:$AN763))=$F762,$BE763=$BE762),$BB762,""))</f>
        <v/>
      </c>
      <c r="BC763" s="41"/>
      <c r="BD763" s="55" t="str">
        <f t="shared" si="235"/>
        <v>90MB1BG0-C1BAY0 | 10G212100414010</v>
      </c>
      <c r="BE763" s="55" t="str">
        <f t="shared" ca="1" si="236"/>
        <v>90MB1BG0-C1BAY0 | 59MB1BGB-MB0A01S</v>
      </c>
      <c r="BF763" s="57">
        <f ca="1">IFERROR(VLOOKUP($BE763,$BD$5:$BF762,3,0)*$AE763,VLOOKUP($C763,Demanda!$A:$B,2,0)*$AE763)*IF(AT763="Phantom Alt",$BC763,TRUE)</f>
        <v>12000</v>
      </c>
      <c r="BG763" s="57">
        <f t="shared" ca="1" si="237"/>
        <v>0</v>
      </c>
      <c r="BH763" s="57">
        <f>SUMIF(Invoice!A:A,F763,Invoice!B:B)</f>
        <v>20000</v>
      </c>
      <c r="BI763" s="57">
        <f t="shared" ca="1" si="238"/>
        <v>12000</v>
      </c>
      <c r="BJ763" s="57">
        <f ca="1">MIN((BI763-SUMIF($AS$5:AS762,AS763,$BJ$5:BJ762)),MAX(0,BH763-SUMIF($F$5:F762,F763,$BJ$5:BJ762)))</f>
        <v>12000</v>
      </c>
      <c r="BK763" s="57">
        <f t="shared" ca="1" si="239"/>
        <v>0</v>
      </c>
      <c r="BL763" s="57">
        <f ca="1">MAX(0,SUMIF(Invoice!A:A,F763,Invoice!B:B)-SUMIF(F:F,F763,BJ:BJ))*(COUNTIF(F:F,F763)=COUNTIF($F$5:F763,F763))</f>
        <v>8000</v>
      </c>
    </row>
    <row r="764" spans="1:64" hidden="1">
      <c r="A764" s="43">
        <v>764</v>
      </c>
      <c r="B764" s="13" t="s">
        <v>145</v>
      </c>
      <c r="C764" s="13" t="s">
        <v>5706</v>
      </c>
      <c r="D764" s="13">
        <v>2</v>
      </c>
      <c r="E764" s="13">
        <v>2410</v>
      </c>
      <c r="F764" s="71" t="s">
        <v>679</v>
      </c>
      <c r="G764" s="71" t="s">
        <v>680</v>
      </c>
      <c r="H764" s="13" t="s">
        <v>1591</v>
      </c>
      <c r="I764" s="13" t="s">
        <v>55</v>
      </c>
      <c r="J764" s="28">
        <v>0</v>
      </c>
      <c r="K764" s="13" t="s">
        <v>462</v>
      </c>
      <c r="L764" s="13" t="s">
        <v>53</v>
      </c>
      <c r="M764" s="13">
        <v>8</v>
      </c>
      <c r="O764" s="13">
        <v>1</v>
      </c>
      <c r="P764" s="13">
        <v>2</v>
      </c>
      <c r="Q764" s="13">
        <v>3</v>
      </c>
      <c r="R764" s="13" t="s">
        <v>122</v>
      </c>
      <c r="S764" s="13" t="s">
        <v>122</v>
      </c>
      <c r="T764" s="13">
        <v>44901</v>
      </c>
      <c r="U764" s="13">
        <v>2958465</v>
      </c>
      <c r="V764" s="13" t="s">
        <v>5707</v>
      </c>
      <c r="W764" s="13" t="s">
        <v>144</v>
      </c>
      <c r="Y764" s="13" t="s">
        <v>143</v>
      </c>
      <c r="Z764" s="13">
        <v>7594328</v>
      </c>
      <c r="AA764" s="13">
        <v>1434</v>
      </c>
      <c r="AB764" s="13">
        <v>717</v>
      </c>
      <c r="AE764" s="51">
        <f t="shared" si="220"/>
        <v>8</v>
      </c>
      <c r="AG764" s="6" t="str">
        <f t="shared" si="221"/>
        <v>90MB1BG0-C1BAY0</v>
      </c>
      <c r="AH764" s="6" t="str">
        <f t="shared" si="222"/>
        <v>59MB1BGB-MB0A01S</v>
      </c>
      <c r="AI764" s="6" t="str">
        <f t="shared" si="223"/>
        <v/>
      </c>
      <c r="AJ764" s="6" t="str">
        <f t="shared" si="224"/>
        <v/>
      </c>
      <c r="AK764" s="6" t="str">
        <f t="shared" si="225"/>
        <v/>
      </c>
      <c r="AL764" s="6" t="str">
        <f t="shared" si="226"/>
        <v/>
      </c>
      <c r="AM764" s="6" t="str">
        <f t="shared" si="227"/>
        <v/>
      </c>
      <c r="AN764" s="6" t="str">
        <f t="shared" si="228"/>
        <v/>
      </c>
      <c r="AO764" s="6" t="str">
        <f t="shared" si="229"/>
        <v xml:space="preserve">90MB1BG0-C1BAY0 | 59MB1BGB-MB0A01S |  |  |  |  |  | </v>
      </c>
      <c r="AP764" s="6">
        <f t="shared" si="230"/>
        <v>0</v>
      </c>
      <c r="AQ764" s="4"/>
      <c r="AR764" s="6" t="b">
        <f t="shared" si="231"/>
        <v>1</v>
      </c>
      <c r="AS764" s="6" t="str">
        <f t="shared" si="232"/>
        <v>461E | 90MB1BG0-C1BAY0 | 59MB1BGB-MB0A01S |  |  |  |  |  |  | N0</v>
      </c>
      <c r="AT764" s="63">
        <f>IF(NOT(AR764),IF(TRIM($H764)="","Assembly","Phantom Alt"),VLOOKUP(F764,ZPCS04!B:G,6,0))</f>
        <v>824</v>
      </c>
      <c r="AU764" s="7"/>
      <c r="AV764" s="38">
        <f ca="1">IF(TRIM($W764)="F",OFFSET($A$5,MATCH($AS764,$AS$5:$AS764,0)-1,0),$A764)</f>
        <v>763</v>
      </c>
      <c r="AW764" s="38">
        <f ca="1">IFERROR(OFFSET(ZPCS04!$A$1,MATCH(F764,ZPCS04!B:B,0)-1,0),100)</f>
        <v>2</v>
      </c>
      <c r="AX764" s="7"/>
      <c r="AY764" s="6" t="b">
        <f t="shared" si="233"/>
        <v>1</v>
      </c>
      <c r="AZ764" s="6" t="b">
        <f t="shared" si="234"/>
        <v>1</v>
      </c>
      <c r="BB764" s="38" t="str">
        <f ca="1">IF(AT764="Phantom Alt",MATCH($AS764,$AS$5:$AS764,0),IF(OR(OFFSET($AF764,0,8-COUNTBLANK($AG764:$AN764))=$F763,$BE764=$BE763),$BB763,""))</f>
        <v/>
      </c>
      <c r="BC764" s="41"/>
      <c r="BD764" s="55" t="str">
        <f t="shared" si="235"/>
        <v>90MB1BG0-C1BAY0 | 10G212100414020</v>
      </c>
      <c r="BE764" s="55" t="str">
        <f t="shared" ca="1" si="236"/>
        <v>90MB1BG0-C1BAY0 | 59MB1BGB-MB0A01S</v>
      </c>
      <c r="BF764" s="57">
        <f ca="1">IFERROR(VLOOKUP($BE764,$BD$5:$BF763,3,0)*$AE764,VLOOKUP($C764,Demanda!$A:$B,2,0)*$AE764)*IF(AT764="Phantom Alt",$BC764,TRUE)</f>
        <v>12000</v>
      </c>
      <c r="BG764" s="57">
        <f t="shared" ca="1" si="237"/>
        <v>0</v>
      </c>
      <c r="BH764" s="57">
        <f>SUMIF(Invoice!A:A,F764,Invoice!B:B)</f>
        <v>0</v>
      </c>
      <c r="BI764" s="57">
        <f t="shared" ca="1" si="238"/>
        <v>12000</v>
      </c>
      <c r="BJ764" s="57">
        <f ca="1">MIN((BI764-SUMIF($AS$5:AS763,AS764,$BJ$5:BJ763)),MAX(0,BH764-SUMIF($F$5:F763,F764,$BJ$5:BJ763)))</f>
        <v>0</v>
      </c>
      <c r="BK764" s="57">
        <f t="shared" ca="1" si="239"/>
        <v>0</v>
      </c>
      <c r="BL764" s="57">
        <f ca="1">MAX(0,SUMIF(Invoice!A:A,F764,Invoice!B:B)-SUMIF(F:F,F764,BJ:BJ))*(COUNTIF(F:F,F764)=COUNTIF($F$5:F764,F764))</f>
        <v>0</v>
      </c>
    </row>
    <row r="765" spans="1:64" hidden="1">
      <c r="A765" s="43">
        <v>765</v>
      </c>
      <c r="B765" s="13" t="s">
        <v>145</v>
      </c>
      <c r="C765" s="13" t="s">
        <v>5706</v>
      </c>
      <c r="D765" s="13">
        <v>2</v>
      </c>
      <c r="E765" s="13">
        <v>2410</v>
      </c>
      <c r="F765" s="71" t="s">
        <v>681</v>
      </c>
      <c r="G765" s="71" t="s">
        <v>682</v>
      </c>
      <c r="H765" s="13" t="s">
        <v>1591</v>
      </c>
      <c r="I765" s="13" t="s">
        <v>54</v>
      </c>
      <c r="J765" s="28">
        <v>100</v>
      </c>
      <c r="K765" s="13" t="s">
        <v>148</v>
      </c>
      <c r="L765" s="13" t="s">
        <v>53</v>
      </c>
      <c r="M765" s="13">
        <v>8</v>
      </c>
      <c r="N765" s="13">
        <v>8</v>
      </c>
      <c r="O765" s="13">
        <v>1</v>
      </c>
      <c r="P765" s="13">
        <v>2</v>
      </c>
      <c r="Q765" s="13">
        <v>1</v>
      </c>
      <c r="R765" s="13" t="s">
        <v>73</v>
      </c>
      <c r="S765" s="13" t="s">
        <v>73</v>
      </c>
      <c r="T765" s="13">
        <v>44901</v>
      </c>
      <c r="U765" s="13">
        <v>2958465</v>
      </c>
      <c r="V765" s="13" t="s">
        <v>5707</v>
      </c>
      <c r="W765" s="13" t="s">
        <v>144</v>
      </c>
      <c r="Y765" s="13" t="s">
        <v>143</v>
      </c>
      <c r="Z765" s="13">
        <v>7594328</v>
      </c>
      <c r="AA765" s="13">
        <v>1430</v>
      </c>
      <c r="AB765" s="13">
        <v>715</v>
      </c>
      <c r="AE765" s="51">
        <f t="shared" si="220"/>
        <v>8</v>
      </c>
      <c r="AG765" s="6" t="str">
        <f t="shared" si="221"/>
        <v>90MB1BG0-C1BAY0</v>
      </c>
      <c r="AH765" s="6" t="str">
        <f t="shared" si="222"/>
        <v>59MB1BGB-MB0A01S</v>
      </c>
      <c r="AI765" s="6" t="str">
        <f t="shared" si="223"/>
        <v/>
      </c>
      <c r="AJ765" s="6" t="str">
        <f t="shared" si="224"/>
        <v/>
      </c>
      <c r="AK765" s="6" t="str">
        <f t="shared" si="225"/>
        <v/>
      </c>
      <c r="AL765" s="6" t="str">
        <f t="shared" si="226"/>
        <v/>
      </c>
      <c r="AM765" s="6" t="str">
        <f t="shared" si="227"/>
        <v/>
      </c>
      <c r="AN765" s="6" t="str">
        <f t="shared" si="228"/>
        <v/>
      </c>
      <c r="AO765" s="6" t="str">
        <f t="shared" si="229"/>
        <v xml:space="preserve">90MB1BG0-C1BAY0 | 59MB1BGB-MB0A01S |  |  |  |  |  | </v>
      </c>
      <c r="AP765" s="6">
        <f t="shared" si="230"/>
        <v>100</v>
      </c>
      <c r="AQ765" s="4"/>
      <c r="AR765" s="6" t="b">
        <f t="shared" si="231"/>
        <v>1</v>
      </c>
      <c r="AS765" s="6" t="str">
        <f t="shared" si="232"/>
        <v>461E | 90MB1BG0-C1BAY0 | 59MB1BGB-MB0A01S |  |  |  |  |  |  | N0</v>
      </c>
      <c r="AT765" s="63">
        <f>IF(NOT(AR765),IF(TRIM($H765)="","Assembly","Phantom Alt"),VLOOKUP(F765,ZPCS04!B:G,6,0))</f>
        <v>824</v>
      </c>
      <c r="AU765" s="7"/>
      <c r="AV765" s="38">
        <f ca="1">IF(TRIM($W765)="F",OFFSET($A$5,MATCH($AS765,$AS$5:$AS765,0)-1,0),$A765)</f>
        <v>763</v>
      </c>
      <c r="AW765" s="38">
        <f ca="1">IFERROR(OFFSET(ZPCS04!$A$1,MATCH(F765,ZPCS04!B:B,0)-1,0),100)</f>
        <v>2</v>
      </c>
      <c r="AX765" s="7"/>
      <c r="AY765" s="6" t="b">
        <f t="shared" si="233"/>
        <v>1</v>
      </c>
      <c r="AZ765" s="6" t="b">
        <f t="shared" si="234"/>
        <v>1</v>
      </c>
      <c r="BB765" s="38" t="str">
        <f ca="1">IF(AT765="Phantom Alt",MATCH($AS765,$AS$5:$AS765,0),IF(OR(OFFSET($AF765,0,8-COUNTBLANK($AG765:$AN765))=$F764,$BE765=$BE764),$BB764,""))</f>
        <v/>
      </c>
      <c r="BC765" s="41"/>
      <c r="BD765" s="55" t="str">
        <f t="shared" si="235"/>
        <v>90MB1BG0-C1BAY0 | 10G212100414050</v>
      </c>
      <c r="BE765" s="55" t="str">
        <f t="shared" ca="1" si="236"/>
        <v>90MB1BG0-C1BAY0 | 59MB1BGB-MB0A01S</v>
      </c>
      <c r="BF765" s="57">
        <f ca="1">IFERROR(VLOOKUP($BE765,$BD$5:$BF764,3,0)*$AE765,VLOOKUP($C765,Demanda!$A:$B,2,0)*$AE765)*IF(AT765="Phantom Alt",$BC765,TRUE)</f>
        <v>12000</v>
      </c>
      <c r="BG765" s="57">
        <f t="shared" ca="1" si="237"/>
        <v>12000</v>
      </c>
      <c r="BH765" s="57">
        <f>SUMIF(Invoice!A:A,F765,Invoice!B:B)</f>
        <v>0</v>
      </c>
      <c r="BI765" s="57">
        <f t="shared" ca="1" si="238"/>
        <v>12000</v>
      </c>
      <c r="BJ765" s="57">
        <f ca="1">MIN((BI765-SUMIF($AS$5:AS764,AS765,$BJ$5:BJ764)),MAX(0,BH765-SUMIF($F$5:F764,F765,$BJ$5:BJ764)))</f>
        <v>0</v>
      </c>
      <c r="BK765" s="57">
        <f t="shared" ca="1" si="239"/>
        <v>0</v>
      </c>
      <c r="BL765" s="57">
        <f ca="1">MAX(0,SUMIF(Invoice!A:A,F765,Invoice!B:B)-SUMIF(F:F,F765,BJ:BJ))*(COUNTIF(F:F,F765)=COUNTIF($F$5:F765,F765))</f>
        <v>0</v>
      </c>
    </row>
    <row r="766" spans="1:64" hidden="1">
      <c r="A766" s="43">
        <v>767</v>
      </c>
      <c r="B766" s="13" t="s">
        <v>145</v>
      </c>
      <c r="C766" s="13" t="s">
        <v>5706</v>
      </c>
      <c r="D766" s="13">
        <v>2</v>
      </c>
      <c r="E766" s="13">
        <v>2420</v>
      </c>
      <c r="F766" s="71" t="s">
        <v>683</v>
      </c>
      <c r="G766" s="71" t="s">
        <v>684</v>
      </c>
      <c r="H766" s="13" t="s">
        <v>1604</v>
      </c>
      <c r="I766" s="13" t="s">
        <v>54</v>
      </c>
      <c r="J766" s="28">
        <v>100</v>
      </c>
      <c r="K766" s="13" t="s">
        <v>148</v>
      </c>
      <c r="L766" s="13" t="s">
        <v>53</v>
      </c>
      <c r="M766" s="13">
        <v>1</v>
      </c>
      <c r="N766" s="13">
        <v>1</v>
      </c>
      <c r="O766" s="13">
        <v>1</v>
      </c>
      <c r="P766" s="13">
        <v>2</v>
      </c>
      <c r="Q766" s="13">
        <v>1</v>
      </c>
      <c r="R766" s="13" t="s">
        <v>73</v>
      </c>
      <c r="S766" s="13" t="s">
        <v>73</v>
      </c>
      <c r="T766" s="13">
        <v>44901</v>
      </c>
      <c r="U766" s="13">
        <v>2958465</v>
      </c>
      <c r="V766" s="13" t="s">
        <v>5707</v>
      </c>
      <c r="W766" s="13" t="s">
        <v>144</v>
      </c>
      <c r="Y766" s="13" t="s">
        <v>143</v>
      </c>
      <c r="Z766" s="13">
        <v>7594328</v>
      </c>
      <c r="AA766" s="13">
        <v>1436</v>
      </c>
      <c r="AB766" s="13">
        <v>718</v>
      </c>
      <c r="AE766" s="51">
        <f t="shared" si="220"/>
        <v>1</v>
      </c>
      <c r="AG766" s="6" t="str">
        <f t="shared" si="221"/>
        <v>90MB1BG0-C1BAY0</v>
      </c>
      <c r="AH766" s="6" t="str">
        <f t="shared" si="222"/>
        <v>59MB1BGB-MB0A01S</v>
      </c>
      <c r="AI766" s="6" t="str">
        <f t="shared" si="223"/>
        <v/>
      </c>
      <c r="AJ766" s="6" t="str">
        <f t="shared" si="224"/>
        <v/>
      </c>
      <c r="AK766" s="6" t="str">
        <f t="shared" si="225"/>
        <v/>
      </c>
      <c r="AL766" s="6" t="str">
        <f t="shared" si="226"/>
        <v/>
      </c>
      <c r="AM766" s="6" t="str">
        <f t="shared" si="227"/>
        <v/>
      </c>
      <c r="AN766" s="6" t="str">
        <f t="shared" si="228"/>
        <v/>
      </c>
      <c r="AO766" s="6" t="str">
        <f t="shared" si="229"/>
        <v xml:space="preserve">90MB1BG0-C1BAY0 | 59MB1BGB-MB0A01S |  |  |  |  |  | </v>
      </c>
      <c r="AP766" s="6">
        <f t="shared" si="230"/>
        <v>100</v>
      </c>
      <c r="AQ766" s="4"/>
      <c r="AR766" s="6" t="b">
        <f t="shared" si="231"/>
        <v>1</v>
      </c>
      <c r="AS766" s="6" t="str">
        <f t="shared" si="232"/>
        <v>461E | 90MB1BG0-C1BAY0 | 59MB1BGB-MB0A01S |  |  |  |  |  |  | N1</v>
      </c>
      <c r="AT766" s="63">
        <f>IF(NOT(AR766),IF(TRIM($H766)="","Assembly","Phantom Alt"),VLOOKUP(F766,ZPCS04!B:G,6,0))</f>
        <v>1261</v>
      </c>
      <c r="AU766" s="7"/>
      <c r="AV766" s="38">
        <f ca="1">IF(TRIM($W766)="F",OFFSET($A$5,MATCH($AS766,$AS$5:$AS766,0)-1,0),$A766)</f>
        <v>767</v>
      </c>
      <c r="AW766" s="38">
        <f ca="1">IFERROR(OFFSET(ZPCS04!$A$1,MATCH(F766,ZPCS04!B:B,0)-1,0),100)</f>
        <v>2</v>
      </c>
      <c r="AX766" s="7"/>
      <c r="AY766" s="6" t="b">
        <f t="shared" si="233"/>
        <v>1</v>
      </c>
      <c r="AZ766" s="6" t="b">
        <f t="shared" si="234"/>
        <v>1</v>
      </c>
      <c r="BB766" s="38" t="str">
        <f ca="1">IF(AT766="Phantom Alt",MATCH($AS766,$AS$5:$AS766,0),IF(OR(OFFSET($AF766,0,8-COUNTBLANK($AG766:$AN766))=$F765,$BE766=$BE765),$BB765,""))</f>
        <v/>
      </c>
      <c r="BC766" s="41"/>
      <c r="BD766" s="55" t="str">
        <f t="shared" si="235"/>
        <v>90MB1BG0-C1BAY0 | 10G212100514010</v>
      </c>
      <c r="BE766" s="55" t="str">
        <f t="shared" ca="1" si="236"/>
        <v>90MB1BG0-C1BAY0 | 59MB1BGB-MB0A01S</v>
      </c>
      <c r="BF766" s="57">
        <f ca="1">IFERROR(VLOOKUP($BE766,$BD$5:$BF765,3,0)*$AE766,VLOOKUP($C766,Demanda!$A:$B,2,0)*$AE766)*IF(AT766="Phantom Alt",$BC766,TRUE)</f>
        <v>1500</v>
      </c>
      <c r="BG766" s="57">
        <f t="shared" ca="1" si="237"/>
        <v>1500</v>
      </c>
      <c r="BH766" s="57">
        <f>SUMIF(Invoice!A:A,F766,Invoice!B:B)</f>
        <v>0</v>
      </c>
      <c r="BI766" s="57">
        <f t="shared" ca="1" si="238"/>
        <v>1500</v>
      </c>
      <c r="BJ766" s="57">
        <f ca="1">MIN((BI766-SUMIF($AS$5:AS765,AS766,$BJ$5:BJ765)),MAX(0,BH766-SUMIF($F$5:F765,F766,$BJ$5:BJ765)))</f>
        <v>0</v>
      </c>
      <c r="BK766" s="57">
        <f t="shared" ca="1" si="239"/>
        <v>0</v>
      </c>
      <c r="BL766" s="57">
        <f ca="1">MAX(0,SUMIF(Invoice!A:A,F766,Invoice!B:B)-SUMIF(F:F,F766,BJ:BJ))*(COUNTIF(F:F,F766)=COUNTIF($F$5:F766,F766))</f>
        <v>0</v>
      </c>
    </row>
    <row r="767" spans="1:64" hidden="1">
      <c r="A767" s="43">
        <v>766</v>
      </c>
      <c r="B767" s="13" t="s">
        <v>145</v>
      </c>
      <c r="C767" s="13" t="s">
        <v>5706</v>
      </c>
      <c r="D767" s="13">
        <v>2</v>
      </c>
      <c r="E767" s="13">
        <v>2420</v>
      </c>
      <c r="F767" s="71" t="s">
        <v>685</v>
      </c>
      <c r="G767" s="71" t="s">
        <v>686</v>
      </c>
      <c r="H767" s="13" t="s">
        <v>1604</v>
      </c>
      <c r="I767" s="13" t="s">
        <v>55</v>
      </c>
      <c r="J767" s="28">
        <v>0</v>
      </c>
      <c r="K767" s="13" t="s">
        <v>148</v>
      </c>
      <c r="L767" s="13" t="s">
        <v>53</v>
      </c>
      <c r="M767" s="13">
        <v>1</v>
      </c>
      <c r="O767" s="13">
        <v>1</v>
      </c>
      <c r="P767" s="13">
        <v>2</v>
      </c>
      <c r="Q767" s="13">
        <v>2</v>
      </c>
      <c r="R767" s="13" t="s">
        <v>73</v>
      </c>
      <c r="S767" s="13" t="s">
        <v>73</v>
      </c>
      <c r="T767" s="13">
        <v>44901</v>
      </c>
      <c r="U767" s="13">
        <v>2958465</v>
      </c>
      <c r="V767" s="13" t="s">
        <v>5707</v>
      </c>
      <c r="W767" s="13" t="s">
        <v>144</v>
      </c>
      <c r="Y767" s="13" t="s">
        <v>143</v>
      </c>
      <c r="Z767" s="13">
        <v>7594328</v>
      </c>
      <c r="AA767" s="13">
        <v>1438</v>
      </c>
      <c r="AB767" s="13">
        <v>719</v>
      </c>
      <c r="AE767" s="51">
        <f t="shared" si="220"/>
        <v>1</v>
      </c>
      <c r="AG767" s="6" t="str">
        <f t="shared" si="221"/>
        <v>90MB1BG0-C1BAY0</v>
      </c>
      <c r="AH767" s="6" t="str">
        <f t="shared" si="222"/>
        <v>59MB1BGB-MB0A01S</v>
      </c>
      <c r="AI767" s="6" t="str">
        <f t="shared" si="223"/>
        <v/>
      </c>
      <c r="AJ767" s="6" t="str">
        <f t="shared" si="224"/>
        <v/>
      </c>
      <c r="AK767" s="6" t="str">
        <f t="shared" si="225"/>
        <v/>
      </c>
      <c r="AL767" s="6" t="str">
        <f t="shared" si="226"/>
        <v/>
      </c>
      <c r="AM767" s="6" t="str">
        <f t="shared" si="227"/>
        <v/>
      </c>
      <c r="AN767" s="6" t="str">
        <f t="shared" si="228"/>
        <v/>
      </c>
      <c r="AO767" s="6" t="str">
        <f t="shared" si="229"/>
        <v xml:space="preserve">90MB1BG0-C1BAY0 | 59MB1BGB-MB0A01S |  |  |  |  |  | </v>
      </c>
      <c r="AP767" s="6">
        <f t="shared" si="230"/>
        <v>0</v>
      </c>
      <c r="AQ767" s="4"/>
      <c r="AR767" s="6" t="b">
        <f t="shared" si="231"/>
        <v>1</v>
      </c>
      <c r="AS767" s="6" t="str">
        <f t="shared" si="232"/>
        <v>461E | 90MB1BG0-C1BAY0 | 59MB1BGB-MB0A01S |  |  |  |  |  |  | N1</v>
      </c>
      <c r="AT767" s="63">
        <f>IF(NOT(AR767),IF(TRIM($H767)="","Assembly","Phantom Alt"),VLOOKUP(F767,ZPCS04!B:G,6,0))</f>
        <v>1261</v>
      </c>
      <c r="AU767" s="7"/>
      <c r="AV767" s="38">
        <f ca="1">IF(TRIM($W767)="F",OFFSET($A$5,MATCH($AS767,$AS$5:$AS767,0)-1,0),$A767)</f>
        <v>767</v>
      </c>
      <c r="AW767" s="38">
        <f ca="1">IFERROR(OFFSET(ZPCS04!$A$1,MATCH(F767,ZPCS04!B:B,0)-1,0),100)</f>
        <v>1.9999999000000002</v>
      </c>
      <c r="AX767" s="7"/>
      <c r="AY767" s="6" t="b">
        <f t="shared" si="233"/>
        <v>1</v>
      </c>
      <c r="AZ767" s="6" t="b">
        <f t="shared" si="234"/>
        <v>1</v>
      </c>
      <c r="BB767" s="38" t="str">
        <f ca="1">IF(AT767="Phantom Alt",MATCH($AS767,$AS$5:$AS767,0),IF(OR(OFFSET($AF767,0,8-COUNTBLANK($AG767:$AN767))=$F766,$BE767=$BE766),$BB766,""))</f>
        <v/>
      </c>
      <c r="BC767" s="41"/>
      <c r="BD767" s="55" t="str">
        <f t="shared" si="235"/>
        <v>90MB1BG0-C1BAY0 | 10G212100514020</v>
      </c>
      <c r="BE767" s="55" t="str">
        <f t="shared" ca="1" si="236"/>
        <v>90MB1BG0-C1BAY0 | 59MB1BGB-MB0A01S</v>
      </c>
      <c r="BF767" s="57">
        <f ca="1">IFERROR(VLOOKUP($BE767,$BD$5:$BF766,3,0)*$AE767,VLOOKUP($C767,Demanda!$A:$B,2,0)*$AE767)*IF(AT767="Phantom Alt",$BC767,TRUE)</f>
        <v>1500</v>
      </c>
      <c r="BG767" s="57">
        <f t="shared" ca="1" si="237"/>
        <v>0</v>
      </c>
      <c r="BH767" s="57">
        <f>SUMIF(Invoice!A:A,F767,Invoice!B:B)</f>
        <v>10000</v>
      </c>
      <c r="BI767" s="57">
        <f t="shared" ca="1" si="238"/>
        <v>1500</v>
      </c>
      <c r="BJ767" s="57">
        <f ca="1">MIN((BI767-SUMIF($AS$5:AS766,AS767,$BJ$5:BJ766)),MAX(0,BH767-SUMIF($F$5:F766,F767,$BJ$5:BJ766)))</f>
        <v>1500</v>
      </c>
      <c r="BK767" s="57">
        <f t="shared" ca="1" si="239"/>
        <v>0</v>
      </c>
      <c r="BL767" s="57">
        <f ca="1">MAX(0,SUMIF(Invoice!A:A,F767,Invoice!B:B)-SUMIF(F:F,F767,BJ:BJ))*(COUNTIF(F:F,F767)=COUNTIF($F$5:F767,F767))</f>
        <v>8500</v>
      </c>
    </row>
    <row r="768" spans="1:64" hidden="1">
      <c r="A768" s="43">
        <v>768</v>
      </c>
      <c r="B768" s="13" t="s">
        <v>145</v>
      </c>
      <c r="C768" s="13" t="s">
        <v>5706</v>
      </c>
      <c r="D768" s="13">
        <v>2</v>
      </c>
      <c r="E768" s="13">
        <v>2420</v>
      </c>
      <c r="F768" s="71" t="s">
        <v>687</v>
      </c>
      <c r="G768" s="71" t="s">
        <v>688</v>
      </c>
      <c r="H768" s="13" t="s">
        <v>1604</v>
      </c>
      <c r="I768" s="13" t="s">
        <v>55</v>
      </c>
      <c r="J768" s="28">
        <v>0</v>
      </c>
      <c r="K768" s="13" t="s">
        <v>148</v>
      </c>
      <c r="L768" s="13" t="s">
        <v>53</v>
      </c>
      <c r="M768" s="13">
        <v>1</v>
      </c>
      <c r="O768" s="13">
        <v>1</v>
      </c>
      <c r="P768" s="13">
        <v>2</v>
      </c>
      <c r="Q768" s="13">
        <v>3</v>
      </c>
      <c r="R768" s="13" t="s">
        <v>73</v>
      </c>
      <c r="S768" s="13" t="s">
        <v>73</v>
      </c>
      <c r="T768" s="13">
        <v>44901</v>
      </c>
      <c r="U768" s="13">
        <v>2958465</v>
      </c>
      <c r="V768" s="13" t="s">
        <v>5707</v>
      </c>
      <c r="W768" s="13" t="s">
        <v>144</v>
      </c>
      <c r="Y768" s="13" t="s">
        <v>143</v>
      </c>
      <c r="Z768" s="13">
        <v>7594328</v>
      </c>
      <c r="AA768" s="13">
        <v>1440</v>
      </c>
      <c r="AB768" s="13">
        <v>720</v>
      </c>
      <c r="AE768" s="51">
        <f t="shared" si="220"/>
        <v>1</v>
      </c>
      <c r="AG768" s="6" t="str">
        <f t="shared" si="221"/>
        <v>90MB1BG0-C1BAY0</v>
      </c>
      <c r="AH768" s="6" t="str">
        <f t="shared" si="222"/>
        <v>59MB1BGB-MB0A01S</v>
      </c>
      <c r="AI768" s="6" t="str">
        <f t="shared" si="223"/>
        <v/>
      </c>
      <c r="AJ768" s="6" t="str">
        <f t="shared" si="224"/>
        <v/>
      </c>
      <c r="AK768" s="6" t="str">
        <f t="shared" si="225"/>
        <v/>
      </c>
      <c r="AL768" s="6" t="str">
        <f t="shared" si="226"/>
        <v/>
      </c>
      <c r="AM768" s="6" t="str">
        <f t="shared" si="227"/>
        <v/>
      </c>
      <c r="AN768" s="6" t="str">
        <f t="shared" si="228"/>
        <v/>
      </c>
      <c r="AO768" s="6" t="str">
        <f t="shared" si="229"/>
        <v xml:space="preserve">90MB1BG0-C1BAY0 | 59MB1BGB-MB0A01S |  |  |  |  |  | </v>
      </c>
      <c r="AP768" s="6">
        <f t="shared" si="230"/>
        <v>0</v>
      </c>
      <c r="AQ768" s="4"/>
      <c r="AR768" s="6" t="b">
        <f t="shared" si="231"/>
        <v>1</v>
      </c>
      <c r="AS768" s="6" t="str">
        <f t="shared" si="232"/>
        <v>461E | 90MB1BG0-C1BAY0 | 59MB1BGB-MB0A01S |  |  |  |  |  |  | N1</v>
      </c>
      <c r="AT768" s="63">
        <f>IF(NOT(AR768),IF(TRIM($H768)="","Assembly","Phantom Alt"),VLOOKUP(F768,ZPCS04!B:G,6,0))</f>
        <v>1261</v>
      </c>
      <c r="AU768" s="7"/>
      <c r="AV768" s="38">
        <f ca="1">IF(TRIM($W768)="F",OFFSET($A$5,MATCH($AS768,$AS$5:$AS768,0)-1,0),$A768)</f>
        <v>767</v>
      </c>
      <c r="AW768" s="38">
        <f ca="1">IFERROR(OFFSET(ZPCS04!$A$1,MATCH(F768,ZPCS04!B:B,0)-1,0),100)</f>
        <v>2</v>
      </c>
      <c r="AX768" s="7"/>
      <c r="AY768" s="6" t="b">
        <f t="shared" si="233"/>
        <v>1</v>
      </c>
      <c r="AZ768" s="6" t="b">
        <f t="shared" si="234"/>
        <v>1</v>
      </c>
      <c r="BB768" s="38" t="str">
        <f ca="1">IF(AT768="Phantom Alt",MATCH($AS768,$AS$5:$AS768,0),IF(OR(OFFSET($AF768,0,8-COUNTBLANK($AG768:$AN768))=$F767,$BE768=$BE767),$BB767,""))</f>
        <v/>
      </c>
      <c r="BC768" s="41"/>
      <c r="BD768" s="55" t="str">
        <f t="shared" si="235"/>
        <v>90MB1BG0-C1BAY0 | 10G212100514050</v>
      </c>
      <c r="BE768" s="55" t="str">
        <f t="shared" ca="1" si="236"/>
        <v>90MB1BG0-C1BAY0 | 59MB1BGB-MB0A01S</v>
      </c>
      <c r="BF768" s="57">
        <f ca="1">IFERROR(VLOOKUP($BE768,$BD$5:$BF767,3,0)*$AE768,VLOOKUP($C768,Demanda!$A:$B,2,0)*$AE768)*IF(AT768="Phantom Alt",$BC768,TRUE)</f>
        <v>1500</v>
      </c>
      <c r="BG768" s="57">
        <f t="shared" ca="1" si="237"/>
        <v>0</v>
      </c>
      <c r="BH768" s="57">
        <f>SUMIF(Invoice!A:A,F768,Invoice!B:B)</f>
        <v>0</v>
      </c>
      <c r="BI768" s="57">
        <f t="shared" ca="1" si="238"/>
        <v>1500</v>
      </c>
      <c r="BJ768" s="57">
        <f ca="1">MIN((BI768-SUMIF($AS$5:AS767,AS768,$BJ$5:BJ767)),MAX(0,BH768-SUMIF($F$5:F767,F768,$BJ$5:BJ767)))</f>
        <v>0</v>
      </c>
      <c r="BK768" s="57">
        <f t="shared" ca="1" si="239"/>
        <v>0</v>
      </c>
      <c r="BL768" s="57">
        <f ca="1">MAX(0,SUMIF(Invoice!A:A,F768,Invoice!B:B)-SUMIF(F:F,F768,BJ:BJ))*(COUNTIF(F:F,F768)=COUNTIF($F$5:F768,F768))</f>
        <v>0</v>
      </c>
    </row>
    <row r="769" spans="1:64" hidden="1">
      <c r="A769" s="43">
        <v>771</v>
      </c>
      <c r="B769" s="13" t="s">
        <v>145</v>
      </c>
      <c r="C769" s="13" t="s">
        <v>5706</v>
      </c>
      <c r="D769" s="13">
        <v>2</v>
      </c>
      <c r="E769" s="13">
        <v>2430</v>
      </c>
      <c r="F769" s="71" t="s">
        <v>306</v>
      </c>
      <c r="G769" s="71" t="s">
        <v>307</v>
      </c>
      <c r="I769" s="13" t="s">
        <v>54</v>
      </c>
      <c r="J769" s="28">
        <v>0</v>
      </c>
      <c r="K769" s="13" t="s">
        <v>148</v>
      </c>
      <c r="L769" s="13" t="s">
        <v>53</v>
      </c>
      <c r="M769" s="13">
        <v>1</v>
      </c>
      <c r="N769" s="13">
        <v>1</v>
      </c>
      <c r="O769" s="13">
        <v>1</v>
      </c>
      <c r="R769" s="13" t="s">
        <v>73</v>
      </c>
      <c r="S769" s="13" t="s">
        <v>73</v>
      </c>
      <c r="T769" s="13">
        <v>44901</v>
      </c>
      <c r="U769" s="13">
        <v>2958465</v>
      </c>
      <c r="V769" s="13" t="s">
        <v>5707</v>
      </c>
      <c r="W769" s="13" t="s">
        <v>144</v>
      </c>
      <c r="Y769" s="13" t="s">
        <v>143</v>
      </c>
      <c r="Z769" s="13">
        <v>7594328</v>
      </c>
      <c r="AA769" s="13">
        <v>1442</v>
      </c>
      <c r="AB769" s="13">
        <v>721</v>
      </c>
      <c r="AE769" s="51">
        <f t="shared" si="220"/>
        <v>1</v>
      </c>
      <c r="AG769" s="6" t="str">
        <f t="shared" si="221"/>
        <v>90MB1BG0-C1BAY0</v>
      </c>
      <c r="AH769" s="6" t="str">
        <f t="shared" si="222"/>
        <v>59MB1BGB-MB0A01S</v>
      </c>
      <c r="AI769" s="6" t="str">
        <f t="shared" si="223"/>
        <v/>
      </c>
      <c r="AJ769" s="6" t="str">
        <f t="shared" si="224"/>
        <v/>
      </c>
      <c r="AK769" s="6" t="str">
        <f t="shared" si="225"/>
        <v/>
      </c>
      <c r="AL769" s="6" t="str">
        <f t="shared" si="226"/>
        <v/>
      </c>
      <c r="AM769" s="6" t="str">
        <f t="shared" si="227"/>
        <v/>
      </c>
      <c r="AN769" s="6" t="str">
        <f t="shared" si="228"/>
        <v/>
      </c>
      <c r="AO769" s="6" t="str">
        <f t="shared" si="229"/>
        <v xml:space="preserve">90MB1BG0-C1BAY0 | 59MB1BGB-MB0A01S |  |  |  |  |  | </v>
      </c>
      <c r="AP769" s="6">
        <f t="shared" si="230"/>
        <v>100</v>
      </c>
      <c r="AQ769" s="4"/>
      <c r="AR769" s="6" t="b">
        <f t="shared" si="231"/>
        <v>1</v>
      </c>
      <c r="AS769" s="6" t="str">
        <f t="shared" si="232"/>
        <v>461E | 90MB1BG0-C1BAY0 | 59MB1BGB-MB0A01S |  |  |  |  |  |  | uniq769</v>
      </c>
      <c r="AT769" s="63">
        <f>IF(NOT(AR769),IF(TRIM($H769)="","Assembly","Phantom Alt"),VLOOKUP(F769,ZPCS04!B:G,6,0))</f>
        <v>328</v>
      </c>
      <c r="AU769" s="7"/>
      <c r="AV769" s="38">
        <f ca="1">IF(TRIM($W769)="F",OFFSET($A$5,MATCH($AS769,$AS$5:$AS769,0)-1,0),$A769)</f>
        <v>771</v>
      </c>
      <c r="AW769" s="38">
        <f ca="1">IFERROR(OFFSET(ZPCS04!$A$1,MATCH(F769,ZPCS04!B:B,0)-1,0),100)</f>
        <v>1.9999999850000001</v>
      </c>
      <c r="AX769" s="7"/>
      <c r="AY769" s="6" t="b">
        <f t="shared" si="233"/>
        <v>1</v>
      </c>
      <c r="AZ769" s="6" t="b">
        <f t="shared" si="234"/>
        <v>1</v>
      </c>
      <c r="BB769" s="38" t="str">
        <f ca="1">IF(AT769="Phantom Alt",MATCH($AS769,$AS$5:$AS769,0),IF(OR(OFFSET($AF769,0,8-COUNTBLANK($AG769:$AN769))=$F768,$BE769=$BE768),$BB768,""))</f>
        <v/>
      </c>
      <c r="BC769" s="41"/>
      <c r="BD769" s="55" t="str">
        <f t="shared" si="235"/>
        <v>90MB1BG0-C1BAY0 | 06015-00670000</v>
      </c>
      <c r="BE769" s="55" t="str">
        <f t="shared" ca="1" si="236"/>
        <v>90MB1BG0-C1BAY0 | 59MB1BGB-MB0A01S</v>
      </c>
      <c r="BF769" s="57">
        <f ca="1">IFERROR(VLOOKUP($BE769,$BD$5:$BF768,3,0)*$AE769,VLOOKUP($C769,Demanda!$A:$B,2,0)*$AE769)*IF(AT769="Phantom Alt",$BC769,TRUE)</f>
        <v>1500</v>
      </c>
      <c r="BG769" s="57">
        <f t="shared" ca="1" si="237"/>
        <v>1500</v>
      </c>
      <c r="BH769" s="57">
        <f>SUMIF(Invoice!A:A,F769,Invoice!B:B)</f>
        <v>1500</v>
      </c>
      <c r="BI769" s="57">
        <f t="shared" ca="1" si="238"/>
        <v>1500</v>
      </c>
      <c r="BJ769" s="57">
        <f ca="1">MIN((BI769-SUMIF($AS$5:AS768,AS769,$BJ$5:BJ768)),MAX(0,BH769-SUMIF($F$5:F768,F769,$BJ$5:BJ768)))</f>
        <v>1500</v>
      </c>
      <c r="BK769" s="57">
        <f t="shared" ca="1" si="239"/>
        <v>0</v>
      </c>
      <c r="BL769" s="57">
        <f ca="1">MAX(0,SUMIF(Invoice!A:A,F769,Invoice!B:B)-SUMIF(F:F,F769,BJ:BJ))*(COUNTIF(F:F,F769)=COUNTIF($F$5:F769,F769))</f>
        <v>0</v>
      </c>
    </row>
    <row r="770" spans="1:64" hidden="1">
      <c r="A770" s="43">
        <v>769</v>
      </c>
      <c r="B770" s="13" t="s">
        <v>145</v>
      </c>
      <c r="C770" s="13" t="s">
        <v>5706</v>
      </c>
      <c r="D770" s="13">
        <v>2</v>
      </c>
      <c r="E770" s="13">
        <v>2440</v>
      </c>
      <c r="F770" s="71" t="s">
        <v>5691</v>
      </c>
      <c r="G770" s="71" t="s">
        <v>5692</v>
      </c>
      <c r="H770" s="13" t="s">
        <v>1620</v>
      </c>
      <c r="I770" s="13" t="s">
        <v>55</v>
      </c>
      <c r="J770" s="28">
        <v>0</v>
      </c>
      <c r="K770" s="13" t="s">
        <v>462</v>
      </c>
      <c r="L770" s="13" t="s">
        <v>53</v>
      </c>
      <c r="M770" s="13">
        <v>2</v>
      </c>
      <c r="O770" s="13">
        <v>1</v>
      </c>
      <c r="P770" s="13">
        <v>2</v>
      </c>
      <c r="Q770" s="13">
        <v>2</v>
      </c>
      <c r="R770" s="13" t="s">
        <v>122</v>
      </c>
      <c r="S770" s="13" t="s">
        <v>122</v>
      </c>
      <c r="T770" s="13">
        <v>44901</v>
      </c>
      <c r="U770" s="13">
        <v>2958465</v>
      </c>
      <c r="V770" s="13" t="s">
        <v>5707</v>
      </c>
      <c r="W770" s="13" t="s">
        <v>144</v>
      </c>
      <c r="Y770" s="13" t="s">
        <v>143</v>
      </c>
      <c r="Z770" s="13">
        <v>7594328</v>
      </c>
      <c r="AA770" s="13">
        <v>1446</v>
      </c>
      <c r="AB770" s="13">
        <v>723</v>
      </c>
      <c r="AE770" s="51">
        <f t="shared" si="220"/>
        <v>2</v>
      </c>
      <c r="AG770" s="6" t="str">
        <f t="shared" si="221"/>
        <v>90MB1BG0-C1BAY0</v>
      </c>
      <c r="AH770" s="6" t="str">
        <f t="shared" si="222"/>
        <v>59MB1BGB-MB0A01S</v>
      </c>
      <c r="AI770" s="6" t="str">
        <f t="shared" si="223"/>
        <v/>
      </c>
      <c r="AJ770" s="6" t="str">
        <f t="shared" si="224"/>
        <v/>
      </c>
      <c r="AK770" s="6" t="str">
        <f t="shared" si="225"/>
        <v/>
      </c>
      <c r="AL770" s="6" t="str">
        <f t="shared" si="226"/>
        <v/>
      </c>
      <c r="AM770" s="6" t="str">
        <f t="shared" si="227"/>
        <v/>
      </c>
      <c r="AN770" s="6" t="str">
        <f t="shared" si="228"/>
        <v/>
      </c>
      <c r="AO770" s="6" t="str">
        <f t="shared" si="229"/>
        <v xml:space="preserve">90MB1BG0-C1BAY0 | 59MB1BGB-MB0A01S |  |  |  |  |  | </v>
      </c>
      <c r="AP770" s="6">
        <f t="shared" si="230"/>
        <v>0</v>
      </c>
      <c r="AQ770" s="4"/>
      <c r="AR770" s="6" t="b">
        <f t="shared" si="231"/>
        <v>1</v>
      </c>
      <c r="AS770" s="6" t="str">
        <f t="shared" si="232"/>
        <v>461E | 90MB1BG0-C1BAY0 | 59MB1BGB-MB0A01S |  |  |  |  |  |  | N3</v>
      </c>
      <c r="AT770" s="63">
        <f>IF(NOT(AR770),IF(TRIM($H770)="","Assembly","Phantom Alt"),VLOOKUP(F770,ZPCS04!B:G,6,0))</f>
        <v>1315</v>
      </c>
      <c r="AU770" s="7"/>
      <c r="AV770" s="38">
        <f ca="1">IF(TRIM($W770)="F",OFFSET($A$5,MATCH($AS770,$AS$5:$AS770,0)-1,0),$A770)</f>
        <v>769</v>
      </c>
      <c r="AW770" s="38">
        <f ca="1">IFERROR(OFFSET(ZPCS04!$A$1,MATCH(F770,ZPCS04!B:B,0)-1,0),100)</f>
        <v>1.9999999000000002</v>
      </c>
      <c r="AX770" s="7"/>
      <c r="AY770" s="6" t="b">
        <f t="shared" si="233"/>
        <v>1</v>
      </c>
      <c r="AZ770" s="6" t="b">
        <f t="shared" si="234"/>
        <v>1</v>
      </c>
      <c r="BB770" s="38" t="str">
        <f ca="1">IF(AT770="Phantom Alt",MATCH($AS770,$AS$5:$AS770,0),IF(OR(OFFSET($AF770,0,8-COUNTBLANK($AG770:$AN770))=$F769,$BE770=$BE769),$BB769,""))</f>
        <v/>
      </c>
      <c r="BC770" s="41"/>
      <c r="BD770" s="55" t="str">
        <f t="shared" si="235"/>
        <v>90MB1BG0-C1BAY0 | 10G212102004010</v>
      </c>
      <c r="BE770" s="55" t="str">
        <f t="shared" ca="1" si="236"/>
        <v>90MB1BG0-C1BAY0 | 59MB1BGB-MB0A01S</v>
      </c>
      <c r="BF770" s="57">
        <f ca="1">IFERROR(VLOOKUP($BE770,$BD$5:$BF769,3,0)*$AE770,VLOOKUP($C770,Demanda!$A:$B,2,0)*$AE770)*IF(AT770="Phantom Alt",$BC770,TRUE)</f>
        <v>3000</v>
      </c>
      <c r="BG770" s="57">
        <f t="shared" ca="1" si="237"/>
        <v>0</v>
      </c>
      <c r="BH770" s="57">
        <f>SUMIF(Invoice!A:A,F770,Invoice!B:B)</f>
        <v>10000</v>
      </c>
      <c r="BI770" s="57">
        <f t="shared" ca="1" si="238"/>
        <v>3000</v>
      </c>
      <c r="BJ770" s="57">
        <f ca="1">MIN((BI770-SUMIF($AS$5:AS769,AS770,$BJ$5:BJ769)),MAX(0,BH770-SUMIF($F$5:F769,F770,$BJ$5:BJ769)))</f>
        <v>3000</v>
      </c>
      <c r="BK770" s="57">
        <f t="shared" ca="1" si="239"/>
        <v>0</v>
      </c>
      <c r="BL770" s="57">
        <f ca="1">MAX(0,SUMIF(Invoice!A:A,F770,Invoice!B:B)-SUMIF(F:F,F770,BJ:BJ))*(COUNTIF(F:F,F770)=COUNTIF($F$5:F770,F770))</f>
        <v>7000</v>
      </c>
    </row>
    <row r="771" spans="1:64" hidden="1">
      <c r="A771" s="43">
        <v>770</v>
      </c>
      <c r="B771" s="13" t="s">
        <v>145</v>
      </c>
      <c r="C771" s="13" t="s">
        <v>5706</v>
      </c>
      <c r="D771" s="13">
        <v>2</v>
      </c>
      <c r="E771" s="13">
        <v>2440</v>
      </c>
      <c r="F771" s="71" t="s">
        <v>5693</v>
      </c>
      <c r="G771" s="71" t="s">
        <v>5734</v>
      </c>
      <c r="H771" s="13" t="s">
        <v>1620</v>
      </c>
      <c r="I771" s="13" t="s">
        <v>55</v>
      </c>
      <c r="J771" s="28">
        <v>0</v>
      </c>
      <c r="K771" s="13" t="s">
        <v>462</v>
      </c>
      <c r="L771" s="13" t="s">
        <v>53</v>
      </c>
      <c r="M771" s="13">
        <v>2</v>
      </c>
      <c r="O771" s="13">
        <v>1</v>
      </c>
      <c r="P771" s="13">
        <v>2</v>
      </c>
      <c r="Q771" s="13">
        <v>3</v>
      </c>
      <c r="R771" s="13" t="s">
        <v>122</v>
      </c>
      <c r="S771" s="13" t="s">
        <v>122</v>
      </c>
      <c r="T771" s="13">
        <v>44901</v>
      </c>
      <c r="U771" s="13">
        <v>2958465</v>
      </c>
      <c r="V771" s="13" t="s">
        <v>5707</v>
      </c>
      <c r="W771" s="13" t="s">
        <v>144</v>
      </c>
      <c r="Y771" s="13" t="s">
        <v>143</v>
      </c>
      <c r="Z771" s="13">
        <v>7594328</v>
      </c>
      <c r="AA771" s="13">
        <v>1448</v>
      </c>
      <c r="AB771" s="13">
        <v>724</v>
      </c>
      <c r="AE771" s="51">
        <f t="shared" si="220"/>
        <v>2</v>
      </c>
      <c r="AG771" s="6" t="str">
        <f t="shared" si="221"/>
        <v>90MB1BG0-C1BAY0</v>
      </c>
      <c r="AH771" s="6" t="str">
        <f t="shared" si="222"/>
        <v>59MB1BGB-MB0A01S</v>
      </c>
      <c r="AI771" s="6" t="str">
        <f t="shared" si="223"/>
        <v/>
      </c>
      <c r="AJ771" s="6" t="str">
        <f t="shared" si="224"/>
        <v/>
      </c>
      <c r="AK771" s="6" t="str">
        <f t="shared" si="225"/>
        <v/>
      </c>
      <c r="AL771" s="6" t="str">
        <f t="shared" si="226"/>
        <v/>
      </c>
      <c r="AM771" s="6" t="str">
        <f t="shared" si="227"/>
        <v/>
      </c>
      <c r="AN771" s="6" t="str">
        <f t="shared" si="228"/>
        <v/>
      </c>
      <c r="AO771" s="6" t="str">
        <f t="shared" si="229"/>
        <v xml:space="preserve">90MB1BG0-C1BAY0 | 59MB1BGB-MB0A01S |  |  |  |  |  | </v>
      </c>
      <c r="AP771" s="6">
        <f t="shared" si="230"/>
        <v>0</v>
      </c>
      <c r="AQ771" s="4"/>
      <c r="AR771" s="6" t="b">
        <f t="shared" si="231"/>
        <v>1</v>
      </c>
      <c r="AS771" s="6" t="str">
        <f t="shared" si="232"/>
        <v>461E | 90MB1BG0-C1BAY0 | 59MB1BGB-MB0A01S |  |  |  |  |  |  | N3</v>
      </c>
      <c r="AT771" s="63">
        <f>IF(NOT(AR771),IF(TRIM($H771)="","Assembly","Phantom Alt"),VLOOKUP(F771,ZPCS04!B:G,6,0))</f>
        <v>1315</v>
      </c>
      <c r="AU771" s="7"/>
      <c r="AV771" s="38">
        <f ca="1">IF(TRIM($W771)="F",OFFSET($A$5,MATCH($AS771,$AS$5:$AS771,0)-1,0),$A771)</f>
        <v>769</v>
      </c>
      <c r="AW771" s="38">
        <f ca="1">IFERROR(OFFSET(ZPCS04!$A$1,MATCH(F771,ZPCS04!B:B,0)-1,0),100)</f>
        <v>2</v>
      </c>
      <c r="AX771" s="7"/>
      <c r="AY771" s="6" t="b">
        <f t="shared" si="233"/>
        <v>1</v>
      </c>
      <c r="AZ771" s="6" t="b">
        <f t="shared" si="234"/>
        <v>1</v>
      </c>
      <c r="BB771" s="38" t="str">
        <f ca="1">IF(AT771="Phantom Alt",MATCH($AS771,$AS$5:$AS771,0),IF(OR(OFFSET($AF771,0,8-COUNTBLANK($AG771:$AN771))=$F770,$BE771=$BE770),$BB770,""))</f>
        <v/>
      </c>
      <c r="BC771" s="41"/>
      <c r="BD771" s="55" t="str">
        <f t="shared" si="235"/>
        <v>90MB1BG0-C1BAY0 | 10G212102004020</v>
      </c>
      <c r="BE771" s="55" t="str">
        <f t="shared" ca="1" si="236"/>
        <v>90MB1BG0-C1BAY0 | 59MB1BGB-MB0A01S</v>
      </c>
      <c r="BF771" s="57">
        <f ca="1">IFERROR(VLOOKUP($BE771,$BD$5:$BF770,3,0)*$AE771,VLOOKUP($C771,Demanda!$A:$B,2,0)*$AE771)*IF(AT771="Phantom Alt",$BC771,TRUE)</f>
        <v>3000</v>
      </c>
      <c r="BG771" s="57">
        <f t="shared" ca="1" si="237"/>
        <v>0</v>
      </c>
      <c r="BH771" s="57">
        <f>SUMIF(Invoice!A:A,F771,Invoice!B:B)</f>
        <v>0</v>
      </c>
      <c r="BI771" s="57">
        <f t="shared" ca="1" si="238"/>
        <v>3000</v>
      </c>
      <c r="BJ771" s="57">
        <f ca="1">MIN((BI771-SUMIF($AS$5:AS770,AS771,$BJ$5:BJ770)),MAX(0,BH771-SUMIF($F$5:F770,F771,$BJ$5:BJ770)))</f>
        <v>0</v>
      </c>
      <c r="BK771" s="57">
        <f t="shared" ca="1" si="239"/>
        <v>0</v>
      </c>
      <c r="BL771" s="57">
        <f ca="1">MAX(0,SUMIF(Invoice!A:A,F771,Invoice!B:B)-SUMIF(F:F,F771,BJ:BJ))*(COUNTIF(F:F,F771)=COUNTIF($F$5:F771,F771))</f>
        <v>0</v>
      </c>
    </row>
    <row r="772" spans="1:64" hidden="1">
      <c r="A772" s="43">
        <v>772</v>
      </c>
      <c r="B772" s="13" t="s">
        <v>145</v>
      </c>
      <c r="C772" s="13" t="s">
        <v>5706</v>
      </c>
      <c r="D772" s="13">
        <v>2</v>
      </c>
      <c r="E772" s="13">
        <v>2440</v>
      </c>
      <c r="F772" s="71" t="s">
        <v>5695</v>
      </c>
      <c r="G772" s="71" t="s">
        <v>5696</v>
      </c>
      <c r="H772" s="13" t="s">
        <v>1620</v>
      </c>
      <c r="I772" s="13" t="s">
        <v>54</v>
      </c>
      <c r="J772" s="28">
        <v>100</v>
      </c>
      <c r="K772" s="13" t="s">
        <v>148</v>
      </c>
      <c r="L772" s="13" t="s">
        <v>53</v>
      </c>
      <c r="M772" s="13">
        <v>2</v>
      </c>
      <c r="N772" s="13">
        <v>2</v>
      </c>
      <c r="O772" s="13">
        <v>1</v>
      </c>
      <c r="P772" s="13">
        <v>2</v>
      </c>
      <c r="Q772" s="13">
        <v>1</v>
      </c>
      <c r="R772" s="13" t="s">
        <v>73</v>
      </c>
      <c r="S772" s="13" t="s">
        <v>73</v>
      </c>
      <c r="T772" s="13">
        <v>44901</v>
      </c>
      <c r="U772" s="13">
        <v>2958465</v>
      </c>
      <c r="V772" s="13" t="s">
        <v>5707</v>
      </c>
      <c r="W772" s="13" t="s">
        <v>144</v>
      </c>
      <c r="Y772" s="13" t="s">
        <v>143</v>
      </c>
      <c r="Z772" s="13">
        <v>7594328</v>
      </c>
      <c r="AA772" s="13">
        <v>1444</v>
      </c>
      <c r="AB772" s="13">
        <v>722</v>
      </c>
      <c r="AE772" s="51">
        <f t="shared" si="220"/>
        <v>2</v>
      </c>
      <c r="AG772" s="6" t="str">
        <f t="shared" si="221"/>
        <v>90MB1BG0-C1BAY0</v>
      </c>
      <c r="AH772" s="6" t="str">
        <f t="shared" si="222"/>
        <v>59MB1BGB-MB0A01S</v>
      </c>
      <c r="AI772" s="6" t="str">
        <f t="shared" si="223"/>
        <v/>
      </c>
      <c r="AJ772" s="6" t="str">
        <f t="shared" si="224"/>
        <v/>
      </c>
      <c r="AK772" s="6" t="str">
        <f t="shared" si="225"/>
        <v/>
      </c>
      <c r="AL772" s="6" t="str">
        <f t="shared" si="226"/>
        <v/>
      </c>
      <c r="AM772" s="6" t="str">
        <f t="shared" si="227"/>
        <v/>
      </c>
      <c r="AN772" s="6" t="str">
        <f t="shared" si="228"/>
        <v/>
      </c>
      <c r="AO772" s="6" t="str">
        <f t="shared" si="229"/>
        <v xml:space="preserve">90MB1BG0-C1BAY0 | 59MB1BGB-MB0A01S |  |  |  |  |  | </v>
      </c>
      <c r="AP772" s="6">
        <f t="shared" si="230"/>
        <v>100</v>
      </c>
      <c r="AQ772" s="4"/>
      <c r="AR772" s="6" t="b">
        <f t="shared" si="231"/>
        <v>1</v>
      </c>
      <c r="AS772" s="6" t="str">
        <f t="shared" si="232"/>
        <v>461E | 90MB1BG0-C1BAY0 | 59MB1BGB-MB0A01S |  |  |  |  |  |  | N3</v>
      </c>
      <c r="AT772" s="63">
        <f>IF(NOT(AR772),IF(TRIM($H772)="","Assembly","Phantom Alt"),VLOOKUP(F772,ZPCS04!B:G,6,0))</f>
        <v>1315</v>
      </c>
      <c r="AU772" s="7"/>
      <c r="AV772" s="38">
        <f ca="1">IF(TRIM($W772)="F",OFFSET($A$5,MATCH($AS772,$AS$5:$AS772,0)-1,0),$A772)</f>
        <v>769</v>
      </c>
      <c r="AW772" s="38">
        <f ca="1">IFERROR(OFFSET(ZPCS04!$A$1,MATCH(F772,ZPCS04!B:B,0)-1,0),100)</f>
        <v>2</v>
      </c>
      <c r="AX772" s="7"/>
      <c r="AY772" s="6" t="b">
        <f t="shared" si="233"/>
        <v>1</v>
      </c>
      <c r="AZ772" s="6" t="b">
        <f t="shared" si="234"/>
        <v>1</v>
      </c>
      <c r="BB772" s="38" t="str">
        <f ca="1">IF(AT772="Phantom Alt",MATCH($AS772,$AS$5:$AS772,0),IF(OR(OFFSET($AF772,0,8-COUNTBLANK($AG772:$AN772))=$F771,$BE772=$BE771),$BB771,""))</f>
        <v/>
      </c>
      <c r="BC772" s="41"/>
      <c r="BD772" s="55" t="str">
        <f t="shared" si="235"/>
        <v>90MB1BG0-C1BAY0 | 10G212102004050</v>
      </c>
      <c r="BE772" s="55" t="str">
        <f t="shared" ca="1" si="236"/>
        <v>90MB1BG0-C1BAY0 | 59MB1BGB-MB0A01S</v>
      </c>
      <c r="BF772" s="57">
        <f ca="1">IFERROR(VLOOKUP($BE772,$BD$5:$BF771,3,0)*$AE772,VLOOKUP($C772,Demanda!$A:$B,2,0)*$AE772)*IF(AT772="Phantom Alt",$BC772,TRUE)</f>
        <v>3000</v>
      </c>
      <c r="BG772" s="57">
        <f t="shared" ca="1" si="237"/>
        <v>3000</v>
      </c>
      <c r="BH772" s="57">
        <f>SUMIF(Invoice!A:A,F772,Invoice!B:B)</f>
        <v>0</v>
      </c>
      <c r="BI772" s="57">
        <f t="shared" ca="1" si="238"/>
        <v>3000</v>
      </c>
      <c r="BJ772" s="57">
        <f ca="1">MIN((BI772-SUMIF($AS$5:AS771,AS772,$BJ$5:BJ771)),MAX(0,BH772-SUMIF($F$5:F771,F772,$BJ$5:BJ771)))</f>
        <v>0</v>
      </c>
      <c r="BK772" s="57">
        <f t="shared" ca="1" si="239"/>
        <v>0</v>
      </c>
      <c r="BL772" s="57">
        <f ca="1">MAX(0,SUMIF(Invoice!A:A,F772,Invoice!B:B)-SUMIF(F:F,F772,BJ:BJ))*(COUNTIF(F:F,F772)=COUNTIF($F$5:F772,F772))</f>
        <v>0</v>
      </c>
    </row>
    <row r="773" spans="1:64" hidden="1">
      <c r="A773" s="43">
        <v>773</v>
      </c>
      <c r="B773" s="13" t="s">
        <v>145</v>
      </c>
      <c r="C773" s="13" t="s">
        <v>5706</v>
      </c>
      <c r="D773" s="13">
        <v>2</v>
      </c>
      <c r="E773" s="13">
        <v>2450</v>
      </c>
      <c r="F773" s="71" t="s">
        <v>4299</v>
      </c>
      <c r="G773" s="71" t="s">
        <v>5735</v>
      </c>
      <c r="H773" s="13" t="s">
        <v>1629</v>
      </c>
      <c r="I773" s="13" t="s">
        <v>55</v>
      </c>
      <c r="J773" s="28">
        <v>0</v>
      </c>
      <c r="K773" s="13" t="s">
        <v>462</v>
      </c>
      <c r="L773" s="13" t="s">
        <v>53</v>
      </c>
      <c r="M773" s="13">
        <v>1</v>
      </c>
      <c r="O773" s="13">
        <v>1</v>
      </c>
      <c r="P773" s="13">
        <v>2</v>
      </c>
      <c r="Q773" s="13">
        <v>2</v>
      </c>
      <c r="R773" s="13" t="s">
        <v>122</v>
      </c>
      <c r="S773" s="13" t="s">
        <v>122</v>
      </c>
      <c r="T773" s="13">
        <v>44901</v>
      </c>
      <c r="U773" s="13">
        <v>2958465</v>
      </c>
      <c r="V773" s="13" t="s">
        <v>5707</v>
      </c>
      <c r="W773" s="13" t="s">
        <v>144</v>
      </c>
      <c r="Y773" s="13" t="s">
        <v>143</v>
      </c>
      <c r="Z773" s="13">
        <v>7594328</v>
      </c>
      <c r="AA773" s="13">
        <v>1452</v>
      </c>
      <c r="AB773" s="13">
        <v>726</v>
      </c>
      <c r="AE773" s="51">
        <f t="shared" si="220"/>
        <v>1</v>
      </c>
      <c r="AG773" s="6" t="str">
        <f t="shared" si="221"/>
        <v>90MB1BG0-C1BAY0</v>
      </c>
      <c r="AH773" s="6" t="str">
        <f t="shared" si="222"/>
        <v>59MB1BGB-MB0A01S</v>
      </c>
      <c r="AI773" s="6" t="str">
        <f t="shared" si="223"/>
        <v/>
      </c>
      <c r="AJ773" s="6" t="str">
        <f t="shared" si="224"/>
        <v/>
      </c>
      <c r="AK773" s="6" t="str">
        <f t="shared" si="225"/>
        <v/>
      </c>
      <c r="AL773" s="6" t="str">
        <f t="shared" si="226"/>
        <v/>
      </c>
      <c r="AM773" s="6" t="str">
        <f t="shared" si="227"/>
        <v/>
      </c>
      <c r="AN773" s="6" t="str">
        <f t="shared" si="228"/>
        <v/>
      </c>
      <c r="AO773" s="6" t="str">
        <f t="shared" si="229"/>
        <v xml:space="preserve">90MB1BG0-C1BAY0 | 59MB1BGB-MB0A01S |  |  |  |  |  | </v>
      </c>
      <c r="AP773" s="6">
        <f t="shared" si="230"/>
        <v>0</v>
      </c>
      <c r="AQ773" s="4"/>
      <c r="AR773" s="6" t="b">
        <f t="shared" si="231"/>
        <v>1</v>
      </c>
      <c r="AS773" s="6" t="str">
        <f t="shared" si="232"/>
        <v>461E | 90MB1BG0-C1BAY0 | 59MB1BGB-MB0A01S |  |  |  |  |  |  | N4</v>
      </c>
      <c r="AT773" s="63">
        <f>IF(NOT(AR773),IF(TRIM($H773)="","Assembly","Phantom Alt"),VLOOKUP(F773,ZPCS04!B:G,6,0))</f>
        <v>951</v>
      </c>
      <c r="AU773" s="7"/>
      <c r="AV773" s="38">
        <f ca="1">IF(TRIM($W773)="F",OFFSET($A$5,MATCH($AS773,$AS$5:$AS773,0)-1,0),$A773)</f>
        <v>773</v>
      </c>
      <c r="AW773" s="38">
        <f ca="1">IFERROR(OFFSET(ZPCS04!$A$1,MATCH(F773,ZPCS04!B:B,0)-1,0),100)</f>
        <v>2</v>
      </c>
      <c r="AX773" s="7"/>
      <c r="AY773" s="6" t="b">
        <f t="shared" si="233"/>
        <v>1</v>
      </c>
      <c r="AZ773" s="6" t="b">
        <f t="shared" si="234"/>
        <v>1</v>
      </c>
      <c r="BB773" s="38" t="str">
        <f ca="1">IF(AT773="Phantom Alt",MATCH($AS773,$AS$5:$AS773,0),IF(OR(OFFSET($AF773,0,8-COUNTBLANK($AG773:$AN773))=$F772,$BE773=$BE772),$BB772,""))</f>
        <v/>
      </c>
      <c r="BC773" s="41"/>
      <c r="BD773" s="55" t="str">
        <f t="shared" si="235"/>
        <v>90MB1BG0-C1BAY0 | 10G212105214010</v>
      </c>
      <c r="BE773" s="55" t="str">
        <f t="shared" ca="1" si="236"/>
        <v>90MB1BG0-C1BAY0 | 59MB1BGB-MB0A01S</v>
      </c>
      <c r="BF773" s="57">
        <f ca="1">IFERROR(VLOOKUP($BE773,$BD$5:$BF772,3,0)*$AE773,VLOOKUP($C773,Demanda!$A:$B,2,0)*$AE773)*IF(AT773="Phantom Alt",$BC773,TRUE)</f>
        <v>1500</v>
      </c>
      <c r="BG773" s="57">
        <f t="shared" ca="1" si="237"/>
        <v>0</v>
      </c>
      <c r="BH773" s="57">
        <f>SUMIF(Invoice!A:A,F773,Invoice!B:B)</f>
        <v>0</v>
      </c>
      <c r="BI773" s="57">
        <f t="shared" ca="1" si="238"/>
        <v>1500</v>
      </c>
      <c r="BJ773" s="57">
        <f ca="1">MIN((BI773-SUMIF($AS$5:AS772,AS773,$BJ$5:BJ772)),MAX(0,BH773-SUMIF($F$5:F772,F773,$BJ$5:BJ772)))</f>
        <v>0</v>
      </c>
      <c r="BK773" s="57">
        <f t="shared" ca="1" si="239"/>
        <v>0</v>
      </c>
      <c r="BL773" s="57">
        <f ca="1">MAX(0,SUMIF(Invoice!A:A,F773,Invoice!B:B)-SUMIF(F:F,F773,BJ:BJ))*(COUNTIF(F:F,F773)=COUNTIF($F$5:F773,F773))</f>
        <v>0</v>
      </c>
    </row>
    <row r="774" spans="1:64" hidden="1">
      <c r="A774" s="43">
        <v>774</v>
      </c>
      <c r="B774" s="13" t="s">
        <v>145</v>
      </c>
      <c r="C774" s="13" t="s">
        <v>5706</v>
      </c>
      <c r="D774" s="13">
        <v>2</v>
      </c>
      <c r="E774" s="13">
        <v>2450</v>
      </c>
      <c r="F774" s="71" t="s">
        <v>4301</v>
      </c>
      <c r="G774" s="71" t="s">
        <v>4302</v>
      </c>
      <c r="H774" s="13" t="s">
        <v>1629</v>
      </c>
      <c r="I774" s="13" t="s">
        <v>55</v>
      </c>
      <c r="J774" s="28">
        <v>0</v>
      </c>
      <c r="K774" s="13" t="s">
        <v>462</v>
      </c>
      <c r="L774" s="13" t="s">
        <v>53</v>
      </c>
      <c r="M774" s="13">
        <v>1</v>
      </c>
      <c r="O774" s="13">
        <v>1</v>
      </c>
      <c r="P774" s="13">
        <v>2</v>
      </c>
      <c r="Q774" s="13">
        <v>3</v>
      </c>
      <c r="R774" s="13" t="s">
        <v>122</v>
      </c>
      <c r="S774" s="13" t="s">
        <v>122</v>
      </c>
      <c r="T774" s="13">
        <v>44901</v>
      </c>
      <c r="U774" s="13">
        <v>2958465</v>
      </c>
      <c r="V774" s="13" t="s">
        <v>5707</v>
      </c>
      <c r="W774" s="13" t="s">
        <v>144</v>
      </c>
      <c r="Y774" s="13" t="s">
        <v>143</v>
      </c>
      <c r="Z774" s="13">
        <v>7594328</v>
      </c>
      <c r="AA774" s="13">
        <v>1454</v>
      </c>
      <c r="AB774" s="13">
        <v>727</v>
      </c>
      <c r="AE774" s="51">
        <f t="shared" ref="AE774:AE837" si="240">M774/O774</f>
        <v>1</v>
      </c>
      <c r="AG774" s="6" t="str">
        <f t="shared" ref="AG774:AG837" si="241">C774</f>
        <v>90MB1BG0-C1BAY0</v>
      </c>
      <c r="AH774" s="6" t="str">
        <f t="shared" ref="AH774:AH837" si="242">IF($D774&lt;=AH$4,"",IF(AND($D773=AH$4,$D774&gt;AH$4),$F773,AH773))</f>
        <v>59MB1BGB-MB0A01S</v>
      </c>
      <c r="AI774" s="6" t="str">
        <f t="shared" ref="AI774:AI837" si="243">IF($D774&lt;=AI$4,"",IF(AND($D773=AI$4,$D774&gt;AI$4),$F773,AI773))</f>
        <v/>
      </c>
      <c r="AJ774" s="6" t="str">
        <f t="shared" ref="AJ774:AJ837" si="244">IF($D774&lt;=AJ$4,"",IF(AND($D773=AJ$4,$D774&gt;AJ$4),$F773,AJ773))</f>
        <v/>
      </c>
      <c r="AK774" s="6" t="str">
        <f t="shared" ref="AK774:AK837" si="245">IF($D774&lt;=AK$4,"",IF(AND($D773=AK$4,$D774&gt;AK$4),$F773,AK773))</f>
        <v/>
      </c>
      <c r="AL774" s="6" t="str">
        <f t="shared" ref="AL774:AL837" si="246">IF($D774&lt;=AL$4,"",IF(AND($D773=AL$4,$D774&gt;AL$4),$F773,AL773))</f>
        <v/>
      </c>
      <c r="AM774" s="6" t="str">
        <f t="shared" ref="AM774:AM837" si="247">IF($D774&lt;=AM$4,"",IF(AND($D773=AM$4,$D774&gt;AM$4),$F773,AM773))</f>
        <v/>
      </c>
      <c r="AN774" s="6" t="str">
        <f t="shared" ref="AN774:AN837" si="248">IF($D774&lt;=AN$4,"",IF(AND($D773=AN$4,$D774&gt;AN$4),$F773,AN773))</f>
        <v/>
      </c>
      <c r="AO774" s="6" t="str">
        <f t="shared" ref="AO774:AO837" si="249">CONCATENATE(AG774," | ",AH774," | ",AI774," | ",AJ774," | ",AK774," | ",AL774," | ",AM774," | ",AN774)</f>
        <v xml:space="preserve">90MB1BG0-C1BAY0 | 59MB1BGB-MB0A01S |  |  |  |  |  | </v>
      </c>
      <c r="AP774" s="6">
        <f t="shared" ref="AP774:AP837" si="250">IF(TRIM(H774)="",100,J774)</f>
        <v>0</v>
      </c>
      <c r="AQ774" s="4"/>
      <c r="AR774" s="6" t="b">
        <f t="shared" ref="AR774:AR837" si="251">NOT(TRIM(W774)&lt;&gt;"F")</f>
        <v>1</v>
      </c>
      <c r="AS774" s="6" t="str">
        <f t="shared" ref="AS774:AS837" si="252">$B774&amp;" | "&amp;$AO774&amp;" | "&amp;IF(TRIM(H774)="","uniq"&amp;ROW(),TRIM(H774))</f>
        <v>461E | 90MB1BG0-C1BAY0 | 59MB1BGB-MB0A01S |  |  |  |  |  |  | N4</v>
      </c>
      <c r="AT774" s="63">
        <f>IF(NOT(AR774),IF(TRIM($H774)="","Assembly","Phantom Alt"),VLOOKUP(F774,ZPCS04!B:G,6,0))</f>
        <v>951</v>
      </c>
      <c r="AU774" s="7"/>
      <c r="AV774" s="38">
        <f ca="1">IF(TRIM($W774)="F",OFFSET($A$5,MATCH($AS774,$AS$5:$AS774,0)-1,0),$A774)</f>
        <v>773</v>
      </c>
      <c r="AW774" s="38">
        <f ca="1">IFERROR(OFFSET(ZPCS04!$A$1,MATCH(F774,ZPCS04!B:B,0)-1,0),100)</f>
        <v>2</v>
      </c>
      <c r="AX774" s="7"/>
      <c r="AY774" s="6" t="b">
        <f t="shared" ref="AY774:AY837" si="253">SUMIF(AS:AS,AS774,AP:AP)=100</f>
        <v>1</v>
      </c>
      <c r="AZ774" s="6" t="b">
        <f t="shared" ref="AZ774:AZ837" si="254">SUMIF(AS:AS,AS774,AE:AE)/COUNTIF(AS:AS,AS774)=AE774</f>
        <v>1</v>
      </c>
      <c r="BB774" s="38" t="str">
        <f ca="1">IF(AT774="Phantom Alt",MATCH($AS774,$AS$5:$AS774,0),IF(OR(OFFSET($AF774,0,8-COUNTBLANK($AG774:$AN774))=$F773,$BE774=$BE773),$BB773,""))</f>
        <v/>
      </c>
      <c r="BC774" s="41"/>
      <c r="BD774" s="55" t="str">
        <f t="shared" ref="BD774:BD837" si="255">C774&amp;" | "&amp;F774</f>
        <v>90MB1BG0-C1BAY0 | 10G212105214020</v>
      </c>
      <c r="BE774" s="55" t="str">
        <f t="shared" ref="BE774:BE837" ca="1" si="256">C774&amp;" | "&amp;OFFSET($AF774,0,8-COUNTBLANK($AG774:$AN774))</f>
        <v>90MB1BG0-C1BAY0 | 59MB1BGB-MB0A01S</v>
      </c>
      <c r="BF774" s="57">
        <f ca="1">IFERROR(VLOOKUP($BE774,$BD$5:$BF773,3,0)*$AE774,VLOOKUP($C774,Demanda!$A:$B,2,0)*$AE774)*IF(AT774="Phantom Alt",$BC774,TRUE)</f>
        <v>1500</v>
      </c>
      <c r="BG774" s="57">
        <f t="shared" ref="BG774:BG837" ca="1" si="257">BF774*(AP774/100)</f>
        <v>0</v>
      </c>
      <c r="BH774" s="57">
        <f>SUMIF(Invoice!A:A,F774,Invoice!B:B)</f>
        <v>0</v>
      </c>
      <c r="BI774" s="57">
        <f t="shared" ref="BI774:BI837" ca="1" si="258">SUMIF(AS:AS,AS774,BG:BG)</f>
        <v>1500</v>
      </c>
      <c r="BJ774" s="57">
        <f ca="1">MIN((BI774-SUMIF($AS$5:AS773,AS774,$BJ$5:BJ773)),MAX(0,BH774-SUMIF($F$5:F773,F774,$BJ$5:BJ773)))</f>
        <v>0</v>
      </c>
      <c r="BK774" s="57">
        <f t="shared" ref="BK774:BK837" ca="1" si="259">(-SUMIF(AS:AS,AS774,BG:BG)+SUMIF(AS:AS,AS774,BJ:BJ))*(AP774=100)*AR774</f>
        <v>0</v>
      </c>
      <c r="BL774" s="57">
        <f ca="1">MAX(0,SUMIF(Invoice!A:A,F774,Invoice!B:B)-SUMIF(F:F,F774,BJ:BJ))*(COUNTIF(F:F,F774)=COUNTIF($F$5:F774,F774))</f>
        <v>0</v>
      </c>
    </row>
    <row r="775" spans="1:64" hidden="1">
      <c r="A775" s="43">
        <v>775</v>
      </c>
      <c r="B775" s="13" t="s">
        <v>145</v>
      </c>
      <c r="C775" s="13" t="s">
        <v>5706</v>
      </c>
      <c r="D775" s="13">
        <v>2</v>
      </c>
      <c r="E775" s="13">
        <v>2450</v>
      </c>
      <c r="F775" s="71" t="s">
        <v>4303</v>
      </c>
      <c r="G775" s="71" t="s">
        <v>5735</v>
      </c>
      <c r="H775" s="13" t="s">
        <v>1629</v>
      </c>
      <c r="I775" s="13" t="s">
        <v>55</v>
      </c>
      <c r="J775" s="28">
        <v>0</v>
      </c>
      <c r="K775" s="13" t="s">
        <v>462</v>
      </c>
      <c r="L775" s="13" t="s">
        <v>53</v>
      </c>
      <c r="M775" s="13">
        <v>1</v>
      </c>
      <c r="O775" s="13">
        <v>1</v>
      </c>
      <c r="P775" s="13">
        <v>2</v>
      </c>
      <c r="Q775" s="13">
        <v>4</v>
      </c>
      <c r="R775" s="13" t="s">
        <v>122</v>
      </c>
      <c r="S775" s="13" t="s">
        <v>122</v>
      </c>
      <c r="T775" s="13">
        <v>44901</v>
      </c>
      <c r="U775" s="13">
        <v>2958465</v>
      </c>
      <c r="V775" s="13" t="s">
        <v>5707</v>
      </c>
      <c r="W775" s="13" t="s">
        <v>144</v>
      </c>
      <c r="Y775" s="13" t="s">
        <v>143</v>
      </c>
      <c r="Z775" s="13">
        <v>7594328</v>
      </c>
      <c r="AA775" s="13">
        <v>1456</v>
      </c>
      <c r="AB775" s="13">
        <v>728</v>
      </c>
      <c r="AE775" s="51">
        <f t="shared" si="240"/>
        <v>1</v>
      </c>
      <c r="AG775" s="6" t="str">
        <f t="shared" si="241"/>
        <v>90MB1BG0-C1BAY0</v>
      </c>
      <c r="AH775" s="6" t="str">
        <f t="shared" si="242"/>
        <v>59MB1BGB-MB0A01S</v>
      </c>
      <c r="AI775" s="6" t="str">
        <f t="shared" si="243"/>
        <v/>
      </c>
      <c r="AJ775" s="6" t="str">
        <f t="shared" si="244"/>
        <v/>
      </c>
      <c r="AK775" s="6" t="str">
        <f t="shared" si="245"/>
        <v/>
      </c>
      <c r="AL775" s="6" t="str">
        <f t="shared" si="246"/>
        <v/>
      </c>
      <c r="AM775" s="6" t="str">
        <f t="shared" si="247"/>
        <v/>
      </c>
      <c r="AN775" s="6" t="str">
        <f t="shared" si="248"/>
        <v/>
      </c>
      <c r="AO775" s="6" t="str">
        <f t="shared" si="249"/>
        <v xml:space="preserve">90MB1BG0-C1BAY0 | 59MB1BGB-MB0A01S |  |  |  |  |  | </v>
      </c>
      <c r="AP775" s="6">
        <f t="shared" si="250"/>
        <v>0</v>
      </c>
      <c r="AQ775" s="4"/>
      <c r="AR775" s="6" t="b">
        <f t="shared" si="251"/>
        <v>1</v>
      </c>
      <c r="AS775" s="6" t="str">
        <f t="shared" si="252"/>
        <v>461E | 90MB1BG0-C1BAY0 | 59MB1BGB-MB0A01S |  |  |  |  |  |  | N4</v>
      </c>
      <c r="AT775" s="63">
        <f>IF(NOT(AR775),IF(TRIM($H775)="","Assembly","Phantom Alt"),VLOOKUP(F775,ZPCS04!B:G,6,0))</f>
        <v>951</v>
      </c>
      <c r="AU775" s="7"/>
      <c r="AV775" s="38">
        <f ca="1">IF(TRIM($W775)="F",OFFSET($A$5,MATCH($AS775,$AS$5:$AS775,0)-1,0),$A775)</f>
        <v>773</v>
      </c>
      <c r="AW775" s="38">
        <f ca="1">IFERROR(OFFSET(ZPCS04!$A$1,MATCH(F775,ZPCS04!B:B,0)-1,0),100)</f>
        <v>2</v>
      </c>
      <c r="AX775" s="7"/>
      <c r="AY775" s="6" t="b">
        <f t="shared" si="253"/>
        <v>1</v>
      </c>
      <c r="AZ775" s="6" t="b">
        <f t="shared" si="254"/>
        <v>1</v>
      </c>
      <c r="BB775" s="38" t="str">
        <f ca="1">IF(AT775="Phantom Alt",MATCH($AS775,$AS$5:$AS775,0),IF(OR(OFFSET($AF775,0,8-COUNTBLANK($AG775:$AN775))=$F774,$BE775=$BE774),$BB774,""))</f>
        <v/>
      </c>
      <c r="BC775" s="41"/>
      <c r="BD775" s="55" t="str">
        <f t="shared" si="255"/>
        <v>90MB1BG0-C1BAY0 | 10G212105214030</v>
      </c>
      <c r="BE775" s="55" t="str">
        <f t="shared" ca="1" si="256"/>
        <v>90MB1BG0-C1BAY0 | 59MB1BGB-MB0A01S</v>
      </c>
      <c r="BF775" s="57">
        <f ca="1">IFERROR(VLOOKUP($BE775,$BD$5:$BF774,3,0)*$AE775,VLOOKUP($C775,Demanda!$A:$B,2,0)*$AE775)*IF(AT775="Phantom Alt",$BC775,TRUE)</f>
        <v>1500</v>
      </c>
      <c r="BG775" s="57">
        <f t="shared" ca="1" si="257"/>
        <v>0</v>
      </c>
      <c r="BH775" s="57">
        <f>SUMIF(Invoice!A:A,F775,Invoice!B:B)</f>
        <v>0</v>
      </c>
      <c r="BI775" s="57">
        <f t="shared" ca="1" si="258"/>
        <v>1500</v>
      </c>
      <c r="BJ775" s="57">
        <f ca="1">MIN((BI775-SUMIF($AS$5:AS774,AS775,$BJ$5:BJ774)),MAX(0,BH775-SUMIF($F$5:F774,F775,$BJ$5:BJ774)))</f>
        <v>0</v>
      </c>
      <c r="BK775" s="57">
        <f t="shared" ca="1" si="259"/>
        <v>0</v>
      </c>
      <c r="BL775" s="57">
        <f ca="1">MAX(0,SUMIF(Invoice!A:A,F775,Invoice!B:B)-SUMIF(F:F,F775,BJ:BJ))*(COUNTIF(F:F,F775)=COUNTIF($F$5:F775,F775))</f>
        <v>0</v>
      </c>
    </row>
    <row r="776" spans="1:64" hidden="1">
      <c r="A776" s="43">
        <v>777</v>
      </c>
      <c r="B776" s="13" t="s">
        <v>145</v>
      </c>
      <c r="C776" s="13" t="s">
        <v>5706</v>
      </c>
      <c r="D776" s="13">
        <v>2</v>
      </c>
      <c r="E776" s="13">
        <v>2450</v>
      </c>
      <c r="F776" s="71" t="s">
        <v>4304</v>
      </c>
      <c r="G776" s="71" t="s">
        <v>4305</v>
      </c>
      <c r="H776" s="13" t="s">
        <v>1629</v>
      </c>
      <c r="I776" s="13" t="s">
        <v>54</v>
      </c>
      <c r="J776" s="28">
        <v>100</v>
      </c>
      <c r="K776" s="13" t="s">
        <v>148</v>
      </c>
      <c r="L776" s="13" t="s">
        <v>53</v>
      </c>
      <c r="M776" s="13">
        <v>1</v>
      </c>
      <c r="N776" s="13">
        <v>1</v>
      </c>
      <c r="O776" s="13">
        <v>1</v>
      </c>
      <c r="P776" s="13">
        <v>2</v>
      </c>
      <c r="Q776" s="13">
        <v>1</v>
      </c>
      <c r="R776" s="13" t="s">
        <v>73</v>
      </c>
      <c r="S776" s="13" t="s">
        <v>73</v>
      </c>
      <c r="T776" s="13">
        <v>44901</v>
      </c>
      <c r="U776" s="13">
        <v>2958465</v>
      </c>
      <c r="V776" s="13" t="s">
        <v>5707</v>
      </c>
      <c r="W776" s="13" t="s">
        <v>144</v>
      </c>
      <c r="Y776" s="13" t="s">
        <v>143</v>
      </c>
      <c r="Z776" s="13">
        <v>7594328</v>
      </c>
      <c r="AA776" s="13">
        <v>1450</v>
      </c>
      <c r="AB776" s="13">
        <v>725</v>
      </c>
      <c r="AE776" s="51">
        <f t="shared" si="240"/>
        <v>1</v>
      </c>
      <c r="AG776" s="6" t="str">
        <f t="shared" si="241"/>
        <v>90MB1BG0-C1BAY0</v>
      </c>
      <c r="AH776" s="6" t="str">
        <f t="shared" si="242"/>
        <v>59MB1BGB-MB0A01S</v>
      </c>
      <c r="AI776" s="6" t="str">
        <f t="shared" si="243"/>
        <v/>
      </c>
      <c r="AJ776" s="6" t="str">
        <f t="shared" si="244"/>
        <v/>
      </c>
      <c r="AK776" s="6" t="str">
        <f t="shared" si="245"/>
        <v/>
      </c>
      <c r="AL776" s="6" t="str">
        <f t="shared" si="246"/>
        <v/>
      </c>
      <c r="AM776" s="6" t="str">
        <f t="shared" si="247"/>
        <v/>
      </c>
      <c r="AN776" s="6" t="str">
        <f t="shared" si="248"/>
        <v/>
      </c>
      <c r="AO776" s="6" t="str">
        <f t="shared" si="249"/>
        <v xml:space="preserve">90MB1BG0-C1BAY0 | 59MB1BGB-MB0A01S |  |  |  |  |  | </v>
      </c>
      <c r="AP776" s="6">
        <f t="shared" si="250"/>
        <v>100</v>
      </c>
      <c r="AQ776" s="4"/>
      <c r="AR776" s="6" t="b">
        <f t="shared" si="251"/>
        <v>1</v>
      </c>
      <c r="AS776" s="6" t="str">
        <f t="shared" si="252"/>
        <v>461E | 90MB1BG0-C1BAY0 | 59MB1BGB-MB0A01S |  |  |  |  |  |  | N4</v>
      </c>
      <c r="AT776" s="63">
        <f>IF(NOT(AR776),IF(TRIM($H776)="","Assembly","Phantom Alt"),VLOOKUP(F776,ZPCS04!B:G,6,0))</f>
        <v>951</v>
      </c>
      <c r="AU776" s="7"/>
      <c r="AV776" s="38">
        <f ca="1">IF(TRIM($W776)="F",OFFSET($A$5,MATCH($AS776,$AS$5:$AS776,0)-1,0),$A776)</f>
        <v>773</v>
      </c>
      <c r="AW776" s="38">
        <f ca="1">IFERROR(OFFSET(ZPCS04!$A$1,MATCH(F776,ZPCS04!B:B,0)-1,0),100)</f>
        <v>1.9999999000000002</v>
      </c>
      <c r="AX776" s="7"/>
      <c r="AY776" s="6" t="b">
        <f t="shared" si="253"/>
        <v>1</v>
      </c>
      <c r="AZ776" s="6" t="b">
        <f t="shared" si="254"/>
        <v>1</v>
      </c>
      <c r="BB776" s="38" t="str">
        <f ca="1">IF(AT776="Phantom Alt",MATCH($AS776,$AS$5:$AS776,0),IF(OR(OFFSET($AF776,0,8-COUNTBLANK($AG776:$AN776))=$F775,$BE776=$BE775),$BB775,""))</f>
        <v/>
      </c>
      <c r="BC776" s="41"/>
      <c r="BD776" s="55" t="str">
        <f t="shared" si="255"/>
        <v>90MB1BG0-C1BAY0 | 10G212105214050</v>
      </c>
      <c r="BE776" s="55" t="str">
        <f t="shared" ca="1" si="256"/>
        <v>90MB1BG0-C1BAY0 | 59MB1BGB-MB0A01S</v>
      </c>
      <c r="BF776" s="57">
        <f ca="1">IFERROR(VLOOKUP($BE776,$BD$5:$BF775,3,0)*$AE776,VLOOKUP($C776,Demanda!$A:$B,2,0)*$AE776)*IF(AT776="Phantom Alt",$BC776,TRUE)</f>
        <v>1500</v>
      </c>
      <c r="BG776" s="57">
        <f t="shared" ca="1" si="257"/>
        <v>1500</v>
      </c>
      <c r="BH776" s="57">
        <f>SUMIF(Invoice!A:A,F776,Invoice!B:B)</f>
        <v>10000</v>
      </c>
      <c r="BI776" s="57">
        <f t="shared" ca="1" si="258"/>
        <v>1500</v>
      </c>
      <c r="BJ776" s="57">
        <f ca="1">MIN((BI776-SUMIF($AS$5:AS775,AS776,$BJ$5:BJ775)),MAX(0,BH776-SUMIF($F$5:F775,F776,$BJ$5:BJ775)))</f>
        <v>1500</v>
      </c>
      <c r="BK776" s="57">
        <f t="shared" ca="1" si="259"/>
        <v>0</v>
      </c>
      <c r="BL776" s="57">
        <f ca="1">MAX(0,SUMIF(Invoice!A:A,F776,Invoice!B:B)-SUMIF(F:F,F776,BJ:BJ))*(COUNTIF(F:F,F776)=COUNTIF($F$5:F776,F776))</f>
        <v>8500</v>
      </c>
    </row>
    <row r="777" spans="1:64" hidden="1">
      <c r="A777" s="43">
        <v>776</v>
      </c>
      <c r="B777" s="13" t="s">
        <v>145</v>
      </c>
      <c r="C777" s="13" t="s">
        <v>5706</v>
      </c>
      <c r="D777" s="13">
        <v>2</v>
      </c>
      <c r="E777" s="13">
        <v>2460</v>
      </c>
      <c r="F777" s="71" t="s">
        <v>689</v>
      </c>
      <c r="G777" s="71" t="s">
        <v>690</v>
      </c>
      <c r="H777" s="13" t="s">
        <v>1637</v>
      </c>
      <c r="I777" s="13" t="s">
        <v>55</v>
      </c>
      <c r="J777" s="28">
        <v>0</v>
      </c>
      <c r="K777" s="13" t="s">
        <v>462</v>
      </c>
      <c r="L777" s="13" t="s">
        <v>53</v>
      </c>
      <c r="M777" s="13">
        <v>7</v>
      </c>
      <c r="O777" s="13">
        <v>1</v>
      </c>
      <c r="P777" s="13">
        <v>2</v>
      </c>
      <c r="Q777" s="13">
        <v>2</v>
      </c>
      <c r="R777" s="13" t="s">
        <v>122</v>
      </c>
      <c r="S777" s="13" t="s">
        <v>122</v>
      </c>
      <c r="T777" s="13">
        <v>44901</v>
      </c>
      <c r="U777" s="13">
        <v>2958465</v>
      </c>
      <c r="V777" s="13" t="s">
        <v>5707</v>
      </c>
      <c r="W777" s="13" t="s">
        <v>144</v>
      </c>
      <c r="Y777" s="13" t="s">
        <v>143</v>
      </c>
      <c r="Z777" s="13">
        <v>7594328</v>
      </c>
      <c r="AA777" s="13">
        <v>1460</v>
      </c>
      <c r="AB777" s="13">
        <v>730</v>
      </c>
      <c r="AE777" s="51">
        <f t="shared" si="240"/>
        <v>7</v>
      </c>
      <c r="AG777" s="6" t="str">
        <f t="shared" si="241"/>
        <v>90MB1BG0-C1BAY0</v>
      </c>
      <c r="AH777" s="6" t="str">
        <f t="shared" si="242"/>
        <v>59MB1BGB-MB0A01S</v>
      </c>
      <c r="AI777" s="6" t="str">
        <f t="shared" si="243"/>
        <v/>
      </c>
      <c r="AJ777" s="6" t="str">
        <f t="shared" si="244"/>
        <v/>
      </c>
      <c r="AK777" s="6" t="str">
        <f t="shared" si="245"/>
        <v/>
      </c>
      <c r="AL777" s="6" t="str">
        <f t="shared" si="246"/>
        <v/>
      </c>
      <c r="AM777" s="6" t="str">
        <f t="shared" si="247"/>
        <v/>
      </c>
      <c r="AN777" s="6" t="str">
        <f t="shared" si="248"/>
        <v/>
      </c>
      <c r="AO777" s="6" t="str">
        <f t="shared" si="249"/>
        <v xml:space="preserve">90MB1BG0-C1BAY0 | 59MB1BGB-MB0A01S |  |  |  |  |  | </v>
      </c>
      <c r="AP777" s="6">
        <f t="shared" si="250"/>
        <v>0</v>
      </c>
      <c r="AQ777" s="4"/>
      <c r="AR777" s="6" t="b">
        <f t="shared" si="251"/>
        <v>1</v>
      </c>
      <c r="AS777" s="6" t="str">
        <f t="shared" si="252"/>
        <v>461E | 90MB1BG0-C1BAY0 | 59MB1BGB-MB0A01S |  |  |  |  |  |  | N5</v>
      </c>
      <c r="AT777" s="63">
        <f>IF(NOT(AR777),IF(TRIM($H777)="","Assembly","Phantom Alt"),VLOOKUP(F777,ZPCS04!B:G,6,0))</f>
        <v>642</v>
      </c>
      <c r="AU777" s="7"/>
      <c r="AV777" s="38">
        <f ca="1">IF(TRIM($W777)="F",OFFSET($A$5,MATCH($AS777,$AS$5:$AS777,0)-1,0),$A777)</f>
        <v>776</v>
      </c>
      <c r="AW777" s="38">
        <f ca="1">IFERROR(OFFSET(ZPCS04!$A$1,MATCH(F777,ZPCS04!B:B,0)-1,0),100)</f>
        <v>2</v>
      </c>
      <c r="AX777" s="7"/>
      <c r="AY777" s="6" t="b">
        <f t="shared" si="253"/>
        <v>1</v>
      </c>
      <c r="AZ777" s="6" t="b">
        <f t="shared" si="254"/>
        <v>1</v>
      </c>
      <c r="BB777" s="38" t="str">
        <f ca="1">IF(AT777="Phantom Alt",MATCH($AS777,$AS$5:$AS777,0),IF(OR(OFFSET($AF777,0,8-COUNTBLANK($AG777:$AN777))=$F776,$BE777=$BE776),$BB776,""))</f>
        <v/>
      </c>
      <c r="BC777" s="41"/>
      <c r="BD777" s="55" t="str">
        <f t="shared" si="255"/>
        <v>90MB1BG0-C1BAY0 | 10G21210R014010</v>
      </c>
      <c r="BE777" s="55" t="str">
        <f t="shared" ca="1" si="256"/>
        <v>90MB1BG0-C1BAY0 | 59MB1BGB-MB0A01S</v>
      </c>
      <c r="BF777" s="57">
        <f ca="1">IFERROR(VLOOKUP($BE777,$BD$5:$BF776,3,0)*$AE777,VLOOKUP($C777,Demanda!$A:$B,2,0)*$AE777)*IF(AT777="Phantom Alt",$BC777,TRUE)</f>
        <v>10500</v>
      </c>
      <c r="BG777" s="57">
        <f t="shared" ca="1" si="257"/>
        <v>0</v>
      </c>
      <c r="BH777" s="57">
        <f>SUMIF(Invoice!A:A,F777,Invoice!B:B)</f>
        <v>0</v>
      </c>
      <c r="BI777" s="57">
        <f t="shared" ca="1" si="258"/>
        <v>10500</v>
      </c>
      <c r="BJ777" s="57">
        <f ca="1">MIN((BI777-SUMIF($AS$5:AS776,AS777,$BJ$5:BJ776)),MAX(0,BH777-SUMIF($F$5:F776,F777,$BJ$5:BJ776)))</f>
        <v>0</v>
      </c>
      <c r="BK777" s="57">
        <f t="shared" ca="1" si="259"/>
        <v>0</v>
      </c>
      <c r="BL777" s="57">
        <f ca="1">MAX(0,SUMIF(Invoice!A:A,F777,Invoice!B:B)-SUMIF(F:F,F777,BJ:BJ))*(COUNTIF(F:F,F777)=COUNTIF($F$5:F777,F777))</f>
        <v>0</v>
      </c>
    </row>
    <row r="778" spans="1:64" hidden="1">
      <c r="A778" s="43">
        <v>778</v>
      </c>
      <c r="B778" s="13" t="s">
        <v>145</v>
      </c>
      <c r="C778" s="13" t="s">
        <v>5706</v>
      </c>
      <c r="D778" s="13">
        <v>2</v>
      </c>
      <c r="E778" s="13">
        <v>2460</v>
      </c>
      <c r="F778" s="71" t="s">
        <v>691</v>
      </c>
      <c r="G778" s="71" t="s">
        <v>692</v>
      </c>
      <c r="H778" s="13" t="s">
        <v>1637</v>
      </c>
      <c r="I778" s="13" t="s">
        <v>54</v>
      </c>
      <c r="J778" s="28">
        <v>100</v>
      </c>
      <c r="K778" s="13" t="s">
        <v>462</v>
      </c>
      <c r="L778" s="13" t="s">
        <v>53</v>
      </c>
      <c r="M778" s="13">
        <v>7</v>
      </c>
      <c r="N778" s="13">
        <v>7</v>
      </c>
      <c r="O778" s="13">
        <v>1</v>
      </c>
      <c r="P778" s="13">
        <v>2</v>
      </c>
      <c r="Q778" s="13">
        <v>1</v>
      </c>
      <c r="R778" s="13" t="s">
        <v>122</v>
      </c>
      <c r="S778" s="13" t="s">
        <v>122</v>
      </c>
      <c r="T778" s="13">
        <v>44901</v>
      </c>
      <c r="U778" s="13">
        <v>2958465</v>
      </c>
      <c r="V778" s="13" t="s">
        <v>5707</v>
      </c>
      <c r="W778" s="13" t="s">
        <v>144</v>
      </c>
      <c r="Y778" s="13" t="s">
        <v>143</v>
      </c>
      <c r="Z778" s="13">
        <v>7594328</v>
      </c>
      <c r="AA778" s="13">
        <v>1458</v>
      </c>
      <c r="AB778" s="13">
        <v>729</v>
      </c>
      <c r="AE778" s="51">
        <f t="shared" si="240"/>
        <v>7</v>
      </c>
      <c r="AG778" s="6" t="str">
        <f t="shared" si="241"/>
        <v>90MB1BG0-C1BAY0</v>
      </c>
      <c r="AH778" s="6" t="str">
        <f t="shared" si="242"/>
        <v>59MB1BGB-MB0A01S</v>
      </c>
      <c r="AI778" s="6" t="str">
        <f t="shared" si="243"/>
        <v/>
      </c>
      <c r="AJ778" s="6" t="str">
        <f t="shared" si="244"/>
        <v/>
      </c>
      <c r="AK778" s="6" t="str">
        <f t="shared" si="245"/>
        <v/>
      </c>
      <c r="AL778" s="6" t="str">
        <f t="shared" si="246"/>
        <v/>
      </c>
      <c r="AM778" s="6" t="str">
        <f t="shared" si="247"/>
        <v/>
      </c>
      <c r="AN778" s="6" t="str">
        <f t="shared" si="248"/>
        <v/>
      </c>
      <c r="AO778" s="6" t="str">
        <f t="shared" si="249"/>
        <v xml:space="preserve">90MB1BG0-C1BAY0 | 59MB1BGB-MB0A01S |  |  |  |  |  | </v>
      </c>
      <c r="AP778" s="6">
        <f t="shared" si="250"/>
        <v>100</v>
      </c>
      <c r="AQ778" s="4"/>
      <c r="AR778" s="6" t="b">
        <f t="shared" si="251"/>
        <v>1</v>
      </c>
      <c r="AS778" s="6" t="str">
        <f t="shared" si="252"/>
        <v>461E | 90MB1BG0-C1BAY0 | 59MB1BGB-MB0A01S |  |  |  |  |  |  | N5</v>
      </c>
      <c r="AT778" s="63">
        <f>IF(NOT(AR778),IF(TRIM($H778)="","Assembly","Phantom Alt"),VLOOKUP(F778,ZPCS04!B:G,6,0))</f>
        <v>642</v>
      </c>
      <c r="AU778" s="7"/>
      <c r="AV778" s="38">
        <f ca="1">IF(TRIM($W778)="F",OFFSET($A$5,MATCH($AS778,$AS$5:$AS778,0)-1,0),$A778)</f>
        <v>776</v>
      </c>
      <c r="AW778" s="38">
        <f ca="1">IFERROR(OFFSET(ZPCS04!$A$1,MATCH(F778,ZPCS04!B:B,0)-1,0),100)</f>
        <v>1.9999997999999999</v>
      </c>
      <c r="AX778" s="7"/>
      <c r="AY778" s="6" t="b">
        <f t="shared" si="253"/>
        <v>1</v>
      </c>
      <c r="AZ778" s="6" t="b">
        <f t="shared" si="254"/>
        <v>1</v>
      </c>
      <c r="BB778" s="38" t="str">
        <f ca="1">IF(AT778="Phantom Alt",MATCH($AS778,$AS$5:$AS778,0),IF(OR(OFFSET($AF778,0,8-COUNTBLANK($AG778:$AN778))=$F777,$BE778=$BE777),$BB777,""))</f>
        <v/>
      </c>
      <c r="BC778" s="41"/>
      <c r="BD778" s="55" t="str">
        <f t="shared" si="255"/>
        <v>90MB1BG0-C1BAY0 | 10G21210R014020</v>
      </c>
      <c r="BE778" s="55" t="str">
        <f t="shared" ca="1" si="256"/>
        <v>90MB1BG0-C1BAY0 | 59MB1BGB-MB0A01S</v>
      </c>
      <c r="BF778" s="57">
        <f ca="1">IFERROR(VLOOKUP($BE778,$BD$5:$BF777,3,0)*$AE778,VLOOKUP($C778,Demanda!$A:$B,2,0)*$AE778)*IF(AT778="Phantom Alt",$BC778,TRUE)</f>
        <v>10500</v>
      </c>
      <c r="BG778" s="57">
        <f t="shared" ca="1" si="257"/>
        <v>10500</v>
      </c>
      <c r="BH778" s="57">
        <f>SUMIF(Invoice!A:A,F778,Invoice!B:B)</f>
        <v>20000</v>
      </c>
      <c r="BI778" s="57">
        <f t="shared" ca="1" si="258"/>
        <v>10500</v>
      </c>
      <c r="BJ778" s="57">
        <f ca="1">MIN((BI778-SUMIF($AS$5:AS777,AS778,$BJ$5:BJ777)),MAX(0,BH778-SUMIF($F$5:F777,F778,$BJ$5:BJ777)))</f>
        <v>10500</v>
      </c>
      <c r="BK778" s="57">
        <f t="shared" ca="1" si="259"/>
        <v>0</v>
      </c>
      <c r="BL778" s="57">
        <f ca="1">MAX(0,SUMIF(Invoice!A:A,F778,Invoice!B:B)-SUMIF(F:F,F778,BJ:BJ))*(COUNTIF(F:F,F778)=COUNTIF($F$5:F778,F778))</f>
        <v>9500</v>
      </c>
    </row>
    <row r="779" spans="1:64" hidden="1">
      <c r="A779" s="43">
        <v>779</v>
      </c>
      <c r="B779" s="13" t="s">
        <v>145</v>
      </c>
      <c r="C779" s="13" t="s">
        <v>5706</v>
      </c>
      <c r="D779" s="13">
        <v>2</v>
      </c>
      <c r="E779" s="13">
        <v>2460</v>
      </c>
      <c r="F779" s="71" t="s">
        <v>693</v>
      </c>
      <c r="G779" s="71" t="s">
        <v>694</v>
      </c>
      <c r="H779" s="13" t="s">
        <v>1637</v>
      </c>
      <c r="I779" s="13" t="s">
        <v>55</v>
      </c>
      <c r="J779" s="28">
        <v>0</v>
      </c>
      <c r="K779" s="13" t="s">
        <v>148</v>
      </c>
      <c r="L779" s="13" t="s">
        <v>53</v>
      </c>
      <c r="M779" s="13">
        <v>7</v>
      </c>
      <c r="O779" s="13">
        <v>1</v>
      </c>
      <c r="P779" s="13">
        <v>2</v>
      </c>
      <c r="Q779" s="13">
        <v>3</v>
      </c>
      <c r="R779" s="13" t="s">
        <v>73</v>
      </c>
      <c r="S779" s="13" t="s">
        <v>73</v>
      </c>
      <c r="T779" s="13">
        <v>44901</v>
      </c>
      <c r="U779" s="13">
        <v>2958465</v>
      </c>
      <c r="V779" s="13" t="s">
        <v>5707</v>
      </c>
      <c r="W779" s="13" t="s">
        <v>144</v>
      </c>
      <c r="Y779" s="13" t="s">
        <v>143</v>
      </c>
      <c r="Z779" s="13">
        <v>7594328</v>
      </c>
      <c r="AA779" s="13">
        <v>1462</v>
      </c>
      <c r="AB779" s="13">
        <v>731</v>
      </c>
      <c r="AE779" s="51">
        <f t="shared" si="240"/>
        <v>7</v>
      </c>
      <c r="AG779" s="6" t="str">
        <f t="shared" si="241"/>
        <v>90MB1BG0-C1BAY0</v>
      </c>
      <c r="AH779" s="6" t="str">
        <f t="shared" si="242"/>
        <v>59MB1BGB-MB0A01S</v>
      </c>
      <c r="AI779" s="6" t="str">
        <f t="shared" si="243"/>
        <v/>
      </c>
      <c r="AJ779" s="6" t="str">
        <f t="shared" si="244"/>
        <v/>
      </c>
      <c r="AK779" s="6" t="str">
        <f t="shared" si="245"/>
        <v/>
      </c>
      <c r="AL779" s="6" t="str">
        <f t="shared" si="246"/>
        <v/>
      </c>
      <c r="AM779" s="6" t="str">
        <f t="shared" si="247"/>
        <v/>
      </c>
      <c r="AN779" s="6" t="str">
        <f t="shared" si="248"/>
        <v/>
      </c>
      <c r="AO779" s="6" t="str">
        <f t="shared" si="249"/>
        <v xml:space="preserve">90MB1BG0-C1BAY0 | 59MB1BGB-MB0A01S |  |  |  |  |  | </v>
      </c>
      <c r="AP779" s="6">
        <f t="shared" si="250"/>
        <v>0</v>
      </c>
      <c r="AQ779" s="4"/>
      <c r="AR779" s="6" t="b">
        <f t="shared" si="251"/>
        <v>1</v>
      </c>
      <c r="AS779" s="6" t="str">
        <f t="shared" si="252"/>
        <v>461E | 90MB1BG0-C1BAY0 | 59MB1BGB-MB0A01S |  |  |  |  |  |  | N5</v>
      </c>
      <c r="AT779" s="63">
        <f>IF(NOT(AR779),IF(TRIM($H779)="","Assembly","Phantom Alt"),VLOOKUP(F779,ZPCS04!B:G,6,0))</f>
        <v>642</v>
      </c>
      <c r="AU779" s="7"/>
      <c r="AV779" s="38">
        <f ca="1">IF(TRIM($W779)="F",OFFSET($A$5,MATCH($AS779,$AS$5:$AS779,0)-1,0),$A779)</f>
        <v>776</v>
      </c>
      <c r="AW779" s="38">
        <f ca="1">IFERROR(OFFSET(ZPCS04!$A$1,MATCH(F779,ZPCS04!B:B,0)-1,0),100)</f>
        <v>2</v>
      </c>
      <c r="AX779" s="7"/>
      <c r="AY779" s="6" t="b">
        <f t="shared" si="253"/>
        <v>1</v>
      </c>
      <c r="AZ779" s="6" t="b">
        <f t="shared" si="254"/>
        <v>1</v>
      </c>
      <c r="BB779" s="38" t="str">
        <f ca="1">IF(AT779="Phantom Alt",MATCH($AS779,$AS$5:$AS779,0),IF(OR(OFFSET($AF779,0,8-COUNTBLANK($AG779:$AN779))=$F778,$BE779=$BE778),$BB778,""))</f>
        <v/>
      </c>
      <c r="BC779" s="41"/>
      <c r="BD779" s="55" t="str">
        <f t="shared" si="255"/>
        <v>90MB1BG0-C1BAY0 | 10G21210R014050</v>
      </c>
      <c r="BE779" s="55" t="str">
        <f t="shared" ca="1" si="256"/>
        <v>90MB1BG0-C1BAY0 | 59MB1BGB-MB0A01S</v>
      </c>
      <c r="BF779" s="57">
        <f ca="1">IFERROR(VLOOKUP($BE779,$BD$5:$BF778,3,0)*$AE779,VLOOKUP($C779,Demanda!$A:$B,2,0)*$AE779)*IF(AT779="Phantom Alt",$BC779,TRUE)</f>
        <v>10500</v>
      </c>
      <c r="BG779" s="57">
        <f t="shared" ca="1" si="257"/>
        <v>0</v>
      </c>
      <c r="BH779" s="57">
        <f>SUMIF(Invoice!A:A,F779,Invoice!B:B)</f>
        <v>0</v>
      </c>
      <c r="BI779" s="57">
        <f t="shared" ca="1" si="258"/>
        <v>10500</v>
      </c>
      <c r="BJ779" s="57">
        <f ca="1">MIN((BI779-SUMIF($AS$5:AS778,AS779,$BJ$5:BJ778)),MAX(0,BH779-SUMIF($F$5:F778,F779,$BJ$5:BJ778)))</f>
        <v>0</v>
      </c>
      <c r="BK779" s="57">
        <f t="shared" ca="1" si="259"/>
        <v>0</v>
      </c>
      <c r="BL779" s="57">
        <f ca="1">MAX(0,SUMIF(Invoice!A:A,F779,Invoice!B:B)-SUMIF(F:F,F779,BJ:BJ))*(COUNTIF(F:F,F779)=COUNTIF($F$5:F779,F779))</f>
        <v>0</v>
      </c>
    </row>
    <row r="780" spans="1:64" hidden="1">
      <c r="A780" s="43">
        <v>780</v>
      </c>
      <c r="B780" s="13" t="s">
        <v>145</v>
      </c>
      <c r="C780" s="13" t="s">
        <v>5706</v>
      </c>
      <c r="D780" s="13">
        <v>2</v>
      </c>
      <c r="E780" s="13">
        <v>2470</v>
      </c>
      <c r="F780" s="71" t="s">
        <v>695</v>
      </c>
      <c r="G780" s="71" t="s">
        <v>696</v>
      </c>
      <c r="H780" s="13" t="s">
        <v>1646</v>
      </c>
      <c r="I780" s="13" t="s">
        <v>55</v>
      </c>
      <c r="J780" s="28">
        <v>0</v>
      </c>
      <c r="K780" s="13" t="s">
        <v>462</v>
      </c>
      <c r="L780" s="13" t="s">
        <v>53</v>
      </c>
      <c r="M780" s="13">
        <v>1</v>
      </c>
      <c r="O780" s="13">
        <v>1</v>
      </c>
      <c r="P780" s="13">
        <v>2</v>
      </c>
      <c r="Q780" s="13">
        <v>2</v>
      </c>
      <c r="R780" s="13" t="s">
        <v>122</v>
      </c>
      <c r="S780" s="13" t="s">
        <v>122</v>
      </c>
      <c r="T780" s="13">
        <v>44901</v>
      </c>
      <c r="U780" s="13">
        <v>2958465</v>
      </c>
      <c r="V780" s="13" t="s">
        <v>5707</v>
      </c>
      <c r="W780" s="13" t="s">
        <v>144</v>
      </c>
      <c r="Y780" s="13" t="s">
        <v>143</v>
      </c>
      <c r="Z780" s="13">
        <v>7594328</v>
      </c>
      <c r="AA780" s="13">
        <v>1466</v>
      </c>
      <c r="AB780" s="13">
        <v>733</v>
      </c>
      <c r="AE780" s="51">
        <f t="shared" si="240"/>
        <v>1</v>
      </c>
      <c r="AG780" s="6" t="str">
        <f t="shared" si="241"/>
        <v>90MB1BG0-C1BAY0</v>
      </c>
      <c r="AH780" s="6" t="str">
        <f t="shared" si="242"/>
        <v>59MB1BGB-MB0A01S</v>
      </c>
      <c r="AI780" s="6" t="str">
        <f t="shared" si="243"/>
        <v/>
      </c>
      <c r="AJ780" s="6" t="str">
        <f t="shared" si="244"/>
        <v/>
      </c>
      <c r="AK780" s="6" t="str">
        <f t="shared" si="245"/>
        <v/>
      </c>
      <c r="AL780" s="6" t="str">
        <f t="shared" si="246"/>
        <v/>
      </c>
      <c r="AM780" s="6" t="str">
        <f t="shared" si="247"/>
        <v/>
      </c>
      <c r="AN780" s="6" t="str">
        <f t="shared" si="248"/>
        <v/>
      </c>
      <c r="AO780" s="6" t="str">
        <f t="shared" si="249"/>
        <v xml:space="preserve">90MB1BG0-C1BAY0 | 59MB1BGB-MB0A01S |  |  |  |  |  | </v>
      </c>
      <c r="AP780" s="6">
        <f t="shared" si="250"/>
        <v>0</v>
      </c>
      <c r="AQ780" s="4"/>
      <c r="AR780" s="6" t="b">
        <f t="shared" si="251"/>
        <v>1</v>
      </c>
      <c r="AS780" s="6" t="str">
        <f t="shared" si="252"/>
        <v>461E | 90MB1BG0-C1BAY0 | 59MB1BGB-MB0A01S |  |  |  |  |  |  | N6</v>
      </c>
      <c r="AT780" s="63">
        <f>IF(NOT(AR780),IF(TRIM($H780)="","Assembly","Phantom Alt"),VLOOKUP(F780,ZPCS04!B:G,6,0))</f>
        <v>644</v>
      </c>
      <c r="AU780" s="7"/>
      <c r="AV780" s="38">
        <f ca="1">IF(TRIM($W780)="F",OFFSET($A$5,MATCH($AS780,$AS$5:$AS780,0)-1,0),$A780)</f>
        <v>780</v>
      </c>
      <c r="AW780" s="38">
        <f ca="1">IFERROR(OFFSET(ZPCS04!$A$1,MATCH(F780,ZPCS04!B:B,0)-1,0),100)</f>
        <v>1.9999999000000002</v>
      </c>
      <c r="AX780" s="7"/>
      <c r="AY780" s="6" t="b">
        <f t="shared" si="253"/>
        <v>1</v>
      </c>
      <c r="AZ780" s="6" t="b">
        <f t="shared" si="254"/>
        <v>1</v>
      </c>
      <c r="BB780" s="38" t="str">
        <f ca="1">IF(AT780="Phantom Alt",MATCH($AS780,$AS$5:$AS780,0),IF(OR(OFFSET($AF780,0,8-COUNTBLANK($AG780:$AN780))=$F779,$BE780=$BE779),$BB779,""))</f>
        <v/>
      </c>
      <c r="BC780" s="41"/>
      <c r="BD780" s="55" t="str">
        <f t="shared" si="255"/>
        <v>90MB1BG0-C1BAY0 | 10G212110214010</v>
      </c>
      <c r="BE780" s="55" t="str">
        <f t="shared" ca="1" si="256"/>
        <v>90MB1BG0-C1BAY0 | 59MB1BGB-MB0A01S</v>
      </c>
      <c r="BF780" s="57">
        <f ca="1">IFERROR(VLOOKUP($BE780,$BD$5:$BF779,3,0)*$AE780,VLOOKUP($C780,Demanda!$A:$B,2,0)*$AE780)*IF(AT780="Phantom Alt",$BC780,TRUE)</f>
        <v>1500</v>
      </c>
      <c r="BG780" s="57">
        <f t="shared" ca="1" si="257"/>
        <v>0</v>
      </c>
      <c r="BH780" s="57">
        <f>SUMIF(Invoice!A:A,F780,Invoice!B:B)</f>
        <v>10000</v>
      </c>
      <c r="BI780" s="57">
        <f t="shared" ca="1" si="258"/>
        <v>1500</v>
      </c>
      <c r="BJ780" s="57">
        <f ca="1">MIN((BI780-SUMIF($AS$5:AS779,AS780,$BJ$5:BJ779)),MAX(0,BH780-SUMIF($F$5:F779,F780,$BJ$5:BJ779)))</f>
        <v>1500</v>
      </c>
      <c r="BK780" s="57">
        <f t="shared" ca="1" si="259"/>
        <v>0</v>
      </c>
      <c r="BL780" s="57">
        <f ca="1">MAX(0,SUMIF(Invoice!A:A,F780,Invoice!B:B)-SUMIF(F:F,F780,BJ:BJ))*(COUNTIF(F:F,F780)=COUNTIF($F$5:F780,F780))</f>
        <v>8500</v>
      </c>
    </row>
    <row r="781" spans="1:64" hidden="1">
      <c r="A781" s="43">
        <v>781</v>
      </c>
      <c r="B781" s="13" t="s">
        <v>145</v>
      </c>
      <c r="C781" s="13" t="s">
        <v>5706</v>
      </c>
      <c r="D781" s="13">
        <v>2</v>
      </c>
      <c r="E781" s="13">
        <v>2470</v>
      </c>
      <c r="F781" s="71" t="s">
        <v>697</v>
      </c>
      <c r="G781" s="71" t="s">
        <v>698</v>
      </c>
      <c r="H781" s="13" t="s">
        <v>1646</v>
      </c>
      <c r="I781" s="13" t="s">
        <v>54</v>
      </c>
      <c r="J781" s="28">
        <v>100</v>
      </c>
      <c r="K781" s="13" t="s">
        <v>462</v>
      </c>
      <c r="L781" s="13" t="s">
        <v>53</v>
      </c>
      <c r="M781" s="13">
        <v>1</v>
      </c>
      <c r="N781" s="13">
        <v>1</v>
      </c>
      <c r="O781" s="13">
        <v>1</v>
      </c>
      <c r="P781" s="13">
        <v>2</v>
      </c>
      <c r="Q781" s="13">
        <v>1</v>
      </c>
      <c r="R781" s="13" t="s">
        <v>122</v>
      </c>
      <c r="S781" s="13" t="s">
        <v>122</v>
      </c>
      <c r="T781" s="13">
        <v>44901</v>
      </c>
      <c r="U781" s="13">
        <v>2958465</v>
      </c>
      <c r="V781" s="13" t="s">
        <v>5707</v>
      </c>
      <c r="W781" s="13" t="s">
        <v>144</v>
      </c>
      <c r="Y781" s="13" t="s">
        <v>143</v>
      </c>
      <c r="Z781" s="13">
        <v>7594328</v>
      </c>
      <c r="AA781" s="13">
        <v>1464</v>
      </c>
      <c r="AB781" s="13">
        <v>732</v>
      </c>
      <c r="AE781" s="51">
        <f t="shared" si="240"/>
        <v>1</v>
      </c>
      <c r="AG781" s="6" t="str">
        <f t="shared" si="241"/>
        <v>90MB1BG0-C1BAY0</v>
      </c>
      <c r="AH781" s="6" t="str">
        <f t="shared" si="242"/>
        <v>59MB1BGB-MB0A01S</v>
      </c>
      <c r="AI781" s="6" t="str">
        <f t="shared" si="243"/>
        <v/>
      </c>
      <c r="AJ781" s="6" t="str">
        <f t="shared" si="244"/>
        <v/>
      </c>
      <c r="AK781" s="6" t="str">
        <f t="shared" si="245"/>
        <v/>
      </c>
      <c r="AL781" s="6" t="str">
        <f t="shared" si="246"/>
        <v/>
      </c>
      <c r="AM781" s="6" t="str">
        <f t="shared" si="247"/>
        <v/>
      </c>
      <c r="AN781" s="6" t="str">
        <f t="shared" si="248"/>
        <v/>
      </c>
      <c r="AO781" s="6" t="str">
        <f t="shared" si="249"/>
        <v xml:space="preserve">90MB1BG0-C1BAY0 | 59MB1BGB-MB0A01S |  |  |  |  |  | </v>
      </c>
      <c r="AP781" s="6">
        <f t="shared" si="250"/>
        <v>100</v>
      </c>
      <c r="AQ781" s="4"/>
      <c r="AR781" s="6" t="b">
        <f t="shared" si="251"/>
        <v>1</v>
      </c>
      <c r="AS781" s="6" t="str">
        <f t="shared" si="252"/>
        <v>461E | 90MB1BG0-C1BAY0 | 59MB1BGB-MB0A01S |  |  |  |  |  |  | N6</v>
      </c>
      <c r="AT781" s="63">
        <f>IF(NOT(AR781),IF(TRIM($H781)="","Assembly","Phantom Alt"),VLOOKUP(F781,ZPCS04!B:G,6,0))</f>
        <v>644</v>
      </c>
      <c r="AU781" s="7"/>
      <c r="AV781" s="38">
        <f ca="1">IF(TRIM($W781)="F",OFFSET($A$5,MATCH($AS781,$AS$5:$AS781,0)-1,0),$A781)</f>
        <v>780</v>
      </c>
      <c r="AW781" s="38">
        <f ca="1">IFERROR(OFFSET(ZPCS04!$A$1,MATCH(F781,ZPCS04!B:B,0)-1,0),100)</f>
        <v>2</v>
      </c>
      <c r="AX781" s="7"/>
      <c r="AY781" s="6" t="b">
        <f t="shared" si="253"/>
        <v>1</v>
      </c>
      <c r="AZ781" s="6" t="b">
        <f t="shared" si="254"/>
        <v>1</v>
      </c>
      <c r="BB781" s="38" t="str">
        <f ca="1">IF(AT781="Phantom Alt",MATCH($AS781,$AS$5:$AS781,0),IF(OR(OFFSET($AF781,0,8-COUNTBLANK($AG781:$AN781))=$F780,$BE781=$BE780),$BB780,""))</f>
        <v/>
      </c>
      <c r="BC781" s="41"/>
      <c r="BD781" s="55" t="str">
        <f t="shared" si="255"/>
        <v>90MB1BG0-C1BAY0 | 10G212110214020</v>
      </c>
      <c r="BE781" s="55" t="str">
        <f t="shared" ca="1" si="256"/>
        <v>90MB1BG0-C1BAY0 | 59MB1BGB-MB0A01S</v>
      </c>
      <c r="BF781" s="57">
        <f ca="1">IFERROR(VLOOKUP($BE781,$BD$5:$BF780,3,0)*$AE781,VLOOKUP($C781,Demanda!$A:$B,2,0)*$AE781)*IF(AT781="Phantom Alt",$BC781,TRUE)</f>
        <v>1500</v>
      </c>
      <c r="BG781" s="57">
        <f t="shared" ca="1" si="257"/>
        <v>1500</v>
      </c>
      <c r="BH781" s="57">
        <f>SUMIF(Invoice!A:A,F781,Invoice!B:B)</f>
        <v>0</v>
      </c>
      <c r="BI781" s="57">
        <f t="shared" ca="1" si="258"/>
        <v>1500</v>
      </c>
      <c r="BJ781" s="57">
        <f ca="1">MIN((BI781-SUMIF($AS$5:AS780,AS781,$BJ$5:BJ780)),MAX(0,BH781-SUMIF($F$5:F780,F781,$BJ$5:BJ780)))</f>
        <v>0</v>
      </c>
      <c r="BK781" s="57">
        <f t="shared" ca="1" si="259"/>
        <v>0</v>
      </c>
      <c r="BL781" s="57">
        <f ca="1">MAX(0,SUMIF(Invoice!A:A,F781,Invoice!B:B)-SUMIF(F:F,F781,BJ:BJ))*(COUNTIF(F:F,F781)=COUNTIF($F$5:F781,F781))</f>
        <v>0</v>
      </c>
    </row>
    <row r="782" spans="1:64" hidden="1">
      <c r="A782" s="43">
        <v>782</v>
      </c>
      <c r="B782" s="13" t="s">
        <v>145</v>
      </c>
      <c r="C782" s="13" t="s">
        <v>5706</v>
      </c>
      <c r="D782" s="13">
        <v>2</v>
      </c>
      <c r="E782" s="13">
        <v>2470</v>
      </c>
      <c r="F782" s="71" t="s">
        <v>699</v>
      </c>
      <c r="G782" s="71" t="s">
        <v>700</v>
      </c>
      <c r="H782" s="13" t="s">
        <v>1646</v>
      </c>
      <c r="I782" s="13" t="s">
        <v>55</v>
      </c>
      <c r="J782" s="28">
        <v>0</v>
      </c>
      <c r="K782" s="13" t="s">
        <v>462</v>
      </c>
      <c r="L782" s="13" t="s">
        <v>53</v>
      </c>
      <c r="M782" s="13">
        <v>1</v>
      </c>
      <c r="O782" s="13">
        <v>1</v>
      </c>
      <c r="P782" s="13">
        <v>2</v>
      </c>
      <c r="Q782" s="13">
        <v>3</v>
      </c>
      <c r="R782" s="13" t="s">
        <v>73</v>
      </c>
      <c r="S782" s="13" t="s">
        <v>73</v>
      </c>
      <c r="T782" s="13">
        <v>44901</v>
      </c>
      <c r="U782" s="13">
        <v>2958465</v>
      </c>
      <c r="V782" s="13" t="s">
        <v>5707</v>
      </c>
      <c r="W782" s="13" t="s">
        <v>144</v>
      </c>
      <c r="Y782" s="13" t="s">
        <v>143</v>
      </c>
      <c r="Z782" s="13">
        <v>7594328</v>
      </c>
      <c r="AA782" s="13">
        <v>1468</v>
      </c>
      <c r="AB782" s="13">
        <v>734</v>
      </c>
      <c r="AE782" s="51">
        <f t="shared" si="240"/>
        <v>1</v>
      </c>
      <c r="AG782" s="6" t="str">
        <f t="shared" si="241"/>
        <v>90MB1BG0-C1BAY0</v>
      </c>
      <c r="AH782" s="6" t="str">
        <f t="shared" si="242"/>
        <v>59MB1BGB-MB0A01S</v>
      </c>
      <c r="AI782" s="6" t="str">
        <f t="shared" si="243"/>
        <v/>
      </c>
      <c r="AJ782" s="6" t="str">
        <f t="shared" si="244"/>
        <v/>
      </c>
      <c r="AK782" s="6" t="str">
        <f t="shared" si="245"/>
        <v/>
      </c>
      <c r="AL782" s="6" t="str">
        <f t="shared" si="246"/>
        <v/>
      </c>
      <c r="AM782" s="6" t="str">
        <f t="shared" si="247"/>
        <v/>
      </c>
      <c r="AN782" s="6" t="str">
        <f t="shared" si="248"/>
        <v/>
      </c>
      <c r="AO782" s="6" t="str">
        <f t="shared" si="249"/>
        <v xml:space="preserve">90MB1BG0-C1BAY0 | 59MB1BGB-MB0A01S |  |  |  |  |  | </v>
      </c>
      <c r="AP782" s="6">
        <f t="shared" si="250"/>
        <v>0</v>
      </c>
      <c r="AQ782" s="4"/>
      <c r="AR782" s="6" t="b">
        <f t="shared" si="251"/>
        <v>1</v>
      </c>
      <c r="AS782" s="6" t="str">
        <f t="shared" si="252"/>
        <v>461E | 90MB1BG0-C1BAY0 | 59MB1BGB-MB0A01S |  |  |  |  |  |  | N6</v>
      </c>
      <c r="AT782" s="63">
        <f>IF(NOT(AR782),IF(TRIM($H782)="","Assembly","Phantom Alt"),VLOOKUP(F782,ZPCS04!B:G,6,0))</f>
        <v>644</v>
      </c>
      <c r="AU782" s="7"/>
      <c r="AV782" s="38">
        <f ca="1">IF(TRIM($W782)="F",OFFSET($A$5,MATCH($AS782,$AS$5:$AS782,0)-1,0),$A782)</f>
        <v>780</v>
      </c>
      <c r="AW782" s="38">
        <f ca="1">IFERROR(OFFSET(ZPCS04!$A$1,MATCH(F782,ZPCS04!B:B,0)-1,0),100)</f>
        <v>2</v>
      </c>
      <c r="AX782" s="7"/>
      <c r="AY782" s="6" t="b">
        <f t="shared" si="253"/>
        <v>1</v>
      </c>
      <c r="AZ782" s="6" t="b">
        <f t="shared" si="254"/>
        <v>1</v>
      </c>
      <c r="BB782" s="38" t="str">
        <f ca="1">IF(AT782="Phantom Alt",MATCH($AS782,$AS$5:$AS782,0),IF(OR(OFFSET($AF782,0,8-COUNTBLANK($AG782:$AN782))=$F781,$BE782=$BE781),$BB781,""))</f>
        <v/>
      </c>
      <c r="BC782" s="41"/>
      <c r="BD782" s="55" t="str">
        <f t="shared" si="255"/>
        <v>90MB1BG0-C1BAY0 | 10G212110214050</v>
      </c>
      <c r="BE782" s="55" t="str">
        <f t="shared" ca="1" si="256"/>
        <v>90MB1BG0-C1BAY0 | 59MB1BGB-MB0A01S</v>
      </c>
      <c r="BF782" s="57">
        <f ca="1">IFERROR(VLOOKUP($BE782,$BD$5:$BF781,3,0)*$AE782,VLOOKUP($C782,Demanda!$A:$B,2,0)*$AE782)*IF(AT782="Phantom Alt",$BC782,TRUE)</f>
        <v>1500</v>
      </c>
      <c r="BG782" s="57">
        <f t="shared" ca="1" si="257"/>
        <v>0</v>
      </c>
      <c r="BH782" s="57">
        <f>SUMIF(Invoice!A:A,F782,Invoice!B:B)</f>
        <v>0</v>
      </c>
      <c r="BI782" s="57">
        <f t="shared" ca="1" si="258"/>
        <v>1500</v>
      </c>
      <c r="BJ782" s="57">
        <f ca="1">MIN((BI782-SUMIF($AS$5:AS781,AS782,$BJ$5:BJ781)),MAX(0,BH782-SUMIF($F$5:F781,F782,$BJ$5:BJ781)))</f>
        <v>0</v>
      </c>
      <c r="BK782" s="57">
        <f t="shared" ca="1" si="259"/>
        <v>0</v>
      </c>
      <c r="BL782" s="57">
        <f ca="1">MAX(0,SUMIF(Invoice!A:A,F782,Invoice!B:B)-SUMIF(F:F,F782,BJ:BJ))*(COUNTIF(F:F,F782)=COUNTIF($F$5:F782,F782))</f>
        <v>0</v>
      </c>
    </row>
    <row r="783" spans="1:64" hidden="1">
      <c r="A783" s="43">
        <v>783</v>
      </c>
      <c r="B783" s="13" t="s">
        <v>145</v>
      </c>
      <c r="C783" s="13" t="s">
        <v>5706</v>
      </c>
      <c r="D783" s="13">
        <v>2</v>
      </c>
      <c r="E783" s="13">
        <v>2480</v>
      </c>
      <c r="F783" s="71" t="s">
        <v>701</v>
      </c>
      <c r="G783" s="71" t="s">
        <v>702</v>
      </c>
      <c r="H783" s="13" t="s">
        <v>1653</v>
      </c>
      <c r="I783" s="13" t="s">
        <v>54</v>
      </c>
      <c r="J783" s="28">
        <v>100</v>
      </c>
      <c r="K783" s="13" t="s">
        <v>148</v>
      </c>
      <c r="L783" s="13" t="s">
        <v>53</v>
      </c>
      <c r="M783" s="13">
        <v>3</v>
      </c>
      <c r="N783" s="13">
        <v>3</v>
      </c>
      <c r="O783" s="13">
        <v>1</v>
      </c>
      <c r="P783" s="13">
        <v>2</v>
      </c>
      <c r="Q783" s="13">
        <v>1</v>
      </c>
      <c r="R783" s="13" t="s">
        <v>73</v>
      </c>
      <c r="S783" s="13" t="s">
        <v>73</v>
      </c>
      <c r="T783" s="13">
        <v>44901</v>
      </c>
      <c r="U783" s="13">
        <v>2958465</v>
      </c>
      <c r="V783" s="13" t="s">
        <v>5707</v>
      </c>
      <c r="W783" s="13" t="s">
        <v>144</v>
      </c>
      <c r="Y783" s="13" t="s">
        <v>143</v>
      </c>
      <c r="Z783" s="13">
        <v>7594328</v>
      </c>
      <c r="AA783" s="13">
        <v>1470</v>
      </c>
      <c r="AB783" s="13">
        <v>735</v>
      </c>
      <c r="AE783" s="51">
        <f t="shared" si="240"/>
        <v>3</v>
      </c>
      <c r="AG783" s="6" t="str">
        <f t="shared" si="241"/>
        <v>90MB1BG0-C1BAY0</v>
      </c>
      <c r="AH783" s="6" t="str">
        <f t="shared" si="242"/>
        <v>59MB1BGB-MB0A01S</v>
      </c>
      <c r="AI783" s="6" t="str">
        <f t="shared" si="243"/>
        <v/>
      </c>
      <c r="AJ783" s="6" t="str">
        <f t="shared" si="244"/>
        <v/>
      </c>
      <c r="AK783" s="6" t="str">
        <f t="shared" si="245"/>
        <v/>
      </c>
      <c r="AL783" s="6" t="str">
        <f t="shared" si="246"/>
        <v/>
      </c>
      <c r="AM783" s="6" t="str">
        <f t="shared" si="247"/>
        <v/>
      </c>
      <c r="AN783" s="6" t="str">
        <f t="shared" si="248"/>
        <v/>
      </c>
      <c r="AO783" s="6" t="str">
        <f t="shared" si="249"/>
        <v xml:space="preserve">90MB1BG0-C1BAY0 | 59MB1BGB-MB0A01S |  |  |  |  |  | </v>
      </c>
      <c r="AP783" s="6">
        <f t="shared" si="250"/>
        <v>100</v>
      </c>
      <c r="AQ783" s="4"/>
      <c r="AR783" s="6" t="b">
        <f t="shared" si="251"/>
        <v>1</v>
      </c>
      <c r="AS783" s="6" t="str">
        <f t="shared" si="252"/>
        <v>461E | 90MB1BG0-C1BAY0 | 59MB1BGB-MB0A01S |  |  |  |  |  |  | N7</v>
      </c>
      <c r="AT783" s="63">
        <f>IF(NOT(AR783),IF(TRIM($H783)="","Assembly","Phantom Alt"),VLOOKUP(F783,ZPCS04!B:G,6,0))</f>
        <v>953</v>
      </c>
      <c r="AU783" s="7"/>
      <c r="AV783" s="38">
        <f ca="1">IF(TRIM($W783)="F",OFFSET($A$5,MATCH($AS783,$AS$5:$AS783,0)-1,0),$A783)</f>
        <v>783</v>
      </c>
      <c r="AW783" s="38">
        <f ca="1">IFERROR(OFFSET(ZPCS04!$A$1,MATCH(F783,ZPCS04!B:B,0)-1,0),100)</f>
        <v>2</v>
      </c>
      <c r="AX783" s="7"/>
      <c r="AY783" s="6" t="b">
        <f t="shared" si="253"/>
        <v>1</v>
      </c>
      <c r="AZ783" s="6" t="b">
        <f t="shared" si="254"/>
        <v>1</v>
      </c>
      <c r="BB783" s="38" t="str">
        <f ca="1">IF(AT783="Phantom Alt",MATCH($AS783,$AS$5:$AS783,0),IF(OR(OFFSET($AF783,0,8-COUNTBLANK($AG783:$AN783))=$F782,$BE783=$BE782),$BB782,""))</f>
        <v/>
      </c>
      <c r="BC783" s="41"/>
      <c r="BD783" s="55" t="str">
        <f t="shared" si="255"/>
        <v>90MB1BG0-C1BAY0 | 10G212121214010</v>
      </c>
      <c r="BE783" s="55" t="str">
        <f t="shared" ca="1" si="256"/>
        <v>90MB1BG0-C1BAY0 | 59MB1BGB-MB0A01S</v>
      </c>
      <c r="BF783" s="57">
        <f ca="1">IFERROR(VLOOKUP($BE783,$BD$5:$BF782,3,0)*$AE783,VLOOKUP($C783,Demanda!$A:$B,2,0)*$AE783)*IF(AT783="Phantom Alt",$BC783,TRUE)</f>
        <v>4500</v>
      </c>
      <c r="BG783" s="57">
        <f t="shared" ca="1" si="257"/>
        <v>4500</v>
      </c>
      <c r="BH783" s="57">
        <f>SUMIF(Invoice!A:A,F783,Invoice!B:B)</f>
        <v>0</v>
      </c>
      <c r="BI783" s="57">
        <f t="shared" ca="1" si="258"/>
        <v>4500</v>
      </c>
      <c r="BJ783" s="57">
        <f ca="1">MIN((BI783-SUMIF($AS$5:AS782,AS783,$BJ$5:BJ782)),MAX(0,BH783-SUMIF($F$5:F782,F783,$BJ$5:BJ782)))</f>
        <v>0</v>
      </c>
      <c r="BK783" s="57">
        <f t="shared" ca="1" si="259"/>
        <v>0</v>
      </c>
      <c r="BL783" s="57">
        <f ca="1">MAX(0,SUMIF(Invoice!A:A,F783,Invoice!B:B)-SUMIF(F:F,F783,BJ:BJ))*(COUNTIF(F:F,F783)=COUNTIF($F$5:F783,F783))</f>
        <v>0</v>
      </c>
    </row>
    <row r="784" spans="1:64" hidden="1">
      <c r="A784" s="43">
        <v>784</v>
      </c>
      <c r="B784" s="13" t="s">
        <v>145</v>
      </c>
      <c r="C784" s="13" t="s">
        <v>5706</v>
      </c>
      <c r="D784" s="13">
        <v>2</v>
      </c>
      <c r="E784" s="13">
        <v>2480</v>
      </c>
      <c r="F784" s="71" t="s">
        <v>703</v>
      </c>
      <c r="G784" s="71" t="s">
        <v>702</v>
      </c>
      <c r="H784" s="13" t="s">
        <v>1653</v>
      </c>
      <c r="I784" s="13" t="s">
        <v>55</v>
      </c>
      <c r="J784" s="28">
        <v>0</v>
      </c>
      <c r="K784" s="13" t="s">
        <v>148</v>
      </c>
      <c r="L784" s="13" t="s">
        <v>53</v>
      </c>
      <c r="M784" s="13">
        <v>3</v>
      </c>
      <c r="O784" s="13">
        <v>1</v>
      </c>
      <c r="P784" s="13">
        <v>2</v>
      </c>
      <c r="Q784" s="13">
        <v>2</v>
      </c>
      <c r="R784" s="13" t="s">
        <v>73</v>
      </c>
      <c r="S784" s="13" t="s">
        <v>73</v>
      </c>
      <c r="T784" s="13">
        <v>44901</v>
      </c>
      <c r="U784" s="13">
        <v>2958465</v>
      </c>
      <c r="V784" s="13" t="s">
        <v>5707</v>
      </c>
      <c r="W784" s="13" t="s">
        <v>144</v>
      </c>
      <c r="Y784" s="13" t="s">
        <v>143</v>
      </c>
      <c r="Z784" s="13">
        <v>7594328</v>
      </c>
      <c r="AA784" s="13">
        <v>1472</v>
      </c>
      <c r="AB784" s="13">
        <v>736</v>
      </c>
      <c r="AE784" s="51">
        <f t="shared" si="240"/>
        <v>3</v>
      </c>
      <c r="AG784" s="6" t="str">
        <f t="shared" si="241"/>
        <v>90MB1BG0-C1BAY0</v>
      </c>
      <c r="AH784" s="6" t="str">
        <f t="shared" si="242"/>
        <v>59MB1BGB-MB0A01S</v>
      </c>
      <c r="AI784" s="6" t="str">
        <f t="shared" si="243"/>
        <v/>
      </c>
      <c r="AJ784" s="6" t="str">
        <f t="shared" si="244"/>
        <v/>
      </c>
      <c r="AK784" s="6" t="str">
        <f t="shared" si="245"/>
        <v/>
      </c>
      <c r="AL784" s="6" t="str">
        <f t="shared" si="246"/>
        <v/>
      </c>
      <c r="AM784" s="6" t="str">
        <f t="shared" si="247"/>
        <v/>
      </c>
      <c r="AN784" s="6" t="str">
        <f t="shared" si="248"/>
        <v/>
      </c>
      <c r="AO784" s="6" t="str">
        <f t="shared" si="249"/>
        <v xml:space="preserve">90MB1BG0-C1BAY0 | 59MB1BGB-MB0A01S |  |  |  |  |  | </v>
      </c>
      <c r="AP784" s="6">
        <f t="shared" si="250"/>
        <v>0</v>
      </c>
      <c r="AQ784" s="4"/>
      <c r="AR784" s="6" t="b">
        <f t="shared" si="251"/>
        <v>1</v>
      </c>
      <c r="AS784" s="6" t="str">
        <f t="shared" si="252"/>
        <v>461E | 90MB1BG0-C1BAY0 | 59MB1BGB-MB0A01S |  |  |  |  |  |  | N7</v>
      </c>
      <c r="AT784" s="63">
        <f>IF(NOT(AR784),IF(TRIM($H784)="","Assembly","Phantom Alt"),VLOOKUP(F784,ZPCS04!B:G,6,0))</f>
        <v>953</v>
      </c>
      <c r="AU784" s="7"/>
      <c r="AV784" s="38">
        <f ca="1">IF(TRIM($W784)="F",OFFSET($A$5,MATCH($AS784,$AS$5:$AS784,0)-1,0),$A784)</f>
        <v>783</v>
      </c>
      <c r="AW784" s="38">
        <f ca="1">IFERROR(OFFSET(ZPCS04!$A$1,MATCH(F784,ZPCS04!B:B,0)-1,0),100)</f>
        <v>1.9999999000000002</v>
      </c>
      <c r="AX784" s="7"/>
      <c r="AY784" s="6" t="b">
        <f t="shared" si="253"/>
        <v>1</v>
      </c>
      <c r="AZ784" s="6" t="b">
        <f t="shared" si="254"/>
        <v>1</v>
      </c>
      <c r="BB784" s="38" t="str">
        <f ca="1">IF(AT784="Phantom Alt",MATCH($AS784,$AS$5:$AS784,0),IF(OR(OFFSET($AF784,0,8-COUNTBLANK($AG784:$AN784))=$F783,$BE784=$BE783),$BB783,""))</f>
        <v/>
      </c>
      <c r="BC784" s="41"/>
      <c r="BD784" s="55" t="str">
        <f t="shared" si="255"/>
        <v>90MB1BG0-C1BAY0 | 10G212121214020</v>
      </c>
      <c r="BE784" s="55" t="str">
        <f t="shared" ca="1" si="256"/>
        <v>90MB1BG0-C1BAY0 | 59MB1BGB-MB0A01S</v>
      </c>
      <c r="BF784" s="57">
        <f ca="1">IFERROR(VLOOKUP($BE784,$BD$5:$BF783,3,0)*$AE784,VLOOKUP($C784,Demanda!$A:$B,2,0)*$AE784)*IF(AT784="Phantom Alt",$BC784,TRUE)</f>
        <v>4500</v>
      </c>
      <c r="BG784" s="57">
        <f t="shared" ca="1" si="257"/>
        <v>0</v>
      </c>
      <c r="BH784" s="57">
        <f>SUMIF(Invoice!A:A,F784,Invoice!B:B)</f>
        <v>10000</v>
      </c>
      <c r="BI784" s="57">
        <f t="shared" ca="1" si="258"/>
        <v>4500</v>
      </c>
      <c r="BJ784" s="57">
        <f ca="1">MIN((BI784-SUMIF($AS$5:AS783,AS784,$BJ$5:BJ783)),MAX(0,BH784-SUMIF($F$5:F783,F784,$BJ$5:BJ783)))</f>
        <v>4500</v>
      </c>
      <c r="BK784" s="57">
        <f t="shared" ca="1" si="259"/>
        <v>0</v>
      </c>
      <c r="BL784" s="57">
        <f ca="1">MAX(0,SUMIF(Invoice!A:A,F784,Invoice!B:B)-SUMIF(F:F,F784,BJ:BJ))*(COUNTIF(F:F,F784)=COUNTIF($F$5:F784,F784))</f>
        <v>5500</v>
      </c>
    </row>
    <row r="785" spans="1:64" hidden="1">
      <c r="A785" s="43">
        <v>785</v>
      </c>
      <c r="B785" s="13" t="s">
        <v>145</v>
      </c>
      <c r="C785" s="13" t="s">
        <v>5706</v>
      </c>
      <c r="D785" s="13">
        <v>2</v>
      </c>
      <c r="E785" s="13">
        <v>2480</v>
      </c>
      <c r="F785" s="71" t="s">
        <v>704</v>
      </c>
      <c r="G785" s="71" t="s">
        <v>705</v>
      </c>
      <c r="H785" s="13" t="s">
        <v>1653</v>
      </c>
      <c r="I785" s="13" t="s">
        <v>55</v>
      </c>
      <c r="J785" s="28">
        <v>0</v>
      </c>
      <c r="K785" s="13" t="s">
        <v>148</v>
      </c>
      <c r="L785" s="13" t="s">
        <v>53</v>
      </c>
      <c r="M785" s="13">
        <v>3</v>
      </c>
      <c r="O785" s="13">
        <v>1</v>
      </c>
      <c r="P785" s="13">
        <v>2</v>
      </c>
      <c r="Q785" s="13">
        <v>3</v>
      </c>
      <c r="R785" s="13" t="s">
        <v>73</v>
      </c>
      <c r="S785" s="13" t="s">
        <v>73</v>
      </c>
      <c r="T785" s="13">
        <v>44901</v>
      </c>
      <c r="U785" s="13">
        <v>2958465</v>
      </c>
      <c r="V785" s="13" t="s">
        <v>5707</v>
      </c>
      <c r="W785" s="13" t="s">
        <v>144</v>
      </c>
      <c r="Y785" s="13" t="s">
        <v>143</v>
      </c>
      <c r="Z785" s="13">
        <v>7594328</v>
      </c>
      <c r="AA785" s="13">
        <v>1474</v>
      </c>
      <c r="AB785" s="13">
        <v>737</v>
      </c>
      <c r="AE785" s="51">
        <f t="shared" si="240"/>
        <v>3</v>
      </c>
      <c r="AG785" s="6" t="str">
        <f t="shared" si="241"/>
        <v>90MB1BG0-C1BAY0</v>
      </c>
      <c r="AH785" s="6" t="str">
        <f t="shared" si="242"/>
        <v>59MB1BGB-MB0A01S</v>
      </c>
      <c r="AI785" s="6" t="str">
        <f t="shared" si="243"/>
        <v/>
      </c>
      <c r="AJ785" s="6" t="str">
        <f t="shared" si="244"/>
        <v/>
      </c>
      <c r="AK785" s="6" t="str">
        <f t="shared" si="245"/>
        <v/>
      </c>
      <c r="AL785" s="6" t="str">
        <f t="shared" si="246"/>
        <v/>
      </c>
      <c r="AM785" s="6" t="str">
        <f t="shared" si="247"/>
        <v/>
      </c>
      <c r="AN785" s="6" t="str">
        <f t="shared" si="248"/>
        <v/>
      </c>
      <c r="AO785" s="6" t="str">
        <f t="shared" si="249"/>
        <v xml:space="preserve">90MB1BG0-C1BAY0 | 59MB1BGB-MB0A01S |  |  |  |  |  | </v>
      </c>
      <c r="AP785" s="6">
        <f t="shared" si="250"/>
        <v>0</v>
      </c>
      <c r="AQ785" s="4"/>
      <c r="AR785" s="6" t="b">
        <f t="shared" si="251"/>
        <v>1</v>
      </c>
      <c r="AS785" s="6" t="str">
        <f t="shared" si="252"/>
        <v>461E | 90MB1BG0-C1BAY0 | 59MB1BGB-MB0A01S |  |  |  |  |  |  | N7</v>
      </c>
      <c r="AT785" s="63">
        <f>IF(NOT(AR785),IF(TRIM($H785)="","Assembly","Phantom Alt"),VLOOKUP(F785,ZPCS04!B:G,6,0))</f>
        <v>953</v>
      </c>
      <c r="AU785" s="7"/>
      <c r="AV785" s="38">
        <f ca="1">IF(TRIM($W785)="F",OFFSET($A$5,MATCH($AS785,$AS$5:$AS785,0)-1,0),$A785)</f>
        <v>783</v>
      </c>
      <c r="AW785" s="38">
        <f ca="1">IFERROR(OFFSET(ZPCS04!$A$1,MATCH(F785,ZPCS04!B:B,0)-1,0),100)</f>
        <v>2</v>
      </c>
      <c r="AX785" s="7"/>
      <c r="AY785" s="6" t="b">
        <f t="shared" si="253"/>
        <v>1</v>
      </c>
      <c r="AZ785" s="6" t="b">
        <f t="shared" si="254"/>
        <v>1</v>
      </c>
      <c r="BB785" s="38" t="str">
        <f ca="1">IF(AT785="Phantom Alt",MATCH($AS785,$AS$5:$AS785,0),IF(OR(OFFSET($AF785,0,8-COUNTBLANK($AG785:$AN785))=$F784,$BE785=$BE784),$BB784,""))</f>
        <v/>
      </c>
      <c r="BC785" s="41"/>
      <c r="BD785" s="55" t="str">
        <f t="shared" si="255"/>
        <v>90MB1BG0-C1BAY0 | 10G212121214050</v>
      </c>
      <c r="BE785" s="55" t="str">
        <f t="shared" ca="1" si="256"/>
        <v>90MB1BG0-C1BAY0 | 59MB1BGB-MB0A01S</v>
      </c>
      <c r="BF785" s="57">
        <f ca="1">IFERROR(VLOOKUP($BE785,$BD$5:$BF784,3,0)*$AE785,VLOOKUP($C785,Demanda!$A:$B,2,0)*$AE785)*IF(AT785="Phantom Alt",$BC785,TRUE)</f>
        <v>4500</v>
      </c>
      <c r="BG785" s="57">
        <f t="shared" ca="1" si="257"/>
        <v>0</v>
      </c>
      <c r="BH785" s="57">
        <f>SUMIF(Invoice!A:A,F785,Invoice!B:B)</f>
        <v>0</v>
      </c>
      <c r="BI785" s="57">
        <f t="shared" ca="1" si="258"/>
        <v>4500</v>
      </c>
      <c r="BJ785" s="57">
        <f ca="1">MIN((BI785-SUMIF($AS$5:AS784,AS785,$BJ$5:BJ784)),MAX(0,BH785-SUMIF($F$5:F784,F785,$BJ$5:BJ784)))</f>
        <v>0</v>
      </c>
      <c r="BK785" s="57">
        <f t="shared" ca="1" si="259"/>
        <v>0</v>
      </c>
      <c r="BL785" s="57">
        <f ca="1">MAX(0,SUMIF(Invoice!A:A,F785,Invoice!B:B)-SUMIF(F:F,F785,BJ:BJ))*(COUNTIF(F:F,F785)=COUNTIF($F$5:F785,F785))</f>
        <v>0</v>
      </c>
    </row>
    <row r="786" spans="1:64" hidden="1">
      <c r="A786" s="43">
        <v>786</v>
      </c>
      <c r="B786" s="13" t="s">
        <v>145</v>
      </c>
      <c r="C786" s="13" t="s">
        <v>5706</v>
      </c>
      <c r="D786" s="13">
        <v>2</v>
      </c>
      <c r="E786" s="13">
        <v>2490</v>
      </c>
      <c r="F786" s="71" t="s">
        <v>706</v>
      </c>
      <c r="G786" s="71" t="s">
        <v>707</v>
      </c>
      <c r="H786" s="13" t="s">
        <v>1662</v>
      </c>
      <c r="I786" s="13" t="s">
        <v>54</v>
      </c>
      <c r="J786" s="28">
        <v>100</v>
      </c>
      <c r="K786" s="13" t="s">
        <v>462</v>
      </c>
      <c r="L786" s="13" t="s">
        <v>53</v>
      </c>
      <c r="M786" s="13">
        <v>1</v>
      </c>
      <c r="N786" s="13">
        <v>1</v>
      </c>
      <c r="O786" s="13">
        <v>1</v>
      </c>
      <c r="P786" s="13">
        <v>2</v>
      </c>
      <c r="Q786" s="13">
        <v>1</v>
      </c>
      <c r="R786" s="13" t="s">
        <v>122</v>
      </c>
      <c r="S786" s="13" t="s">
        <v>122</v>
      </c>
      <c r="T786" s="13">
        <v>44901</v>
      </c>
      <c r="U786" s="13">
        <v>2958465</v>
      </c>
      <c r="V786" s="13" t="s">
        <v>5707</v>
      </c>
      <c r="W786" s="13" t="s">
        <v>144</v>
      </c>
      <c r="Y786" s="13" t="s">
        <v>143</v>
      </c>
      <c r="Z786" s="13">
        <v>7594328</v>
      </c>
      <c r="AA786" s="13">
        <v>1476</v>
      </c>
      <c r="AB786" s="13">
        <v>738</v>
      </c>
      <c r="AE786" s="51">
        <f t="shared" si="240"/>
        <v>1</v>
      </c>
      <c r="AG786" s="6" t="str">
        <f t="shared" si="241"/>
        <v>90MB1BG0-C1BAY0</v>
      </c>
      <c r="AH786" s="6" t="str">
        <f t="shared" si="242"/>
        <v>59MB1BGB-MB0A01S</v>
      </c>
      <c r="AI786" s="6" t="str">
        <f t="shared" si="243"/>
        <v/>
      </c>
      <c r="AJ786" s="6" t="str">
        <f t="shared" si="244"/>
        <v/>
      </c>
      <c r="AK786" s="6" t="str">
        <f t="shared" si="245"/>
        <v/>
      </c>
      <c r="AL786" s="6" t="str">
        <f t="shared" si="246"/>
        <v/>
      </c>
      <c r="AM786" s="6" t="str">
        <f t="shared" si="247"/>
        <v/>
      </c>
      <c r="AN786" s="6" t="str">
        <f t="shared" si="248"/>
        <v/>
      </c>
      <c r="AO786" s="6" t="str">
        <f t="shared" si="249"/>
        <v xml:space="preserve">90MB1BG0-C1BAY0 | 59MB1BGB-MB0A01S |  |  |  |  |  | </v>
      </c>
      <c r="AP786" s="6">
        <f t="shared" si="250"/>
        <v>100</v>
      </c>
      <c r="AQ786" s="4"/>
      <c r="AR786" s="6" t="b">
        <f t="shared" si="251"/>
        <v>1</v>
      </c>
      <c r="AS786" s="6" t="str">
        <f t="shared" si="252"/>
        <v>461E | 90MB1BG0-C1BAY0 | 59MB1BGB-MB0A01S |  |  |  |  |  |  | N8</v>
      </c>
      <c r="AT786" s="63">
        <f>IF(NOT(AR786),IF(TRIM($H786)="","Assembly","Phantom Alt"),VLOOKUP(F786,ZPCS04!B:G,6,0))</f>
        <v>1028</v>
      </c>
      <c r="AU786" s="7"/>
      <c r="AV786" s="38">
        <f ca="1">IF(TRIM($W786)="F",OFFSET($A$5,MATCH($AS786,$AS$5:$AS786,0)-1,0),$A786)</f>
        <v>786</v>
      </c>
      <c r="AW786" s="38">
        <f ca="1">IFERROR(OFFSET(ZPCS04!$A$1,MATCH(F786,ZPCS04!B:B,0)-1,0),100)</f>
        <v>2</v>
      </c>
      <c r="AX786" s="7"/>
      <c r="AY786" s="6" t="b">
        <f t="shared" si="253"/>
        <v>1</v>
      </c>
      <c r="AZ786" s="6" t="b">
        <f t="shared" si="254"/>
        <v>1</v>
      </c>
      <c r="BB786" s="38" t="str">
        <f ca="1">IF(AT786="Phantom Alt",MATCH($AS786,$AS$5:$AS786,0),IF(OR(OFFSET($AF786,0,8-COUNTBLANK($AG786:$AN786))=$F785,$BE786=$BE785),$BB785,""))</f>
        <v/>
      </c>
      <c r="BC786" s="41"/>
      <c r="BD786" s="55" t="str">
        <f t="shared" si="255"/>
        <v>90MB1BG0-C1BAY0 | 10G212124214010</v>
      </c>
      <c r="BE786" s="55" t="str">
        <f t="shared" ca="1" si="256"/>
        <v>90MB1BG0-C1BAY0 | 59MB1BGB-MB0A01S</v>
      </c>
      <c r="BF786" s="57">
        <f ca="1">IFERROR(VLOOKUP($BE786,$BD$5:$BF785,3,0)*$AE786,VLOOKUP($C786,Demanda!$A:$B,2,0)*$AE786)*IF(AT786="Phantom Alt",$BC786,TRUE)</f>
        <v>1500</v>
      </c>
      <c r="BG786" s="57">
        <f t="shared" ca="1" si="257"/>
        <v>1500</v>
      </c>
      <c r="BH786" s="57">
        <f>SUMIF(Invoice!A:A,F786,Invoice!B:B)</f>
        <v>0</v>
      </c>
      <c r="BI786" s="57">
        <f t="shared" ca="1" si="258"/>
        <v>1500</v>
      </c>
      <c r="BJ786" s="57">
        <f ca="1">MIN((BI786-SUMIF($AS$5:AS785,AS786,$BJ$5:BJ785)),MAX(0,BH786-SUMIF($F$5:F785,F786,$BJ$5:BJ785)))</f>
        <v>0</v>
      </c>
      <c r="BK786" s="57">
        <f t="shared" ca="1" si="259"/>
        <v>0</v>
      </c>
      <c r="BL786" s="57">
        <f ca="1">MAX(0,SUMIF(Invoice!A:A,F786,Invoice!B:B)-SUMIF(F:F,F786,BJ:BJ))*(COUNTIF(F:F,F786)=COUNTIF($F$5:F786,F786))</f>
        <v>0</v>
      </c>
    </row>
    <row r="787" spans="1:64" hidden="1">
      <c r="A787" s="43">
        <v>787</v>
      </c>
      <c r="B787" s="13" t="s">
        <v>145</v>
      </c>
      <c r="C787" s="13" t="s">
        <v>5706</v>
      </c>
      <c r="D787" s="13">
        <v>2</v>
      </c>
      <c r="E787" s="13">
        <v>2490</v>
      </c>
      <c r="F787" s="71" t="s">
        <v>708</v>
      </c>
      <c r="G787" s="71" t="s">
        <v>709</v>
      </c>
      <c r="H787" s="13" t="s">
        <v>1662</v>
      </c>
      <c r="I787" s="13" t="s">
        <v>55</v>
      </c>
      <c r="J787" s="28">
        <v>0</v>
      </c>
      <c r="K787" s="13" t="s">
        <v>462</v>
      </c>
      <c r="L787" s="13" t="s">
        <v>53</v>
      </c>
      <c r="M787" s="13">
        <v>1</v>
      </c>
      <c r="O787" s="13">
        <v>1</v>
      </c>
      <c r="P787" s="13">
        <v>2</v>
      </c>
      <c r="Q787" s="13">
        <v>2</v>
      </c>
      <c r="R787" s="13" t="s">
        <v>122</v>
      </c>
      <c r="S787" s="13" t="s">
        <v>122</v>
      </c>
      <c r="T787" s="13">
        <v>44901</v>
      </c>
      <c r="U787" s="13">
        <v>2958465</v>
      </c>
      <c r="V787" s="13" t="s">
        <v>5707</v>
      </c>
      <c r="W787" s="13" t="s">
        <v>144</v>
      </c>
      <c r="Y787" s="13" t="s">
        <v>143</v>
      </c>
      <c r="Z787" s="13">
        <v>7594328</v>
      </c>
      <c r="AA787" s="13">
        <v>1478</v>
      </c>
      <c r="AB787" s="13">
        <v>739</v>
      </c>
      <c r="AE787" s="51">
        <f t="shared" si="240"/>
        <v>1</v>
      </c>
      <c r="AG787" s="6" t="str">
        <f t="shared" si="241"/>
        <v>90MB1BG0-C1BAY0</v>
      </c>
      <c r="AH787" s="6" t="str">
        <f t="shared" si="242"/>
        <v>59MB1BGB-MB0A01S</v>
      </c>
      <c r="AI787" s="6" t="str">
        <f t="shared" si="243"/>
        <v/>
      </c>
      <c r="AJ787" s="6" t="str">
        <f t="shared" si="244"/>
        <v/>
      </c>
      <c r="AK787" s="6" t="str">
        <f t="shared" si="245"/>
        <v/>
      </c>
      <c r="AL787" s="6" t="str">
        <f t="shared" si="246"/>
        <v/>
      </c>
      <c r="AM787" s="6" t="str">
        <f t="shared" si="247"/>
        <v/>
      </c>
      <c r="AN787" s="6" t="str">
        <f t="shared" si="248"/>
        <v/>
      </c>
      <c r="AO787" s="6" t="str">
        <f t="shared" si="249"/>
        <v xml:space="preserve">90MB1BG0-C1BAY0 | 59MB1BGB-MB0A01S |  |  |  |  |  | </v>
      </c>
      <c r="AP787" s="6">
        <f t="shared" si="250"/>
        <v>0</v>
      </c>
      <c r="AQ787" s="4"/>
      <c r="AR787" s="6" t="b">
        <f t="shared" si="251"/>
        <v>1</v>
      </c>
      <c r="AS787" s="6" t="str">
        <f t="shared" si="252"/>
        <v>461E | 90MB1BG0-C1BAY0 | 59MB1BGB-MB0A01S |  |  |  |  |  |  | N8</v>
      </c>
      <c r="AT787" s="63">
        <f>IF(NOT(AR787),IF(TRIM($H787)="","Assembly","Phantom Alt"),VLOOKUP(F787,ZPCS04!B:G,6,0))</f>
        <v>1028</v>
      </c>
      <c r="AU787" s="7"/>
      <c r="AV787" s="38">
        <f ca="1">IF(TRIM($W787)="F",OFFSET($A$5,MATCH($AS787,$AS$5:$AS787,0)-1,0),$A787)</f>
        <v>786</v>
      </c>
      <c r="AW787" s="38">
        <f ca="1">IFERROR(OFFSET(ZPCS04!$A$1,MATCH(F787,ZPCS04!B:B,0)-1,0),100)</f>
        <v>1.9999999000000002</v>
      </c>
      <c r="AX787" s="7"/>
      <c r="AY787" s="6" t="b">
        <f t="shared" si="253"/>
        <v>1</v>
      </c>
      <c r="AZ787" s="6" t="b">
        <f t="shared" si="254"/>
        <v>1</v>
      </c>
      <c r="BB787" s="38" t="str">
        <f ca="1">IF(AT787="Phantom Alt",MATCH($AS787,$AS$5:$AS787,0),IF(OR(OFFSET($AF787,0,8-COUNTBLANK($AG787:$AN787))=$F786,$BE787=$BE786),$BB786,""))</f>
        <v/>
      </c>
      <c r="BC787" s="41"/>
      <c r="BD787" s="55" t="str">
        <f t="shared" si="255"/>
        <v>90MB1BG0-C1BAY0 | 10G212124214020</v>
      </c>
      <c r="BE787" s="55" t="str">
        <f t="shared" ca="1" si="256"/>
        <v>90MB1BG0-C1BAY0 | 59MB1BGB-MB0A01S</v>
      </c>
      <c r="BF787" s="57">
        <f ca="1">IFERROR(VLOOKUP($BE787,$BD$5:$BF786,3,0)*$AE787,VLOOKUP($C787,Demanda!$A:$B,2,0)*$AE787)*IF(AT787="Phantom Alt",$BC787,TRUE)</f>
        <v>1500</v>
      </c>
      <c r="BG787" s="57">
        <f t="shared" ca="1" si="257"/>
        <v>0</v>
      </c>
      <c r="BH787" s="57">
        <f>SUMIF(Invoice!A:A,F787,Invoice!B:B)</f>
        <v>10000</v>
      </c>
      <c r="BI787" s="57">
        <f t="shared" ca="1" si="258"/>
        <v>1500</v>
      </c>
      <c r="BJ787" s="57">
        <f ca="1">MIN((BI787-SUMIF($AS$5:AS786,AS787,$BJ$5:BJ786)),MAX(0,BH787-SUMIF($F$5:F786,F787,$BJ$5:BJ786)))</f>
        <v>1500</v>
      </c>
      <c r="BK787" s="57">
        <f t="shared" ca="1" si="259"/>
        <v>0</v>
      </c>
      <c r="BL787" s="57">
        <f ca="1">MAX(0,SUMIF(Invoice!A:A,F787,Invoice!B:B)-SUMIF(F:F,F787,BJ:BJ))*(COUNTIF(F:F,F787)=COUNTIF($F$5:F787,F787))</f>
        <v>8500</v>
      </c>
    </row>
    <row r="788" spans="1:64" hidden="1">
      <c r="A788" s="43">
        <v>788</v>
      </c>
      <c r="B788" s="13" t="s">
        <v>145</v>
      </c>
      <c r="C788" s="13" t="s">
        <v>5706</v>
      </c>
      <c r="D788" s="13">
        <v>2</v>
      </c>
      <c r="E788" s="13">
        <v>2490</v>
      </c>
      <c r="F788" s="71" t="s">
        <v>710</v>
      </c>
      <c r="G788" s="71" t="s">
        <v>711</v>
      </c>
      <c r="H788" s="13" t="s">
        <v>1662</v>
      </c>
      <c r="I788" s="13" t="s">
        <v>55</v>
      </c>
      <c r="J788" s="28">
        <v>0</v>
      </c>
      <c r="K788" s="13" t="s">
        <v>148</v>
      </c>
      <c r="L788" s="13" t="s">
        <v>53</v>
      </c>
      <c r="M788" s="13">
        <v>1</v>
      </c>
      <c r="O788" s="13">
        <v>1</v>
      </c>
      <c r="P788" s="13">
        <v>2</v>
      </c>
      <c r="Q788" s="13">
        <v>3</v>
      </c>
      <c r="R788" s="13" t="s">
        <v>73</v>
      </c>
      <c r="S788" s="13" t="s">
        <v>73</v>
      </c>
      <c r="T788" s="13">
        <v>44901</v>
      </c>
      <c r="U788" s="13">
        <v>2958465</v>
      </c>
      <c r="V788" s="13" t="s">
        <v>5707</v>
      </c>
      <c r="W788" s="13" t="s">
        <v>144</v>
      </c>
      <c r="Y788" s="13" t="s">
        <v>143</v>
      </c>
      <c r="Z788" s="13">
        <v>7594328</v>
      </c>
      <c r="AA788" s="13">
        <v>1480</v>
      </c>
      <c r="AB788" s="13">
        <v>740</v>
      </c>
      <c r="AE788" s="51">
        <f t="shared" si="240"/>
        <v>1</v>
      </c>
      <c r="AG788" s="6" t="str">
        <f t="shared" si="241"/>
        <v>90MB1BG0-C1BAY0</v>
      </c>
      <c r="AH788" s="6" t="str">
        <f t="shared" si="242"/>
        <v>59MB1BGB-MB0A01S</v>
      </c>
      <c r="AI788" s="6" t="str">
        <f t="shared" si="243"/>
        <v/>
      </c>
      <c r="AJ788" s="6" t="str">
        <f t="shared" si="244"/>
        <v/>
      </c>
      <c r="AK788" s="6" t="str">
        <f t="shared" si="245"/>
        <v/>
      </c>
      <c r="AL788" s="6" t="str">
        <f t="shared" si="246"/>
        <v/>
      </c>
      <c r="AM788" s="6" t="str">
        <f t="shared" si="247"/>
        <v/>
      </c>
      <c r="AN788" s="6" t="str">
        <f t="shared" si="248"/>
        <v/>
      </c>
      <c r="AO788" s="6" t="str">
        <f t="shared" si="249"/>
        <v xml:space="preserve">90MB1BG0-C1BAY0 | 59MB1BGB-MB0A01S |  |  |  |  |  | </v>
      </c>
      <c r="AP788" s="6">
        <f t="shared" si="250"/>
        <v>0</v>
      </c>
      <c r="AQ788" s="4"/>
      <c r="AR788" s="6" t="b">
        <f t="shared" si="251"/>
        <v>1</v>
      </c>
      <c r="AS788" s="6" t="str">
        <f t="shared" si="252"/>
        <v>461E | 90MB1BG0-C1BAY0 | 59MB1BGB-MB0A01S |  |  |  |  |  |  | N8</v>
      </c>
      <c r="AT788" s="63">
        <f>IF(NOT(AR788),IF(TRIM($H788)="","Assembly","Phantom Alt"),VLOOKUP(F788,ZPCS04!B:G,6,0))</f>
        <v>1028</v>
      </c>
      <c r="AU788" s="7"/>
      <c r="AV788" s="38">
        <f ca="1">IF(TRIM($W788)="F",OFFSET($A$5,MATCH($AS788,$AS$5:$AS788,0)-1,0),$A788)</f>
        <v>786</v>
      </c>
      <c r="AW788" s="38">
        <f ca="1">IFERROR(OFFSET(ZPCS04!$A$1,MATCH(F788,ZPCS04!B:B,0)-1,0),100)</f>
        <v>2</v>
      </c>
      <c r="AX788" s="7"/>
      <c r="AY788" s="6" t="b">
        <f t="shared" si="253"/>
        <v>1</v>
      </c>
      <c r="AZ788" s="6" t="b">
        <f t="shared" si="254"/>
        <v>1</v>
      </c>
      <c r="BB788" s="38" t="str">
        <f ca="1">IF(AT788="Phantom Alt",MATCH($AS788,$AS$5:$AS788,0),IF(OR(OFFSET($AF788,0,8-COUNTBLANK($AG788:$AN788))=$F787,$BE788=$BE787),$BB787,""))</f>
        <v/>
      </c>
      <c r="BC788" s="41"/>
      <c r="BD788" s="55" t="str">
        <f t="shared" si="255"/>
        <v>90MB1BG0-C1BAY0 | 10G212124214050</v>
      </c>
      <c r="BE788" s="55" t="str">
        <f t="shared" ca="1" si="256"/>
        <v>90MB1BG0-C1BAY0 | 59MB1BGB-MB0A01S</v>
      </c>
      <c r="BF788" s="57">
        <f ca="1">IFERROR(VLOOKUP($BE788,$BD$5:$BF787,3,0)*$AE788,VLOOKUP($C788,Demanda!$A:$B,2,0)*$AE788)*IF(AT788="Phantom Alt",$BC788,TRUE)</f>
        <v>1500</v>
      </c>
      <c r="BG788" s="57">
        <f t="shared" ca="1" si="257"/>
        <v>0</v>
      </c>
      <c r="BH788" s="57">
        <f>SUMIF(Invoice!A:A,F788,Invoice!B:B)</f>
        <v>0</v>
      </c>
      <c r="BI788" s="57">
        <f t="shared" ca="1" si="258"/>
        <v>1500</v>
      </c>
      <c r="BJ788" s="57">
        <f ca="1">MIN((BI788-SUMIF($AS$5:AS787,AS788,$BJ$5:BJ787)),MAX(0,BH788-SUMIF($F$5:F787,F788,$BJ$5:BJ787)))</f>
        <v>0</v>
      </c>
      <c r="BK788" s="57">
        <f t="shared" ca="1" si="259"/>
        <v>0</v>
      </c>
      <c r="BL788" s="57">
        <f ca="1">MAX(0,SUMIF(Invoice!A:A,F788,Invoice!B:B)-SUMIF(F:F,F788,BJ:BJ))*(COUNTIF(F:F,F788)=COUNTIF($F$5:F788,F788))</f>
        <v>0</v>
      </c>
    </row>
    <row r="789" spans="1:64" hidden="1">
      <c r="A789" s="43">
        <v>789</v>
      </c>
      <c r="B789" s="13" t="s">
        <v>145</v>
      </c>
      <c r="C789" s="13" t="s">
        <v>5706</v>
      </c>
      <c r="D789" s="13">
        <v>2</v>
      </c>
      <c r="E789" s="13">
        <v>2500</v>
      </c>
      <c r="F789" s="71" t="s">
        <v>712</v>
      </c>
      <c r="G789" s="71" t="s">
        <v>713</v>
      </c>
      <c r="H789" s="13" t="s">
        <v>1667</v>
      </c>
      <c r="I789" s="13" t="s">
        <v>55</v>
      </c>
      <c r="J789" s="28">
        <v>0</v>
      </c>
      <c r="K789" s="13" t="s">
        <v>462</v>
      </c>
      <c r="L789" s="13" t="s">
        <v>53</v>
      </c>
      <c r="M789" s="13">
        <v>1</v>
      </c>
      <c r="O789" s="13">
        <v>1</v>
      </c>
      <c r="P789" s="13">
        <v>2</v>
      </c>
      <c r="Q789" s="13">
        <v>2</v>
      </c>
      <c r="R789" s="13" t="s">
        <v>122</v>
      </c>
      <c r="S789" s="13" t="s">
        <v>122</v>
      </c>
      <c r="T789" s="13">
        <v>44901</v>
      </c>
      <c r="U789" s="13">
        <v>2958465</v>
      </c>
      <c r="V789" s="13" t="s">
        <v>5707</v>
      </c>
      <c r="W789" s="13" t="s">
        <v>144</v>
      </c>
      <c r="Y789" s="13" t="s">
        <v>143</v>
      </c>
      <c r="Z789" s="13">
        <v>7594328</v>
      </c>
      <c r="AA789" s="13">
        <v>1484</v>
      </c>
      <c r="AB789" s="13">
        <v>742</v>
      </c>
      <c r="AE789" s="51">
        <f t="shared" si="240"/>
        <v>1</v>
      </c>
      <c r="AG789" s="6" t="str">
        <f t="shared" si="241"/>
        <v>90MB1BG0-C1BAY0</v>
      </c>
      <c r="AH789" s="6" t="str">
        <f t="shared" si="242"/>
        <v>59MB1BGB-MB0A01S</v>
      </c>
      <c r="AI789" s="6" t="str">
        <f t="shared" si="243"/>
        <v/>
      </c>
      <c r="AJ789" s="6" t="str">
        <f t="shared" si="244"/>
        <v/>
      </c>
      <c r="AK789" s="6" t="str">
        <f t="shared" si="245"/>
        <v/>
      </c>
      <c r="AL789" s="6" t="str">
        <f t="shared" si="246"/>
        <v/>
      </c>
      <c r="AM789" s="6" t="str">
        <f t="shared" si="247"/>
        <v/>
      </c>
      <c r="AN789" s="6" t="str">
        <f t="shared" si="248"/>
        <v/>
      </c>
      <c r="AO789" s="6" t="str">
        <f t="shared" si="249"/>
        <v xml:space="preserve">90MB1BG0-C1BAY0 | 59MB1BGB-MB0A01S |  |  |  |  |  | </v>
      </c>
      <c r="AP789" s="6">
        <f t="shared" si="250"/>
        <v>0</v>
      </c>
      <c r="AQ789" s="4"/>
      <c r="AR789" s="6" t="b">
        <f t="shared" si="251"/>
        <v>1</v>
      </c>
      <c r="AS789" s="6" t="str">
        <f t="shared" si="252"/>
        <v>461E | 90MB1BG0-C1BAY0 | 59MB1BGB-MB0A01S |  |  |  |  |  |  | N9</v>
      </c>
      <c r="AT789" s="63">
        <f>IF(NOT(AR789),IF(TRIM($H789)="","Assembly","Phantom Alt"),VLOOKUP(F789,ZPCS04!B:G,6,0))</f>
        <v>647</v>
      </c>
      <c r="AU789" s="7"/>
      <c r="AV789" s="38">
        <f ca="1">IF(TRIM($W789)="F",OFFSET($A$5,MATCH($AS789,$AS$5:$AS789,0)-1,0),$A789)</f>
        <v>789</v>
      </c>
      <c r="AW789" s="38">
        <f ca="1">IFERROR(OFFSET(ZPCS04!$A$1,MATCH(F789,ZPCS04!B:B,0)-1,0),100)</f>
        <v>1.9999999000000002</v>
      </c>
      <c r="AX789" s="7"/>
      <c r="AY789" s="6" t="b">
        <f t="shared" si="253"/>
        <v>1</v>
      </c>
      <c r="AZ789" s="6" t="b">
        <f t="shared" si="254"/>
        <v>1</v>
      </c>
      <c r="BB789" s="38" t="str">
        <f ca="1">IF(AT789="Phantom Alt",MATCH($AS789,$AS$5:$AS789,0),IF(OR(OFFSET($AF789,0,8-COUNTBLANK($AG789:$AN789))=$F788,$BE789=$BE788),$BB788,""))</f>
        <v/>
      </c>
      <c r="BC789" s="41"/>
      <c r="BD789" s="55" t="str">
        <f t="shared" si="255"/>
        <v>90MB1BG0-C1BAY0 | 10G212127114010</v>
      </c>
      <c r="BE789" s="55" t="str">
        <f t="shared" ca="1" si="256"/>
        <v>90MB1BG0-C1BAY0 | 59MB1BGB-MB0A01S</v>
      </c>
      <c r="BF789" s="57">
        <f ca="1">IFERROR(VLOOKUP($BE789,$BD$5:$BF788,3,0)*$AE789,VLOOKUP($C789,Demanda!$A:$B,2,0)*$AE789)*IF(AT789="Phantom Alt",$BC789,TRUE)</f>
        <v>1500</v>
      </c>
      <c r="BG789" s="57">
        <f t="shared" ca="1" si="257"/>
        <v>0</v>
      </c>
      <c r="BH789" s="57">
        <f>SUMIF(Invoice!A:A,F789,Invoice!B:B)</f>
        <v>10000</v>
      </c>
      <c r="BI789" s="57">
        <f t="shared" ca="1" si="258"/>
        <v>1500</v>
      </c>
      <c r="BJ789" s="57">
        <f ca="1">MIN((BI789-SUMIF($AS$5:AS788,AS789,$BJ$5:BJ788)),MAX(0,BH789-SUMIF($F$5:F788,F789,$BJ$5:BJ788)))</f>
        <v>1500</v>
      </c>
      <c r="BK789" s="57">
        <f t="shared" ca="1" si="259"/>
        <v>0</v>
      </c>
      <c r="BL789" s="57">
        <f ca="1">MAX(0,SUMIF(Invoice!A:A,F789,Invoice!B:B)-SUMIF(F:F,F789,BJ:BJ))*(COUNTIF(F:F,F789)=COUNTIF($F$5:F789,F789))</f>
        <v>8500</v>
      </c>
    </row>
    <row r="790" spans="1:64" hidden="1">
      <c r="A790" s="43">
        <v>790</v>
      </c>
      <c r="B790" s="13" t="s">
        <v>145</v>
      </c>
      <c r="C790" s="13" t="s">
        <v>5706</v>
      </c>
      <c r="D790" s="13">
        <v>2</v>
      </c>
      <c r="E790" s="13">
        <v>2500</v>
      </c>
      <c r="F790" s="71" t="s">
        <v>714</v>
      </c>
      <c r="G790" s="71" t="s">
        <v>715</v>
      </c>
      <c r="H790" s="13" t="s">
        <v>1667</v>
      </c>
      <c r="I790" s="13" t="s">
        <v>54</v>
      </c>
      <c r="J790" s="28">
        <v>100</v>
      </c>
      <c r="K790" s="13" t="s">
        <v>462</v>
      </c>
      <c r="L790" s="13" t="s">
        <v>53</v>
      </c>
      <c r="M790" s="13">
        <v>1</v>
      </c>
      <c r="N790" s="13">
        <v>1</v>
      </c>
      <c r="O790" s="13">
        <v>1</v>
      </c>
      <c r="P790" s="13">
        <v>2</v>
      </c>
      <c r="Q790" s="13">
        <v>1</v>
      </c>
      <c r="R790" s="13" t="s">
        <v>122</v>
      </c>
      <c r="S790" s="13" t="s">
        <v>122</v>
      </c>
      <c r="T790" s="13">
        <v>44901</v>
      </c>
      <c r="U790" s="13">
        <v>2958465</v>
      </c>
      <c r="V790" s="13" t="s">
        <v>5707</v>
      </c>
      <c r="W790" s="13" t="s">
        <v>144</v>
      </c>
      <c r="Y790" s="13" t="s">
        <v>143</v>
      </c>
      <c r="Z790" s="13">
        <v>7594328</v>
      </c>
      <c r="AA790" s="13">
        <v>1482</v>
      </c>
      <c r="AB790" s="13">
        <v>741</v>
      </c>
      <c r="AE790" s="51">
        <f t="shared" si="240"/>
        <v>1</v>
      </c>
      <c r="AG790" s="6" t="str">
        <f t="shared" si="241"/>
        <v>90MB1BG0-C1BAY0</v>
      </c>
      <c r="AH790" s="6" t="str">
        <f t="shared" si="242"/>
        <v>59MB1BGB-MB0A01S</v>
      </c>
      <c r="AI790" s="6" t="str">
        <f t="shared" si="243"/>
        <v/>
      </c>
      <c r="AJ790" s="6" t="str">
        <f t="shared" si="244"/>
        <v/>
      </c>
      <c r="AK790" s="6" t="str">
        <f t="shared" si="245"/>
        <v/>
      </c>
      <c r="AL790" s="6" t="str">
        <f t="shared" si="246"/>
        <v/>
      </c>
      <c r="AM790" s="6" t="str">
        <f t="shared" si="247"/>
        <v/>
      </c>
      <c r="AN790" s="6" t="str">
        <f t="shared" si="248"/>
        <v/>
      </c>
      <c r="AO790" s="6" t="str">
        <f t="shared" si="249"/>
        <v xml:space="preserve">90MB1BG0-C1BAY0 | 59MB1BGB-MB0A01S |  |  |  |  |  | </v>
      </c>
      <c r="AP790" s="6">
        <f t="shared" si="250"/>
        <v>100</v>
      </c>
      <c r="AQ790" s="4"/>
      <c r="AR790" s="6" t="b">
        <f t="shared" si="251"/>
        <v>1</v>
      </c>
      <c r="AS790" s="6" t="str">
        <f t="shared" si="252"/>
        <v>461E | 90MB1BG0-C1BAY0 | 59MB1BGB-MB0A01S |  |  |  |  |  |  | N9</v>
      </c>
      <c r="AT790" s="63">
        <f>IF(NOT(AR790),IF(TRIM($H790)="","Assembly","Phantom Alt"),VLOOKUP(F790,ZPCS04!B:G,6,0))</f>
        <v>647</v>
      </c>
      <c r="AU790" s="7"/>
      <c r="AV790" s="38">
        <f ca="1">IF(TRIM($W790)="F",OFFSET($A$5,MATCH($AS790,$AS$5:$AS790,0)-1,0),$A790)</f>
        <v>789</v>
      </c>
      <c r="AW790" s="38">
        <f ca="1">IFERROR(OFFSET(ZPCS04!$A$1,MATCH(F790,ZPCS04!B:B,0)-1,0),100)</f>
        <v>2</v>
      </c>
      <c r="AX790" s="7"/>
      <c r="AY790" s="6" t="b">
        <f t="shared" si="253"/>
        <v>1</v>
      </c>
      <c r="AZ790" s="6" t="b">
        <f t="shared" si="254"/>
        <v>1</v>
      </c>
      <c r="BB790" s="38" t="str">
        <f ca="1">IF(AT790="Phantom Alt",MATCH($AS790,$AS$5:$AS790,0),IF(OR(OFFSET($AF790,0,8-COUNTBLANK($AG790:$AN790))=$F789,$BE790=$BE789),$BB789,""))</f>
        <v/>
      </c>
      <c r="BC790" s="41"/>
      <c r="BD790" s="55" t="str">
        <f t="shared" si="255"/>
        <v>90MB1BG0-C1BAY0 | 10G212127114020</v>
      </c>
      <c r="BE790" s="55" t="str">
        <f t="shared" ca="1" si="256"/>
        <v>90MB1BG0-C1BAY0 | 59MB1BGB-MB0A01S</v>
      </c>
      <c r="BF790" s="57">
        <f ca="1">IFERROR(VLOOKUP($BE790,$BD$5:$BF789,3,0)*$AE790,VLOOKUP($C790,Demanda!$A:$B,2,0)*$AE790)*IF(AT790="Phantom Alt",$BC790,TRUE)</f>
        <v>1500</v>
      </c>
      <c r="BG790" s="57">
        <f t="shared" ca="1" si="257"/>
        <v>1500</v>
      </c>
      <c r="BH790" s="57">
        <f>SUMIF(Invoice!A:A,F790,Invoice!B:B)</f>
        <v>0</v>
      </c>
      <c r="BI790" s="57">
        <f t="shared" ca="1" si="258"/>
        <v>1500</v>
      </c>
      <c r="BJ790" s="57">
        <f ca="1">MIN((BI790-SUMIF($AS$5:AS789,AS790,$BJ$5:BJ789)),MAX(0,BH790-SUMIF($F$5:F789,F790,$BJ$5:BJ789)))</f>
        <v>0</v>
      </c>
      <c r="BK790" s="57">
        <f t="shared" ca="1" si="259"/>
        <v>0</v>
      </c>
      <c r="BL790" s="57">
        <f ca="1">MAX(0,SUMIF(Invoice!A:A,F790,Invoice!B:B)-SUMIF(F:F,F790,BJ:BJ))*(COUNTIF(F:F,F790)=COUNTIF($F$5:F790,F790))</f>
        <v>0</v>
      </c>
    </row>
    <row r="791" spans="1:64" hidden="1">
      <c r="A791" s="43">
        <v>791</v>
      </c>
      <c r="B791" s="13" t="s">
        <v>145</v>
      </c>
      <c r="C791" s="13" t="s">
        <v>5706</v>
      </c>
      <c r="D791" s="13">
        <v>2</v>
      </c>
      <c r="E791" s="13">
        <v>2500</v>
      </c>
      <c r="F791" s="71" t="s">
        <v>716</v>
      </c>
      <c r="G791" s="71" t="s">
        <v>717</v>
      </c>
      <c r="H791" s="13" t="s">
        <v>1667</v>
      </c>
      <c r="I791" s="13" t="s">
        <v>55</v>
      </c>
      <c r="J791" s="28">
        <v>0</v>
      </c>
      <c r="K791" s="13" t="s">
        <v>148</v>
      </c>
      <c r="L791" s="13" t="s">
        <v>53</v>
      </c>
      <c r="M791" s="13">
        <v>1</v>
      </c>
      <c r="O791" s="13">
        <v>1</v>
      </c>
      <c r="P791" s="13">
        <v>2</v>
      </c>
      <c r="Q791" s="13">
        <v>3</v>
      </c>
      <c r="R791" s="13" t="s">
        <v>73</v>
      </c>
      <c r="S791" s="13" t="s">
        <v>73</v>
      </c>
      <c r="T791" s="13">
        <v>44901</v>
      </c>
      <c r="U791" s="13">
        <v>2958465</v>
      </c>
      <c r="V791" s="13" t="s">
        <v>5707</v>
      </c>
      <c r="W791" s="13" t="s">
        <v>144</v>
      </c>
      <c r="Y791" s="13" t="s">
        <v>143</v>
      </c>
      <c r="Z791" s="13">
        <v>7594328</v>
      </c>
      <c r="AA791" s="13">
        <v>1486</v>
      </c>
      <c r="AB791" s="13">
        <v>743</v>
      </c>
      <c r="AE791" s="51">
        <f t="shared" si="240"/>
        <v>1</v>
      </c>
      <c r="AG791" s="6" t="str">
        <f t="shared" si="241"/>
        <v>90MB1BG0-C1BAY0</v>
      </c>
      <c r="AH791" s="6" t="str">
        <f t="shared" si="242"/>
        <v>59MB1BGB-MB0A01S</v>
      </c>
      <c r="AI791" s="6" t="str">
        <f t="shared" si="243"/>
        <v/>
      </c>
      <c r="AJ791" s="6" t="str">
        <f t="shared" si="244"/>
        <v/>
      </c>
      <c r="AK791" s="6" t="str">
        <f t="shared" si="245"/>
        <v/>
      </c>
      <c r="AL791" s="6" t="str">
        <f t="shared" si="246"/>
        <v/>
      </c>
      <c r="AM791" s="6" t="str">
        <f t="shared" si="247"/>
        <v/>
      </c>
      <c r="AN791" s="6" t="str">
        <f t="shared" si="248"/>
        <v/>
      </c>
      <c r="AO791" s="6" t="str">
        <f t="shared" si="249"/>
        <v xml:space="preserve">90MB1BG0-C1BAY0 | 59MB1BGB-MB0A01S |  |  |  |  |  | </v>
      </c>
      <c r="AP791" s="6">
        <f t="shared" si="250"/>
        <v>0</v>
      </c>
      <c r="AQ791" s="4"/>
      <c r="AR791" s="6" t="b">
        <f t="shared" si="251"/>
        <v>1</v>
      </c>
      <c r="AS791" s="6" t="str">
        <f t="shared" si="252"/>
        <v>461E | 90MB1BG0-C1BAY0 | 59MB1BGB-MB0A01S |  |  |  |  |  |  | N9</v>
      </c>
      <c r="AT791" s="63">
        <f>IF(NOT(AR791),IF(TRIM($H791)="","Assembly","Phantom Alt"),VLOOKUP(F791,ZPCS04!B:G,6,0))</f>
        <v>647</v>
      </c>
      <c r="AU791" s="7"/>
      <c r="AV791" s="38">
        <f ca="1">IF(TRIM($W791)="F",OFFSET($A$5,MATCH($AS791,$AS$5:$AS791,0)-1,0),$A791)</f>
        <v>789</v>
      </c>
      <c r="AW791" s="38">
        <f ca="1">IFERROR(OFFSET(ZPCS04!$A$1,MATCH(F791,ZPCS04!B:B,0)-1,0),100)</f>
        <v>2</v>
      </c>
      <c r="AX791" s="7"/>
      <c r="AY791" s="6" t="b">
        <f t="shared" si="253"/>
        <v>1</v>
      </c>
      <c r="AZ791" s="6" t="b">
        <f t="shared" si="254"/>
        <v>1</v>
      </c>
      <c r="BB791" s="38" t="str">
        <f ca="1">IF(AT791="Phantom Alt",MATCH($AS791,$AS$5:$AS791,0),IF(OR(OFFSET($AF791,0,8-COUNTBLANK($AG791:$AN791))=$F790,$BE791=$BE790),$BB790,""))</f>
        <v/>
      </c>
      <c r="BC791" s="41"/>
      <c r="BD791" s="55" t="str">
        <f t="shared" si="255"/>
        <v>90MB1BG0-C1BAY0 | 10G212127114050</v>
      </c>
      <c r="BE791" s="55" t="str">
        <f t="shared" ca="1" si="256"/>
        <v>90MB1BG0-C1BAY0 | 59MB1BGB-MB0A01S</v>
      </c>
      <c r="BF791" s="57">
        <f ca="1">IFERROR(VLOOKUP($BE791,$BD$5:$BF790,3,0)*$AE791,VLOOKUP($C791,Demanda!$A:$B,2,0)*$AE791)*IF(AT791="Phantom Alt",$BC791,TRUE)</f>
        <v>1500</v>
      </c>
      <c r="BG791" s="57">
        <f t="shared" ca="1" si="257"/>
        <v>0</v>
      </c>
      <c r="BH791" s="57">
        <f>SUMIF(Invoice!A:A,F791,Invoice!B:B)</f>
        <v>0</v>
      </c>
      <c r="BI791" s="57">
        <f t="shared" ca="1" si="258"/>
        <v>1500</v>
      </c>
      <c r="BJ791" s="57">
        <f ca="1">MIN((BI791-SUMIF($AS$5:AS790,AS791,$BJ$5:BJ790)),MAX(0,BH791-SUMIF($F$5:F790,F791,$BJ$5:BJ790)))</f>
        <v>0</v>
      </c>
      <c r="BK791" s="57">
        <f t="shared" ca="1" si="259"/>
        <v>0</v>
      </c>
      <c r="BL791" s="57">
        <f ca="1">MAX(0,SUMIF(Invoice!A:A,F791,Invoice!B:B)-SUMIF(F:F,F791,BJ:BJ))*(COUNTIF(F:F,F791)=COUNTIF($F$5:F791,F791))</f>
        <v>0</v>
      </c>
    </row>
    <row r="792" spans="1:64" hidden="1">
      <c r="A792" s="43">
        <v>792</v>
      </c>
      <c r="B792" s="13" t="s">
        <v>145</v>
      </c>
      <c r="C792" s="13" t="s">
        <v>5706</v>
      </c>
      <c r="D792" s="13">
        <v>2</v>
      </c>
      <c r="E792" s="13">
        <v>2510</v>
      </c>
      <c r="F792" s="71" t="s">
        <v>718</v>
      </c>
      <c r="G792" s="71" t="s">
        <v>719</v>
      </c>
      <c r="H792" s="13" t="s">
        <v>1674</v>
      </c>
      <c r="I792" s="13" t="s">
        <v>54</v>
      </c>
      <c r="J792" s="28">
        <v>100</v>
      </c>
      <c r="K792" s="13" t="s">
        <v>462</v>
      </c>
      <c r="L792" s="13" t="s">
        <v>53</v>
      </c>
      <c r="M792" s="13">
        <v>1</v>
      </c>
      <c r="N792" s="13">
        <v>1</v>
      </c>
      <c r="O792" s="13">
        <v>1</v>
      </c>
      <c r="P792" s="13">
        <v>2</v>
      </c>
      <c r="Q792" s="13">
        <v>1</v>
      </c>
      <c r="R792" s="13" t="s">
        <v>122</v>
      </c>
      <c r="S792" s="13" t="s">
        <v>122</v>
      </c>
      <c r="T792" s="13">
        <v>44901</v>
      </c>
      <c r="U792" s="13">
        <v>2958465</v>
      </c>
      <c r="V792" s="13" t="s">
        <v>5707</v>
      </c>
      <c r="W792" s="13" t="s">
        <v>144</v>
      </c>
      <c r="Y792" s="13" t="s">
        <v>143</v>
      </c>
      <c r="Z792" s="13">
        <v>7594328</v>
      </c>
      <c r="AA792" s="13">
        <v>1488</v>
      </c>
      <c r="AB792" s="13">
        <v>744</v>
      </c>
      <c r="AE792" s="51">
        <f t="shared" si="240"/>
        <v>1</v>
      </c>
      <c r="AG792" s="6" t="str">
        <f t="shared" si="241"/>
        <v>90MB1BG0-C1BAY0</v>
      </c>
      <c r="AH792" s="6" t="str">
        <f t="shared" si="242"/>
        <v>59MB1BGB-MB0A01S</v>
      </c>
      <c r="AI792" s="6" t="str">
        <f t="shared" si="243"/>
        <v/>
      </c>
      <c r="AJ792" s="6" t="str">
        <f t="shared" si="244"/>
        <v/>
      </c>
      <c r="AK792" s="6" t="str">
        <f t="shared" si="245"/>
        <v/>
      </c>
      <c r="AL792" s="6" t="str">
        <f t="shared" si="246"/>
        <v/>
      </c>
      <c r="AM792" s="6" t="str">
        <f t="shared" si="247"/>
        <v/>
      </c>
      <c r="AN792" s="6" t="str">
        <f t="shared" si="248"/>
        <v/>
      </c>
      <c r="AO792" s="6" t="str">
        <f t="shared" si="249"/>
        <v xml:space="preserve">90MB1BG0-C1BAY0 | 59MB1BGB-MB0A01S |  |  |  |  |  | </v>
      </c>
      <c r="AP792" s="6">
        <f t="shared" si="250"/>
        <v>100</v>
      </c>
      <c r="AQ792" s="4"/>
      <c r="AR792" s="6" t="b">
        <f t="shared" si="251"/>
        <v>1</v>
      </c>
      <c r="AS792" s="6" t="str">
        <f t="shared" si="252"/>
        <v>461E | 90MB1BG0-C1BAY0 | 59MB1BGB-MB0A01S |  |  |  |  |  |  | O0</v>
      </c>
      <c r="AT792" s="63">
        <f>IF(NOT(AR792),IF(TRIM($H792)="","Assembly","Phantom Alt"),VLOOKUP(F792,ZPCS04!B:G,6,0))</f>
        <v>649</v>
      </c>
      <c r="AU792" s="7"/>
      <c r="AV792" s="38">
        <f ca="1">IF(TRIM($W792)="F",OFFSET($A$5,MATCH($AS792,$AS$5:$AS792,0)-1,0),$A792)</f>
        <v>792</v>
      </c>
      <c r="AW792" s="38">
        <f ca="1">IFERROR(OFFSET(ZPCS04!$A$1,MATCH(F792,ZPCS04!B:B,0)-1,0),100)</f>
        <v>2</v>
      </c>
      <c r="AX792" s="7"/>
      <c r="AY792" s="6" t="b">
        <f t="shared" si="253"/>
        <v>0</v>
      </c>
      <c r="AZ792" s="6" t="b">
        <f t="shared" si="254"/>
        <v>0</v>
      </c>
      <c r="BB792" s="38" t="str">
        <f ca="1">IF(AT792="Phantom Alt",MATCH($AS792,$AS$5:$AS792,0),IF(OR(OFFSET($AF792,0,8-COUNTBLANK($AG792:$AN792))=$F791,$BE792=$BE791),$BB791,""))</f>
        <v/>
      </c>
      <c r="BC792" s="41"/>
      <c r="BD792" s="55" t="str">
        <f t="shared" si="255"/>
        <v>90MB1BG0-C1BAY0 | 10G212130214010</v>
      </c>
      <c r="BE792" s="55" t="str">
        <f t="shared" ca="1" si="256"/>
        <v>90MB1BG0-C1BAY0 | 59MB1BGB-MB0A01S</v>
      </c>
      <c r="BF792" s="57">
        <f ca="1">IFERROR(VLOOKUP($BE792,$BD$5:$BF791,3,0)*$AE792,VLOOKUP($C792,Demanda!$A:$B,2,0)*$AE792)*IF(AT792="Phantom Alt",$BC792,TRUE)</f>
        <v>1500</v>
      </c>
      <c r="BG792" s="57">
        <f t="shared" ca="1" si="257"/>
        <v>1500</v>
      </c>
      <c r="BH792" s="57">
        <f>SUMIF(Invoice!A:A,F792,Invoice!B:B)</f>
        <v>0</v>
      </c>
      <c r="BI792" s="57">
        <f t="shared" ca="1" si="258"/>
        <v>6000</v>
      </c>
      <c r="BJ792" s="57">
        <f ca="1">MIN((BI792-SUMIF($AS$5:AS791,AS792,$BJ$5:BJ791)),MAX(0,BH792-SUMIF($F$5:F791,F792,$BJ$5:BJ791)))</f>
        <v>0</v>
      </c>
      <c r="BK792" s="57">
        <f t="shared" ca="1" si="259"/>
        <v>0</v>
      </c>
      <c r="BL792" s="57">
        <f ca="1">MAX(0,SUMIF(Invoice!A:A,F792,Invoice!B:B)-SUMIF(F:F,F792,BJ:BJ))*(COUNTIF(F:F,F792)=COUNTIF($F$5:F792,F792))</f>
        <v>0</v>
      </c>
    </row>
    <row r="793" spans="1:64" hidden="1">
      <c r="A793" s="43">
        <v>794</v>
      </c>
      <c r="B793" s="13" t="s">
        <v>145</v>
      </c>
      <c r="C793" s="13" t="s">
        <v>5706</v>
      </c>
      <c r="D793" s="13">
        <v>2</v>
      </c>
      <c r="E793" s="13">
        <v>2510</v>
      </c>
      <c r="F793" s="71" t="s">
        <v>720</v>
      </c>
      <c r="G793" s="71" t="s">
        <v>721</v>
      </c>
      <c r="H793" s="13" t="s">
        <v>1674</v>
      </c>
      <c r="I793" s="13" t="s">
        <v>55</v>
      </c>
      <c r="J793" s="28">
        <v>0</v>
      </c>
      <c r="K793" s="13" t="s">
        <v>462</v>
      </c>
      <c r="L793" s="13" t="s">
        <v>53</v>
      </c>
      <c r="M793" s="13">
        <v>1</v>
      </c>
      <c r="O793" s="13">
        <v>1</v>
      </c>
      <c r="P793" s="13">
        <v>2</v>
      </c>
      <c r="Q793" s="13">
        <v>2</v>
      </c>
      <c r="R793" s="13" t="s">
        <v>122</v>
      </c>
      <c r="S793" s="13" t="s">
        <v>122</v>
      </c>
      <c r="T793" s="13">
        <v>44901</v>
      </c>
      <c r="U793" s="13">
        <v>2958465</v>
      </c>
      <c r="V793" s="13" t="s">
        <v>5707</v>
      </c>
      <c r="W793" s="13" t="s">
        <v>144</v>
      </c>
      <c r="Y793" s="13" t="s">
        <v>143</v>
      </c>
      <c r="Z793" s="13">
        <v>7594328</v>
      </c>
      <c r="AA793" s="13">
        <v>1490</v>
      </c>
      <c r="AB793" s="13">
        <v>745</v>
      </c>
      <c r="AE793" s="51">
        <f t="shared" si="240"/>
        <v>1</v>
      </c>
      <c r="AG793" s="6" t="str">
        <f t="shared" si="241"/>
        <v>90MB1BG0-C1BAY0</v>
      </c>
      <c r="AH793" s="6" t="str">
        <f t="shared" si="242"/>
        <v>59MB1BGB-MB0A01S</v>
      </c>
      <c r="AI793" s="6" t="str">
        <f t="shared" si="243"/>
        <v/>
      </c>
      <c r="AJ793" s="6" t="str">
        <f t="shared" si="244"/>
        <v/>
      </c>
      <c r="AK793" s="6" t="str">
        <f t="shared" si="245"/>
        <v/>
      </c>
      <c r="AL793" s="6" t="str">
        <f t="shared" si="246"/>
        <v/>
      </c>
      <c r="AM793" s="6" t="str">
        <f t="shared" si="247"/>
        <v/>
      </c>
      <c r="AN793" s="6" t="str">
        <f t="shared" si="248"/>
        <v/>
      </c>
      <c r="AO793" s="6" t="str">
        <f t="shared" si="249"/>
        <v xml:space="preserve">90MB1BG0-C1BAY0 | 59MB1BGB-MB0A01S |  |  |  |  |  | </v>
      </c>
      <c r="AP793" s="6">
        <f t="shared" si="250"/>
        <v>0</v>
      </c>
      <c r="AQ793" s="4"/>
      <c r="AR793" s="6" t="b">
        <f t="shared" si="251"/>
        <v>1</v>
      </c>
      <c r="AS793" s="6" t="str">
        <f t="shared" si="252"/>
        <v>461E | 90MB1BG0-C1BAY0 | 59MB1BGB-MB0A01S |  |  |  |  |  |  | O0</v>
      </c>
      <c r="AT793" s="63">
        <f>IF(NOT(AR793),IF(TRIM($H793)="","Assembly","Phantom Alt"),VLOOKUP(F793,ZPCS04!B:G,6,0))</f>
        <v>649</v>
      </c>
      <c r="AU793" s="7"/>
      <c r="AV793" s="38">
        <f ca="1">IF(TRIM($W793)="F",OFFSET($A$5,MATCH($AS793,$AS$5:$AS793,0)-1,0),$A793)</f>
        <v>792</v>
      </c>
      <c r="AW793" s="38">
        <f ca="1">IFERROR(OFFSET(ZPCS04!$A$1,MATCH(F793,ZPCS04!B:B,0)-1,0),100)</f>
        <v>2</v>
      </c>
      <c r="AX793" s="7"/>
      <c r="AY793" s="6" t="b">
        <f t="shared" si="253"/>
        <v>0</v>
      </c>
      <c r="AZ793" s="6" t="b">
        <f t="shared" si="254"/>
        <v>0</v>
      </c>
      <c r="BB793" s="38" t="str">
        <f ca="1">IF(AT793="Phantom Alt",MATCH($AS793,$AS$5:$AS793,0),IF(OR(OFFSET($AF793,0,8-COUNTBLANK($AG793:$AN793))=$F792,$BE793=$BE792),$BB792,""))</f>
        <v/>
      </c>
      <c r="BC793" s="41"/>
      <c r="BD793" s="55" t="str">
        <f t="shared" si="255"/>
        <v>90MB1BG0-C1BAY0 | 10G212130214020</v>
      </c>
      <c r="BE793" s="55" t="str">
        <f t="shared" ca="1" si="256"/>
        <v>90MB1BG0-C1BAY0 | 59MB1BGB-MB0A01S</v>
      </c>
      <c r="BF793" s="57">
        <f ca="1">IFERROR(VLOOKUP($BE793,$BD$5:$BF792,3,0)*$AE793,VLOOKUP($C793,Demanda!$A:$B,2,0)*$AE793)*IF(AT793="Phantom Alt",$BC793,TRUE)</f>
        <v>1500</v>
      </c>
      <c r="BG793" s="57">
        <f t="shared" ca="1" si="257"/>
        <v>0</v>
      </c>
      <c r="BH793" s="57">
        <f>SUMIF(Invoice!A:A,F793,Invoice!B:B)</f>
        <v>0</v>
      </c>
      <c r="BI793" s="57">
        <f t="shared" ca="1" si="258"/>
        <v>6000</v>
      </c>
      <c r="BJ793" s="57">
        <f ca="1">MIN((BI793-SUMIF($AS$5:AS792,AS793,$BJ$5:BJ792)),MAX(0,BH793-SUMIF($F$5:F792,F793,$BJ$5:BJ792)))</f>
        <v>0</v>
      </c>
      <c r="BK793" s="57">
        <f t="shared" ca="1" si="259"/>
        <v>0</v>
      </c>
      <c r="BL793" s="57">
        <f ca="1">MAX(0,SUMIF(Invoice!A:A,F793,Invoice!B:B)-SUMIF(F:F,F793,BJ:BJ))*(COUNTIF(F:F,F793)=COUNTIF($F$5:F793,F793))</f>
        <v>0</v>
      </c>
    </row>
    <row r="794" spans="1:64" hidden="1">
      <c r="A794" s="43">
        <v>793</v>
      </c>
      <c r="B794" s="13" t="s">
        <v>145</v>
      </c>
      <c r="C794" s="13" t="s">
        <v>5706</v>
      </c>
      <c r="D794" s="13">
        <v>2</v>
      </c>
      <c r="E794" s="13">
        <v>2510</v>
      </c>
      <c r="F794" s="71" t="s">
        <v>722</v>
      </c>
      <c r="G794" s="71" t="s">
        <v>723</v>
      </c>
      <c r="H794" s="13" t="s">
        <v>1674</v>
      </c>
      <c r="I794" s="13" t="s">
        <v>55</v>
      </c>
      <c r="J794" s="28">
        <v>0</v>
      </c>
      <c r="K794" s="13" t="s">
        <v>148</v>
      </c>
      <c r="L794" s="13" t="s">
        <v>53</v>
      </c>
      <c r="M794" s="13">
        <v>1</v>
      </c>
      <c r="O794" s="13">
        <v>1</v>
      </c>
      <c r="P794" s="13">
        <v>2</v>
      </c>
      <c r="Q794" s="13">
        <v>3</v>
      </c>
      <c r="R794" s="13" t="s">
        <v>73</v>
      </c>
      <c r="S794" s="13" t="s">
        <v>73</v>
      </c>
      <c r="T794" s="13">
        <v>44901</v>
      </c>
      <c r="U794" s="13">
        <v>2958465</v>
      </c>
      <c r="V794" s="13" t="s">
        <v>5707</v>
      </c>
      <c r="W794" s="13" t="s">
        <v>144</v>
      </c>
      <c r="Y794" s="13" t="s">
        <v>143</v>
      </c>
      <c r="Z794" s="13">
        <v>7594328</v>
      </c>
      <c r="AA794" s="13">
        <v>1492</v>
      </c>
      <c r="AB794" s="13">
        <v>746</v>
      </c>
      <c r="AE794" s="51">
        <f t="shared" si="240"/>
        <v>1</v>
      </c>
      <c r="AG794" s="6" t="str">
        <f t="shared" si="241"/>
        <v>90MB1BG0-C1BAY0</v>
      </c>
      <c r="AH794" s="6" t="str">
        <f t="shared" si="242"/>
        <v>59MB1BGB-MB0A01S</v>
      </c>
      <c r="AI794" s="6" t="str">
        <f t="shared" si="243"/>
        <v/>
      </c>
      <c r="AJ794" s="6" t="str">
        <f t="shared" si="244"/>
        <v/>
      </c>
      <c r="AK794" s="6" t="str">
        <f t="shared" si="245"/>
        <v/>
      </c>
      <c r="AL794" s="6" t="str">
        <f t="shared" si="246"/>
        <v/>
      </c>
      <c r="AM794" s="6" t="str">
        <f t="shared" si="247"/>
        <v/>
      </c>
      <c r="AN794" s="6" t="str">
        <f t="shared" si="248"/>
        <v/>
      </c>
      <c r="AO794" s="6" t="str">
        <f t="shared" si="249"/>
        <v xml:space="preserve">90MB1BG0-C1BAY0 | 59MB1BGB-MB0A01S |  |  |  |  |  | </v>
      </c>
      <c r="AP794" s="6">
        <f t="shared" si="250"/>
        <v>0</v>
      </c>
      <c r="AQ794" s="4"/>
      <c r="AR794" s="6" t="b">
        <f t="shared" si="251"/>
        <v>1</v>
      </c>
      <c r="AS794" s="6" t="str">
        <f t="shared" si="252"/>
        <v>461E | 90MB1BG0-C1BAY0 | 59MB1BGB-MB0A01S |  |  |  |  |  |  | O0</v>
      </c>
      <c r="AT794" s="63">
        <f>IF(NOT(AR794),IF(TRIM($H794)="","Assembly","Phantom Alt"),VLOOKUP(F794,ZPCS04!B:G,6,0))</f>
        <v>649</v>
      </c>
      <c r="AU794" s="7"/>
      <c r="AV794" s="38">
        <f ca="1">IF(TRIM($W794)="F",OFFSET($A$5,MATCH($AS794,$AS$5:$AS794,0)-1,0),$A794)</f>
        <v>792</v>
      </c>
      <c r="AW794" s="38">
        <f ca="1">IFERROR(OFFSET(ZPCS04!$A$1,MATCH(F794,ZPCS04!B:B,0)-1,0),100)</f>
        <v>1.9999999000000002</v>
      </c>
      <c r="AX794" s="7"/>
      <c r="AY794" s="6" t="b">
        <f t="shared" si="253"/>
        <v>0</v>
      </c>
      <c r="AZ794" s="6" t="b">
        <f t="shared" si="254"/>
        <v>0</v>
      </c>
      <c r="BB794" s="38" t="str">
        <f ca="1">IF(AT794="Phantom Alt",MATCH($AS794,$AS$5:$AS794,0),IF(OR(OFFSET($AF794,0,8-COUNTBLANK($AG794:$AN794))=$F793,$BE794=$BE793),$BB793,""))</f>
        <v/>
      </c>
      <c r="BC794" s="41"/>
      <c r="BD794" s="55" t="str">
        <f t="shared" si="255"/>
        <v>90MB1BG0-C1BAY0 | 10G212130214050</v>
      </c>
      <c r="BE794" s="55" t="str">
        <f t="shared" ca="1" si="256"/>
        <v>90MB1BG0-C1BAY0 | 59MB1BGB-MB0A01S</v>
      </c>
      <c r="BF794" s="57">
        <f ca="1">IFERROR(VLOOKUP($BE794,$BD$5:$BF793,3,0)*$AE794,VLOOKUP($C794,Demanda!$A:$B,2,0)*$AE794)*IF(AT794="Phantom Alt",$BC794,TRUE)</f>
        <v>1500</v>
      </c>
      <c r="BG794" s="57">
        <f t="shared" ca="1" si="257"/>
        <v>0</v>
      </c>
      <c r="BH794" s="57">
        <f>SUMIF(Invoice!A:A,F794,Invoice!B:B)</f>
        <v>10000</v>
      </c>
      <c r="BI794" s="57">
        <f t="shared" ca="1" si="258"/>
        <v>6000</v>
      </c>
      <c r="BJ794" s="57">
        <f ca="1">MIN((BI794-SUMIF($AS$5:AS793,AS794,$BJ$5:BJ793)),MAX(0,BH794-SUMIF($F$5:F793,F794,$BJ$5:BJ793)))</f>
        <v>6000</v>
      </c>
      <c r="BK794" s="57">
        <f t="shared" ca="1" si="259"/>
        <v>0</v>
      </c>
      <c r="BL794" s="57">
        <f ca="1">MAX(0,SUMIF(Invoice!A:A,F794,Invoice!B:B)-SUMIF(F:F,F794,BJ:BJ))*(COUNTIF(F:F,F794)=COUNTIF($F$5:F794,F794))</f>
        <v>4000</v>
      </c>
    </row>
    <row r="795" spans="1:64" hidden="1">
      <c r="A795" s="43">
        <v>795</v>
      </c>
      <c r="B795" s="13" t="s">
        <v>145</v>
      </c>
      <c r="C795" s="13" t="s">
        <v>5706</v>
      </c>
      <c r="D795" s="13">
        <v>2</v>
      </c>
      <c r="E795" s="13">
        <v>2520</v>
      </c>
      <c r="F795" s="71" t="s">
        <v>4158</v>
      </c>
      <c r="G795" s="71" t="s">
        <v>4159</v>
      </c>
      <c r="H795" s="13" t="s">
        <v>1683</v>
      </c>
      <c r="I795" s="13" t="s">
        <v>55</v>
      </c>
      <c r="J795" s="28">
        <v>0</v>
      </c>
      <c r="K795" s="13" t="s">
        <v>148</v>
      </c>
      <c r="L795" s="13" t="s">
        <v>53</v>
      </c>
      <c r="M795" s="13">
        <v>1</v>
      </c>
      <c r="O795" s="13">
        <v>1</v>
      </c>
      <c r="P795" s="13">
        <v>2</v>
      </c>
      <c r="Q795" s="13">
        <v>2</v>
      </c>
      <c r="R795" s="13" t="s">
        <v>73</v>
      </c>
      <c r="S795" s="13" t="s">
        <v>73</v>
      </c>
      <c r="T795" s="13">
        <v>44901</v>
      </c>
      <c r="U795" s="13">
        <v>2958465</v>
      </c>
      <c r="V795" s="13" t="s">
        <v>5707</v>
      </c>
      <c r="W795" s="13" t="s">
        <v>144</v>
      </c>
      <c r="Y795" s="13" t="s">
        <v>143</v>
      </c>
      <c r="Z795" s="13">
        <v>7594328</v>
      </c>
      <c r="AA795" s="13">
        <v>1496</v>
      </c>
      <c r="AB795" s="13">
        <v>748</v>
      </c>
      <c r="AE795" s="51">
        <f t="shared" si="240"/>
        <v>1</v>
      </c>
      <c r="AG795" s="6" t="str">
        <f t="shared" si="241"/>
        <v>90MB1BG0-C1BAY0</v>
      </c>
      <c r="AH795" s="6" t="str">
        <f t="shared" si="242"/>
        <v>59MB1BGB-MB0A01S</v>
      </c>
      <c r="AI795" s="6" t="str">
        <f t="shared" si="243"/>
        <v/>
      </c>
      <c r="AJ795" s="6" t="str">
        <f t="shared" si="244"/>
        <v/>
      </c>
      <c r="AK795" s="6" t="str">
        <f t="shared" si="245"/>
        <v/>
      </c>
      <c r="AL795" s="6" t="str">
        <f t="shared" si="246"/>
        <v/>
      </c>
      <c r="AM795" s="6" t="str">
        <f t="shared" si="247"/>
        <v/>
      </c>
      <c r="AN795" s="6" t="str">
        <f t="shared" si="248"/>
        <v/>
      </c>
      <c r="AO795" s="6" t="str">
        <f t="shared" si="249"/>
        <v xml:space="preserve">90MB1BG0-C1BAY0 | 59MB1BGB-MB0A01S |  |  |  |  |  | </v>
      </c>
      <c r="AP795" s="6">
        <f t="shared" si="250"/>
        <v>0</v>
      </c>
      <c r="AQ795" s="4"/>
      <c r="AR795" s="6" t="b">
        <f t="shared" si="251"/>
        <v>1</v>
      </c>
      <c r="AS795" s="6" t="str">
        <f t="shared" si="252"/>
        <v>461E | 90MB1BG0-C1BAY0 | 59MB1BGB-MB0A01S |  |  |  |  |  |  | O1</v>
      </c>
      <c r="AT795" s="63">
        <f>IF(NOT(AR795),IF(TRIM($H795)="","Assembly","Phantom Alt"),VLOOKUP(F795,ZPCS04!B:G,6,0))</f>
        <v>910</v>
      </c>
      <c r="AU795" s="7"/>
      <c r="AV795" s="38">
        <f ca="1">IF(TRIM($W795)="F",OFFSET($A$5,MATCH($AS795,$AS$5:$AS795,0)-1,0),$A795)</f>
        <v>795</v>
      </c>
      <c r="AW795" s="38">
        <f ca="1">IFERROR(OFFSET(ZPCS04!$A$1,MATCH(F795,ZPCS04!B:B,0)-1,0),100)</f>
        <v>2</v>
      </c>
      <c r="AX795" s="7"/>
      <c r="AY795" s="6" t="b">
        <f t="shared" si="253"/>
        <v>0</v>
      </c>
      <c r="AZ795" s="6" t="b">
        <f t="shared" si="254"/>
        <v>1</v>
      </c>
      <c r="BB795" s="38" t="str">
        <f ca="1">IF(AT795="Phantom Alt",MATCH($AS795,$AS$5:$AS795,0),IF(OR(OFFSET($AF795,0,8-COUNTBLANK($AG795:$AN795))=$F794,$BE795=$BE794),$BB794,""))</f>
        <v/>
      </c>
      <c r="BC795" s="41"/>
      <c r="BD795" s="55" t="str">
        <f t="shared" si="255"/>
        <v>90MB1BG0-C1BAY0 | 10G212147114010</v>
      </c>
      <c r="BE795" s="55" t="str">
        <f t="shared" ca="1" si="256"/>
        <v>90MB1BG0-C1BAY0 | 59MB1BGB-MB0A01S</v>
      </c>
      <c r="BF795" s="57">
        <f ca="1">IFERROR(VLOOKUP($BE795,$BD$5:$BF794,3,0)*$AE795,VLOOKUP($C795,Demanda!$A:$B,2,0)*$AE795)*IF(AT795="Phantom Alt",$BC795,TRUE)</f>
        <v>1500</v>
      </c>
      <c r="BG795" s="57">
        <f t="shared" ca="1" si="257"/>
        <v>0</v>
      </c>
      <c r="BH795" s="57">
        <f>SUMIF(Invoice!A:A,F795,Invoice!B:B)</f>
        <v>0</v>
      </c>
      <c r="BI795" s="57">
        <f t="shared" ca="1" si="258"/>
        <v>3000</v>
      </c>
      <c r="BJ795" s="57">
        <f ca="1">MIN((BI795-SUMIF($AS$5:AS794,AS795,$BJ$5:BJ794)),MAX(0,BH795-SUMIF($F$5:F794,F795,$BJ$5:BJ794)))</f>
        <v>0</v>
      </c>
      <c r="BK795" s="57">
        <f t="shared" ca="1" si="259"/>
        <v>0</v>
      </c>
      <c r="BL795" s="57">
        <f ca="1">MAX(0,SUMIF(Invoice!A:A,F795,Invoice!B:B)-SUMIF(F:F,F795,BJ:BJ))*(COUNTIF(F:F,F795)=COUNTIF($F$5:F795,F795))</f>
        <v>0</v>
      </c>
    </row>
    <row r="796" spans="1:64" hidden="1">
      <c r="A796" s="43">
        <v>796</v>
      </c>
      <c r="B796" s="13" t="s">
        <v>145</v>
      </c>
      <c r="C796" s="13" t="s">
        <v>5706</v>
      </c>
      <c r="D796" s="13">
        <v>2</v>
      </c>
      <c r="E796" s="13">
        <v>2520</v>
      </c>
      <c r="F796" s="71" t="s">
        <v>4160</v>
      </c>
      <c r="G796" s="71" t="s">
        <v>4161</v>
      </c>
      <c r="H796" s="13" t="s">
        <v>1683</v>
      </c>
      <c r="I796" s="13" t="s">
        <v>55</v>
      </c>
      <c r="J796" s="28">
        <v>0</v>
      </c>
      <c r="K796" s="13" t="s">
        <v>148</v>
      </c>
      <c r="L796" s="13" t="s">
        <v>53</v>
      </c>
      <c r="M796" s="13">
        <v>1</v>
      </c>
      <c r="O796" s="13">
        <v>1</v>
      </c>
      <c r="P796" s="13">
        <v>2</v>
      </c>
      <c r="Q796" s="13">
        <v>3</v>
      </c>
      <c r="R796" s="13" t="s">
        <v>73</v>
      </c>
      <c r="S796" s="13" t="s">
        <v>73</v>
      </c>
      <c r="T796" s="13">
        <v>44901</v>
      </c>
      <c r="U796" s="13">
        <v>2958465</v>
      </c>
      <c r="V796" s="13" t="s">
        <v>5707</v>
      </c>
      <c r="W796" s="13" t="s">
        <v>144</v>
      </c>
      <c r="Y796" s="13" t="s">
        <v>143</v>
      </c>
      <c r="Z796" s="13">
        <v>7594328</v>
      </c>
      <c r="AA796" s="13">
        <v>1498</v>
      </c>
      <c r="AB796" s="13">
        <v>749</v>
      </c>
      <c r="AE796" s="51">
        <f t="shared" si="240"/>
        <v>1</v>
      </c>
      <c r="AG796" s="6" t="str">
        <f t="shared" si="241"/>
        <v>90MB1BG0-C1BAY0</v>
      </c>
      <c r="AH796" s="6" t="str">
        <f t="shared" si="242"/>
        <v>59MB1BGB-MB0A01S</v>
      </c>
      <c r="AI796" s="6" t="str">
        <f t="shared" si="243"/>
        <v/>
      </c>
      <c r="AJ796" s="6" t="str">
        <f t="shared" si="244"/>
        <v/>
      </c>
      <c r="AK796" s="6" t="str">
        <f t="shared" si="245"/>
        <v/>
      </c>
      <c r="AL796" s="6" t="str">
        <f t="shared" si="246"/>
        <v/>
      </c>
      <c r="AM796" s="6" t="str">
        <f t="shared" si="247"/>
        <v/>
      </c>
      <c r="AN796" s="6" t="str">
        <f t="shared" si="248"/>
        <v/>
      </c>
      <c r="AO796" s="6" t="str">
        <f t="shared" si="249"/>
        <v xml:space="preserve">90MB1BG0-C1BAY0 | 59MB1BGB-MB0A01S |  |  |  |  |  | </v>
      </c>
      <c r="AP796" s="6">
        <f t="shared" si="250"/>
        <v>0</v>
      </c>
      <c r="AQ796" s="4"/>
      <c r="AR796" s="6" t="b">
        <f t="shared" si="251"/>
        <v>1</v>
      </c>
      <c r="AS796" s="6" t="str">
        <f t="shared" si="252"/>
        <v>461E | 90MB1BG0-C1BAY0 | 59MB1BGB-MB0A01S |  |  |  |  |  |  | O1</v>
      </c>
      <c r="AT796" s="63">
        <f>IF(NOT(AR796),IF(TRIM($H796)="","Assembly","Phantom Alt"),VLOOKUP(F796,ZPCS04!B:G,6,0))</f>
        <v>910</v>
      </c>
      <c r="AU796" s="7"/>
      <c r="AV796" s="38">
        <f ca="1">IF(TRIM($W796)="F",OFFSET($A$5,MATCH($AS796,$AS$5:$AS796,0)-1,0),$A796)</f>
        <v>795</v>
      </c>
      <c r="AW796" s="38">
        <f ca="1">IFERROR(OFFSET(ZPCS04!$A$1,MATCH(F796,ZPCS04!B:B,0)-1,0),100)</f>
        <v>1.9999999000000002</v>
      </c>
      <c r="AX796" s="7"/>
      <c r="AY796" s="6" t="b">
        <f t="shared" si="253"/>
        <v>0</v>
      </c>
      <c r="AZ796" s="6" t="b">
        <f t="shared" si="254"/>
        <v>1</v>
      </c>
      <c r="BB796" s="38" t="str">
        <f ca="1">IF(AT796="Phantom Alt",MATCH($AS796,$AS$5:$AS796,0),IF(OR(OFFSET($AF796,0,8-COUNTBLANK($AG796:$AN796))=$F795,$BE796=$BE795),$BB795,""))</f>
        <v/>
      </c>
      <c r="BC796" s="41"/>
      <c r="BD796" s="55" t="str">
        <f t="shared" si="255"/>
        <v>90MB1BG0-C1BAY0 | 10G212147114020</v>
      </c>
      <c r="BE796" s="55" t="str">
        <f t="shared" ca="1" si="256"/>
        <v>90MB1BG0-C1BAY0 | 59MB1BGB-MB0A01S</v>
      </c>
      <c r="BF796" s="57">
        <f ca="1">IFERROR(VLOOKUP($BE796,$BD$5:$BF795,3,0)*$AE796,VLOOKUP($C796,Demanda!$A:$B,2,0)*$AE796)*IF(AT796="Phantom Alt",$BC796,TRUE)</f>
        <v>1500</v>
      </c>
      <c r="BG796" s="57">
        <f t="shared" ca="1" si="257"/>
        <v>0</v>
      </c>
      <c r="BH796" s="57">
        <f>SUMIF(Invoice!A:A,F796,Invoice!B:B)</f>
        <v>10000</v>
      </c>
      <c r="BI796" s="57">
        <f t="shared" ca="1" si="258"/>
        <v>3000</v>
      </c>
      <c r="BJ796" s="57">
        <f ca="1">MIN((BI796-SUMIF($AS$5:AS795,AS796,$BJ$5:BJ795)),MAX(0,BH796-SUMIF($F$5:F795,F796,$BJ$5:BJ795)))</f>
        <v>3000</v>
      </c>
      <c r="BK796" s="57">
        <f t="shared" ca="1" si="259"/>
        <v>0</v>
      </c>
      <c r="BL796" s="57">
        <f ca="1">MAX(0,SUMIF(Invoice!A:A,F796,Invoice!B:B)-SUMIF(F:F,F796,BJ:BJ))*(COUNTIF(F:F,F796)=COUNTIF($F$5:F796,F796))</f>
        <v>7000</v>
      </c>
    </row>
    <row r="797" spans="1:64" hidden="1">
      <c r="A797" s="43">
        <v>797</v>
      </c>
      <c r="B797" s="13" t="s">
        <v>145</v>
      </c>
      <c r="C797" s="13" t="s">
        <v>5706</v>
      </c>
      <c r="D797" s="13">
        <v>2</v>
      </c>
      <c r="E797" s="13">
        <v>2520</v>
      </c>
      <c r="F797" s="71" t="s">
        <v>4162</v>
      </c>
      <c r="G797" s="71" t="s">
        <v>4163</v>
      </c>
      <c r="H797" s="13" t="s">
        <v>1683</v>
      </c>
      <c r="I797" s="13" t="s">
        <v>54</v>
      </c>
      <c r="J797" s="28">
        <v>100</v>
      </c>
      <c r="K797" s="13" t="s">
        <v>148</v>
      </c>
      <c r="L797" s="13" t="s">
        <v>53</v>
      </c>
      <c r="M797" s="13">
        <v>1</v>
      </c>
      <c r="N797" s="13">
        <v>1</v>
      </c>
      <c r="O797" s="13">
        <v>1</v>
      </c>
      <c r="P797" s="13">
        <v>2</v>
      </c>
      <c r="Q797" s="13">
        <v>1</v>
      </c>
      <c r="R797" s="13" t="s">
        <v>73</v>
      </c>
      <c r="S797" s="13" t="s">
        <v>73</v>
      </c>
      <c r="T797" s="13">
        <v>44901</v>
      </c>
      <c r="U797" s="13">
        <v>2958465</v>
      </c>
      <c r="V797" s="13" t="s">
        <v>5707</v>
      </c>
      <c r="W797" s="13" t="s">
        <v>144</v>
      </c>
      <c r="Y797" s="13" t="s">
        <v>143</v>
      </c>
      <c r="Z797" s="13">
        <v>7594328</v>
      </c>
      <c r="AA797" s="13">
        <v>1494</v>
      </c>
      <c r="AB797" s="13">
        <v>747</v>
      </c>
      <c r="AE797" s="51">
        <f t="shared" si="240"/>
        <v>1</v>
      </c>
      <c r="AG797" s="6" t="str">
        <f t="shared" si="241"/>
        <v>90MB1BG0-C1BAY0</v>
      </c>
      <c r="AH797" s="6" t="str">
        <f t="shared" si="242"/>
        <v>59MB1BGB-MB0A01S</v>
      </c>
      <c r="AI797" s="6" t="str">
        <f t="shared" si="243"/>
        <v/>
      </c>
      <c r="AJ797" s="6" t="str">
        <f t="shared" si="244"/>
        <v/>
      </c>
      <c r="AK797" s="6" t="str">
        <f t="shared" si="245"/>
        <v/>
      </c>
      <c r="AL797" s="6" t="str">
        <f t="shared" si="246"/>
        <v/>
      </c>
      <c r="AM797" s="6" t="str">
        <f t="shared" si="247"/>
        <v/>
      </c>
      <c r="AN797" s="6" t="str">
        <f t="shared" si="248"/>
        <v/>
      </c>
      <c r="AO797" s="6" t="str">
        <f t="shared" si="249"/>
        <v xml:space="preserve">90MB1BG0-C1BAY0 | 59MB1BGB-MB0A01S |  |  |  |  |  | </v>
      </c>
      <c r="AP797" s="6">
        <f t="shared" si="250"/>
        <v>100</v>
      </c>
      <c r="AQ797" s="4"/>
      <c r="AR797" s="6" t="b">
        <f t="shared" si="251"/>
        <v>1</v>
      </c>
      <c r="AS797" s="6" t="str">
        <f t="shared" si="252"/>
        <v>461E | 90MB1BG0-C1BAY0 | 59MB1BGB-MB0A01S |  |  |  |  |  |  | O1</v>
      </c>
      <c r="AT797" s="63">
        <f>IF(NOT(AR797),IF(TRIM($H797)="","Assembly","Phantom Alt"),VLOOKUP(F797,ZPCS04!B:G,6,0))</f>
        <v>910</v>
      </c>
      <c r="AU797" s="7"/>
      <c r="AV797" s="38">
        <f ca="1">IF(TRIM($W797)="F",OFFSET($A$5,MATCH($AS797,$AS$5:$AS797,0)-1,0),$A797)</f>
        <v>795</v>
      </c>
      <c r="AW797" s="38">
        <f ca="1">IFERROR(OFFSET(ZPCS04!$A$1,MATCH(F797,ZPCS04!B:B,0)-1,0),100)</f>
        <v>2</v>
      </c>
      <c r="AX797" s="7"/>
      <c r="AY797" s="6" t="b">
        <f t="shared" si="253"/>
        <v>0</v>
      </c>
      <c r="AZ797" s="6" t="b">
        <f t="shared" si="254"/>
        <v>1</v>
      </c>
      <c r="BB797" s="38" t="str">
        <f ca="1">IF(AT797="Phantom Alt",MATCH($AS797,$AS$5:$AS797,0),IF(OR(OFFSET($AF797,0,8-COUNTBLANK($AG797:$AN797))=$F796,$BE797=$BE796),$BB796,""))</f>
        <v/>
      </c>
      <c r="BC797" s="41"/>
      <c r="BD797" s="55" t="str">
        <f t="shared" si="255"/>
        <v>90MB1BG0-C1BAY0 | 10G212147114050</v>
      </c>
      <c r="BE797" s="55" t="str">
        <f t="shared" ca="1" si="256"/>
        <v>90MB1BG0-C1BAY0 | 59MB1BGB-MB0A01S</v>
      </c>
      <c r="BF797" s="57">
        <f ca="1">IFERROR(VLOOKUP($BE797,$BD$5:$BF796,3,0)*$AE797,VLOOKUP($C797,Demanda!$A:$B,2,0)*$AE797)*IF(AT797="Phantom Alt",$BC797,TRUE)</f>
        <v>1500</v>
      </c>
      <c r="BG797" s="57">
        <f t="shared" ca="1" si="257"/>
        <v>1500</v>
      </c>
      <c r="BH797" s="57">
        <f>SUMIF(Invoice!A:A,F797,Invoice!B:B)</f>
        <v>0</v>
      </c>
      <c r="BI797" s="57">
        <f t="shared" ca="1" si="258"/>
        <v>3000</v>
      </c>
      <c r="BJ797" s="57">
        <f ca="1">MIN((BI797-SUMIF($AS$5:AS796,AS797,$BJ$5:BJ796)),MAX(0,BH797-SUMIF($F$5:F796,F797,$BJ$5:BJ796)))</f>
        <v>0</v>
      </c>
      <c r="BK797" s="57">
        <f t="shared" ca="1" si="259"/>
        <v>0</v>
      </c>
      <c r="BL797" s="57">
        <f ca="1">MAX(0,SUMIF(Invoice!A:A,F797,Invoice!B:B)-SUMIF(F:F,F797,BJ:BJ))*(COUNTIF(F:F,F797)=COUNTIF($F$5:F797,F797))</f>
        <v>0</v>
      </c>
    </row>
    <row r="798" spans="1:64" hidden="1">
      <c r="A798" s="43">
        <v>798</v>
      </c>
      <c r="B798" s="13" t="s">
        <v>145</v>
      </c>
      <c r="C798" s="13" t="s">
        <v>5706</v>
      </c>
      <c r="D798" s="13">
        <v>2</v>
      </c>
      <c r="E798" s="13">
        <v>2530</v>
      </c>
      <c r="F798" s="71" t="s">
        <v>724</v>
      </c>
      <c r="G798" s="71" t="s">
        <v>725</v>
      </c>
      <c r="H798" s="13" t="s">
        <v>1693</v>
      </c>
      <c r="I798" s="13" t="s">
        <v>55</v>
      </c>
      <c r="J798" s="28">
        <v>0</v>
      </c>
      <c r="K798" s="13" t="s">
        <v>462</v>
      </c>
      <c r="L798" s="13" t="s">
        <v>53</v>
      </c>
      <c r="M798" s="13">
        <v>1</v>
      </c>
      <c r="O798" s="13">
        <v>1</v>
      </c>
      <c r="P798" s="13">
        <v>2</v>
      </c>
      <c r="Q798" s="13">
        <v>2</v>
      </c>
      <c r="R798" s="13" t="s">
        <v>122</v>
      </c>
      <c r="S798" s="13" t="s">
        <v>122</v>
      </c>
      <c r="T798" s="13">
        <v>44901</v>
      </c>
      <c r="U798" s="13">
        <v>2958465</v>
      </c>
      <c r="V798" s="13" t="s">
        <v>5707</v>
      </c>
      <c r="W798" s="13" t="s">
        <v>144</v>
      </c>
      <c r="Y798" s="13" t="s">
        <v>143</v>
      </c>
      <c r="Z798" s="13">
        <v>7594328</v>
      </c>
      <c r="AA798" s="13">
        <v>1502</v>
      </c>
      <c r="AB798" s="13">
        <v>751</v>
      </c>
      <c r="AE798" s="51">
        <f t="shared" si="240"/>
        <v>1</v>
      </c>
      <c r="AG798" s="6" t="str">
        <f t="shared" si="241"/>
        <v>90MB1BG0-C1BAY0</v>
      </c>
      <c r="AH798" s="6" t="str">
        <f t="shared" si="242"/>
        <v>59MB1BGB-MB0A01S</v>
      </c>
      <c r="AI798" s="6" t="str">
        <f t="shared" si="243"/>
        <v/>
      </c>
      <c r="AJ798" s="6" t="str">
        <f t="shared" si="244"/>
        <v/>
      </c>
      <c r="AK798" s="6" t="str">
        <f t="shared" si="245"/>
        <v/>
      </c>
      <c r="AL798" s="6" t="str">
        <f t="shared" si="246"/>
        <v/>
      </c>
      <c r="AM798" s="6" t="str">
        <f t="shared" si="247"/>
        <v/>
      </c>
      <c r="AN798" s="6" t="str">
        <f t="shared" si="248"/>
        <v/>
      </c>
      <c r="AO798" s="6" t="str">
        <f t="shared" si="249"/>
        <v xml:space="preserve">90MB1BG0-C1BAY0 | 59MB1BGB-MB0A01S |  |  |  |  |  | </v>
      </c>
      <c r="AP798" s="6">
        <f t="shared" si="250"/>
        <v>0</v>
      </c>
      <c r="AQ798" s="4"/>
      <c r="AR798" s="6" t="b">
        <f t="shared" si="251"/>
        <v>1</v>
      </c>
      <c r="AS798" s="6" t="str">
        <f t="shared" si="252"/>
        <v>461E | 90MB1BG0-C1BAY0 | 59MB1BGB-MB0A01S |  |  |  |  |  |  | O2</v>
      </c>
      <c r="AT798" s="63">
        <f>IF(NOT(AR798),IF(TRIM($H798)="","Assembly","Phantom Alt"),VLOOKUP(F798,ZPCS04!B:G,6,0))</f>
        <v>832</v>
      </c>
      <c r="AU798" s="7"/>
      <c r="AV798" s="38">
        <f ca="1">IF(TRIM($W798)="F",OFFSET($A$5,MATCH($AS798,$AS$5:$AS798,0)-1,0),$A798)</f>
        <v>798</v>
      </c>
      <c r="AW798" s="38">
        <f ca="1">IFERROR(OFFSET(ZPCS04!$A$1,MATCH(F798,ZPCS04!B:B,0)-1,0),100)</f>
        <v>2</v>
      </c>
      <c r="AX798" s="7"/>
      <c r="AY798" s="6" t="b">
        <f t="shared" si="253"/>
        <v>0</v>
      </c>
      <c r="AZ798" s="6" t="b">
        <f t="shared" si="254"/>
        <v>1</v>
      </c>
      <c r="BB798" s="38" t="str">
        <f ca="1">IF(AT798="Phantom Alt",MATCH($AS798,$AS$5:$AS798,0),IF(OR(OFFSET($AF798,0,8-COUNTBLANK($AG798:$AN798))=$F797,$BE798=$BE797),$BB797,""))</f>
        <v/>
      </c>
      <c r="BC798" s="41"/>
      <c r="BD798" s="55" t="str">
        <f t="shared" si="255"/>
        <v>90MB1BG0-C1BAY0 | 10G212150214010</v>
      </c>
      <c r="BE798" s="55" t="str">
        <f t="shared" ca="1" si="256"/>
        <v>90MB1BG0-C1BAY0 | 59MB1BGB-MB0A01S</v>
      </c>
      <c r="BF798" s="57">
        <f ca="1">IFERROR(VLOOKUP($BE798,$BD$5:$BF797,3,0)*$AE798,VLOOKUP($C798,Demanda!$A:$B,2,0)*$AE798)*IF(AT798="Phantom Alt",$BC798,TRUE)</f>
        <v>1500</v>
      </c>
      <c r="BG798" s="57">
        <f t="shared" ca="1" si="257"/>
        <v>0</v>
      </c>
      <c r="BH798" s="57">
        <f>SUMIF(Invoice!A:A,F798,Invoice!B:B)</f>
        <v>0</v>
      </c>
      <c r="BI798" s="57">
        <f t="shared" ca="1" si="258"/>
        <v>3000</v>
      </c>
      <c r="BJ798" s="57">
        <f ca="1">MIN((BI798-SUMIF($AS$5:AS797,AS798,$BJ$5:BJ797)),MAX(0,BH798-SUMIF($F$5:F797,F798,$BJ$5:BJ797)))</f>
        <v>0</v>
      </c>
      <c r="BK798" s="57">
        <f t="shared" ca="1" si="259"/>
        <v>0</v>
      </c>
      <c r="BL798" s="57">
        <f ca="1">MAX(0,SUMIF(Invoice!A:A,F798,Invoice!B:B)-SUMIF(F:F,F798,BJ:BJ))*(COUNTIF(F:F,F798)=COUNTIF($F$5:F798,F798))</f>
        <v>0</v>
      </c>
    </row>
    <row r="799" spans="1:64" hidden="1">
      <c r="A799" s="43">
        <v>799</v>
      </c>
      <c r="B799" s="13" t="s">
        <v>145</v>
      </c>
      <c r="C799" s="13" t="s">
        <v>5706</v>
      </c>
      <c r="D799" s="13">
        <v>2</v>
      </c>
      <c r="E799" s="13">
        <v>2530</v>
      </c>
      <c r="F799" s="71" t="s">
        <v>726</v>
      </c>
      <c r="G799" s="71" t="s">
        <v>727</v>
      </c>
      <c r="H799" s="13" t="s">
        <v>1693</v>
      </c>
      <c r="I799" s="13" t="s">
        <v>55</v>
      </c>
      <c r="J799" s="28">
        <v>0</v>
      </c>
      <c r="K799" s="13" t="s">
        <v>462</v>
      </c>
      <c r="L799" s="13" t="s">
        <v>53</v>
      </c>
      <c r="M799" s="13">
        <v>1</v>
      </c>
      <c r="O799" s="13">
        <v>1</v>
      </c>
      <c r="P799" s="13">
        <v>2</v>
      </c>
      <c r="Q799" s="13">
        <v>3</v>
      </c>
      <c r="R799" s="13" t="s">
        <v>122</v>
      </c>
      <c r="S799" s="13" t="s">
        <v>122</v>
      </c>
      <c r="T799" s="13">
        <v>44901</v>
      </c>
      <c r="U799" s="13">
        <v>2958465</v>
      </c>
      <c r="V799" s="13" t="s">
        <v>5707</v>
      </c>
      <c r="W799" s="13" t="s">
        <v>144</v>
      </c>
      <c r="Y799" s="13" t="s">
        <v>143</v>
      </c>
      <c r="Z799" s="13">
        <v>7594328</v>
      </c>
      <c r="AA799" s="13">
        <v>1504</v>
      </c>
      <c r="AB799" s="13">
        <v>752</v>
      </c>
      <c r="AE799" s="51">
        <f t="shared" si="240"/>
        <v>1</v>
      </c>
      <c r="AG799" s="6" t="str">
        <f t="shared" si="241"/>
        <v>90MB1BG0-C1BAY0</v>
      </c>
      <c r="AH799" s="6" t="str">
        <f t="shared" si="242"/>
        <v>59MB1BGB-MB0A01S</v>
      </c>
      <c r="AI799" s="6" t="str">
        <f t="shared" si="243"/>
        <v/>
      </c>
      <c r="AJ799" s="6" t="str">
        <f t="shared" si="244"/>
        <v/>
      </c>
      <c r="AK799" s="6" t="str">
        <f t="shared" si="245"/>
        <v/>
      </c>
      <c r="AL799" s="6" t="str">
        <f t="shared" si="246"/>
        <v/>
      </c>
      <c r="AM799" s="6" t="str">
        <f t="shared" si="247"/>
        <v/>
      </c>
      <c r="AN799" s="6" t="str">
        <f t="shared" si="248"/>
        <v/>
      </c>
      <c r="AO799" s="6" t="str">
        <f t="shared" si="249"/>
        <v xml:space="preserve">90MB1BG0-C1BAY0 | 59MB1BGB-MB0A01S |  |  |  |  |  | </v>
      </c>
      <c r="AP799" s="6">
        <f t="shared" si="250"/>
        <v>0</v>
      </c>
      <c r="AQ799" s="4"/>
      <c r="AR799" s="6" t="b">
        <f t="shared" si="251"/>
        <v>1</v>
      </c>
      <c r="AS799" s="6" t="str">
        <f t="shared" si="252"/>
        <v>461E | 90MB1BG0-C1BAY0 | 59MB1BGB-MB0A01S |  |  |  |  |  |  | O2</v>
      </c>
      <c r="AT799" s="63">
        <f>IF(NOT(AR799),IF(TRIM($H799)="","Assembly","Phantom Alt"),VLOOKUP(F799,ZPCS04!B:G,6,0))</f>
        <v>832</v>
      </c>
      <c r="AU799" s="7"/>
      <c r="AV799" s="38">
        <f ca="1">IF(TRIM($W799)="F",OFFSET($A$5,MATCH($AS799,$AS$5:$AS799,0)-1,0),$A799)</f>
        <v>798</v>
      </c>
      <c r="AW799" s="38">
        <f ca="1">IFERROR(OFFSET(ZPCS04!$A$1,MATCH(F799,ZPCS04!B:B,0)-1,0),100)</f>
        <v>1.9999999000000002</v>
      </c>
      <c r="AX799" s="7"/>
      <c r="AY799" s="6" t="b">
        <f t="shared" si="253"/>
        <v>0</v>
      </c>
      <c r="AZ799" s="6" t="b">
        <f t="shared" si="254"/>
        <v>1</v>
      </c>
      <c r="BB799" s="38" t="str">
        <f ca="1">IF(AT799="Phantom Alt",MATCH($AS799,$AS$5:$AS799,0),IF(OR(OFFSET($AF799,0,8-COUNTBLANK($AG799:$AN799))=$F798,$BE799=$BE798),$BB798,""))</f>
        <v/>
      </c>
      <c r="BC799" s="41"/>
      <c r="BD799" s="55" t="str">
        <f t="shared" si="255"/>
        <v>90MB1BG0-C1BAY0 | 10G212150214020</v>
      </c>
      <c r="BE799" s="55" t="str">
        <f t="shared" ca="1" si="256"/>
        <v>90MB1BG0-C1BAY0 | 59MB1BGB-MB0A01S</v>
      </c>
      <c r="BF799" s="57">
        <f ca="1">IFERROR(VLOOKUP($BE799,$BD$5:$BF798,3,0)*$AE799,VLOOKUP($C799,Demanda!$A:$B,2,0)*$AE799)*IF(AT799="Phantom Alt",$BC799,TRUE)</f>
        <v>1500</v>
      </c>
      <c r="BG799" s="57">
        <f t="shared" ca="1" si="257"/>
        <v>0</v>
      </c>
      <c r="BH799" s="57">
        <f>SUMIF(Invoice!A:A,F799,Invoice!B:B)</f>
        <v>10000</v>
      </c>
      <c r="BI799" s="57">
        <f t="shared" ca="1" si="258"/>
        <v>3000</v>
      </c>
      <c r="BJ799" s="57">
        <f ca="1">MIN((BI799-SUMIF($AS$5:AS798,AS799,$BJ$5:BJ798)),MAX(0,BH799-SUMIF($F$5:F798,F799,$BJ$5:BJ798)))</f>
        <v>3000</v>
      </c>
      <c r="BK799" s="57">
        <f t="shared" ca="1" si="259"/>
        <v>0</v>
      </c>
      <c r="BL799" s="57">
        <f ca="1">MAX(0,SUMIF(Invoice!A:A,F799,Invoice!B:B)-SUMIF(F:F,F799,BJ:BJ))*(COUNTIF(F:F,F799)=COUNTIF($F$5:F799,F799))</f>
        <v>7000</v>
      </c>
    </row>
    <row r="800" spans="1:64" hidden="1">
      <c r="A800" s="43">
        <v>800</v>
      </c>
      <c r="B800" s="13" t="s">
        <v>145</v>
      </c>
      <c r="C800" s="13" t="s">
        <v>5706</v>
      </c>
      <c r="D800" s="13">
        <v>2</v>
      </c>
      <c r="E800" s="13">
        <v>2530</v>
      </c>
      <c r="F800" s="71" t="s">
        <v>728</v>
      </c>
      <c r="G800" s="71" t="s">
        <v>729</v>
      </c>
      <c r="H800" s="13" t="s">
        <v>1693</v>
      </c>
      <c r="I800" s="13" t="s">
        <v>54</v>
      </c>
      <c r="J800" s="28">
        <v>100</v>
      </c>
      <c r="K800" s="13" t="s">
        <v>148</v>
      </c>
      <c r="L800" s="13" t="s">
        <v>53</v>
      </c>
      <c r="M800" s="13">
        <v>1</v>
      </c>
      <c r="N800" s="13">
        <v>1</v>
      </c>
      <c r="O800" s="13">
        <v>1</v>
      </c>
      <c r="P800" s="13">
        <v>2</v>
      </c>
      <c r="Q800" s="13">
        <v>1</v>
      </c>
      <c r="R800" s="13" t="s">
        <v>73</v>
      </c>
      <c r="S800" s="13" t="s">
        <v>73</v>
      </c>
      <c r="T800" s="13">
        <v>44901</v>
      </c>
      <c r="U800" s="13">
        <v>2958465</v>
      </c>
      <c r="V800" s="13" t="s">
        <v>5707</v>
      </c>
      <c r="W800" s="13" t="s">
        <v>144</v>
      </c>
      <c r="Y800" s="13" t="s">
        <v>143</v>
      </c>
      <c r="Z800" s="13">
        <v>7594328</v>
      </c>
      <c r="AA800" s="13">
        <v>1500</v>
      </c>
      <c r="AB800" s="13">
        <v>750</v>
      </c>
      <c r="AE800" s="51">
        <f t="shared" si="240"/>
        <v>1</v>
      </c>
      <c r="AG800" s="6" t="str">
        <f t="shared" si="241"/>
        <v>90MB1BG0-C1BAY0</v>
      </c>
      <c r="AH800" s="6" t="str">
        <f t="shared" si="242"/>
        <v>59MB1BGB-MB0A01S</v>
      </c>
      <c r="AI800" s="6" t="str">
        <f t="shared" si="243"/>
        <v/>
      </c>
      <c r="AJ800" s="6" t="str">
        <f t="shared" si="244"/>
        <v/>
      </c>
      <c r="AK800" s="6" t="str">
        <f t="shared" si="245"/>
        <v/>
      </c>
      <c r="AL800" s="6" t="str">
        <f t="shared" si="246"/>
        <v/>
      </c>
      <c r="AM800" s="6" t="str">
        <f t="shared" si="247"/>
        <v/>
      </c>
      <c r="AN800" s="6" t="str">
        <f t="shared" si="248"/>
        <v/>
      </c>
      <c r="AO800" s="6" t="str">
        <f t="shared" si="249"/>
        <v xml:space="preserve">90MB1BG0-C1BAY0 | 59MB1BGB-MB0A01S |  |  |  |  |  | </v>
      </c>
      <c r="AP800" s="6">
        <f t="shared" si="250"/>
        <v>100</v>
      </c>
      <c r="AQ800" s="4"/>
      <c r="AR800" s="6" t="b">
        <f t="shared" si="251"/>
        <v>1</v>
      </c>
      <c r="AS800" s="6" t="str">
        <f t="shared" si="252"/>
        <v>461E | 90MB1BG0-C1BAY0 | 59MB1BGB-MB0A01S |  |  |  |  |  |  | O2</v>
      </c>
      <c r="AT800" s="63">
        <f>IF(NOT(AR800),IF(TRIM($H800)="","Assembly","Phantom Alt"),VLOOKUP(F800,ZPCS04!B:G,6,0))</f>
        <v>832</v>
      </c>
      <c r="AU800" s="7"/>
      <c r="AV800" s="38">
        <f ca="1">IF(TRIM($W800)="F",OFFSET($A$5,MATCH($AS800,$AS$5:$AS800,0)-1,0),$A800)</f>
        <v>798</v>
      </c>
      <c r="AW800" s="38">
        <f ca="1">IFERROR(OFFSET(ZPCS04!$A$1,MATCH(F800,ZPCS04!B:B,0)-1,0),100)</f>
        <v>2</v>
      </c>
      <c r="AX800" s="7"/>
      <c r="AY800" s="6" t="b">
        <f t="shared" si="253"/>
        <v>0</v>
      </c>
      <c r="AZ800" s="6" t="b">
        <f t="shared" si="254"/>
        <v>1</v>
      </c>
      <c r="BB800" s="38" t="str">
        <f ca="1">IF(AT800="Phantom Alt",MATCH($AS800,$AS$5:$AS800,0),IF(OR(OFFSET($AF800,0,8-COUNTBLANK($AG800:$AN800))=$F799,$BE800=$BE799),$BB799,""))</f>
        <v/>
      </c>
      <c r="BC800" s="41"/>
      <c r="BD800" s="55" t="str">
        <f t="shared" si="255"/>
        <v>90MB1BG0-C1BAY0 | 10G212150214050</v>
      </c>
      <c r="BE800" s="55" t="str">
        <f t="shared" ca="1" si="256"/>
        <v>90MB1BG0-C1BAY0 | 59MB1BGB-MB0A01S</v>
      </c>
      <c r="BF800" s="57">
        <f ca="1">IFERROR(VLOOKUP($BE800,$BD$5:$BF799,3,0)*$AE800,VLOOKUP($C800,Demanda!$A:$B,2,0)*$AE800)*IF(AT800="Phantom Alt",$BC800,TRUE)</f>
        <v>1500</v>
      </c>
      <c r="BG800" s="57">
        <f t="shared" ca="1" si="257"/>
        <v>1500</v>
      </c>
      <c r="BH800" s="57">
        <f>SUMIF(Invoice!A:A,F800,Invoice!B:B)</f>
        <v>0</v>
      </c>
      <c r="BI800" s="57">
        <f t="shared" ca="1" si="258"/>
        <v>3000</v>
      </c>
      <c r="BJ800" s="57">
        <f ca="1">MIN((BI800-SUMIF($AS$5:AS799,AS800,$BJ$5:BJ799)),MAX(0,BH800-SUMIF($F$5:F799,F800,$BJ$5:BJ799)))</f>
        <v>0</v>
      </c>
      <c r="BK800" s="57">
        <f t="shared" ca="1" si="259"/>
        <v>0</v>
      </c>
      <c r="BL800" s="57">
        <f ca="1">MAX(0,SUMIF(Invoice!A:A,F800,Invoice!B:B)-SUMIF(F:F,F800,BJ:BJ))*(COUNTIF(F:F,F800)=COUNTIF($F$5:F800,F800))</f>
        <v>0</v>
      </c>
    </row>
    <row r="801" spans="1:64" hidden="1">
      <c r="A801" s="43">
        <v>801</v>
      </c>
      <c r="B801" s="13" t="s">
        <v>145</v>
      </c>
      <c r="C801" s="13" t="s">
        <v>5706</v>
      </c>
      <c r="D801" s="13">
        <v>2</v>
      </c>
      <c r="E801" s="13">
        <v>2550</v>
      </c>
      <c r="F801" s="71" t="s">
        <v>3470</v>
      </c>
      <c r="G801" s="71" t="s">
        <v>3471</v>
      </c>
      <c r="H801" s="13" t="s">
        <v>1707</v>
      </c>
      <c r="I801" s="13" t="s">
        <v>55</v>
      </c>
      <c r="J801" s="28">
        <v>0</v>
      </c>
      <c r="K801" s="13" t="s">
        <v>148</v>
      </c>
      <c r="L801" s="13" t="s">
        <v>53</v>
      </c>
      <c r="M801" s="13">
        <v>2</v>
      </c>
      <c r="O801" s="13">
        <v>1</v>
      </c>
      <c r="P801" s="13">
        <v>2</v>
      </c>
      <c r="Q801" s="13">
        <v>2</v>
      </c>
      <c r="R801" s="13" t="s">
        <v>73</v>
      </c>
      <c r="S801" s="13" t="s">
        <v>73</v>
      </c>
      <c r="T801" s="13">
        <v>44901</v>
      </c>
      <c r="U801" s="13">
        <v>2958465</v>
      </c>
      <c r="V801" s="13" t="s">
        <v>5707</v>
      </c>
      <c r="W801" s="13" t="s">
        <v>144</v>
      </c>
      <c r="Y801" s="13" t="s">
        <v>143</v>
      </c>
      <c r="Z801" s="13">
        <v>7594328</v>
      </c>
      <c r="AA801" s="13">
        <v>1508</v>
      </c>
      <c r="AB801" s="13">
        <v>754</v>
      </c>
      <c r="AE801" s="51">
        <f t="shared" si="240"/>
        <v>2</v>
      </c>
      <c r="AG801" s="6" t="str">
        <f t="shared" si="241"/>
        <v>90MB1BG0-C1BAY0</v>
      </c>
      <c r="AH801" s="6" t="str">
        <f t="shared" si="242"/>
        <v>59MB1BGB-MB0A01S</v>
      </c>
      <c r="AI801" s="6" t="str">
        <f t="shared" si="243"/>
        <v/>
      </c>
      <c r="AJ801" s="6" t="str">
        <f t="shared" si="244"/>
        <v/>
      </c>
      <c r="AK801" s="6" t="str">
        <f t="shared" si="245"/>
        <v/>
      </c>
      <c r="AL801" s="6" t="str">
        <f t="shared" si="246"/>
        <v/>
      </c>
      <c r="AM801" s="6" t="str">
        <f t="shared" si="247"/>
        <v/>
      </c>
      <c r="AN801" s="6" t="str">
        <f t="shared" si="248"/>
        <v/>
      </c>
      <c r="AO801" s="6" t="str">
        <f t="shared" si="249"/>
        <v xml:space="preserve">90MB1BG0-C1BAY0 | 59MB1BGB-MB0A01S |  |  |  |  |  | </v>
      </c>
      <c r="AP801" s="6">
        <f t="shared" si="250"/>
        <v>0</v>
      </c>
      <c r="AQ801" s="4"/>
      <c r="AR801" s="6" t="b">
        <f t="shared" si="251"/>
        <v>1</v>
      </c>
      <c r="AS801" s="6" t="str">
        <f t="shared" si="252"/>
        <v>461E | 90MB1BG0-C1BAY0 | 59MB1BGB-MB0A01S |  |  |  |  |  |  | O4</v>
      </c>
      <c r="AT801" s="63">
        <f>IF(NOT(AR801),IF(TRIM($H801)="","Assembly","Phantom Alt"),VLOOKUP(F801,ZPCS04!B:G,6,0))</f>
        <v>781</v>
      </c>
      <c r="AU801" s="7"/>
      <c r="AV801" s="38">
        <f ca="1">IF(TRIM($W801)="F",OFFSET($A$5,MATCH($AS801,$AS$5:$AS801,0)-1,0),$A801)</f>
        <v>801</v>
      </c>
      <c r="AW801" s="38">
        <f ca="1">IFERROR(OFFSET(ZPCS04!$A$1,MATCH(F801,ZPCS04!B:B,0)-1,0),100)</f>
        <v>2</v>
      </c>
      <c r="AX801" s="7"/>
      <c r="AY801" s="6" t="b">
        <f t="shared" si="253"/>
        <v>0</v>
      </c>
      <c r="AZ801" s="6" t="b">
        <f t="shared" si="254"/>
        <v>0</v>
      </c>
      <c r="BB801" s="38" t="str">
        <f ca="1">IF(AT801="Phantom Alt",MATCH($AS801,$AS$5:$AS801,0),IF(OR(OFFSET($AF801,0,8-COUNTBLANK($AG801:$AN801))=$F800,$BE801=$BE800),$BB800,""))</f>
        <v/>
      </c>
      <c r="BC801" s="41"/>
      <c r="BD801" s="55" t="str">
        <f t="shared" si="255"/>
        <v>90MB1BG0-C1BAY0 | 09001-00010000</v>
      </c>
      <c r="BE801" s="55" t="str">
        <f t="shared" ca="1" si="256"/>
        <v>90MB1BG0-C1BAY0 | 59MB1BGB-MB0A01S</v>
      </c>
      <c r="BF801" s="57">
        <f ca="1">IFERROR(VLOOKUP($BE801,$BD$5:$BF800,3,0)*$AE801,VLOOKUP($C801,Demanda!$A:$B,2,0)*$AE801)*IF(AT801="Phantom Alt",$BC801,TRUE)</f>
        <v>3000</v>
      </c>
      <c r="BG801" s="57">
        <f t="shared" ca="1" si="257"/>
        <v>0</v>
      </c>
      <c r="BH801" s="57">
        <f>SUMIF(Invoice!A:A,F801,Invoice!B:B)</f>
        <v>0</v>
      </c>
      <c r="BI801" s="57">
        <f t="shared" ca="1" si="258"/>
        <v>4500</v>
      </c>
      <c r="BJ801" s="57">
        <f ca="1">MIN((BI801-SUMIF($AS$5:AS800,AS801,$BJ$5:BJ800)),MAX(0,BH801-SUMIF($F$5:F800,F801,$BJ$5:BJ800)))</f>
        <v>0</v>
      </c>
      <c r="BK801" s="57">
        <f t="shared" ca="1" si="259"/>
        <v>0</v>
      </c>
      <c r="BL801" s="57">
        <f ca="1">MAX(0,SUMIF(Invoice!A:A,F801,Invoice!B:B)-SUMIF(F:F,F801,BJ:BJ))*(COUNTIF(F:F,F801)=COUNTIF($F$5:F801,F801))</f>
        <v>0</v>
      </c>
    </row>
    <row r="802" spans="1:64" hidden="1">
      <c r="A802" s="43">
        <v>802</v>
      </c>
      <c r="B802" s="13" t="s">
        <v>145</v>
      </c>
      <c r="C802" s="13" t="s">
        <v>5706</v>
      </c>
      <c r="D802" s="13">
        <v>2</v>
      </c>
      <c r="E802" s="13">
        <v>2550</v>
      </c>
      <c r="F802" s="71" t="s">
        <v>3472</v>
      </c>
      <c r="G802" s="71" t="s">
        <v>3473</v>
      </c>
      <c r="H802" s="13" t="s">
        <v>1707</v>
      </c>
      <c r="I802" s="13" t="s">
        <v>54</v>
      </c>
      <c r="J802" s="28">
        <v>100</v>
      </c>
      <c r="K802" s="13" t="s">
        <v>148</v>
      </c>
      <c r="L802" s="13" t="s">
        <v>53</v>
      </c>
      <c r="M802" s="13">
        <v>2</v>
      </c>
      <c r="N802" s="13">
        <v>2</v>
      </c>
      <c r="O802" s="13">
        <v>1</v>
      </c>
      <c r="P802" s="13">
        <v>2</v>
      </c>
      <c r="Q802" s="13">
        <v>1</v>
      </c>
      <c r="R802" s="13" t="s">
        <v>73</v>
      </c>
      <c r="S802" s="13" t="s">
        <v>73</v>
      </c>
      <c r="T802" s="13">
        <v>44901</v>
      </c>
      <c r="U802" s="13">
        <v>2958465</v>
      </c>
      <c r="V802" s="13" t="s">
        <v>5707</v>
      </c>
      <c r="W802" s="13" t="s">
        <v>144</v>
      </c>
      <c r="Y802" s="13" t="s">
        <v>143</v>
      </c>
      <c r="Z802" s="13">
        <v>7594328</v>
      </c>
      <c r="AA802" s="13">
        <v>1506</v>
      </c>
      <c r="AB802" s="13">
        <v>753</v>
      </c>
      <c r="AE802" s="51">
        <f t="shared" si="240"/>
        <v>2</v>
      </c>
      <c r="AG802" s="6" t="str">
        <f t="shared" si="241"/>
        <v>90MB1BG0-C1BAY0</v>
      </c>
      <c r="AH802" s="6" t="str">
        <f t="shared" si="242"/>
        <v>59MB1BGB-MB0A01S</v>
      </c>
      <c r="AI802" s="6" t="str">
        <f t="shared" si="243"/>
        <v/>
      </c>
      <c r="AJ802" s="6" t="str">
        <f t="shared" si="244"/>
        <v/>
      </c>
      <c r="AK802" s="6" t="str">
        <f t="shared" si="245"/>
        <v/>
      </c>
      <c r="AL802" s="6" t="str">
        <f t="shared" si="246"/>
        <v/>
      </c>
      <c r="AM802" s="6" t="str">
        <f t="shared" si="247"/>
        <v/>
      </c>
      <c r="AN802" s="6" t="str">
        <f t="shared" si="248"/>
        <v/>
      </c>
      <c r="AO802" s="6" t="str">
        <f t="shared" si="249"/>
        <v xml:space="preserve">90MB1BG0-C1BAY0 | 59MB1BGB-MB0A01S |  |  |  |  |  | </v>
      </c>
      <c r="AP802" s="6">
        <f t="shared" si="250"/>
        <v>100</v>
      </c>
      <c r="AQ802" s="4"/>
      <c r="AR802" s="6" t="b">
        <f t="shared" si="251"/>
        <v>1</v>
      </c>
      <c r="AS802" s="6" t="str">
        <f t="shared" si="252"/>
        <v>461E | 90MB1BG0-C1BAY0 | 59MB1BGB-MB0A01S |  |  |  |  |  |  | O4</v>
      </c>
      <c r="AT802" s="63">
        <f>IF(NOT(AR802),IF(TRIM($H802)="","Assembly","Phantom Alt"),VLOOKUP(F802,ZPCS04!B:G,6,0))</f>
        <v>781</v>
      </c>
      <c r="AU802" s="7"/>
      <c r="AV802" s="38">
        <f ca="1">IF(TRIM($W802)="F",OFFSET($A$5,MATCH($AS802,$AS$5:$AS802,0)-1,0),$A802)</f>
        <v>801</v>
      </c>
      <c r="AW802" s="38">
        <f ca="1">IFERROR(OFFSET(ZPCS04!$A$1,MATCH(F802,ZPCS04!B:B,0)-1,0),100)</f>
        <v>1.99999997</v>
      </c>
      <c r="AX802" s="7"/>
      <c r="AY802" s="6" t="b">
        <f t="shared" si="253"/>
        <v>0</v>
      </c>
      <c r="AZ802" s="6" t="b">
        <f t="shared" si="254"/>
        <v>0</v>
      </c>
      <c r="BB802" s="38" t="str">
        <f ca="1">IF(AT802="Phantom Alt",MATCH($AS802,$AS$5:$AS802,0),IF(OR(OFFSET($AF802,0,8-COUNTBLANK($AG802:$AN802))=$F801,$BE802=$BE801),$BB801,""))</f>
        <v/>
      </c>
      <c r="BC802" s="41"/>
      <c r="BD802" s="55" t="str">
        <f t="shared" si="255"/>
        <v>90MB1BG0-C1BAY0 | 09G01X103000</v>
      </c>
      <c r="BE802" s="55" t="str">
        <f t="shared" ca="1" si="256"/>
        <v>90MB1BG0-C1BAY0 | 59MB1BGB-MB0A01S</v>
      </c>
      <c r="BF802" s="57">
        <f ca="1">IFERROR(VLOOKUP($BE802,$BD$5:$BF801,3,0)*$AE802,VLOOKUP($C802,Demanda!$A:$B,2,0)*$AE802)*IF(AT802="Phantom Alt",$BC802,TRUE)</f>
        <v>3000</v>
      </c>
      <c r="BG802" s="57">
        <f t="shared" ca="1" si="257"/>
        <v>3000</v>
      </c>
      <c r="BH802" s="57">
        <f>SUMIF(Invoice!A:A,F802,Invoice!B:B)</f>
        <v>3000</v>
      </c>
      <c r="BI802" s="57">
        <f t="shared" ca="1" si="258"/>
        <v>4500</v>
      </c>
      <c r="BJ802" s="57">
        <f ca="1">MIN((BI802-SUMIF($AS$5:AS801,AS802,$BJ$5:BJ801)),MAX(0,BH802-SUMIF($F$5:F801,F802,$BJ$5:BJ801)))</f>
        <v>3000</v>
      </c>
      <c r="BK802" s="57">
        <f t="shared" ca="1" si="259"/>
        <v>0</v>
      </c>
      <c r="BL802" s="57">
        <f ca="1">MAX(0,SUMIF(Invoice!A:A,F802,Invoice!B:B)-SUMIF(F:F,F802,BJ:BJ))*(COUNTIF(F:F,F802)=COUNTIF($F$5:F802,F802))</f>
        <v>0</v>
      </c>
    </row>
    <row r="803" spans="1:64" hidden="1">
      <c r="A803" s="43">
        <v>803</v>
      </c>
      <c r="B803" s="13" t="s">
        <v>145</v>
      </c>
      <c r="C803" s="13" t="s">
        <v>5706</v>
      </c>
      <c r="D803" s="13">
        <v>2</v>
      </c>
      <c r="E803" s="13">
        <v>2550</v>
      </c>
      <c r="F803" s="71" t="s">
        <v>3474</v>
      </c>
      <c r="G803" s="71" t="s">
        <v>3475</v>
      </c>
      <c r="H803" s="13" t="s">
        <v>1707</v>
      </c>
      <c r="I803" s="13" t="s">
        <v>55</v>
      </c>
      <c r="J803" s="28">
        <v>0</v>
      </c>
      <c r="K803" s="13" t="s">
        <v>148</v>
      </c>
      <c r="L803" s="13" t="s">
        <v>53</v>
      </c>
      <c r="M803" s="13">
        <v>2</v>
      </c>
      <c r="O803" s="13">
        <v>1</v>
      </c>
      <c r="P803" s="13">
        <v>2</v>
      </c>
      <c r="Q803" s="13">
        <v>3</v>
      </c>
      <c r="R803" s="13" t="s">
        <v>73</v>
      </c>
      <c r="S803" s="13" t="s">
        <v>73</v>
      </c>
      <c r="T803" s="13">
        <v>44901</v>
      </c>
      <c r="U803" s="13">
        <v>2958465</v>
      </c>
      <c r="V803" s="13" t="s">
        <v>5707</v>
      </c>
      <c r="W803" s="13" t="s">
        <v>144</v>
      </c>
      <c r="Y803" s="13" t="s">
        <v>143</v>
      </c>
      <c r="Z803" s="13">
        <v>7594328</v>
      </c>
      <c r="AA803" s="13">
        <v>1510</v>
      </c>
      <c r="AB803" s="13">
        <v>755</v>
      </c>
      <c r="AE803" s="51">
        <f t="shared" si="240"/>
        <v>2</v>
      </c>
      <c r="AG803" s="6" t="str">
        <f t="shared" si="241"/>
        <v>90MB1BG0-C1BAY0</v>
      </c>
      <c r="AH803" s="6" t="str">
        <f t="shared" si="242"/>
        <v>59MB1BGB-MB0A01S</v>
      </c>
      <c r="AI803" s="6" t="str">
        <f t="shared" si="243"/>
        <v/>
      </c>
      <c r="AJ803" s="6" t="str">
        <f t="shared" si="244"/>
        <v/>
      </c>
      <c r="AK803" s="6" t="str">
        <f t="shared" si="245"/>
        <v/>
      </c>
      <c r="AL803" s="6" t="str">
        <f t="shared" si="246"/>
        <v/>
      </c>
      <c r="AM803" s="6" t="str">
        <f t="shared" si="247"/>
        <v/>
      </c>
      <c r="AN803" s="6" t="str">
        <f t="shared" si="248"/>
        <v/>
      </c>
      <c r="AO803" s="6" t="str">
        <f t="shared" si="249"/>
        <v xml:space="preserve">90MB1BG0-C1BAY0 | 59MB1BGB-MB0A01S |  |  |  |  |  | </v>
      </c>
      <c r="AP803" s="6">
        <f t="shared" si="250"/>
        <v>0</v>
      </c>
      <c r="AQ803" s="4"/>
      <c r="AR803" s="6" t="b">
        <f t="shared" si="251"/>
        <v>1</v>
      </c>
      <c r="AS803" s="6" t="str">
        <f t="shared" si="252"/>
        <v>461E | 90MB1BG0-C1BAY0 | 59MB1BGB-MB0A01S |  |  |  |  |  |  | O4</v>
      </c>
      <c r="AT803" s="63">
        <f>IF(NOT(AR803),IF(TRIM($H803)="","Assembly","Phantom Alt"),VLOOKUP(F803,ZPCS04!B:G,6,0))</f>
        <v>781</v>
      </c>
      <c r="AU803" s="7"/>
      <c r="AV803" s="38">
        <f ca="1">IF(TRIM($W803)="F",OFFSET($A$5,MATCH($AS803,$AS$5:$AS803,0)-1,0),$A803)</f>
        <v>801</v>
      </c>
      <c r="AW803" s="38">
        <f ca="1">IFERROR(OFFSET(ZPCS04!$A$1,MATCH(F803,ZPCS04!B:B,0)-1,0),100)</f>
        <v>2</v>
      </c>
      <c r="AX803" s="7"/>
      <c r="AY803" s="6" t="b">
        <f t="shared" si="253"/>
        <v>0</v>
      </c>
      <c r="AZ803" s="6" t="b">
        <f t="shared" si="254"/>
        <v>0</v>
      </c>
      <c r="BB803" s="38" t="str">
        <f ca="1">IF(AT803="Phantom Alt",MATCH($AS803,$AS$5:$AS803,0),IF(OR(OFFSET($AF803,0,8-COUNTBLANK($AG803:$AN803))=$F802,$BE803=$BE802),$BB802,""))</f>
        <v/>
      </c>
      <c r="BC803" s="41"/>
      <c r="BD803" s="55" t="str">
        <f t="shared" si="255"/>
        <v>90MB1BG0-C1BAY0 | 09G01X103001</v>
      </c>
      <c r="BE803" s="55" t="str">
        <f t="shared" ca="1" si="256"/>
        <v>90MB1BG0-C1BAY0 | 59MB1BGB-MB0A01S</v>
      </c>
      <c r="BF803" s="57">
        <f ca="1">IFERROR(VLOOKUP($BE803,$BD$5:$BF802,3,0)*$AE803,VLOOKUP($C803,Demanda!$A:$B,2,0)*$AE803)*IF(AT803="Phantom Alt",$BC803,TRUE)</f>
        <v>3000</v>
      </c>
      <c r="BG803" s="57">
        <f t="shared" ca="1" si="257"/>
        <v>0</v>
      </c>
      <c r="BH803" s="57">
        <f>SUMIF(Invoice!A:A,F803,Invoice!B:B)</f>
        <v>0</v>
      </c>
      <c r="BI803" s="57">
        <f t="shared" ca="1" si="258"/>
        <v>4500</v>
      </c>
      <c r="BJ803" s="57">
        <f ca="1">MIN((BI803-SUMIF($AS$5:AS802,AS803,$BJ$5:BJ802)),MAX(0,BH803-SUMIF($F$5:F802,F803,$BJ$5:BJ802)))</f>
        <v>0</v>
      </c>
      <c r="BK803" s="57">
        <f t="shared" ca="1" si="259"/>
        <v>0</v>
      </c>
      <c r="BL803" s="57">
        <f ca="1">MAX(0,SUMIF(Invoice!A:A,F803,Invoice!B:B)-SUMIF(F:F,F803,BJ:BJ))*(COUNTIF(F:F,F803)=COUNTIF($F$5:F803,F803))</f>
        <v>0</v>
      </c>
    </row>
    <row r="804" spans="1:64" hidden="1">
      <c r="A804" s="43">
        <v>804</v>
      </c>
      <c r="B804" s="13" t="s">
        <v>145</v>
      </c>
      <c r="C804" s="13" t="s">
        <v>5706</v>
      </c>
      <c r="D804" s="13">
        <v>2</v>
      </c>
      <c r="E804" s="13">
        <v>2560</v>
      </c>
      <c r="F804" s="71" t="s">
        <v>1878</v>
      </c>
      <c r="G804" s="71" t="s">
        <v>1879</v>
      </c>
      <c r="H804" s="13" t="s">
        <v>1716</v>
      </c>
      <c r="I804" s="13" t="s">
        <v>55</v>
      </c>
      <c r="J804" s="28">
        <v>0</v>
      </c>
      <c r="K804" s="13" t="s">
        <v>148</v>
      </c>
      <c r="L804" s="13" t="s">
        <v>53</v>
      </c>
      <c r="M804" s="13">
        <v>1</v>
      </c>
      <c r="O804" s="13">
        <v>1</v>
      </c>
      <c r="P804" s="13">
        <v>2</v>
      </c>
      <c r="Q804" s="13">
        <v>2</v>
      </c>
      <c r="R804" s="13" t="s">
        <v>73</v>
      </c>
      <c r="S804" s="13" t="s">
        <v>73</v>
      </c>
      <c r="T804" s="13">
        <v>44901</v>
      </c>
      <c r="U804" s="13">
        <v>2958465</v>
      </c>
      <c r="V804" s="13" t="s">
        <v>5707</v>
      </c>
      <c r="W804" s="13" t="s">
        <v>144</v>
      </c>
      <c r="Y804" s="13" t="s">
        <v>143</v>
      </c>
      <c r="Z804" s="13">
        <v>7594328</v>
      </c>
      <c r="AA804" s="13">
        <v>1514</v>
      </c>
      <c r="AB804" s="13">
        <v>757</v>
      </c>
      <c r="AE804" s="51">
        <f t="shared" si="240"/>
        <v>1</v>
      </c>
      <c r="AG804" s="6" t="str">
        <f t="shared" si="241"/>
        <v>90MB1BG0-C1BAY0</v>
      </c>
      <c r="AH804" s="6" t="str">
        <f t="shared" si="242"/>
        <v>59MB1BGB-MB0A01S</v>
      </c>
      <c r="AI804" s="6" t="str">
        <f t="shared" si="243"/>
        <v/>
      </c>
      <c r="AJ804" s="6" t="str">
        <f t="shared" si="244"/>
        <v/>
      </c>
      <c r="AK804" s="6" t="str">
        <f t="shared" si="245"/>
        <v/>
      </c>
      <c r="AL804" s="6" t="str">
        <f t="shared" si="246"/>
        <v/>
      </c>
      <c r="AM804" s="6" t="str">
        <f t="shared" si="247"/>
        <v/>
      </c>
      <c r="AN804" s="6" t="str">
        <f t="shared" si="248"/>
        <v/>
      </c>
      <c r="AO804" s="6" t="str">
        <f t="shared" si="249"/>
        <v xml:space="preserve">90MB1BG0-C1BAY0 | 59MB1BGB-MB0A01S |  |  |  |  |  | </v>
      </c>
      <c r="AP804" s="6">
        <f t="shared" si="250"/>
        <v>0</v>
      </c>
      <c r="AQ804" s="4"/>
      <c r="AR804" s="6" t="b">
        <f t="shared" si="251"/>
        <v>1</v>
      </c>
      <c r="AS804" s="6" t="str">
        <f t="shared" si="252"/>
        <v>461E | 90MB1BG0-C1BAY0 | 59MB1BGB-MB0A01S |  |  |  |  |  |  | O5</v>
      </c>
      <c r="AT804" s="63">
        <f>IF(NOT(AR804),IF(TRIM($H804)="","Assembly","Phantom Alt"),VLOOKUP(F804,ZPCS04!B:G,6,0))</f>
        <v>338</v>
      </c>
      <c r="AU804" s="7"/>
      <c r="AV804" s="38">
        <f ca="1">IF(TRIM($W804)="F",OFFSET($A$5,MATCH($AS804,$AS$5:$AS804,0)-1,0),$A804)</f>
        <v>804</v>
      </c>
      <c r="AW804" s="38">
        <f ca="1">IFERROR(OFFSET(ZPCS04!$A$1,MATCH(F804,ZPCS04!B:B,0)-1,0),100)</f>
        <v>2</v>
      </c>
      <c r="AX804" s="7"/>
      <c r="AY804" s="6" t="b">
        <f t="shared" si="253"/>
        <v>1</v>
      </c>
      <c r="AZ804" s="6" t="b">
        <f t="shared" si="254"/>
        <v>1</v>
      </c>
      <c r="BB804" s="38" t="str">
        <f ca="1">IF(AT804="Phantom Alt",MATCH($AS804,$AS$5:$AS804,0),IF(OR(OFFSET($AF804,0,8-COUNTBLANK($AG804:$AN804))=$F803,$BE804=$BE803),$BB803,""))</f>
        <v/>
      </c>
      <c r="BC804" s="41"/>
      <c r="BD804" s="55" t="str">
        <f t="shared" si="255"/>
        <v>90MB1BG0-C1BAY0 | 12003-00250200</v>
      </c>
      <c r="BE804" s="55" t="str">
        <f t="shared" ca="1" si="256"/>
        <v>90MB1BG0-C1BAY0 | 59MB1BGB-MB0A01S</v>
      </c>
      <c r="BF804" s="57">
        <f ca="1">IFERROR(VLOOKUP($BE804,$BD$5:$BF803,3,0)*$AE804,VLOOKUP($C804,Demanda!$A:$B,2,0)*$AE804)*IF(AT804="Phantom Alt",$BC804,TRUE)</f>
        <v>1500</v>
      </c>
      <c r="BG804" s="57">
        <f t="shared" ca="1" si="257"/>
        <v>0</v>
      </c>
      <c r="BH804" s="57">
        <f>SUMIF(Invoice!A:A,F804,Invoice!B:B)</f>
        <v>0</v>
      </c>
      <c r="BI804" s="57">
        <f t="shared" ca="1" si="258"/>
        <v>1500</v>
      </c>
      <c r="BJ804" s="57">
        <f ca="1">MIN((BI804-SUMIF($AS$5:AS803,AS804,$BJ$5:BJ803)),MAX(0,BH804-SUMIF($F$5:F803,F804,$BJ$5:BJ803)))</f>
        <v>0</v>
      </c>
      <c r="BK804" s="57">
        <f t="shared" ca="1" si="259"/>
        <v>0</v>
      </c>
      <c r="BL804" s="57">
        <f ca="1">MAX(0,SUMIF(Invoice!A:A,F804,Invoice!B:B)-SUMIF(F:F,F804,BJ:BJ))*(COUNTIF(F:F,F804)=COUNTIF($F$5:F804,F804))</f>
        <v>0</v>
      </c>
    </row>
    <row r="805" spans="1:64" hidden="1">
      <c r="A805" s="43">
        <v>805</v>
      </c>
      <c r="B805" s="13" t="s">
        <v>145</v>
      </c>
      <c r="C805" s="13" t="s">
        <v>5706</v>
      </c>
      <c r="D805" s="13">
        <v>2</v>
      </c>
      <c r="E805" s="13">
        <v>2560</v>
      </c>
      <c r="F805" s="71" t="s">
        <v>1880</v>
      </c>
      <c r="G805" s="71" t="s">
        <v>1881</v>
      </c>
      <c r="H805" s="13" t="s">
        <v>1716</v>
      </c>
      <c r="I805" s="13" t="s">
        <v>54</v>
      </c>
      <c r="J805" s="28">
        <v>100</v>
      </c>
      <c r="K805" s="13" t="s">
        <v>148</v>
      </c>
      <c r="L805" s="13" t="s">
        <v>53</v>
      </c>
      <c r="M805" s="13">
        <v>1</v>
      </c>
      <c r="N805" s="13">
        <v>1</v>
      </c>
      <c r="O805" s="13">
        <v>1</v>
      </c>
      <c r="P805" s="13">
        <v>2</v>
      </c>
      <c r="Q805" s="13">
        <v>1</v>
      </c>
      <c r="R805" s="13" t="s">
        <v>73</v>
      </c>
      <c r="S805" s="13" t="s">
        <v>73</v>
      </c>
      <c r="T805" s="13">
        <v>44901</v>
      </c>
      <c r="U805" s="13">
        <v>2958465</v>
      </c>
      <c r="V805" s="13" t="s">
        <v>5707</v>
      </c>
      <c r="W805" s="13" t="s">
        <v>144</v>
      </c>
      <c r="Y805" s="13" t="s">
        <v>143</v>
      </c>
      <c r="Z805" s="13">
        <v>7594328</v>
      </c>
      <c r="AA805" s="13">
        <v>1512</v>
      </c>
      <c r="AB805" s="13">
        <v>756</v>
      </c>
      <c r="AE805" s="51">
        <f t="shared" si="240"/>
        <v>1</v>
      </c>
      <c r="AG805" s="6" t="str">
        <f t="shared" si="241"/>
        <v>90MB1BG0-C1BAY0</v>
      </c>
      <c r="AH805" s="6" t="str">
        <f t="shared" si="242"/>
        <v>59MB1BGB-MB0A01S</v>
      </c>
      <c r="AI805" s="6" t="str">
        <f t="shared" si="243"/>
        <v/>
      </c>
      <c r="AJ805" s="6" t="str">
        <f t="shared" si="244"/>
        <v/>
      </c>
      <c r="AK805" s="6" t="str">
        <f t="shared" si="245"/>
        <v/>
      </c>
      <c r="AL805" s="6" t="str">
        <f t="shared" si="246"/>
        <v/>
      </c>
      <c r="AM805" s="6" t="str">
        <f t="shared" si="247"/>
        <v/>
      </c>
      <c r="AN805" s="6" t="str">
        <f t="shared" si="248"/>
        <v/>
      </c>
      <c r="AO805" s="6" t="str">
        <f t="shared" si="249"/>
        <v xml:space="preserve">90MB1BG0-C1BAY0 | 59MB1BGB-MB0A01S |  |  |  |  |  | </v>
      </c>
      <c r="AP805" s="6">
        <f t="shared" si="250"/>
        <v>100</v>
      </c>
      <c r="AQ805" s="4"/>
      <c r="AR805" s="6" t="b">
        <f t="shared" si="251"/>
        <v>1</v>
      </c>
      <c r="AS805" s="6" t="str">
        <f t="shared" si="252"/>
        <v>461E | 90MB1BG0-C1BAY0 | 59MB1BGB-MB0A01S |  |  |  |  |  |  | O5</v>
      </c>
      <c r="AT805" s="63">
        <f>IF(NOT(AR805),IF(TRIM($H805)="","Assembly","Phantom Alt"),VLOOKUP(F805,ZPCS04!B:G,6,0))</f>
        <v>338</v>
      </c>
      <c r="AU805" s="7"/>
      <c r="AV805" s="38">
        <f ca="1">IF(TRIM($W805)="F",OFFSET($A$5,MATCH($AS805,$AS$5:$AS805,0)-1,0),$A805)</f>
        <v>804</v>
      </c>
      <c r="AW805" s="38">
        <f ca="1">IFERROR(OFFSET(ZPCS04!$A$1,MATCH(F805,ZPCS04!B:B,0)-1,0),100)</f>
        <v>1.9999999829399999</v>
      </c>
      <c r="AX805" s="7"/>
      <c r="AY805" s="6" t="b">
        <f t="shared" si="253"/>
        <v>1</v>
      </c>
      <c r="AZ805" s="6" t="b">
        <f t="shared" si="254"/>
        <v>1</v>
      </c>
      <c r="BB805" s="38" t="str">
        <f ca="1">IF(AT805="Phantom Alt",MATCH($AS805,$AS$5:$AS805,0),IF(OR(OFFSET($AF805,0,8-COUNTBLANK($AG805:$AN805))=$F804,$BE805=$BE804),$BB804,""))</f>
        <v/>
      </c>
      <c r="BC805" s="41"/>
      <c r="BD805" s="55" t="str">
        <f t="shared" si="255"/>
        <v>90MB1BG0-C1BAY0 | 12003-00250400</v>
      </c>
      <c r="BE805" s="55" t="str">
        <f t="shared" ca="1" si="256"/>
        <v>90MB1BG0-C1BAY0 | 59MB1BGB-MB0A01S</v>
      </c>
      <c r="BF805" s="57">
        <f ca="1">IFERROR(VLOOKUP($BE805,$BD$5:$BF804,3,0)*$AE805,VLOOKUP($C805,Demanda!$A:$B,2,0)*$AE805)*IF(AT805="Phantom Alt",$BC805,TRUE)</f>
        <v>1500</v>
      </c>
      <c r="BG805" s="57">
        <f t="shared" ca="1" si="257"/>
        <v>1500</v>
      </c>
      <c r="BH805" s="57">
        <f>SUMIF(Invoice!A:A,F805,Invoice!B:B)</f>
        <v>1706</v>
      </c>
      <c r="BI805" s="57">
        <f t="shared" ca="1" si="258"/>
        <v>1500</v>
      </c>
      <c r="BJ805" s="57">
        <f ca="1">MIN((BI805-SUMIF($AS$5:AS804,AS805,$BJ$5:BJ804)),MAX(0,BH805-SUMIF($F$5:F804,F805,$BJ$5:BJ804)))</f>
        <v>1500</v>
      </c>
      <c r="BK805" s="57">
        <f t="shared" ca="1" si="259"/>
        <v>0</v>
      </c>
      <c r="BL805" s="57">
        <f ca="1">MAX(0,SUMIF(Invoice!A:A,F805,Invoice!B:B)-SUMIF(F:F,F805,BJ:BJ))*(COUNTIF(F:F,F805)=COUNTIF($F$5:F805,F805))</f>
        <v>206</v>
      </c>
    </row>
    <row r="806" spans="1:64" hidden="1">
      <c r="A806" s="43">
        <v>806</v>
      </c>
      <c r="B806" s="13" t="s">
        <v>145</v>
      </c>
      <c r="C806" s="13" t="s">
        <v>5706</v>
      </c>
      <c r="D806" s="13">
        <v>2</v>
      </c>
      <c r="E806" s="13">
        <v>2570</v>
      </c>
      <c r="F806" s="71" t="s">
        <v>2248</v>
      </c>
      <c r="G806" s="71" t="s">
        <v>2249</v>
      </c>
      <c r="I806" s="13" t="s">
        <v>54</v>
      </c>
      <c r="J806" s="28">
        <v>0</v>
      </c>
      <c r="K806" s="13" t="s">
        <v>148</v>
      </c>
      <c r="L806" s="13" t="s">
        <v>53</v>
      </c>
      <c r="M806" s="13">
        <v>1</v>
      </c>
      <c r="N806" s="13">
        <v>1</v>
      </c>
      <c r="O806" s="13">
        <v>1</v>
      </c>
      <c r="R806" s="13" t="s">
        <v>73</v>
      </c>
      <c r="S806" s="13" t="s">
        <v>73</v>
      </c>
      <c r="T806" s="13">
        <v>44901</v>
      </c>
      <c r="U806" s="13">
        <v>2958465</v>
      </c>
      <c r="V806" s="13" t="s">
        <v>5707</v>
      </c>
      <c r="W806" s="13" t="s">
        <v>144</v>
      </c>
      <c r="Y806" s="13" t="s">
        <v>143</v>
      </c>
      <c r="Z806" s="13">
        <v>7594328</v>
      </c>
      <c r="AA806" s="13">
        <v>1516</v>
      </c>
      <c r="AB806" s="13">
        <v>758</v>
      </c>
      <c r="AE806" s="51">
        <f t="shared" si="240"/>
        <v>1</v>
      </c>
      <c r="AG806" s="6" t="str">
        <f t="shared" si="241"/>
        <v>90MB1BG0-C1BAY0</v>
      </c>
      <c r="AH806" s="6" t="str">
        <f t="shared" si="242"/>
        <v>59MB1BGB-MB0A01S</v>
      </c>
      <c r="AI806" s="6" t="str">
        <f t="shared" si="243"/>
        <v/>
      </c>
      <c r="AJ806" s="6" t="str">
        <f t="shared" si="244"/>
        <v/>
      </c>
      <c r="AK806" s="6" t="str">
        <f t="shared" si="245"/>
        <v/>
      </c>
      <c r="AL806" s="6" t="str">
        <f t="shared" si="246"/>
        <v/>
      </c>
      <c r="AM806" s="6" t="str">
        <f t="shared" si="247"/>
        <v/>
      </c>
      <c r="AN806" s="6" t="str">
        <f t="shared" si="248"/>
        <v/>
      </c>
      <c r="AO806" s="6" t="str">
        <f t="shared" si="249"/>
        <v xml:space="preserve">90MB1BG0-C1BAY0 | 59MB1BGB-MB0A01S |  |  |  |  |  | </v>
      </c>
      <c r="AP806" s="6">
        <f t="shared" si="250"/>
        <v>100</v>
      </c>
      <c r="AQ806" s="4"/>
      <c r="AR806" s="6" t="b">
        <f t="shared" si="251"/>
        <v>1</v>
      </c>
      <c r="AS806" s="6" t="str">
        <f t="shared" si="252"/>
        <v>461E | 90MB1BG0-C1BAY0 | 59MB1BGB-MB0A01S |  |  |  |  |  |  | uniq806</v>
      </c>
      <c r="AT806" s="63">
        <f>IF(NOT(AR806),IF(TRIM($H806)="","Assembly","Phantom Alt"),VLOOKUP(F806,ZPCS04!B:G,6,0))</f>
        <v>133</v>
      </c>
      <c r="AU806" s="7"/>
      <c r="AV806" s="38">
        <f ca="1">IF(TRIM($W806)="F",OFFSET($A$5,MATCH($AS806,$AS$5:$AS806,0)-1,0),$A806)</f>
        <v>806</v>
      </c>
      <c r="AW806" s="38">
        <f ca="1">IFERROR(OFFSET(ZPCS04!$A$1,MATCH(F806,ZPCS04!B:B,0)-1,0),100)</f>
        <v>1.9999999828799999</v>
      </c>
      <c r="AX806" s="7"/>
      <c r="AY806" s="6" t="b">
        <f t="shared" si="253"/>
        <v>1</v>
      </c>
      <c r="AZ806" s="6" t="b">
        <f t="shared" si="254"/>
        <v>1</v>
      </c>
      <c r="BB806" s="38" t="str">
        <f ca="1">IF(AT806="Phantom Alt",MATCH($AS806,$AS$5:$AS806,0),IF(OR(OFFSET($AF806,0,8-COUNTBLANK($AG806:$AN806))=$F805,$BE806=$BE805),$BB805,""))</f>
        <v/>
      </c>
      <c r="BC806" s="41"/>
      <c r="BD806" s="55" t="str">
        <f t="shared" si="255"/>
        <v>90MB1BG0-C1BAY0 | 12003-00332800</v>
      </c>
      <c r="BE806" s="55" t="str">
        <f t="shared" ca="1" si="256"/>
        <v>90MB1BG0-C1BAY0 | 59MB1BGB-MB0A01S</v>
      </c>
      <c r="BF806" s="57">
        <f ca="1">IFERROR(VLOOKUP($BE806,$BD$5:$BF805,3,0)*$AE806,VLOOKUP($C806,Demanda!$A:$B,2,0)*$AE806)*IF(AT806="Phantom Alt",$BC806,TRUE)</f>
        <v>1500</v>
      </c>
      <c r="BG806" s="57">
        <f t="shared" ca="1" si="257"/>
        <v>1500</v>
      </c>
      <c r="BH806" s="57">
        <f>SUMIF(Invoice!A:A,F806,Invoice!B:B)</f>
        <v>1712</v>
      </c>
      <c r="BI806" s="57">
        <f t="shared" ca="1" si="258"/>
        <v>1500</v>
      </c>
      <c r="BJ806" s="57">
        <f ca="1">MIN((BI806-SUMIF($AS$5:AS805,AS806,$BJ$5:BJ805)),MAX(0,BH806-SUMIF($F$5:F805,F806,$BJ$5:BJ805)))</f>
        <v>1500</v>
      </c>
      <c r="BK806" s="57">
        <f t="shared" ca="1" si="259"/>
        <v>0</v>
      </c>
      <c r="BL806" s="57">
        <f ca="1">MAX(0,SUMIF(Invoice!A:A,F806,Invoice!B:B)-SUMIF(F:F,F806,BJ:BJ))*(COUNTIF(F:F,F806)=COUNTIF($F$5:F806,F806))</f>
        <v>212</v>
      </c>
    </row>
    <row r="807" spans="1:64" hidden="1">
      <c r="A807" s="43">
        <v>807</v>
      </c>
      <c r="B807" s="13" t="s">
        <v>145</v>
      </c>
      <c r="C807" s="13" t="s">
        <v>5706</v>
      </c>
      <c r="D807" s="13">
        <v>2</v>
      </c>
      <c r="E807" s="13">
        <v>2580</v>
      </c>
      <c r="F807" s="71" t="s">
        <v>1884</v>
      </c>
      <c r="G807" s="71" t="s">
        <v>1885</v>
      </c>
      <c r="H807" s="13" t="s">
        <v>1729</v>
      </c>
      <c r="I807" s="13" t="s">
        <v>54</v>
      </c>
      <c r="J807" s="28">
        <v>100</v>
      </c>
      <c r="K807" s="13" t="s">
        <v>148</v>
      </c>
      <c r="L807" s="13" t="s">
        <v>53</v>
      </c>
      <c r="M807" s="13">
        <v>1</v>
      </c>
      <c r="N807" s="13">
        <v>1</v>
      </c>
      <c r="O807" s="13">
        <v>1</v>
      </c>
      <c r="P807" s="13">
        <v>2</v>
      </c>
      <c r="Q807" s="13">
        <v>1</v>
      </c>
      <c r="R807" s="13" t="s">
        <v>73</v>
      </c>
      <c r="S807" s="13" t="s">
        <v>73</v>
      </c>
      <c r="T807" s="13">
        <v>44901</v>
      </c>
      <c r="U807" s="13">
        <v>2958465</v>
      </c>
      <c r="V807" s="13" t="s">
        <v>5707</v>
      </c>
      <c r="W807" s="13" t="s">
        <v>144</v>
      </c>
      <c r="Y807" s="13" t="s">
        <v>143</v>
      </c>
      <c r="Z807" s="13">
        <v>7594328</v>
      </c>
      <c r="AA807" s="13">
        <v>1518</v>
      </c>
      <c r="AB807" s="13">
        <v>759</v>
      </c>
      <c r="AE807" s="51">
        <f t="shared" si="240"/>
        <v>1</v>
      </c>
      <c r="AG807" s="6" t="str">
        <f t="shared" si="241"/>
        <v>90MB1BG0-C1BAY0</v>
      </c>
      <c r="AH807" s="6" t="str">
        <f t="shared" si="242"/>
        <v>59MB1BGB-MB0A01S</v>
      </c>
      <c r="AI807" s="6" t="str">
        <f t="shared" si="243"/>
        <v/>
      </c>
      <c r="AJ807" s="6" t="str">
        <f t="shared" si="244"/>
        <v/>
      </c>
      <c r="AK807" s="6" t="str">
        <f t="shared" si="245"/>
        <v/>
      </c>
      <c r="AL807" s="6" t="str">
        <f t="shared" si="246"/>
        <v/>
      </c>
      <c r="AM807" s="6" t="str">
        <f t="shared" si="247"/>
        <v/>
      </c>
      <c r="AN807" s="6" t="str">
        <f t="shared" si="248"/>
        <v/>
      </c>
      <c r="AO807" s="6" t="str">
        <f t="shared" si="249"/>
        <v xml:space="preserve">90MB1BG0-C1BAY0 | 59MB1BGB-MB0A01S |  |  |  |  |  | </v>
      </c>
      <c r="AP807" s="6">
        <f t="shared" si="250"/>
        <v>100</v>
      </c>
      <c r="AQ807" s="4"/>
      <c r="AR807" s="6" t="b">
        <f t="shared" si="251"/>
        <v>1</v>
      </c>
      <c r="AS807" s="6" t="str">
        <f t="shared" si="252"/>
        <v>461E | 90MB1BG0-C1BAY0 | 59MB1BGB-MB0A01S |  |  |  |  |  |  | O7</v>
      </c>
      <c r="AT807" s="63">
        <f>IF(NOT(AR807),IF(TRIM($H807)="","Assembly","Phantom Alt"),VLOOKUP(F807,ZPCS04!B:G,6,0))</f>
        <v>1008</v>
      </c>
      <c r="AU807" s="7"/>
      <c r="AV807" s="38">
        <f ca="1">IF(TRIM($W807)="F",OFFSET($A$5,MATCH($AS807,$AS$5:$AS807,0)-1,0),$A807)</f>
        <v>807</v>
      </c>
      <c r="AW807" s="38">
        <f ca="1">IFERROR(OFFSET(ZPCS04!$A$1,MATCH(F807,ZPCS04!B:B,0)-1,0),100)</f>
        <v>2</v>
      </c>
      <c r="AX807" s="7"/>
      <c r="AY807" s="6" t="b">
        <f t="shared" si="253"/>
        <v>0</v>
      </c>
      <c r="AZ807" s="6" t="b">
        <f t="shared" si="254"/>
        <v>1</v>
      </c>
      <c r="BB807" s="38" t="str">
        <f ca="1">IF(AT807="Phantom Alt",MATCH($AS807,$AS$5:$AS807,0),IF(OR(OFFSET($AF807,0,8-COUNTBLANK($AG807:$AN807))=$F806,$BE807=$BE806),$BB806,""))</f>
        <v/>
      </c>
      <c r="BC807" s="41"/>
      <c r="BD807" s="55" t="str">
        <f t="shared" si="255"/>
        <v>90MB1BG0-C1BAY0 | 12006-00010700</v>
      </c>
      <c r="BE807" s="55" t="str">
        <f t="shared" ca="1" si="256"/>
        <v>90MB1BG0-C1BAY0 | 59MB1BGB-MB0A01S</v>
      </c>
      <c r="BF807" s="57">
        <f ca="1">IFERROR(VLOOKUP($BE807,$BD$5:$BF806,3,0)*$AE807,VLOOKUP($C807,Demanda!$A:$B,2,0)*$AE807)*IF(AT807="Phantom Alt",$BC807,TRUE)</f>
        <v>1500</v>
      </c>
      <c r="BG807" s="57">
        <f t="shared" ca="1" si="257"/>
        <v>1500</v>
      </c>
      <c r="BH807" s="57">
        <f>SUMIF(Invoice!A:A,F807,Invoice!B:B)</f>
        <v>0</v>
      </c>
      <c r="BI807" s="57">
        <f t="shared" ca="1" si="258"/>
        <v>3000</v>
      </c>
      <c r="BJ807" s="57">
        <f ca="1">MIN((BI807-SUMIF($AS$5:AS806,AS807,$BJ$5:BJ806)),MAX(0,BH807-SUMIF($F$5:F806,F807,$BJ$5:BJ806)))</f>
        <v>0</v>
      </c>
      <c r="BK807" s="57">
        <f t="shared" ca="1" si="259"/>
        <v>0</v>
      </c>
      <c r="BL807" s="57">
        <f ca="1">MAX(0,SUMIF(Invoice!A:A,F807,Invoice!B:B)-SUMIF(F:F,F807,BJ:BJ))*(COUNTIF(F:F,F807)=COUNTIF($F$5:F807,F807))</f>
        <v>0</v>
      </c>
    </row>
    <row r="808" spans="1:64" hidden="1">
      <c r="A808" s="43">
        <v>808</v>
      </c>
      <c r="B808" s="13" t="s">
        <v>145</v>
      </c>
      <c r="C808" s="13" t="s">
        <v>5706</v>
      </c>
      <c r="D808" s="13">
        <v>2</v>
      </c>
      <c r="E808" s="13">
        <v>2580</v>
      </c>
      <c r="F808" s="71" t="s">
        <v>1886</v>
      </c>
      <c r="G808" s="71" t="s">
        <v>1887</v>
      </c>
      <c r="H808" s="13" t="s">
        <v>1729</v>
      </c>
      <c r="I808" s="13" t="s">
        <v>55</v>
      </c>
      <c r="J808" s="28">
        <v>0</v>
      </c>
      <c r="K808" s="13" t="s">
        <v>148</v>
      </c>
      <c r="L808" s="13" t="s">
        <v>53</v>
      </c>
      <c r="M808" s="13">
        <v>1</v>
      </c>
      <c r="O808" s="13">
        <v>1</v>
      </c>
      <c r="P808" s="13">
        <v>2</v>
      </c>
      <c r="Q808" s="13">
        <v>2</v>
      </c>
      <c r="R808" s="13" t="s">
        <v>73</v>
      </c>
      <c r="S808" s="13" t="s">
        <v>73</v>
      </c>
      <c r="T808" s="13">
        <v>44901</v>
      </c>
      <c r="U808" s="13">
        <v>2958465</v>
      </c>
      <c r="V808" s="13" t="s">
        <v>5707</v>
      </c>
      <c r="W808" s="13" t="s">
        <v>144</v>
      </c>
      <c r="Y808" s="13" t="s">
        <v>143</v>
      </c>
      <c r="Z808" s="13">
        <v>7594328</v>
      </c>
      <c r="AA808" s="13">
        <v>1520</v>
      </c>
      <c r="AB808" s="13">
        <v>760</v>
      </c>
      <c r="AE808" s="51">
        <f t="shared" si="240"/>
        <v>1</v>
      </c>
      <c r="AG808" s="6" t="str">
        <f t="shared" si="241"/>
        <v>90MB1BG0-C1BAY0</v>
      </c>
      <c r="AH808" s="6" t="str">
        <f t="shared" si="242"/>
        <v>59MB1BGB-MB0A01S</v>
      </c>
      <c r="AI808" s="6" t="str">
        <f t="shared" si="243"/>
        <v/>
      </c>
      <c r="AJ808" s="6" t="str">
        <f t="shared" si="244"/>
        <v/>
      </c>
      <c r="AK808" s="6" t="str">
        <f t="shared" si="245"/>
        <v/>
      </c>
      <c r="AL808" s="6" t="str">
        <f t="shared" si="246"/>
        <v/>
      </c>
      <c r="AM808" s="6" t="str">
        <f t="shared" si="247"/>
        <v/>
      </c>
      <c r="AN808" s="6" t="str">
        <f t="shared" si="248"/>
        <v/>
      </c>
      <c r="AO808" s="6" t="str">
        <f t="shared" si="249"/>
        <v xml:space="preserve">90MB1BG0-C1BAY0 | 59MB1BGB-MB0A01S |  |  |  |  |  | </v>
      </c>
      <c r="AP808" s="6">
        <f t="shared" si="250"/>
        <v>0</v>
      </c>
      <c r="AQ808" s="4"/>
      <c r="AR808" s="6" t="b">
        <f t="shared" si="251"/>
        <v>1</v>
      </c>
      <c r="AS808" s="6" t="str">
        <f t="shared" si="252"/>
        <v>461E | 90MB1BG0-C1BAY0 | 59MB1BGB-MB0A01S |  |  |  |  |  |  | O7</v>
      </c>
      <c r="AT808" s="63">
        <f>IF(NOT(AR808),IF(TRIM($H808)="","Assembly","Phantom Alt"),VLOOKUP(F808,ZPCS04!B:G,6,0))</f>
        <v>1008</v>
      </c>
      <c r="AU808" s="7"/>
      <c r="AV808" s="38">
        <f ca="1">IF(TRIM($W808)="F",OFFSET($A$5,MATCH($AS808,$AS$5:$AS808,0)-1,0),$A808)</f>
        <v>807</v>
      </c>
      <c r="AW808" s="38">
        <f ca="1">IFERROR(OFFSET(ZPCS04!$A$1,MATCH(F808,ZPCS04!B:B,0)-1,0),100)</f>
        <v>1.9999999800000001</v>
      </c>
      <c r="AX808" s="7"/>
      <c r="AY808" s="6" t="b">
        <f t="shared" si="253"/>
        <v>0</v>
      </c>
      <c r="AZ808" s="6" t="b">
        <f t="shared" si="254"/>
        <v>1</v>
      </c>
      <c r="BB808" s="38" t="str">
        <f ca="1">IF(AT808="Phantom Alt",MATCH($AS808,$AS$5:$AS808,0),IF(OR(OFFSET($AF808,0,8-COUNTBLANK($AG808:$AN808))=$F807,$BE808=$BE807),$BB807,""))</f>
        <v/>
      </c>
      <c r="BC808" s="41"/>
      <c r="BD808" s="55" t="str">
        <f t="shared" si="255"/>
        <v>90MB1BG0-C1BAY0 | 12G06100006C</v>
      </c>
      <c r="BE808" s="55" t="str">
        <f t="shared" ca="1" si="256"/>
        <v>90MB1BG0-C1BAY0 | 59MB1BGB-MB0A01S</v>
      </c>
      <c r="BF808" s="57">
        <f ca="1">IFERROR(VLOOKUP($BE808,$BD$5:$BF807,3,0)*$AE808,VLOOKUP($C808,Demanda!$A:$B,2,0)*$AE808)*IF(AT808="Phantom Alt",$BC808,TRUE)</f>
        <v>1500</v>
      </c>
      <c r="BG808" s="57">
        <f t="shared" ca="1" si="257"/>
        <v>0</v>
      </c>
      <c r="BH808" s="57">
        <f>SUMIF(Invoice!A:A,F808,Invoice!B:B)</f>
        <v>2000</v>
      </c>
      <c r="BI808" s="57">
        <f t="shared" ca="1" si="258"/>
        <v>3000</v>
      </c>
      <c r="BJ808" s="57">
        <f ca="1">MIN((BI808-SUMIF($AS$5:AS807,AS808,$BJ$5:BJ807)),MAX(0,BH808-SUMIF($F$5:F807,F808,$BJ$5:BJ807)))</f>
        <v>2000</v>
      </c>
      <c r="BK808" s="57">
        <f t="shared" ca="1" si="259"/>
        <v>0</v>
      </c>
      <c r="BL808" s="57">
        <f ca="1">MAX(0,SUMIF(Invoice!A:A,F808,Invoice!B:B)-SUMIF(F:F,F808,BJ:BJ))*(COUNTIF(F:F,F808)=COUNTIF($F$5:F808,F808))</f>
        <v>0</v>
      </c>
    </row>
    <row r="809" spans="1:64" hidden="1">
      <c r="A809" s="43">
        <v>809</v>
      </c>
      <c r="B809" s="13" t="s">
        <v>145</v>
      </c>
      <c r="C809" s="13" t="s">
        <v>5706</v>
      </c>
      <c r="D809" s="13">
        <v>2</v>
      </c>
      <c r="E809" s="13">
        <v>2590</v>
      </c>
      <c r="F809" s="71" t="s">
        <v>1888</v>
      </c>
      <c r="G809" s="71" t="s">
        <v>1889</v>
      </c>
      <c r="H809" s="13" t="s">
        <v>1741</v>
      </c>
      <c r="I809" s="13" t="s">
        <v>55</v>
      </c>
      <c r="J809" s="28">
        <v>0</v>
      </c>
      <c r="K809" s="13" t="s">
        <v>148</v>
      </c>
      <c r="L809" s="13" t="s">
        <v>53</v>
      </c>
      <c r="M809" s="13">
        <v>1</v>
      </c>
      <c r="O809" s="13">
        <v>1</v>
      </c>
      <c r="P809" s="13">
        <v>2</v>
      </c>
      <c r="Q809" s="13">
        <v>2</v>
      </c>
      <c r="R809" s="13" t="s">
        <v>73</v>
      </c>
      <c r="S809" s="13" t="s">
        <v>73</v>
      </c>
      <c r="T809" s="13">
        <v>44901</v>
      </c>
      <c r="U809" s="13">
        <v>2958465</v>
      </c>
      <c r="V809" s="13" t="s">
        <v>5707</v>
      </c>
      <c r="W809" s="13" t="s">
        <v>144</v>
      </c>
      <c r="Y809" s="13" t="s">
        <v>143</v>
      </c>
      <c r="Z809" s="13">
        <v>7594328</v>
      </c>
      <c r="AA809" s="13">
        <v>1524</v>
      </c>
      <c r="AB809" s="13">
        <v>762</v>
      </c>
      <c r="AE809" s="51">
        <f t="shared" si="240"/>
        <v>1</v>
      </c>
      <c r="AG809" s="6" t="str">
        <f t="shared" si="241"/>
        <v>90MB1BG0-C1BAY0</v>
      </c>
      <c r="AH809" s="6" t="str">
        <f t="shared" si="242"/>
        <v>59MB1BGB-MB0A01S</v>
      </c>
      <c r="AI809" s="6" t="str">
        <f t="shared" si="243"/>
        <v/>
      </c>
      <c r="AJ809" s="6" t="str">
        <f t="shared" si="244"/>
        <v/>
      </c>
      <c r="AK809" s="6" t="str">
        <f t="shared" si="245"/>
        <v/>
      </c>
      <c r="AL809" s="6" t="str">
        <f t="shared" si="246"/>
        <v/>
      </c>
      <c r="AM809" s="6" t="str">
        <f t="shared" si="247"/>
        <v/>
      </c>
      <c r="AN809" s="6" t="str">
        <f t="shared" si="248"/>
        <v/>
      </c>
      <c r="AO809" s="6" t="str">
        <f t="shared" si="249"/>
        <v xml:space="preserve">90MB1BG0-C1BAY0 | 59MB1BGB-MB0A01S |  |  |  |  |  | </v>
      </c>
      <c r="AP809" s="6">
        <f t="shared" si="250"/>
        <v>0</v>
      </c>
      <c r="AQ809" s="4"/>
      <c r="AR809" s="6" t="b">
        <f t="shared" si="251"/>
        <v>1</v>
      </c>
      <c r="AS809" s="6" t="str">
        <f t="shared" si="252"/>
        <v>461E | 90MB1BG0-C1BAY0 | 59MB1BGB-MB0A01S |  |  |  |  |  |  | O8</v>
      </c>
      <c r="AT809" s="63">
        <f>IF(NOT(AR809),IF(TRIM($H809)="","Assembly","Phantom Alt"),VLOOKUP(F809,ZPCS04!B:G,6,0))</f>
        <v>905</v>
      </c>
      <c r="AU809" s="7"/>
      <c r="AV809" s="38">
        <f ca="1">IF(TRIM($W809)="F",OFFSET($A$5,MATCH($AS809,$AS$5:$AS809,0)-1,0),$A809)</f>
        <v>809</v>
      </c>
      <c r="AW809" s="38">
        <f ca="1">IFERROR(OFFSET(ZPCS04!$A$1,MATCH(F809,ZPCS04!B:B,0)-1,0),100)</f>
        <v>2</v>
      </c>
      <c r="AX809" s="7"/>
      <c r="AY809" s="6" t="b">
        <f t="shared" si="253"/>
        <v>0</v>
      </c>
      <c r="AZ809" s="6" t="b">
        <f t="shared" si="254"/>
        <v>0</v>
      </c>
      <c r="BB809" s="38" t="str">
        <f ca="1">IF(AT809="Phantom Alt",MATCH($AS809,$AS$5:$AS809,0),IF(OR(OFFSET($AF809,0,8-COUNTBLANK($AG809:$AN809))=$F808,$BE809=$BE808),$BB808,""))</f>
        <v/>
      </c>
      <c r="BC809" s="41"/>
      <c r="BD809" s="55" t="str">
        <f t="shared" si="255"/>
        <v>90MB1BG0-C1BAY0 | 12006-00025700</v>
      </c>
      <c r="BE809" s="55" t="str">
        <f t="shared" ca="1" si="256"/>
        <v>90MB1BG0-C1BAY0 | 59MB1BGB-MB0A01S</v>
      </c>
      <c r="BF809" s="57">
        <f ca="1">IFERROR(VLOOKUP($BE809,$BD$5:$BF808,3,0)*$AE809,VLOOKUP($C809,Demanda!$A:$B,2,0)*$AE809)*IF(AT809="Phantom Alt",$BC809,TRUE)</f>
        <v>1500</v>
      </c>
      <c r="BG809" s="57">
        <f t="shared" ca="1" si="257"/>
        <v>0</v>
      </c>
      <c r="BH809" s="57">
        <f>SUMIF(Invoice!A:A,F809,Invoice!B:B)</f>
        <v>0</v>
      </c>
      <c r="BI809" s="57">
        <f t="shared" ca="1" si="258"/>
        <v>4500</v>
      </c>
      <c r="BJ809" s="57">
        <f ca="1">MIN((BI809-SUMIF($AS$5:AS808,AS809,$BJ$5:BJ808)),MAX(0,BH809-SUMIF($F$5:F808,F809,$BJ$5:BJ808)))</f>
        <v>0</v>
      </c>
      <c r="BK809" s="57">
        <f t="shared" ca="1" si="259"/>
        <v>0</v>
      </c>
      <c r="BL809" s="57">
        <f ca="1">MAX(0,SUMIF(Invoice!A:A,F809,Invoice!B:B)-SUMIF(F:F,F809,BJ:BJ))*(COUNTIF(F:F,F809)=COUNTIF($F$5:F809,F809))</f>
        <v>0</v>
      </c>
    </row>
    <row r="810" spans="1:64" hidden="1">
      <c r="A810" s="43">
        <v>810</v>
      </c>
      <c r="B810" s="13" t="s">
        <v>145</v>
      </c>
      <c r="C810" s="13" t="s">
        <v>5706</v>
      </c>
      <c r="D810" s="13">
        <v>2</v>
      </c>
      <c r="E810" s="13">
        <v>2590</v>
      </c>
      <c r="F810" s="71" t="s">
        <v>1890</v>
      </c>
      <c r="G810" s="71" t="s">
        <v>1891</v>
      </c>
      <c r="H810" s="13" t="s">
        <v>1741</v>
      </c>
      <c r="I810" s="13" t="s">
        <v>54</v>
      </c>
      <c r="J810" s="28">
        <v>100</v>
      </c>
      <c r="K810" s="13" t="s">
        <v>148</v>
      </c>
      <c r="L810" s="13" t="s">
        <v>53</v>
      </c>
      <c r="M810" s="13">
        <v>1</v>
      </c>
      <c r="N810" s="13">
        <v>1</v>
      </c>
      <c r="O810" s="13">
        <v>1</v>
      </c>
      <c r="P810" s="13">
        <v>2</v>
      </c>
      <c r="Q810" s="13">
        <v>1</v>
      </c>
      <c r="R810" s="13" t="s">
        <v>73</v>
      </c>
      <c r="S810" s="13" t="s">
        <v>73</v>
      </c>
      <c r="T810" s="13">
        <v>44901</v>
      </c>
      <c r="U810" s="13">
        <v>2958465</v>
      </c>
      <c r="V810" s="13" t="s">
        <v>5707</v>
      </c>
      <c r="W810" s="13" t="s">
        <v>144</v>
      </c>
      <c r="Y810" s="13" t="s">
        <v>143</v>
      </c>
      <c r="Z810" s="13">
        <v>7594328</v>
      </c>
      <c r="AA810" s="13">
        <v>1522</v>
      </c>
      <c r="AB810" s="13">
        <v>761</v>
      </c>
      <c r="AE810" s="51">
        <f t="shared" si="240"/>
        <v>1</v>
      </c>
      <c r="AG810" s="6" t="str">
        <f t="shared" si="241"/>
        <v>90MB1BG0-C1BAY0</v>
      </c>
      <c r="AH810" s="6" t="str">
        <f t="shared" si="242"/>
        <v>59MB1BGB-MB0A01S</v>
      </c>
      <c r="AI810" s="6" t="str">
        <f t="shared" si="243"/>
        <v/>
      </c>
      <c r="AJ810" s="6" t="str">
        <f t="shared" si="244"/>
        <v/>
      </c>
      <c r="AK810" s="6" t="str">
        <f t="shared" si="245"/>
        <v/>
      </c>
      <c r="AL810" s="6" t="str">
        <f t="shared" si="246"/>
        <v/>
      </c>
      <c r="AM810" s="6" t="str">
        <f t="shared" si="247"/>
        <v/>
      </c>
      <c r="AN810" s="6" t="str">
        <f t="shared" si="248"/>
        <v/>
      </c>
      <c r="AO810" s="6" t="str">
        <f t="shared" si="249"/>
        <v xml:space="preserve">90MB1BG0-C1BAY0 | 59MB1BGB-MB0A01S |  |  |  |  |  | </v>
      </c>
      <c r="AP810" s="6">
        <f t="shared" si="250"/>
        <v>100</v>
      </c>
      <c r="AQ810" s="4"/>
      <c r="AR810" s="6" t="b">
        <f t="shared" si="251"/>
        <v>1</v>
      </c>
      <c r="AS810" s="6" t="str">
        <f t="shared" si="252"/>
        <v>461E | 90MB1BG0-C1BAY0 | 59MB1BGB-MB0A01S |  |  |  |  |  |  | O8</v>
      </c>
      <c r="AT810" s="63">
        <f>IF(NOT(AR810),IF(TRIM($H810)="","Assembly","Phantom Alt"),VLOOKUP(F810,ZPCS04!B:G,6,0))</f>
        <v>905</v>
      </c>
      <c r="AU810" s="7"/>
      <c r="AV810" s="38">
        <f ca="1">IF(TRIM($W810)="F",OFFSET($A$5,MATCH($AS810,$AS$5:$AS810,0)-1,0),$A810)</f>
        <v>809</v>
      </c>
      <c r="AW810" s="38">
        <f ca="1">IFERROR(OFFSET(ZPCS04!$A$1,MATCH(F810,ZPCS04!B:B,0)-1,0),100)</f>
        <v>2</v>
      </c>
      <c r="AX810" s="7"/>
      <c r="AY810" s="6" t="b">
        <f t="shared" si="253"/>
        <v>0</v>
      </c>
      <c r="AZ810" s="6" t="b">
        <f t="shared" si="254"/>
        <v>0</v>
      </c>
      <c r="BB810" s="38" t="str">
        <f ca="1">IF(AT810="Phantom Alt",MATCH($AS810,$AS$5:$AS810,0),IF(OR(OFFSET($AF810,0,8-COUNTBLANK($AG810:$AN810))=$F809,$BE810=$BE809),$BB809,""))</f>
        <v/>
      </c>
      <c r="BC810" s="41"/>
      <c r="BD810" s="55" t="str">
        <f t="shared" si="255"/>
        <v>90MB1BG0-C1BAY0 | 12006-00025800</v>
      </c>
      <c r="BE810" s="55" t="str">
        <f t="shared" ca="1" si="256"/>
        <v>90MB1BG0-C1BAY0 | 59MB1BGB-MB0A01S</v>
      </c>
      <c r="BF810" s="57">
        <f ca="1">IFERROR(VLOOKUP($BE810,$BD$5:$BF809,3,0)*$AE810,VLOOKUP($C810,Demanda!$A:$B,2,0)*$AE810)*IF(AT810="Phantom Alt",$BC810,TRUE)</f>
        <v>1500</v>
      </c>
      <c r="BG810" s="57">
        <f t="shared" ca="1" si="257"/>
        <v>1500</v>
      </c>
      <c r="BH810" s="57">
        <f>SUMIF(Invoice!A:A,F810,Invoice!B:B)</f>
        <v>0</v>
      </c>
      <c r="BI810" s="57">
        <f t="shared" ca="1" si="258"/>
        <v>4500</v>
      </c>
      <c r="BJ810" s="57">
        <f ca="1">MIN((BI810-SUMIF($AS$5:AS809,AS810,$BJ$5:BJ809)),MAX(0,BH810-SUMIF($F$5:F809,F810,$BJ$5:BJ809)))</f>
        <v>0</v>
      </c>
      <c r="BK810" s="57">
        <f t="shared" ca="1" si="259"/>
        <v>0</v>
      </c>
      <c r="BL810" s="57">
        <f ca="1">MAX(0,SUMIF(Invoice!A:A,F810,Invoice!B:B)-SUMIF(F:F,F810,BJ:BJ))*(COUNTIF(F:F,F810)=COUNTIF($F$5:F810,F810))</f>
        <v>0</v>
      </c>
    </row>
    <row r="811" spans="1:64" hidden="1">
      <c r="A811" s="43">
        <v>811</v>
      </c>
      <c r="B811" s="13" t="s">
        <v>145</v>
      </c>
      <c r="C811" s="13" t="s">
        <v>5706</v>
      </c>
      <c r="D811" s="13">
        <v>2</v>
      </c>
      <c r="E811" s="13">
        <v>2590</v>
      </c>
      <c r="F811" s="71" t="s">
        <v>1892</v>
      </c>
      <c r="G811" s="71" t="s">
        <v>1893</v>
      </c>
      <c r="H811" s="13" t="s">
        <v>1741</v>
      </c>
      <c r="I811" s="13" t="s">
        <v>55</v>
      </c>
      <c r="J811" s="28">
        <v>0</v>
      </c>
      <c r="K811" s="13" t="s">
        <v>148</v>
      </c>
      <c r="L811" s="13" t="s">
        <v>53</v>
      </c>
      <c r="M811" s="13">
        <v>1</v>
      </c>
      <c r="O811" s="13">
        <v>1</v>
      </c>
      <c r="P811" s="13">
        <v>2</v>
      </c>
      <c r="Q811" s="13">
        <v>3</v>
      </c>
      <c r="R811" s="13" t="s">
        <v>73</v>
      </c>
      <c r="S811" s="13" t="s">
        <v>73</v>
      </c>
      <c r="T811" s="13">
        <v>44901</v>
      </c>
      <c r="U811" s="13">
        <v>2958465</v>
      </c>
      <c r="V811" s="13" t="s">
        <v>5707</v>
      </c>
      <c r="W811" s="13" t="s">
        <v>144</v>
      </c>
      <c r="Y811" s="13" t="s">
        <v>143</v>
      </c>
      <c r="Z811" s="13">
        <v>7594328</v>
      </c>
      <c r="AA811" s="13">
        <v>1526</v>
      </c>
      <c r="AB811" s="13">
        <v>763</v>
      </c>
      <c r="AE811" s="51">
        <f t="shared" si="240"/>
        <v>1</v>
      </c>
      <c r="AG811" s="6" t="str">
        <f t="shared" si="241"/>
        <v>90MB1BG0-C1BAY0</v>
      </c>
      <c r="AH811" s="6" t="str">
        <f t="shared" si="242"/>
        <v>59MB1BGB-MB0A01S</v>
      </c>
      <c r="AI811" s="6" t="str">
        <f t="shared" si="243"/>
        <v/>
      </c>
      <c r="AJ811" s="6" t="str">
        <f t="shared" si="244"/>
        <v/>
      </c>
      <c r="AK811" s="6" t="str">
        <f t="shared" si="245"/>
        <v/>
      </c>
      <c r="AL811" s="6" t="str">
        <f t="shared" si="246"/>
        <v/>
      </c>
      <c r="AM811" s="6" t="str">
        <f t="shared" si="247"/>
        <v/>
      </c>
      <c r="AN811" s="6" t="str">
        <f t="shared" si="248"/>
        <v/>
      </c>
      <c r="AO811" s="6" t="str">
        <f t="shared" si="249"/>
        <v xml:space="preserve">90MB1BG0-C1BAY0 | 59MB1BGB-MB0A01S |  |  |  |  |  | </v>
      </c>
      <c r="AP811" s="6">
        <f t="shared" si="250"/>
        <v>0</v>
      </c>
      <c r="AQ811" s="4"/>
      <c r="AR811" s="6" t="b">
        <f t="shared" si="251"/>
        <v>1</v>
      </c>
      <c r="AS811" s="6" t="str">
        <f t="shared" si="252"/>
        <v>461E | 90MB1BG0-C1BAY0 | 59MB1BGB-MB0A01S |  |  |  |  |  |  | O8</v>
      </c>
      <c r="AT811" s="63">
        <f>IF(NOT(AR811),IF(TRIM($H811)="","Assembly","Phantom Alt"),VLOOKUP(F811,ZPCS04!B:G,6,0))</f>
        <v>905</v>
      </c>
      <c r="AU811" s="7"/>
      <c r="AV811" s="38">
        <f ca="1">IF(TRIM($W811)="F",OFFSET($A$5,MATCH($AS811,$AS$5:$AS811,0)-1,0),$A811)</f>
        <v>809</v>
      </c>
      <c r="AW811" s="38">
        <f ca="1">IFERROR(OFFSET(ZPCS04!$A$1,MATCH(F811,ZPCS04!B:B,0)-1,0),100)</f>
        <v>1.9999999800000001</v>
      </c>
      <c r="AX811" s="7"/>
      <c r="AY811" s="6" t="b">
        <f t="shared" si="253"/>
        <v>0</v>
      </c>
      <c r="AZ811" s="6" t="b">
        <f t="shared" si="254"/>
        <v>0</v>
      </c>
      <c r="BB811" s="38" t="str">
        <f ca="1">IF(AT811="Phantom Alt",MATCH($AS811,$AS$5:$AS811,0),IF(OR(OFFSET($AF811,0,8-COUNTBLANK($AG811:$AN811))=$F810,$BE811=$BE810),$BB810,""))</f>
        <v/>
      </c>
      <c r="BC811" s="41"/>
      <c r="BD811" s="55" t="str">
        <f t="shared" si="255"/>
        <v>90MB1BG0-C1BAY0 | 12006-00025900</v>
      </c>
      <c r="BE811" s="55" t="str">
        <f t="shared" ca="1" si="256"/>
        <v>90MB1BG0-C1BAY0 | 59MB1BGB-MB0A01S</v>
      </c>
      <c r="BF811" s="57">
        <f ca="1">IFERROR(VLOOKUP($BE811,$BD$5:$BF810,3,0)*$AE811,VLOOKUP($C811,Demanda!$A:$B,2,0)*$AE811)*IF(AT811="Phantom Alt",$BC811,TRUE)</f>
        <v>1500</v>
      </c>
      <c r="BG811" s="57">
        <f t="shared" ca="1" si="257"/>
        <v>0</v>
      </c>
      <c r="BH811" s="57">
        <f>SUMIF(Invoice!A:A,F811,Invoice!B:B)</f>
        <v>2000</v>
      </c>
      <c r="BI811" s="57">
        <f t="shared" ca="1" si="258"/>
        <v>4500</v>
      </c>
      <c r="BJ811" s="57">
        <f ca="1">MIN((BI811-SUMIF($AS$5:AS810,AS811,$BJ$5:BJ810)),MAX(0,BH811-SUMIF($F$5:F810,F811,$BJ$5:BJ810)))</f>
        <v>2000</v>
      </c>
      <c r="BK811" s="57">
        <f t="shared" ca="1" si="259"/>
        <v>0</v>
      </c>
      <c r="BL811" s="57">
        <f ca="1">MAX(0,SUMIF(Invoice!A:A,F811,Invoice!B:B)-SUMIF(F:F,F811,BJ:BJ))*(COUNTIF(F:F,F811)=COUNTIF($F$5:F811,F811))</f>
        <v>0</v>
      </c>
    </row>
    <row r="812" spans="1:64" hidden="1">
      <c r="A812" s="43">
        <v>815</v>
      </c>
      <c r="B812" s="13" t="s">
        <v>145</v>
      </c>
      <c r="C812" s="13" t="s">
        <v>5706</v>
      </c>
      <c r="D812" s="13">
        <v>2</v>
      </c>
      <c r="E812" s="13">
        <v>2590</v>
      </c>
      <c r="F812" s="71" t="s">
        <v>1894</v>
      </c>
      <c r="G812" s="71" t="s">
        <v>1895</v>
      </c>
      <c r="H812" s="13" t="s">
        <v>1741</v>
      </c>
      <c r="I812" s="13" t="s">
        <v>55</v>
      </c>
      <c r="J812" s="28">
        <v>0</v>
      </c>
      <c r="K812" s="13" t="s">
        <v>148</v>
      </c>
      <c r="L812" s="13" t="s">
        <v>53</v>
      </c>
      <c r="M812" s="13">
        <v>1</v>
      </c>
      <c r="O812" s="13">
        <v>1</v>
      </c>
      <c r="P812" s="13">
        <v>2</v>
      </c>
      <c r="Q812" s="13">
        <v>4</v>
      </c>
      <c r="R812" s="13" t="s">
        <v>73</v>
      </c>
      <c r="S812" s="13" t="s">
        <v>73</v>
      </c>
      <c r="T812" s="13">
        <v>44901</v>
      </c>
      <c r="U812" s="13">
        <v>2958465</v>
      </c>
      <c r="V812" s="13" t="s">
        <v>5707</v>
      </c>
      <c r="W812" s="13" t="s">
        <v>144</v>
      </c>
      <c r="Y812" s="13" t="s">
        <v>143</v>
      </c>
      <c r="Z812" s="13">
        <v>7594328</v>
      </c>
      <c r="AA812" s="13">
        <v>1528</v>
      </c>
      <c r="AB812" s="13">
        <v>764</v>
      </c>
      <c r="AE812" s="51">
        <f t="shared" si="240"/>
        <v>1</v>
      </c>
      <c r="AG812" s="6" t="str">
        <f t="shared" si="241"/>
        <v>90MB1BG0-C1BAY0</v>
      </c>
      <c r="AH812" s="6" t="str">
        <f t="shared" si="242"/>
        <v>59MB1BGB-MB0A01S</v>
      </c>
      <c r="AI812" s="6" t="str">
        <f t="shared" si="243"/>
        <v/>
      </c>
      <c r="AJ812" s="6" t="str">
        <f t="shared" si="244"/>
        <v/>
      </c>
      <c r="AK812" s="6" t="str">
        <f t="shared" si="245"/>
        <v/>
      </c>
      <c r="AL812" s="6" t="str">
        <f t="shared" si="246"/>
        <v/>
      </c>
      <c r="AM812" s="6" t="str">
        <f t="shared" si="247"/>
        <v/>
      </c>
      <c r="AN812" s="6" t="str">
        <f t="shared" si="248"/>
        <v/>
      </c>
      <c r="AO812" s="6" t="str">
        <f t="shared" si="249"/>
        <v xml:space="preserve">90MB1BG0-C1BAY0 | 59MB1BGB-MB0A01S |  |  |  |  |  | </v>
      </c>
      <c r="AP812" s="6">
        <f t="shared" si="250"/>
        <v>0</v>
      </c>
      <c r="AQ812" s="4"/>
      <c r="AR812" s="6" t="b">
        <f t="shared" si="251"/>
        <v>1</v>
      </c>
      <c r="AS812" s="6" t="str">
        <f t="shared" si="252"/>
        <v>461E | 90MB1BG0-C1BAY0 | 59MB1BGB-MB0A01S |  |  |  |  |  |  | O8</v>
      </c>
      <c r="AT812" s="63">
        <f>IF(NOT(AR812),IF(TRIM($H812)="","Assembly","Phantom Alt"),VLOOKUP(F812,ZPCS04!B:G,6,0))</f>
        <v>905</v>
      </c>
      <c r="AU812" s="7"/>
      <c r="AV812" s="38">
        <f ca="1">IF(TRIM($W812)="F",OFFSET($A$5,MATCH($AS812,$AS$5:$AS812,0)-1,0),$A812)</f>
        <v>809</v>
      </c>
      <c r="AW812" s="38">
        <f ca="1">IFERROR(OFFSET(ZPCS04!$A$1,MATCH(F812,ZPCS04!B:B,0)-1,0),100)</f>
        <v>2</v>
      </c>
      <c r="AX812" s="7"/>
      <c r="AY812" s="6" t="b">
        <f t="shared" si="253"/>
        <v>0</v>
      </c>
      <c r="AZ812" s="6" t="b">
        <f t="shared" si="254"/>
        <v>0</v>
      </c>
      <c r="BB812" s="38" t="str">
        <f ca="1">IF(AT812="Phantom Alt",MATCH($AS812,$AS$5:$AS812,0),IF(OR(OFFSET($AF812,0,8-COUNTBLANK($AG812:$AN812))=$F811,$BE812=$BE811),$BB811,""))</f>
        <v/>
      </c>
      <c r="BC812" s="41"/>
      <c r="BD812" s="55" t="str">
        <f t="shared" si="255"/>
        <v>90MB1BG0-C1BAY0 | 12006-00026000</v>
      </c>
      <c r="BE812" s="55" t="str">
        <f t="shared" ca="1" si="256"/>
        <v>90MB1BG0-C1BAY0 | 59MB1BGB-MB0A01S</v>
      </c>
      <c r="BF812" s="57">
        <f ca="1">IFERROR(VLOOKUP($BE812,$BD$5:$BF811,3,0)*$AE812,VLOOKUP($C812,Demanda!$A:$B,2,0)*$AE812)*IF(AT812="Phantom Alt",$BC812,TRUE)</f>
        <v>1500</v>
      </c>
      <c r="BG812" s="57">
        <f t="shared" ca="1" si="257"/>
        <v>0</v>
      </c>
      <c r="BH812" s="57">
        <f>SUMIF(Invoice!A:A,F812,Invoice!B:B)</f>
        <v>0</v>
      </c>
      <c r="BI812" s="57">
        <f t="shared" ca="1" si="258"/>
        <v>4500</v>
      </c>
      <c r="BJ812" s="57">
        <f ca="1">MIN((BI812-SUMIF($AS$5:AS811,AS812,$BJ$5:BJ811)),MAX(0,BH812-SUMIF($F$5:F811,F812,$BJ$5:BJ811)))</f>
        <v>0</v>
      </c>
      <c r="BK812" s="57">
        <f t="shared" ca="1" si="259"/>
        <v>0</v>
      </c>
      <c r="BL812" s="57">
        <f ca="1">MAX(0,SUMIF(Invoice!A:A,F812,Invoice!B:B)-SUMIF(F:F,F812,BJ:BJ))*(COUNTIF(F:F,F812)=COUNTIF($F$5:F812,F812))</f>
        <v>0</v>
      </c>
    </row>
    <row r="813" spans="1:64" hidden="1">
      <c r="A813" s="43">
        <v>812</v>
      </c>
      <c r="B813" s="13" t="s">
        <v>145</v>
      </c>
      <c r="C813" s="13" t="s">
        <v>5706</v>
      </c>
      <c r="D813" s="13">
        <v>2</v>
      </c>
      <c r="E813" s="13">
        <v>2600</v>
      </c>
      <c r="F813" s="71" t="s">
        <v>1896</v>
      </c>
      <c r="G813" s="71" t="s">
        <v>1897</v>
      </c>
      <c r="H813" s="13" t="s">
        <v>1747</v>
      </c>
      <c r="I813" s="13" t="s">
        <v>54</v>
      </c>
      <c r="J813" s="28">
        <v>100</v>
      </c>
      <c r="K813" s="13" t="s">
        <v>148</v>
      </c>
      <c r="L813" s="13" t="s">
        <v>53</v>
      </c>
      <c r="M813" s="13">
        <v>1</v>
      </c>
      <c r="N813" s="13">
        <v>1</v>
      </c>
      <c r="O813" s="13">
        <v>1</v>
      </c>
      <c r="P813" s="13">
        <v>2</v>
      </c>
      <c r="Q813" s="13">
        <v>1</v>
      </c>
      <c r="R813" s="13" t="s">
        <v>73</v>
      </c>
      <c r="S813" s="13" t="s">
        <v>73</v>
      </c>
      <c r="T813" s="13">
        <v>44901</v>
      </c>
      <c r="U813" s="13">
        <v>2958465</v>
      </c>
      <c r="V813" s="13" t="s">
        <v>5707</v>
      </c>
      <c r="W813" s="13" t="s">
        <v>144</v>
      </c>
      <c r="Y813" s="13" t="s">
        <v>143</v>
      </c>
      <c r="Z813" s="13">
        <v>7594328</v>
      </c>
      <c r="AA813" s="13">
        <v>1530</v>
      </c>
      <c r="AB813" s="13">
        <v>765</v>
      </c>
      <c r="AE813" s="51">
        <f t="shared" si="240"/>
        <v>1</v>
      </c>
      <c r="AG813" s="6" t="str">
        <f t="shared" si="241"/>
        <v>90MB1BG0-C1BAY0</v>
      </c>
      <c r="AH813" s="6" t="str">
        <f t="shared" si="242"/>
        <v>59MB1BGB-MB0A01S</v>
      </c>
      <c r="AI813" s="6" t="str">
        <f t="shared" si="243"/>
        <v/>
      </c>
      <c r="AJ813" s="6" t="str">
        <f t="shared" si="244"/>
        <v/>
      </c>
      <c r="AK813" s="6" t="str">
        <f t="shared" si="245"/>
        <v/>
      </c>
      <c r="AL813" s="6" t="str">
        <f t="shared" si="246"/>
        <v/>
      </c>
      <c r="AM813" s="6" t="str">
        <f t="shared" si="247"/>
        <v/>
      </c>
      <c r="AN813" s="6" t="str">
        <f t="shared" si="248"/>
        <v/>
      </c>
      <c r="AO813" s="6" t="str">
        <f t="shared" si="249"/>
        <v xml:space="preserve">90MB1BG0-C1BAY0 | 59MB1BGB-MB0A01S |  |  |  |  |  | </v>
      </c>
      <c r="AP813" s="6">
        <f t="shared" si="250"/>
        <v>100</v>
      </c>
      <c r="AQ813" s="4"/>
      <c r="AR813" s="6" t="b">
        <f t="shared" si="251"/>
        <v>1</v>
      </c>
      <c r="AS813" s="6" t="str">
        <f t="shared" si="252"/>
        <v>461E | 90MB1BG0-C1BAY0 | 59MB1BGB-MB0A01S |  |  |  |  |  |  | O9</v>
      </c>
      <c r="AT813" s="63">
        <f>IF(NOT(AR813),IF(TRIM($H813)="","Assembly","Phantom Alt"),VLOOKUP(F813,ZPCS04!B:G,6,0))</f>
        <v>907</v>
      </c>
      <c r="AU813" s="7"/>
      <c r="AV813" s="38">
        <f ca="1">IF(TRIM($W813)="F",OFFSET($A$5,MATCH($AS813,$AS$5:$AS813,0)-1,0),$A813)</f>
        <v>812</v>
      </c>
      <c r="AW813" s="38">
        <f ca="1">IFERROR(OFFSET(ZPCS04!$A$1,MATCH(F813,ZPCS04!B:B,0)-1,0),100)</f>
        <v>1.9999999800000001</v>
      </c>
      <c r="AX813" s="7"/>
      <c r="AY813" s="6" t="b">
        <f t="shared" si="253"/>
        <v>0</v>
      </c>
      <c r="AZ813" s="6" t="b">
        <f t="shared" si="254"/>
        <v>0</v>
      </c>
      <c r="BB813" s="38" t="str">
        <f ca="1">IF(AT813="Phantom Alt",MATCH($AS813,$AS$5:$AS813,0),IF(OR(OFFSET($AF813,0,8-COUNTBLANK($AG813:$AN813))=$F812,$BE813=$BE812),$BB812,""))</f>
        <v/>
      </c>
      <c r="BC813" s="41"/>
      <c r="BD813" s="55" t="str">
        <f t="shared" si="255"/>
        <v>90MB1BG0-C1BAY0 | 12006-00151100</v>
      </c>
      <c r="BE813" s="55" t="str">
        <f t="shared" ca="1" si="256"/>
        <v>90MB1BG0-C1BAY0 | 59MB1BGB-MB0A01S</v>
      </c>
      <c r="BF813" s="57">
        <f ca="1">IFERROR(VLOOKUP($BE813,$BD$5:$BF812,3,0)*$AE813,VLOOKUP($C813,Demanda!$A:$B,2,0)*$AE813)*IF(AT813="Phantom Alt",$BC813,TRUE)</f>
        <v>1500</v>
      </c>
      <c r="BG813" s="57">
        <f t="shared" ca="1" si="257"/>
        <v>1500</v>
      </c>
      <c r="BH813" s="57">
        <f>SUMIF(Invoice!A:A,F813,Invoice!B:B)</f>
        <v>2000</v>
      </c>
      <c r="BI813" s="57">
        <f t="shared" ca="1" si="258"/>
        <v>9000</v>
      </c>
      <c r="BJ813" s="57">
        <f ca="1">MIN((BI813-SUMIF($AS$5:AS812,AS813,$BJ$5:BJ812)),MAX(0,BH813-SUMIF($F$5:F812,F813,$BJ$5:BJ812)))</f>
        <v>2000</v>
      </c>
      <c r="BK813" s="57">
        <f t="shared" ca="1" si="259"/>
        <v>0</v>
      </c>
      <c r="BL813" s="57">
        <f ca="1">MAX(0,SUMIF(Invoice!A:A,F813,Invoice!B:B)-SUMIF(F:F,F813,BJ:BJ))*(COUNTIF(F:F,F813)=COUNTIF($F$5:F813,F813))</f>
        <v>0</v>
      </c>
    </row>
    <row r="814" spans="1:64" hidden="1">
      <c r="A814" s="43">
        <v>813</v>
      </c>
      <c r="B814" s="13" t="s">
        <v>145</v>
      </c>
      <c r="C814" s="13" t="s">
        <v>5706</v>
      </c>
      <c r="D814" s="13">
        <v>2</v>
      </c>
      <c r="E814" s="13">
        <v>2600</v>
      </c>
      <c r="F814" s="71" t="s">
        <v>1898</v>
      </c>
      <c r="G814" s="71" t="s">
        <v>1899</v>
      </c>
      <c r="H814" s="13" t="s">
        <v>1747</v>
      </c>
      <c r="I814" s="13" t="s">
        <v>55</v>
      </c>
      <c r="J814" s="28">
        <v>0</v>
      </c>
      <c r="K814" s="13" t="s">
        <v>148</v>
      </c>
      <c r="L814" s="13" t="s">
        <v>53</v>
      </c>
      <c r="M814" s="13">
        <v>1</v>
      </c>
      <c r="O814" s="13">
        <v>1</v>
      </c>
      <c r="P814" s="13">
        <v>2</v>
      </c>
      <c r="Q814" s="13">
        <v>2</v>
      </c>
      <c r="R814" s="13" t="s">
        <v>73</v>
      </c>
      <c r="S814" s="13" t="s">
        <v>73</v>
      </c>
      <c r="T814" s="13">
        <v>44901</v>
      </c>
      <c r="U814" s="13">
        <v>2958465</v>
      </c>
      <c r="V814" s="13" t="s">
        <v>5707</v>
      </c>
      <c r="W814" s="13" t="s">
        <v>144</v>
      </c>
      <c r="Y814" s="13" t="s">
        <v>143</v>
      </c>
      <c r="Z814" s="13">
        <v>7594328</v>
      </c>
      <c r="AA814" s="13">
        <v>1532</v>
      </c>
      <c r="AB814" s="13">
        <v>766</v>
      </c>
      <c r="AE814" s="51">
        <f t="shared" si="240"/>
        <v>1</v>
      </c>
      <c r="AG814" s="6" t="str">
        <f t="shared" si="241"/>
        <v>90MB1BG0-C1BAY0</v>
      </c>
      <c r="AH814" s="6" t="str">
        <f t="shared" si="242"/>
        <v>59MB1BGB-MB0A01S</v>
      </c>
      <c r="AI814" s="6" t="str">
        <f t="shared" si="243"/>
        <v/>
      </c>
      <c r="AJ814" s="6" t="str">
        <f t="shared" si="244"/>
        <v/>
      </c>
      <c r="AK814" s="6" t="str">
        <f t="shared" si="245"/>
        <v/>
      </c>
      <c r="AL814" s="6" t="str">
        <f t="shared" si="246"/>
        <v/>
      </c>
      <c r="AM814" s="6" t="str">
        <f t="shared" si="247"/>
        <v/>
      </c>
      <c r="AN814" s="6" t="str">
        <f t="shared" si="248"/>
        <v/>
      </c>
      <c r="AO814" s="6" t="str">
        <f t="shared" si="249"/>
        <v xml:space="preserve">90MB1BG0-C1BAY0 | 59MB1BGB-MB0A01S |  |  |  |  |  | </v>
      </c>
      <c r="AP814" s="6">
        <f t="shared" si="250"/>
        <v>0</v>
      </c>
      <c r="AQ814" s="4"/>
      <c r="AR814" s="6" t="b">
        <f t="shared" si="251"/>
        <v>1</v>
      </c>
      <c r="AS814" s="6" t="str">
        <f t="shared" si="252"/>
        <v>461E | 90MB1BG0-C1BAY0 | 59MB1BGB-MB0A01S |  |  |  |  |  |  | O9</v>
      </c>
      <c r="AT814" s="63">
        <f>IF(NOT(AR814),IF(TRIM($H814)="","Assembly","Phantom Alt"),VLOOKUP(F814,ZPCS04!B:G,6,0))</f>
        <v>907</v>
      </c>
      <c r="AU814" s="7"/>
      <c r="AV814" s="38">
        <f ca="1">IF(TRIM($W814)="F",OFFSET($A$5,MATCH($AS814,$AS$5:$AS814,0)-1,0),$A814)</f>
        <v>812</v>
      </c>
      <c r="AW814" s="38">
        <f ca="1">IFERROR(OFFSET(ZPCS04!$A$1,MATCH(F814,ZPCS04!B:B,0)-1,0),100)</f>
        <v>2</v>
      </c>
      <c r="AX814" s="7"/>
      <c r="AY814" s="6" t="b">
        <f t="shared" si="253"/>
        <v>0</v>
      </c>
      <c r="AZ814" s="6" t="b">
        <f t="shared" si="254"/>
        <v>0</v>
      </c>
      <c r="BB814" s="38" t="str">
        <f ca="1">IF(AT814="Phantom Alt",MATCH($AS814,$AS$5:$AS814,0),IF(OR(OFFSET($AF814,0,8-COUNTBLANK($AG814:$AN814))=$F813,$BE814=$BE813),$BB813,""))</f>
        <v/>
      </c>
      <c r="BC814" s="41"/>
      <c r="BD814" s="55" t="str">
        <f t="shared" si="255"/>
        <v>90MB1BG0-C1BAY0 | 12006-00151300</v>
      </c>
      <c r="BE814" s="55" t="str">
        <f t="shared" ca="1" si="256"/>
        <v>90MB1BG0-C1BAY0 | 59MB1BGB-MB0A01S</v>
      </c>
      <c r="BF814" s="57">
        <f ca="1">IFERROR(VLOOKUP($BE814,$BD$5:$BF813,3,0)*$AE814,VLOOKUP($C814,Demanda!$A:$B,2,0)*$AE814)*IF(AT814="Phantom Alt",$BC814,TRUE)</f>
        <v>1500</v>
      </c>
      <c r="BG814" s="57">
        <f t="shared" ca="1" si="257"/>
        <v>0</v>
      </c>
      <c r="BH814" s="57">
        <f>SUMIF(Invoice!A:A,F814,Invoice!B:B)</f>
        <v>0</v>
      </c>
      <c r="BI814" s="57">
        <f t="shared" ca="1" si="258"/>
        <v>9000</v>
      </c>
      <c r="BJ814" s="57">
        <f ca="1">MIN((BI814-SUMIF($AS$5:AS813,AS814,$BJ$5:BJ813)),MAX(0,BH814-SUMIF($F$5:F813,F814,$BJ$5:BJ813)))</f>
        <v>0</v>
      </c>
      <c r="BK814" s="57">
        <f t="shared" ca="1" si="259"/>
        <v>0</v>
      </c>
      <c r="BL814" s="57">
        <f ca="1">MAX(0,SUMIF(Invoice!A:A,F814,Invoice!B:B)-SUMIF(F:F,F814,BJ:BJ))*(COUNTIF(F:F,F814)=COUNTIF($F$5:F814,F814))</f>
        <v>0</v>
      </c>
    </row>
    <row r="815" spans="1:64" hidden="1">
      <c r="A815" s="43">
        <v>814</v>
      </c>
      <c r="B815" s="13" t="s">
        <v>145</v>
      </c>
      <c r="C815" s="13" t="s">
        <v>5706</v>
      </c>
      <c r="D815" s="13">
        <v>2</v>
      </c>
      <c r="E815" s="13">
        <v>2610</v>
      </c>
      <c r="F815" s="71" t="s">
        <v>1900</v>
      </c>
      <c r="G815" s="71" t="s">
        <v>1901</v>
      </c>
      <c r="H815" s="13" t="s">
        <v>1674</v>
      </c>
      <c r="I815" s="13" t="s">
        <v>54</v>
      </c>
      <c r="J815" s="28">
        <v>100</v>
      </c>
      <c r="K815" s="13" t="s">
        <v>148</v>
      </c>
      <c r="L815" s="13" t="s">
        <v>53</v>
      </c>
      <c r="M815" s="13">
        <v>3</v>
      </c>
      <c r="N815" s="13">
        <v>3</v>
      </c>
      <c r="O815" s="13">
        <v>1</v>
      </c>
      <c r="P815" s="13">
        <v>2</v>
      </c>
      <c r="Q815" s="13">
        <v>4</v>
      </c>
      <c r="R815" s="13" t="s">
        <v>73</v>
      </c>
      <c r="S815" s="13" t="s">
        <v>73</v>
      </c>
      <c r="T815" s="13">
        <v>44901</v>
      </c>
      <c r="U815" s="13">
        <v>2958465</v>
      </c>
      <c r="V815" s="13" t="s">
        <v>5707</v>
      </c>
      <c r="W815" s="13" t="s">
        <v>144</v>
      </c>
      <c r="Y815" s="13" t="s">
        <v>143</v>
      </c>
      <c r="Z815" s="13">
        <v>7594328</v>
      </c>
      <c r="AA815" s="13">
        <v>1534</v>
      </c>
      <c r="AB815" s="13">
        <v>767</v>
      </c>
      <c r="AE815" s="51">
        <f t="shared" si="240"/>
        <v>3</v>
      </c>
      <c r="AG815" s="6" t="str">
        <f t="shared" si="241"/>
        <v>90MB1BG0-C1BAY0</v>
      </c>
      <c r="AH815" s="6" t="str">
        <f t="shared" si="242"/>
        <v>59MB1BGB-MB0A01S</v>
      </c>
      <c r="AI815" s="6" t="str">
        <f t="shared" si="243"/>
        <v/>
      </c>
      <c r="AJ815" s="6" t="str">
        <f t="shared" si="244"/>
        <v/>
      </c>
      <c r="AK815" s="6" t="str">
        <f t="shared" si="245"/>
        <v/>
      </c>
      <c r="AL815" s="6" t="str">
        <f t="shared" si="246"/>
        <v/>
      </c>
      <c r="AM815" s="6" t="str">
        <f t="shared" si="247"/>
        <v/>
      </c>
      <c r="AN815" s="6" t="str">
        <f t="shared" si="248"/>
        <v/>
      </c>
      <c r="AO815" s="6" t="str">
        <f t="shared" si="249"/>
        <v xml:space="preserve">90MB1BG0-C1BAY0 | 59MB1BGB-MB0A01S |  |  |  |  |  | </v>
      </c>
      <c r="AP815" s="6">
        <f t="shared" si="250"/>
        <v>100</v>
      </c>
      <c r="AQ815" s="4"/>
      <c r="AR815" s="6" t="b">
        <f t="shared" si="251"/>
        <v>1</v>
      </c>
      <c r="AS815" s="6" t="str">
        <f t="shared" si="252"/>
        <v>461E | 90MB1BG0-C1BAY0 | 59MB1BGB-MB0A01S |  |  |  |  |  |  | O0</v>
      </c>
      <c r="AT815" s="63">
        <f>IF(NOT(AR815),IF(TRIM($H815)="","Assembly","Phantom Alt"),VLOOKUP(F815,ZPCS04!B:G,6,0))</f>
        <v>649</v>
      </c>
      <c r="AU815" s="7"/>
      <c r="AV815" s="38">
        <f ca="1">IF(TRIM($W815)="F",OFFSET($A$5,MATCH($AS815,$AS$5:$AS815,0)-1,0),$A815)</f>
        <v>792</v>
      </c>
      <c r="AW815" s="38">
        <f ca="1">IFERROR(OFFSET(ZPCS04!$A$1,MATCH(F815,ZPCS04!B:B,0)-1,0),100)</f>
        <v>1.9999999499999999</v>
      </c>
      <c r="AX815" s="7"/>
      <c r="AY815" s="6" t="b">
        <f t="shared" si="253"/>
        <v>0</v>
      </c>
      <c r="AZ815" s="6" t="b">
        <f t="shared" si="254"/>
        <v>0</v>
      </c>
      <c r="BB815" s="38" t="str">
        <f ca="1">IF(AT815="Phantom Alt",MATCH($AS815,$AS$5:$AS815,0),IF(OR(OFFSET($AF815,0,8-COUNTBLANK($AG815:$AN815))=$F814,$BE815=$BE814),$BB814,""))</f>
        <v/>
      </c>
      <c r="BC815" s="41"/>
      <c r="BD815" s="55" t="str">
        <f t="shared" si="255"/>
        <v>90MB1BG0-C1BAY0 | 12006-00151800</v>
      </c>
      <c r="BE815" s="55" t="str">
        <f t="shared" ca="1" si="256"/>
        <v>90MB1BG0-C1BAY0 | 59MB1BGB-MB0A01S</v>
      </c>
      <c r="BF815" s="57">
        <f ca="1">IFERROR(VLOOKUP($BE815,$BD$5:$BF814,3,0)*$AE815,VLOOKUP($C815,Demanda!$A:$B,2,0)*$AE815)*IF(AT815="Phantom Alt",$BC815,TRUE)</f>
        <v>4500</v>
      </c>
      <c r="BG815" s="57">
        <f t="shared" ca="1" si="257"/>
        <v>4500</v>
      </c>
      <c r="BH815" s="57">
        <f>SUMIF(Invoice!A:A,F815,Invoice!B:B)</f>
        <v>5000</v>
      </c>
      <c r="BI815" s="57">
        <f t="shared" ca="1" si="258"/>
        <v>6000</v>
      </c>
      <c r="BJ815" s="57">
        <f ca="1">MIN((BI815-SUMIF($AS$5:AS814,AS815,$BJ$5:BJ814)),MAX(0,BH815-SUMIF($F$5:F814,F815,$BJ$5:BJ814)))</f>
        <v>0</v>
      </c>
      <c r="BK815" s="57">
        <f t="shared" ca="1" si="259"/>
        <v>0</v>
      </c>
      <c r="BL815" s="57">
        <f ca="1">MAX(0,SUMIF(Invoice!A:A,F815,Invoice!B:B)-SUMIF(F:F,F815,BJ:BJ))*(COUNTIF(F:F,F815)=COUNTIF($F$5:F815,F815))</f>
        <v>5000</v>
      </c>
    </row>
    <row r="816" spans="1:64" hidden="1">
      <c r="A816" s="43">
        <v>819</v>
      </c>
      <c r="B816" s="13" t="s">
        <v>145</v>
      </c>
      <c r="C816" s="13" t="s">
        <v>5706</v>
      </c>
      <c r="D816" s="13">
        <v>2</v>
      </c>
      <c r="E816" s="13">
        <v>2610</v>
      </c>
      <c r="F816" s="71" t="s">
        <v>1902</v>
      </c>
      <c r="G816" s="71" t="s">
        <v>1903</v>
      </c>
      <c r="H816" s="13" t="s">
        <v>1674</v>
      </c>
      <c r="I816" s="13" t="s">
        <v>55</v>
      </c>
      <c r="J816" s="28">
        <v>0</v>
      </c>
      <c r="K816" s="13" t="s">
        <v>148</v>
      </c>
      <c r="L816" s="13" t="s">
        <v>53</v>
      </c>
      <c r="M816" s="13">
        <v>3</v>
      </c>
      <c r="O816" s="13">
        <v>1</v>
      </c>
      <c r="P816" s="13">
        <v>2</v>
      </c>
      <c r="Q816" s="13">
        <v>5</v>
      </c>
      <c r="R816" s="13" t="s">
        <v>73</v>
      </c>
      <c r="S816" s="13" t="s">
        <v>73</v>
      </c>
      <c r="T816" s="13">
        <v>44901</v>
      </c>
      <c r="U816" s="13">
        <v>2958465</v>
      </c>
      <c r="V816" s="13" t="s">
        <v>5707</v>
      </c>
      <c r="W816" s="13" t="s">
        <v>144</v>
      </c>
      <c r="Y816" s="13" t="s">
        <v>143</v>
      </c>
      <c r="Z816" s="13">
        <v>7594328</v>
      </c>
      <c r="AA816" s="13">
        <v>1536</v>
      </c>
      <c r="AB816" s="13">
        <v>768</v>
      </c>
      <c r="AE816" s="51">
        <f t="shared" si="240"/>
        <v>3</v>
      </c>
      <c r="AG816" s="6" t="str">
        <f t="shared" si="241"/>
        <v>90MB1BG0-C1BAY0</v>
      </c>
      <c r="AH816" s="6" t="str">
        <f t="shared" si="242"/>
        <v>59MB1BGB-MB0A01S</v>
      </c>
      <c r="AI816" s="6" t="str">
        <f t="shared" si="243"/>
        <v/>
      </c>
      <c r="AJ816" s="6" t="str">
        <f t="shared" si="244"/>
        <v/>
      </c>
      <c r="AK816" s="6" t="str">
        <f t="shared" si="245"/>
        <v/>
      </c>
      <c r="AL816" s="6" t="str">
        <f t="shared" si="246"/>
        <v/>
      </c>
      <c r="AM816" s="6" t="str">
        <f t="shared" si="247"/>
        <v/>
      </c>
      <c r="AN816" s="6" t="str">
        <f t="shared" si="248"/>
        <v/>
      </c>
      <c r="AO816" s="6" t="str">
        <f t="shared" si="249"/>
        <v xml:space="preserve">90MB1BG0-C1BAY0 | 59MB1BGB-MB0A01S |  |  |  |  |  | </v>
      </c>
      <c r="AP816" s="6">
        <f t="shared" si="250"/>
        <v>0</v>
      </c>
      <c r="AQ816" s="4"/>
      <c r="AR816" s="6" t="b">
        <f t="shared" si="251"/>
        <v>1</v>
      </c>
      <c r="AS816" s="6" t="str">
        <f t="shared" si="252"/>
        <v>461E | 90MB1BG0-C1BAY0 | 59MB1BGB-MB0A01S |  |  |  |  |  |  | O0</v>
      </c>
      <c r="AT816" s="63">
        <f>IF(NOT(AR816),IF(TRIM($H816)="","Assembly","Phantom Alt"),VLOOKUP(F816,ZPCS04!B:G,6,0))</f>
        <v>649</v>
      </c>
      <c r="AU816" s="7"/>
      <c r="AV816" s="38">
        <f ca="1">IF(TRIM($W816)="F",OFFSET($A$5,MATCH($AS816,$AS$5:$AS816,0)-1,0),$A816)</f>
        <v>792</v>
      </c>
      <c r="AW816" s="38">
        <f ca="1">IFERROR(OFFSET(ZPCS04!$A$1,MATCH(F816,ZPCS04!B:B,0)-1,0),100)</f>
        <v>2</v>
      </c>
      <c r="AX816" s="7"/>
      <c r="AY816" s="6" t="b">
        <f t="shared" si="253"/>
        <v>0</v>
      </c>
      <c r="AZ816" s="6" t="b">
        <f t="shared" si="254"/>
        <v>0</v>
      </c>
      <c r="BB816" s="38" t="str">
        <f ca="1">IF(AT816="Phantom Alt",MATCH($AS816,$AS$5:$AS816,0),IF(OR(OFFSET($AF816,0,8-COUNTBLANK($AG816:$AN816))=$F815,$BE816=$BE815),$BB815,""))</f>
        <v/>
      </c>
      <c r="BC816" s="41"/>
      <c r="BD816" s="55" t="str">
        <f t="shared" si="255"/>
        <v>90MB1BG0-C1BAY0 | 12006-00152100</v>
      </c>
      <c r="BE816" s="55" t="str">
        <f t="shared" ca="1" si="256"/>
        <v>90MB1BG0-C1BAY0 | 59MB1BGB-MB0A01S</v>
      </c>
      <c r="BF816" s="57">
        <f ca="1">IFERROR(VLOOKUP($BE816,$BD$5:$BF815,3,0)*$AE816,VLOOKUP($C816,Demanda!$A:$B,2,0)*$AE816)*IF(AT816="Phantom Alt",$BC816,TRUE)</f>
        <v>4500</v>
      </c>
      <c r="BG816" s="57">
        <f t="shared" ca="1" si="257"/>
        <v>0</v>
      </c>
      <c r="BH816" s="57">
        <f>SUMIF(Invoice!A:A,F816,Invoice!B:B)</f>
        <v>0</v>
      </c>
      <c r="BI816" s="57">
        <f t="shared" ca="1" si="258"/>
        <v>6000</v>
      </c>
      <c r="BJ816" s="57">
        <f ca="1">MIN((BI816-SUMIF($AS$5:AS815,AS816,$BJ$5:BJ815)),MAX(0,BH816-SUMIF($F$5:F815,F816,$BJ$5:BJ815)))</f>
        <v>0</v>
      </c>
      <c r="BK816" s="57">
        <f t="shared" ca="1" si="259"/>
        <v>0</v>
      </c>
      <c r="BL816" s="57">
        <f ca="1">MAX(0,SUMIF(Invoice!A:A,F816,Invoice!B:B)-SUMIF(F:F,F816,BJ:BJ))*(COUNTIF(F:F,F816)=COUNTIF($F$5:F816,F816))</f>
        <v>0</v>
      </c>
    </row>
    <row r="817" spans="1:64" hidden="1">
      <c r="A817" s="43">
        <v>816</v>
      </c>
      <c r="B817" s="13" t="s">
        <v>145</v>
      </c>
      <c r="C817" s="13" t="s">
        <v>5706</v>
      </c>
      <c r="D817" s="13">
        <v>2</v>
      </c>
      <c r="E817" s="13">
        <v>2620</v>
      </c>
      <c r="F817" s="71" t="s">
        <v>1904</v>
      </c>
      <c r="G817" s="71" t="s">
        <v>1905</v>
      </c>
      <c r="H817" s="13" t="s">
        <v>1683</v>
      </c>
      <c r="I817" s="13" t="s">
        <v>54</v>
      </c>
      <c r="J817" s="28">
        <v>100</v>
      </c>
      <c r="K817" s="13" t="s">
        <v>148</v>
      </c>
      <c r="L817" s="13" t="s">
        <v>53</v>
      </c>
      <c r="M817" s="13">
        <v>1</v>
      </c>
      <c r="N817" s="13">
        <v>1</v>
      </c>
      <c r="O817" s="13">
        <v>1</v>
      </c>
      <c r="P817" s="13">
        <v>2</v>
      </c>
      <c r="Q817" s="13">
        <v>4</v>
      </c>
      <c r="R817" s="13" t="s">
        <v>73</v>
      </c>
      <c r="S817" s="13" t="s">
        <v>73</v>
      </c>
      <c r="T817" s="13">
        <v>44901</v>
      </c>
      <c r="U817" s="13">
        <v>2958465</v>
      </c>
      <c r="V817" s="13" t="s">
        <v>5707</v>
      </c>
      <c r="W817" s="13" t="s">
        <v>144</v>
      </c>
      <c r="Y817" s="13" t="s">
        <v>143</v>
      </c>
      <c r="Z817" s="13">
        <v>7594328</v>
      </c>
      <c r="AA817" s="13">
        <v>1538</v>
      </c>
      <c r="AB817" s="13">
        <v>769</v>
      </c>
      <c r="AE817" s="51">
        <f t="shared" si="240"/>
        <v>1</v>
      </c>
      <c r="AG817" s="6" t="str">
        <f t="shared" si="241"/>
        <v>90MB1BG0-C1BAY0</v>
      </c>
      <c r="AH817" s="6" t="str">
        <f t="shared" si="242"/>
        <v>59MB1BGB-MB0A01S</v>
      </c>
      <c r="AI817" s="6" t="str">
        <f t="shared" si="243"/>
        <v/>
      </c>
      <c r="AJ817" s="6" t="str">
        <f t="shared" si="244"/>
        <v/>
      </c>
      <c r="AK817" s="6" t="str">
        <f t="shared" si="245"/>
        <v/>
      </c>
      <c r="AL817" s="6" t="str">
        <f t="shared" si="246"/>
        <v/>
      </c>
      <c r="AM817" s="6" t="str">
        <f t="shared" si="247"/>
        <v/>
      </c>
      <c r="AN817" s="6" t="str">
        <f t="shared" si="248"/>
        <v/>
      </c>
      <c r="AO817" s="6" t="str">
        <f t="shared" si="249"/>
        <v xml:space="preserve">90MB1BG0-C1BAY0 | 59MB1BGB-MB0A01S |  |  |  |  |  | </v>
      </c>
      <c r="AP817" s="6">
        <f t="shared" si="250"/>
        <v>100</v>
      </c>
      <c r="AQ817" s="4"/>
      <c r="AR817" s="6" t="b">
        <f t="shared" si="251"/>
        <v>1</v>
      </c>
      <c r="AS817" s="6" t="str">
        <f t="shared" si="252"/>
        <v>461E | 90MB1BG0-C1BAY0 | 59MB1BGB-MB0A01S |  |  |  |  |  |  | O1</v>
      </c>
      <c r="AT817" s="63">
        <f>IF(NOT(AR817),IF(TRIM($H817)="","Assembly","Phantom Alt"),VLOOKUP(F817,ZPCS04!B:G,6,0))</f>
        <v>910</v>
      </c>
      <c r="AU817" s="7"/>
      <c r="AV817" s="38">
        <f ca="1">IF(TRIM($W817)="F",OFFSET($A$5,MATCH($AS817,$AS$5:$AS817,0)-1,0),$A817)</f>
        <v>795</v>
      </c>
      <c r="AW817" s="38">
        <f ca="1">IFERROR(OFFSET(ZPCS04!$A$1,MATCH(F817,ZPCS04!B:B,0)-1,0),100)</f>
        <v>2</v>
      </c>
      <c r="AX817" s="7"/>
      <c r="AY817" s="6" t="b">
        <f t="shared" si="253"/>
        <v>0</v>
      </c>
      <c r="AZ817" s="6" t="b">
        <f t="shared" si="254"/>
        <v>1</v>
      </c>
      <c r="BB817" s="38" t="str">
        <f ca="1">IF(AT817="Phantom Alt",MATCH($AS817,$AS$5:$AS817,0),IF(OR(OFFSET($AF817,0,8-COUNTBLANK($AG817:$AN817))=$F816,$BE817=$BE816),$BB816,""))</f>
        <v/>
      </c>
      <c r="BC817" s="41"/>
      <c r="BD817" s="55" t="str">
        <f t="shared" si="255"/>
        <v>90MB1BG0-C1BAY0 | 12006-00161100</v>
      </c>
      <c r="BE817" s="55" t="str">
        <f t="shared" ca="1" si="256"/>
        <v>90MB1BG0-C1BAY0 | 59MB1BGB-MB0A01S</v>
      </c>
      <c r="BF817" s="57">
        <f ca="1">IFERROR(VLOOKUP($BE817,$BD$5:$BF816,3,0)*$AE817,VLOOKUP($C817,Demanda!$A:$B,2,0)*$AE817)*IF(AT817="Phantom Alt",$BC817,TRUE)</f>
        <v>1500</v>
      </c>
      <c r="BG817" s="57">
        <f t="shared" ca="1" si="257"/>
        <v>1500</v>
      </c>
      <c r="BH817" s="57">
        <f>SUMIF(Invoice!A:A,F817,Invoice!B:B)</f>
        <v>0</v>
      </c>
      <c r="BI817" s="57">
        <f t="shared" ca="1" si="258"/>
        <v>3000</v>
      </c>
      <c r="BJ817" s="57">
        <f ca="1">MIN((BI817-SUMIF($AS$5:AS816,AS817,$BJ$5:BJ816)),MAX(0,BH817-SUMIF($F$5:F816,F817,$BJ$5:BJ816)))</f>
        <v>0</v>
      </c>
      <c r="BK817" s="57">
        <f t="shared" ca="1" si="259"/>
        <v>0</v>
      </c>
      <c r="BL817" s="57">
        <f ca="1">MAX(0,SUMIF(Invoice!A:A,F817,Invoice!B:B)-SUMIF(F:F,F817,BJ:BJ))*(COUNTIF(F:F,F817)=COUNTIF($F$5:F817,F817))</f>
        <v>0</v>
      </c>
    </row>
    <row r="818" spans="1:64" hidden="1">
      <c r="A818" s="43">
        <v>817</v>
      </c>
      <c r="B818" s="13" t="s">
        <v>145</v>
      </c>
      <c r="C818" s="13" t="s">
        <v>5706</v>
      </c>
      <c r="D818" s="13">
        <v>2</v>
      </c>
      <c r="E818" s="13">
        <v>2620</v>
      </c>
      <c r="F818" s="71" t="s">
        <v>1906</v>
      </c>
      <c r="G818" s="71" t="s">
        <v>1907</v>
      </c>
      <c r="H818" s="13" t="s">
        <v>1683</v>
      </c>
      <c r="I818" s="13" t="s">
        <v>55</v>
      </c>
      <c r="J818" s="28">
        <v>0</v>
      </c>
      <c r="K818" s="13" t="s">
        <v>148</v>
      </c>
      <c r="L818" s="13" t="s">
        <v>53</v>
      </c>
      <c r="M818" s="13">
        <v>1</v>
      </c>
      <c r="O818" s="13">
        <v>1</v>
      </c>
      <c r="P818" s="13">
        <v>2</v>
      </c>
      <c r="Q818" s="13">
        <v>5</v>
      </c>
      <c r="R818" s="13" t="s">
        <v>73</v>
      </c>
      <c r="S818" s="13" t="s">
        <v>73</v>
      </c>
      <c r="T818" s="13">
        <v>44901</v>
      </c>
      <c r="U818" s="13">
        <v>2958465</v>
      </c>
      <c r="V818" s="13" t="s">
        <v>5707</v>
      </c>
      <c r="W818" s="13" t="s">
        <v>144</v>
      </c>
      <c r="Y818" s="13" t="s">
        <v>143</v>
      </c>
      <c r="Z818" s="13">
        <v>7594328</v>
      </c>
      <c r="AA818" s="13">
        <v>1540</v>
      </c>
      <c r="AB818" s="13">
        <v>770</v>
      </c>
      <c r="AE818" s="51">
        <f t="shared" si="240"/>
        <v>1</v>
      </c>
      <c r="AG818" s="6" t="str">
        <f t="shared" si="241"/>
        <v>90MB1BG0-C1BAY0</v>
      </c>
      <c r="AH818" s="6" t="str">
        <f t="shared" si="242"/>
        <v>59MB1BGB-MB0A01S</v>
      </c>
      <c r="AI818" s="6" t="str">
        <f t="shared" si="243"/>
        <v/>
      </c>
      <c r="AJ818" s="6" t="str">
        <f t="shared" si="244"/>
        <v/>
      </c>
      <c r="AK818" s="6" t="str">
        <f t="shared" si="245"/>
        <v/>
      </c>
      <c r="AL818" s="6" t="str">
        <f t="shared" si="246"/>
        <v/>
      </c>
      <c r="AM818" s="6" t="str">
        <f t="shared" si="247"/>
        <v/>
      </c>
      <c r="AN818" s="6" t="str">
        <f t="shared" si="248"/>
        <v/>
      </c>
      <c r="AO818" s="6" t="str">
        <f t="shared" si="249"/>
        <v xml:space="preserve">90MB1BG0-C1BAY0 | 59MB1BGB-MB0A01S |  |  |  |  |  | </v>
      </c>
      <c r="AP818" s="6">
        <f t="shared" si="250"/>
        <v>0</v>
      </c>
      <c r="AQ818" s="4"/>
      <c r="AR818" s="6" t="b">
        <f t="shared" si="251"/>
        <v>1</v>
      </c>
      <c r="AS818" s="6" t="str">
        <f t="shared" si="252"/>
        <v>461E | 90MB1BG0-C1BAY0 | 59MB1BGB-MB0A01S |  |  |  |  |  |  | O1</v>
      </c>
      <c r="AT818" s="63">
        <f>IF(NOT(AR818),IF(TRIM($H818)="","Assembly","Phantom Alt"),VLOOKUP(F818,ZPCS04!B:G,6,0))</f>
        <v>910</v>
      </c>
      <c r="AU818" s="7"/>
      <c r="AV818" s="38">
        <f ca="1">IF(TRIM($W818)="F",OFFSET($A$5,MATCH($AS818,$AS$5:$AS818,0)-1,0),$A818)</f>
        <v>795</v>
      </c>
      <c r="AW818" s="38">
        <f ca="1">IFERROR(OFFSET(ZPCS04!$A$1,MATCH(F818,ZPCS04!B:B,0)-1,0),100)</f>
        <v>2</v>
      </c>
      <c r="AX818" s="7"/>
      <c r="AY818" s="6" t="b">
        <f t="shared" si="253"/>
        <v>0</v>
      </c>
      <c r="AZ818" s="6" t="b">
        <f t="shared" si="254"/>
        <v>1</v>
      </c>
      <c r="BB818" s="38" t="str">
        <f ca="1">IF(AT818="Phantom Alt",MATCH($AS818,$AS$5:$AS818,0),IF(OR(OFFSET($AF818,0,8-COUNTBLANK($AG818:$AN818))=$F817,$BE818=$BE817),$BB817,""))</f>
        <v/>
      </c>
      <c r="BC818" s="41"/>
      <c r="BD818" s="55" t="str">
        <f t="shared" si="255"/>
        <v>90MB1BG0-C1BAY0 | 12006-00161200</v>
      </c>
      <c r="BE818" s="55" t="str">
        <f t="shared" ca="1" si="256"/>
        <v>90MB1BG0-C1BAY0 | 59MB1BGB-MB0A01S</v>
      </c>
      <c r="BF818" s="57">
        <f ca="1">IFERROR(VLOOKUP($BE818,$BD$5:$BF817,3,0)*$AE818,VLOOKUP($C818,Demanda!$A:$B,2,0)*$AE818)*IF(AT818="Phantom Alt",$BC818,TRUE)</f>
        <v>1500</v>
      </c>
      <c r="BG818" s="57">
        <f t="shared" ca="1" si="257"/>
        <v>0</v>
      </c>
      <c r="BH818" s="57">
        <f>SUMIF(Invoice!A:A,F818,Invoice!B:B)</f>
        <v>0</v>
      </c>
      <c r="BI818" s="57">
        <f t="shared" ca="1" si="258"/>
        <v>3000</v>
      </c>
      <c r="BJ818" s="57">
        <f ca="1">MIN((BI818-SUMIF($AS$5:AS817,AS818,$BJ$5:BJ817)),MAX(0,BH818-SUMIF($F$5:F817,F818,$BJ$5:BJ817)))</f>
        <v>0</v>
      </c>
      <c r="BK818" s="57">
        <f t="shared" ca="1" si="259"/>
        <v>0</v>
      </c>
      <c r="BL818" s="57">
        <f ca="1">MAX(0,SUMIF(Invoice!A:A,F818,Invoice!B:B)-SUMIF(F:F,F818,BJ:BJ))*(COUNTIF(F:F,F818)=COUNTIF($F$5:F818,F818))</f>
        <v>0</v>
      </c>
    </row>
    <row r="819" spans="1:64" hidden="1">
      <c r="A819" s="43">
        <v>818</v>
      </c>
      <c r="B819" s="13" t="s">
        <v>145</v>
      </c>
      <c r="C819" s="13" t="s">
        <v>5706</v>
      </c>
      <c r="D819" s="13">
        <v>2</v>
      </c>
      <c r="E819" s="13">
        <v>2620</v>
      </c>
      <c r="F819" s="71" t="s">
        <v>1908</v>
      </c>
      <c r="G819" s="71" t="s">
        <v>1909</v>
      </c>
      <c r="H819" s="13" t="s">
        <v>1683</v>
      </c>
      <c r="I819" s="13" t="s">
        <v>55</v>
      </c>
      <c r="J819" s="28">
        <v>0</v>
      </c>
      <c r="K819" s="13" t="s">
        <v>148</v>
      </c>
      <c r="L819" s="13" t="s">
        <v>53</v>
      </c>
      <c r="M819" s="13">
        <v>1</v>
      </c>
      <c r="O819" s="13">
        <v>1</v>
      </c>
      <c r="P819" s="13">
        <v>2</v>
      </c>
      <c r="Q819" s="13">
        <v>6</v>
      </c>
      <c r="R819" s="13" t="s">
        <v>73</v>
      </c>
      <c r="S819" s="13" t="s">
        <v>73</v>
      </c>
      <c r="T819" s="13">
        <v>44901</v>
      </c>
      <c r="U819" s="13">
        <v>2958465</v>
      </c>
      <c r="V819" s="13" t="s">
        <v>5707</v>
      </c>
      <c r="W819" s="13" t="s">
        <v>144</v>
      </c>
      <c r="Y819" s="13" t="s">
        <v>143</v>
      </c>
      <c r="Z819" s="13">
        <v>7594328</v>
      </c>
      <c r="AA819" s="13">
        <v>1542</v>
      </c>
      <c r="AB819" s="13">
        <v>771</v>
      </c>
      <c r="AE819" s="51">
        <f t="shared" si="240"/>
        <v>1</v>
      </c>
      <c r="AG819" s="6" t="str">
        <f t="shared" si="241"/>
        <v>90MB1BG0-C1BAY0</v>
      </c>
      <c r="AH819" s="6" t="str">
        <f t="shared" si="242"/>
        <v>59MB1BGB-MB0A01S</v>
      </c>
      <c r="AI819" s="6" t="str">
        <f t="shared" si="243"/>
        <v/>
      </c>
      <c r="AJ819" s="6" t="str">
        <f t="shared" si="244"/>
        <v/>
      </c>
      <c r="AK819" s="6" t="str">
        <f t="shared" si="245"/>
        <v/>
      </c>
      <c r="AL819" s="6" t="str">
        <f t="shared" si="246"/>
        <v/>
      </c>
      <c r="AM819" s="6" t="str">
        <f t="shared" si="247"/>
        <v/>
      </c>
      <c r="AN819" s="6" t="str">
        <f t="shared" si="248"/>
        <v/>
      </c>
      <c r="AO819" s="6" t="str">
        <f t="shared" si="249"/>
        <v xml:space="preserve">90MB1BG0-C1BAY0 | 59MB1BGB-MB0A01S |  |  |  |  |  | </v>
      </c>
      <c r="AP819" s="6">
        <f t="shared" si="250"/>
        <v>0</v>
      </c>
      <c r="AQ819" s="4"/>
      <c r="AR819" s="6" t="b">
        <f t="shared" si="251"/>
        <v>1</v>
      </c>
      <c r="AS819" s="6" t="str">
        <f t="shared" si="252"/>
        <v>461E | 90MB1BG0-C1BAY0 | 59MB1BGB-MB0A01S |  |  |  |  |  |  | O1</v>
      </c>
      <c r="AT819" s="63">
        <f>IF(NOT(AR819),IF(TRIM($H819)="","Assembly","Phantom Alt"),VLOOKUP(F819,ZPCS04!B:G,6,0))</f>
        <v>910</v>
      </c>
      <c r="AU819" s="7"/>
      <c r="AV819" s="38">
        <f ca="1">IF(TRIM($W819)="F",OFFSET($A$5,MATCH($AS819,$AS$5:$AS819,0)-1,0),$A819)</f>
        <v>795</v>
      </c>
      <c r="AW819" s="38">
        <f ca="1">IFERROR(OFFSET(ZPCS04!$A$1,MATCH(F819,ZPCS04!B:B,0)-1,0),100)</f>
        <v>1.9999999800000001</v>
      </c>
      <c r="AX819" s="7"/>
      <c r="AY819" s="6" t="b">
        <f t="shared" si="253"/>
        <v>0</v>
      </c>
      <c r="AZ819" s="6" t="b">
        <f t="shared" si="254"/>
        <v>1</v>
      </c>
      <c r="BB819" s="38" t="str">
        <f ca="1">IF(AT819="Phantom Alt",MATCH($AS819,$AS$5:$AS819,0),IF(OR(OFFSET($AF819,0,8-COUNTBLANK($AG819:$AN819))=$F818,$BE819=$BE818),$BB818,""))</f>
        <v/>
      </c>
      <c r="BC819" s="41"/>
      <c r="BD819" s="55" t="str">
        <f t="shared" si="255"/>
        <v>90MB1BG0-C1BAY0 | 12006-00161400</v>
      </c>
      <c r="BE819" s="55" t="str">
        <f t="shared" ca="1" si="256"/>
        <v>90MB1BG0-C1BAY0 | 59MB1BGB-MB0A01S</v>
      </c>
      <c r="BF819" s="57">
        <f ca="1">IFERROR(VLOOKUP($BE819,$BD$5:$BF818,3,0)*$AE819,VLOOKUP($C819,Demanda!$A:$B,2,0)*$AE819)*IF(AT819="Phantom Alt",$BC819,TRUE)</f>
        <v>1500</v>
      </c>
      <c r="BG819" s="57">
        <f t="shared" ca="1" si="257"/>
        <v>0</v>
      </c>
      <c r="BH819" s="57">
        <f>SUMIF(Invoice!A:A,F819,Invoice!B:B)</f>
        <v>2000</v>
      </c>
      <c r="BI819" s="57">
        <f t="shared" ca="1" si="258"/>
        <v>3000</v>
      </c>
      <c r="BJ819" s="57">
        <f ca="1">MIN((BI819-SUMIF($AS$5:AS818,AS819,$BJ$5:BJ818)),MAX(0,BH819-SUMIF($F$5:F818,F819,$BJ$5:BJ818)))</f>
        <v>0</v>
      </c>
      <c r="BK819" s="57">
        <f t="shared" ca="1" si="259"/>
        <v>0</v>
      </c>
      <c r="BL819" s="57">
        <f ca="1">MAX(0,SUMIF(Invoice!A:A,F819,Invoice!B:B)-SUMIF(F:F,F819,BJ:BJ))*(COUNTIF(F:F,F819)=COUNTIF($F$5:F819,F819))</f>
        <v>2000</v>
      </c>
    </row>
    <row r="820" spans="1:64" hidden="1">
      <c r="A820" s="43">
        <v>822</v>
      </c>
      <c r="B820" s="13" t="s">
        <v>145</v>
      </c>
      <c r="C820" s="13" t="s">
        <v>5706</v>
      </c>
      <c r="D820" s="13">
        <v>2</v>
      </c>
      <c r="E820" s="13">
        <v>2630</v>
      </c>
      <c r="F820" s="71" t="s">
        <v>1910</v>
      </c>
      <c r="G820" s="71" t="s">
        <v>1911</v>
      </c>
      <c r="H820" s="13" t="s">
        <v>1693</v>
      </c>
      <c r="I820" s="13" t="s">
        <v>55</v>
      </c>
      <c r="J820" s="28">
        <v>0</v>
      </c>
      <c r="K820" s="13" t="s">
        <v>148</v>
      </c>
      <c r="L820" s="13" t="s">
        <v>53</v>
      </c>
      <c r="M820" s="13">
        <v>1</v>
      </c>
      <c r="O820" s="13">
        <v>1</v>
      </c>
      <c r="P820" s="13">
        <v>2</v>
      </c>
      <c r="Q820" s="13">
        <v>5</v>
      </c>
      <c r="R820" s="13" t="s">
        <v>73</v>
      </c>
      <c r="S820" s="13" t="s">
        <v>73</v>
      </c>
      <c r="T820" s="13">
        <v>44901</v>
      </c>
      <c r="U820" s="13">
        <v>2958465</v>
      </c>
      <c r="V820" s="13" t="s">
        <v>5707</v>
      </c>
      <c r="W820" s="13" t="s">
        <v>144</v>
      </c>
      <c r="Y820" s="13" t="s">
        <v>143</v>
      </c>
      <c r="Z820" s="13">
        <v>7594328</v>
      </c>
      <c r="AA820" s="13">
        <v>1546</v>
      </c>
      <c r="AB820" s="13">
        <v>773</v>
      </c>
      <c r="AE820" s="51">
        <f t="shared" si="240"/>
        <v>1</v>
      </c>
      <c r="AG820" s="6" t="str">
        <f t="shared" si="241"/>
        <v>90MB1BG0-C1BAY0</v>
      </c>
      <c r="AH820" s="6" t="str">
        <f t="shared" si="242"/>
        <v>59MB1BGB-MB0A01S</v>
      </c>
      <c r="AI820" s="6" t="str">
        <f t="shared" si="243"/>
        <v/>
      </c>
      <c r="AJ820" s="6" t="str">
        <f t="shared" si="244"/>
        <v/>
      </c>
      <c r="AK820" s="6" t="str">
        <f t="shared" si="245"/>
        <v/>
      </c>
      <c r="AL820" s="6" t="str">
        <f t="shared" si="246"/>
        <v/>
      </c>
      <c r="AM820" s="6" t="str">
        <f t="shared" si="247"/>
        <v/>
      </c>
      <c r="AN820" s="6" t="str">
        <f t="shared" si="248"/>
        <v/>
      </c>
      <c r="AO820" s="6" t="str">
        <f t="shared" si="249"/>
        <v xml:space="preserve">90MB1BG0-C1BAY0 | 59MB1BGB-MB0A01S |  |  |  |  |  | </v>
      </c>
      <c r="AP820" s="6">
        <f t="shared" si="250"/>
        <v>0</v>
      </c>
      <c r="AQ820" s="4"/>
      <c r="AR820" s="6" t="b">
        <f t="shared" si="251"/>
        <v>1</v>
      </c>
      <c r="AS820" s="6" t="str">
        <f t="shared" si="252"/>
        <v>461E | 90MB1BG0-C1BAY0 | 59MB1BGB-MB0A01S |  |  |  |  |  |  | O2</v>
      </c>
      <c r="AT820" s="63">
        <f>IF(NOT(AR820),IF(TRIM($H820)="","Assembly","Phantom Alt"),VLOOKUP(F820,ZPCS04!B:G,6,0))</f>
        <v>832</v>
      </c>
      <c r="AU820" s="7"/>
      <c r="AV820" s="38">
        <f ca="1">IF(TRIM($W820)="F",OFFSET($A$5,MATCH($AS820,$AS$5:$AS820,0)-1,0),$A820)</f>
        <v>798</v>
      </c>
      <c r="AW820" s="38">
        <f ca="1">IFERROR(OFFSET(ZPCS04!$A$1,MATCH(F820,ZPCS04!B:B,0)-1,0),100)</f>
        <v>1.9999999800000001</v>
      </c>
      <c r="AX820" s="7"/>
      <c r="AY820" s="6" t="b">
        <f t="shared" si="253"/>
        <v>0</v>
      </c>
      <c r="AZ820" s="6" t="b">
        <f t="shared" si="254"/>
        <v>1</v>
      </c>
      <c r="BB820" s="38" t="str">
        <f ca="1">IF(AT820="Phantom Alt",MATCH($AS820,$AS$5:$AS820,0),IF(OR(OFFSET($AF820,0,8-COUNTBLANK($AG820:$AN820))=$F819,$BE820=$BE819),$BB819,""))</f>
        <v/>
      </c>
      <c r="BC820" s="41"/>
      <c r="BD820" s="55" t="str">
        <f t="shared" si="255"/>
        <v>90MB1BG0-C1BAY0 | 12006-00201700</v>
      </c>
      <c r="BE820" s="55" t="str">
        <f t="shared" ca="1" si="256"/>
        <v>90MB1BG0-C1BAY0 | 59MB1BGB-MB0A01S</v>
      </c>
      <c r="BF820" s="57">
        <f ca="1">IFERROR(VLOOKUP($BE820,$BD$5:$BF819,3,0)*$AE820,VLOOKUP($C820,Demanda!$A:$B,2,0)*$AE820)*IF(AT820="Phantom Alt",$BC820,TRUE)</f>
        <v>1500</v>
      </c>
      <c r="BG820" s="57">
        <f t="shared" ca="1" si="257"/>
        <v>0</v>
      </c>
      <c r="BH820" s="57">
        <f>SUMIF(Invoice!A:A,F820,Invoice!B:B)</f>
        <v>2000</v>
      </c>
      <c r="BI820" s="57">
        <f t="shared" ca="1" si="258"/>
        <v>3000</v>
      </c>
      <c r="BJ820" s="57">
        <f ca="1">MIN((BI820-SUMIF($AS$5:AS819,AS820,$BJ$5:BJ819)),MAX(0,BH820-SUMIF($F$5:F819,F820,$BJ$5:BJ819)))</f>
        <v>0</v>
      </c>
      <c r="BK820" s="57">
        <f t="shared" ca="1" si="259"/>
        <v>0</v>
      </c>
      <c r="BL820" s="57">
        <f ca="1">MAX(0,SUMIF(Invoice!A:A,F820,Invoice!B:B)-SUMIF(F:F,F820,BJ:BJ))*(COUNTIF(F:F,F820)=COUNTIF($F$5:F820,F820))</f>
        <v>2000</v>
      </c>
    </row>
    <row r="821" spans="1:64" hidden="1">
      <c r="A821" s="43">
        <v>820</v>
      </c>
      <c r="B821" s="13" t="s">
        <v>145</v>
      </c>
      <c r="C821" s="13" t="s">
        <v>5706</v>
      </c>
      <c r="D821" s="13">
        <v>2</v>
      </c>
      <c r="E821" s="13">
        <v>2630</v>
      </c>
      <c r="F821" s="71" t="s">
        <v>1912</v>
      </c>
      <c r="G821" s="71" t="s">
        <v>1913</v>
      </c>
      <c r="H821" s="13" t="s">
        <v>1693</v>
      </c>
      <c r="I821" s="13" t="s">
        <v>55</v>
      </c>
      <c r="J821" s="28">
        <v>0</v>
      </c>
      <c r="K821" s="13" t="s">
        <v>148</v>
      </c>
      <c r="L821" s="13" t="s">
        <v>53</v>
      </c>
      <c r="M821" s="13">
        <v>1</v>
      </c>
      <c r="O821" s="13">
        <v>1</v>
      </c>
      <c r="P821" s="13">
        <v>2</v>
      </c>
      <c r="Q821" s="13">
        <v>6</v>
      </c>
      <c r="R821" s="13" t="s">
        <v>73</v>
      </c>
      <c r="S821" s="13" t="s">
        <v>73</v>
      </c>
      <c r="T821" s="13">
        <v>44901</v>
      </c>
      <c r="U821" s="13">
        <v>2958465</v>
      </c>
      <c r="V821" s="13" t="s">
        <v>5707</v>
      </c>
      <c r="W821" s="13" t="s">
        <v>144</v>
      </c>
      <c r="Y821" s="13" t="s">
        <v>143</v>
      </c>
      <c r="Z821" s="13">
        <v>7594328</v>
      </c>
      <c r="AA821" s="13">
        <v>1548</v>
      </c>
      <c r="AB821" s="13">
        <v>774</v>
      </c>
      <c r="AE821" s="51">
        <f t="shared" si="240"/>
        <v>1</v>
      </c>
      <c r="AG821" s="6" t="str">
        <f t="shared" si="241"/>
        <v>90MB1BG0-C1BAY0</v>
      </c>
      <c r="AH821" s="6" t="str">
        <f t="shared" si="242"/>
        <v>59MB1BGB-MB0A01S</v>
      </c>
      <c r="AI821" s="6" t="str">
        <f t="shared" si="243"/>
        <v/>
      </c>
      <c r="AJ821" s="6" t="str">
        <f t="shared" si="244"/>
        <v/>
      </c>
      <c r="AK821" s="6" t="str">
        <f t="shared" si="245"/>
        <v/>
      </c>
      <c r="AL821" s="6" t="str">
        <f t="shared" si="246"/>
        <v/>
      </c>
      <c r="AM821" s="6" t="str">
        <f t="shared" si="247"/>
        <v/>
      </c>
      <c r="AN821" s="6" t="str">
        <f t="shared" si="248"/>
        <v/>
      </c>
      <c r="AO821" s="6" t="str">
        <f t="shared" si="249"/>
        <v xml:space="preserve">90MB1BG0-C1BAY0 | 59MB1BGB-MB0A01S |  |  |  |  |  | </v>
      </c>
      <c r="AP821" s="6">
        <f t="shared" si="250"/>
        <v>0</v>
      </c>
      <c r="AQ821" s="4"/>
      <c r="AR821" s="6" t="b">
        <f t="shared" si="251"/>
        <v>1</v>
      </c>
      <c r="AS821" s="6" t="str">
        <f t="shared" si="252"/>
        <v>461E | 90MB1BG0-C1BAY0 | 59MB1BGB-MB0A01S |  |  |  |  |  |  | O2</v>
      </c>
      <c r="AT821" s="63">
        <f>IF(NOT(AR821),IF(TRIM($H821)="","Assembly","Phantom Alt"),VLOOKUP(F821,ZPCS04!B:G,6,0))</f>
        <v>832</v>
      </c>
      <c r="AU821" s="7"/>
      <c r="AV821" s="38">
        <f ca="1">IF(TRIM($W821)="F",OFFSET($A$5,MATCH($AS821,$AS$5:$AS821,0)-1,0),$A821)</f>
        <v>798</v>
      </c>
      <c r="AW821" s="38">
        <f ca="1">IFERROR(OFFSET(ZPCS04!$A$1,MATCH(F821,ZPCS04!B:B,0)-1,0),100)</f>
        <v>2</v>
      </c>
      <c r="AX821" s="7"/>
      <c r="AY821" s="6" t="b">
        <f t="shared" si="253"/>
        <v>0</v>
      </c>
      <c r="AZ821" s="6" t="b">
        <f t="shared" si="254"/>
        <v>1</v>
      </c>
      <c r="BB821" s="38" t="str">
        <f ca="1">IF(AT821="Phantom Alt",MATCH($AS821,$AS$5:$AS821,0),IF(OR(OFFSET($AF821,0,8-COUNTBLANK($AG821:$AN821))=$F820,$BE821=$BE820),$BB820,""))</f>
        <v/>
      </c>
      <c r="BC821" s="41"/>
      <c r="BD821" s="55" t="str">
        <f t="shared" si="255"/>
        <v>90MB1BG0-C1BAY0 | 12006-00201800</v>
      </c>
      <c r="BE821" s="55" t="str">
        <f t="shared" ca="1" si="256"/>
        <v>90MB1BG0-C1BAY0 | 59MB1BGB-MB0A01S</v>
      </c>
      <c r="BF821" s="57">
        <f ca="1">IFERROR(VLOOKUP($BE821,$BD$5:$BF820,3,0)*$AE821,VLOOKUP($C821,Demanda!$A:$B,2,0)*$AE821)*IF(AT821="Phantom Alt",$BC821,TRUE)</f>
        <v>1500</v>
      </c>
      <c r="BG821" s="57">
        <f t="shared" ca="1" si="257"/>
        <v>0</v>
      </c>
      <c r="BH821" s="57">
        <f>SUMIF(Invoice!A:A,F821,Invoice!B:B)</f>
        <v>0</v>
      </c>
      <c r="BI821" s="57">
        <f t="shared" ca="1" si="258"/>
        <v>3000</v>
      </c>
      <c r="BJ821" s="57">
        <f ca="1">MIN((BI821-SUMIF($AS$5:AS820,AS821,$BJ$5:BJ820)),MAX(0,BH821-SUMIF($F$5:F820,F821,$BJ$5:BJ820)))</f>
        <v>0</v>
      </c>
      <c r="BK821" s="57">
        <f t="shared" ca="1" si="259"/>
        <v>0</v>
      </c>
      <c r="BL821" s="57">
        <f ca="1">MAX(0,SUMIF(Invoice!A:A,F821,Invoice!B:B)-SUMIF(F:F,F821,BJ:BJ))*(COUNTIF(F:F,F821)=COUNTIF($F$5:F821,F821))</f>
        <v>0</v>
      </c>
    </row>
    <row r="822" spans="1:64" hidden="1">
      <c r="A822" s="43">
        <v>821</v>
      </c>
      <c r="B822" s="13" t="s">
        <v>145</v>
      </c>
      <c r="C822" s="13" t="s">
        <v>5706</v>
      </c>
      <c r="D822" s="13">
        <v>2</v>
      </c>
      <c r="E822" s="13">
        <v>2630</v>
      </c>
      <c r="F822" s="71" t="s">
        <v>1914</v>
      </c>
      <c r="G822" s="71" t="s">
        <v>1915</v>
      </c>
      <c r="H822" s="13" t="s">
        <v>1693</v>
      </c>
      <c r="I822" s="13" t="s">
        <v>54</v>
      </c>
      <c r="J822" s="28">
        <v>100</v>
      </c>
      <c r="K822" s="13" t="s">
        <v>148</v>
      </c>
      <c r="L822" s="13" t="s">
        <v>53</v>
      </c>
      <c r="M822" s="13">
        <v>1</v>
      </c>
      <c r="N822" s="13">
        <v>1</v>
      </c>
      <c r="O822" s="13">
        <v>1</v>
      </c>
      <c r="P822" s="13">
        <v>2</v>
      </c>
      <c r="Q822" s="13">
        <v>4</v>
      </c>
      <c r="R822" s="13" t="s">
        <v>73</v>
      </c>
      <c r="S822" s="13" t="s">
        <v>73</v>
      </c>
      <c r="T822" s="13">
        <v>44901</v>
      </c>
      <c r="U822" s="13">
        <v>2958465</v>
      </c>
      <c r="V822" s="13" t="s">
        <v>5707</v>
      </c>
      <c r="W822" s="13" t="s">
        <v>144</v>
      </c>
      <c r="Y822" s="13" t="s">
        <v>143</v>
      </c>
      <c r="Z822" s="13">
        <v>7594328</v>
      </c>
      <c r="AA822" s="13">
        <v>1544</v>
      </c>
      <c r="AB822" s="13">
        <v>772</v>
      </c>
      <c r="AE822" s="51">
        <f t="shared" si="240"/>
        <v>1</v>
      </c>
      <c r="AG822" s="6" t="str">
        <f t="shared" si="241"/>
        <v>90MB1BG0-C1BAY0</v>
      </c>
      <c r="AH822" s="6" t="str">
        <f t="shared" si="242"/>
        <v>59MB1BGB-MB0A01S</v>
      </c>
      <c r="AI822" s="6" t="str">
        <f t="shared" si="243"/>
        <v/>
      </c>
      <c r="AJ822" s="6" t="str">
        <f t="shared" si="244"/>
        <v/>
      </c>
      <c r="AK822" s="6" t="str">
        <f t="shared" si="245"/>
        <v/>
      </c>
      <c r="AL822" s="6" t="str">
        <f t="shared" si="246"/>
        <v/>
      </c>
      <c r="AM822" s="6" t="str">
        <f t="shared" si="247"/>
        <v/>
      </c>
      <c r="AN822" s="6" t="str">
        <f t="shared" si="248"/>
        <v/>
      </c>
      <c r="AO822" s="6" t="str">
        <f t="shared" si="249"/>
        <v xml:space="preserve">90MB1BG0-C1BAY0 | 59MB1BGB-MB0A01S |  |  |  |  |  | </v>
      </c>
      <c r="AP822" s="6">
        <f t="shared" si="250"/>
        <v>100</v>
      </c>
      <c r="AQ822" s="4"/>
      <c r="AR822" s="6" t="b">
        <f t="shared" si="251"/>
        <v>1</v>
      </c>
      <c r="AS822" s="6" t="str">
        <f t="shared" si="252"/>
        <v>461E | 90MB1BG0-C1BAY0 | 59MB1BGB-MB0A01S |  |  |  |  |  |  | O2</v>
      </c>
      <c r="AT822" s="63">
        <f>IF(NOT(AR822),IF(TRIM($H822)="","Assembly","Phantom Alt"),VLOOKUP(F822,ZPCS04!B:G,6,0))</f>
        <v>832</v>
      </c>
      <c r="AU822" s="7"/>
      <c r="AV822" s="38">
        <f ca="1">IF(TRIM($W822)="F",OFFSET($A$5,MATCH($AS822,$AS$5:$AS822,0)-1,0),$A822)</f>
        <v>798</v>
      </c>
      <c r="AW822" s="38">
        <f ca="1">IFERROR(OFFSET(ZPCS04!$A$1,MATCH(F822,ZPCS04!B:B,0)-1,0),100)</f>
        <v>2</v>
      </c>
      <c r="AX822" s="7"/>
      <c r="AY822" s="6" t="b">
        <f t="shared" si="253"/>
        <v>0</v>
      </c>
      <c r="AZ822" s="6" t="b">
        <f t="shared" si="254"/>
        <v>1</v>
      </c>
      <c r="BB822" s="38" t="str">
        <f ca="1">IF(AT822="Phantom Alt",MATCH($AS822,$AS$5:$AS822,0),IF(OR(OFFSET($AF822,0,8-COUNTBLANK($AG822:$AN822))=$F821,$BE822=$BE821),$BB821,""))</f>
        <v/>
      </c>
      <c r="BC822" s="41"/>
      <c r="BD822" s="55" t="str">
        <f t="shared" si="255"/>
        <v>90MB1BG0-C1BAY0 | 12006-00202200</v>
      </c>
      <c r="BE822" s="55" t="str">
        <f t="shared" ca="1" si="256"/>
        <v>90MB1BG0-C1BAY0 | 59MB1BGB-MB0A01S</v>
      </c>
      <c r="BF822" s="57">
        <f ca="1">IFERROR(VLOOKUP($BE822,$BD$5:$BF821,3,0)*$AE822,VLOOKUP($C822,Demanda!$A:$B,2,0)*$AE822)*IF(AT822="Phantom Alt",$BC822,TRUE)</f>
        <v>1500</v>
      </c>
      <c r="BG822" s="57">
        <f t="shared" ca="1" si="257"/>
        <v>1500</v>
      </c>
      <c r="BH822" s="57">
        <f>SUMIF(Invoice!A:A,F822,Invoice!B:B)</f>
        <v>0</v>
      </c>
      <c r="BI822" s="57">
        <f t="shared" ca="1" si="258"/>
        <v>3000</v>
      </c>
      <c r="BJ822" s="57">
        <f ca="1">MIN((BI822-SUMIF($AS$5:AS821,AS822,$BJ$5:BJ821)),MAX(0,BH822-SUMIF($F$5:F821,F822,$BJ$5:BJ821)))</f>
        <v>0</v>
      </c>
      <c r="BK822" s="57">
        <f t="shared" ca="1" si="259"/>
        <v>0</v>
      </c>
      <c r="BL822" s="57">
        <f ca="1">MAX(0,SUMIF(Invoice!A:A,F822,Invoice!B:B)-SUMIF(F:F,F822,BJ:BJ))*(COUNTIF(F:F,F822)=COUNTIF($F$5:F822,F822))</f>
        <v>0</v>
      </c>
    </row>
    <row r="823" spans="1:64" hidden="1">
      <c r="A823" s="43">
        <v>823</v>
      </c>
      <c r="B823" s="13" t="s">
        <v>145</v>
      </c>
      <c r="C823" s="13" t="s">
        <v>5706</v>
      </c>
      <c r="D823" s="13">
        <v>2</v>
      </c>
      <c r="E823" s="13">
        <v>2640</v>
      </c>
      <c r="F823" s="71" t="s">
        <v>1916</v>
      </c>
      <c r="G823" s="71" t="s">
        <v>1917</v>
      </c>
      <c r="H823" s="13" t="s">
        <v>1700</v>
      </c>
      <c r="I823" s="13" t="s">
        <v>54</v>
      </c>
      <c r="J823" s="28">
        <v>100</v>
      </c>
      <c r="K823" s="13" t="s">
        <v>148</v>
      </c>
      <c r="L823" s="13" t="s">
        <v>53</v>
      </c>
      <c r="M823" s="13">
        <v>1</v>
      </c>
      <c r="N823" s="13">
        <v>1</v>
      </c>
      <c r="O823" s="13">
        <v>1</v>
      </c>
      <c r="P823" s="13">
        <v>2</v>
      </c>
      <c r="Q823" s="13">
        <v>1</v>
      </c>
      <c r="R823" s="13" t="s">
        <v>73</v>
      </c>
      <c r="S823" s="13" t="s">
        <v>73</v>
      </c>
      <c r="T823" s="13">
        <v>44901</v>
      </c>
      <c r="U823" s="13">
        <v>2958465</v>
      </c>
      <c r="V823" s="13" t="s">
        <v>5707</v>
      </c>
      <c r="W823" s="13" t="s">
        <v>144</v>
      </c>
      <c r="Y823" s="13" t="s">
        <v>143</v>
      </c>
      <c r="Z823" s="13">
        <v>7594328</v>
      </c>
      <c r="AA823" s="13">
        <v>1550</v>
      </c>
      <c r="AB823" s="13">
        <v>775</v>
      </c>
      <c r="AE823" s="51">
        <f t="shared" si="240"/>
        <v>1</v>
      </c>
      <c r="AG823" s="6" t="str">
        <f t="shared" si="241"/>
        <v>90MB1BG0-C1BAY0</v>
      </c>
      <c r="AH823" s="6" t="str">
        <f t="shared" si="242"/>
        <v>59MB1BGB-MB0A01S</v>
      </c>
      <c r="AI823" s="6" t="str">
        <f t="shared" si="243"/>
        <v/>
      </c>
      <c r="AJ823" s="6" t="str">
        <f t="shared" si="244"/>
        <v/>
      </c>
      <c r="AK823" s="6" t="str">
        <f t="shared" si="245"/>
        <v/>
      </c>
      <c r="AL823" s="6" t="str">
        <f t="shared" si="246"/>
        <v/>
      </c>
      <c r="AM823" s="6" t="str">
        <f t="shared" si="247"/>
        <v/>
      </c>
      <c r="AN823" s="6" t="str">
        <f t="shared" si="248"/>
        <v/>
      </c>
      <c r="AO823" s="6" t="str">
        <f t="shared" si="249"/>
        <v xml:space="preserve">90MB1BG0-C1BAY0 | 59MB1BGB-MB0A01S |  |  |  |  |  | </v>
      </c>
      <c r="AP823" s="6">
        <f t="shared" si="250"/>
        <v>100</v>
      </c>
      <c r="AQ823" s="4"/>
      <c r="AR823" s="6" t="b">
        <f t="shared" si="251"/>
        <v>1</v>
      </c>
      <c r="AS823" s="6" t="str">
        <f t="shared" si="252"/>
        <v>461E | 90MB1BG0-C1BAY0 | 59MB1BGB-MB0A01S |  |  |  |  |  |  | O3</v>
      </c>
      <c r="AT823" s="63">
        <f>IF(NOT(AR823),IF(TRIM($H823)="","Assembly","Phantom Alt"),VLOOKUP(F823,ZPCS04!B:G,6,0))</f>
        <v>1240</v>
      </c>
      <c r="AU823" s="7"/>
      <c r="AV823" s="38">
        <f ca="1">IF(TRIM($W823)="F",OFFSET($A$5,MATCH($AS823,$AS$5:$AS823,0)-1,0),$A823)</f>
        <v>823</v>
      </c>
      <c r="AW823" s="38">
        <f ca="1">IFERROR(OFFSET(ZPCS04!$A$1,MATCH(F823,ZPCS04!B:B,0)-1,0),100)</f>
        <v>1.9999999800000001</v>
      </c>
      <c r="AX823" s="7"/>
      <c r="AY823" s="6" t="b">
        <f t="shared" si="253"/>
        <v>1</v>
      </c>
      <c r="AZ823" s="6" t="b">
        <f t="shared" si="254"/>
        <v>1</v>
      </c>
      <c r="BB823" s="38" t="str">
        <f ca="1">IF(AT823="Phantom Alt",MATCH($AS823,$AS$5:$AS823,0),IF(OR(OFFSET($AF823,0,8-COUNTBLANK($AG823:$AN823))=$F822,$BE823=$BE822),$BB822,""))</f>
        <v/>
      </c>
      <c r="BC823" s="41"/>
      <c r="BD823" s="55" t="str">
        <f t="shared" si="255"/>
        <v>90MB1BG0-C1BAY0 | 12006-00322100</v>
      </c>
      <c r="BE823" s="55" t="str">
        <f t="shared" ca="1" si="256"/>
        <v>90MB1BG0-C1BAY0 | 59MB1BGB-MB0A01S</v>
      </c>
      <c r="BF823" s="57">
        <f ca="1">IFERROR(VLOOKUP($BE823,$BD$5:$BF822,3,0)*$AE823,VLOOKUP($C823,Demanda!$A:$B,2,0)*$AE823)*IF(AT823="Phantom Alt",$BC823,TRUE)</f>
        <v>1500</v>
      </c>
      <c r="BG823" s="57">
        <f t="shared" ca="1" si="257"/>
        <v>1500</v>
      </c>
      <c r="BH823" s="57">
        <f>SUMIF(Invoice!A:A,F823,Invoice!B:B)</f>
        <v>2000</v>
      </c>
      <c r="BI823" s="57">
        <f t="shared" ca="1" si="258"/>
        <v>1500</v>
      </c>
      <c r="BJ823" s="57">
        <f ca="1">MIN((BI823-SUMIF($AS$5:AS822,AS823,$BJ$5:BJ822)),MAX(0,BH823-SUMIF($F$5:F822,F823,$BJ$5:BJ822)))</f>
        <v>1500</v>
      </c>
      <c r="BK823" s="57">
        <f t="shared" ca="1" si="259"/>
        <v>0</v>
      </c>
      <c r="BL823" s="57">
        <f ca="1">MAX(0,SUMIF(Invoice!A:A,F823,Invoice!B:B)-SUMIF(F:F,F823,BJ:BJ))*(COUNTIF(F:F,F823)=COUNTIF($F$5:F823,F823))</f>
        <v>500</v>
      </c>
    </row>
    <row r="824" spans="1:64" hidden="1">
      <c r="A824" s="43">
        <v>826</v>
      </c>
      <c r="B824" s="13" t="s">
        <v>145</v>
      </c>
      <c r="C824" s="13" t="s">
        <v>5706</v>
      </c>
      <c r="D824" s="13">
        <v>2</v>
      </c>
      <c r="E824" s="13">
        <v>2640</v>
      </c>
      <c r="F824" s="71" t="s">
        <v>1918</v>
      </c>
      <c r="G824" s="71" t="s">
        <v>1917</v>
      </c>
      <c r="H824" s="13" t="s">
        <v>1700</v>
      </c>
      <c r="I824" s="13" t="s">
        <v>55</v>
      </c>
      <c r="J824" s="28">
        <v>0</v>
      </c>
      <c r="K824" s="13" t="s">
        <v>148</v>
      </c>
      <c r="L824" s="13" t="s">
        <v>53</v>
      </c>
      <c r="M824" s="13">
        <v>1</v>
      </c>
      <c r="O824" s="13">
        <v>1</v>
      </c>
      <c r="P824" s="13">
        <v>2</v>
      </c>
      <c r="Q824" s="13">
        <v>2</v>
      </c>
      <c r="R824" s="13" t="s">
        <v>73</v>
      </c>
      <c r="S824" s="13" t="s">
        <v>73</v>
      </c>
      <c r="T824" s="13">
        <v>44901</v>
      </c>
      <c r="U824" s="13">
        <v>2958465</v>
      </c>
      <c r="V824" s="13" t="s">
        <v>5707</v>
      </c>
      <c r="W824" s="13" t="s">
        <v>144</v>
      </c>
      <c r="Y824" s="13" t="s">
        <v>143</v>
      </c>
      <c r="Z824" s="13">
        <v>7594328</v>
      </c>
      <c r="AA824" s="13">
        <v>1552</v>
      </c>
      <c r="AB824" s="13">
        <v>776</v>
      </c>
      <c r="AE824" s="51">
        <f t="shared" si="240"/>
        <v>1</v>
      </c>
      <c r="AG824" s="6" t="str">
        <f t="shared" si="241"/>
        <v>90MB1BG0-C1BAY0</v>
      </c>
      <c r="AH824" s="6" t="str">
        <f t="shared" si="242"/>
        <v>59MB1BGB-MB0A01S</v>
      </c>
      <c r="AI824" s="6" t="str">
        <f t="shared" si="243"/>
        <v/>
      </c>
      <c r="AJ824" s="6" t="str">
        <f t="shared" si="244"/>
        <v/>
      </c>
      <c r="AK824" s="6" t="str">
        <f t="shared" si="245"/>
        <v/>
      </c>
      <c r="AL824" s="6" t="str">
        <f t="shared" si="246"/>
        <v/>
      </c>
      <c r="AM824" s="6" t="str">
        <f t="shared" si="247"/>
        <v/>
      </c>
      <c r="AN824" s="6" t="str">
        <f t="shared" si="248"/>
        <v/>
      </c>
      <c r="AO824" s="6" t="str">
        <f t="shared" si="249"/>
        <v xml:space="preserve">90MB1BG0-C1BAY0 | 59MB1BGB-MB0A01S |  |  |  |  |  | </v>
      </c>
      <c r="AP824" s="6">
        <f t="shared" si="250"/>
        <v>0</v>
      </c>
      <c r="AQ824" s="4"/>
      <c r="AR824" s="6" t="b">
        <f t="shared" si="251"/>
        <v>1</v>
      </c>
      <c r="AS824" s="6" t="str">
        <f t="shared" si="252"/>
        <v>461E | 90MB1BG0-C1BAY0 | 59MB1BGB-MB0A01S |  |  |  |  |  |  | O3</v>
      </c>
      <c r="AT824" s="63">
        <f>IF(NOT(AR824),IF(TRIM($H824)="","Assembly","Phantom Alt"),VLOOKUP(F824,ZPCS04!B:G,6,0))</f>
        <v>1240</v>
      </c>
      <c r="AU824" s="7"/>
      <c r="AV824" s="38">
        <f ca="1">IF(TRIM($W824)="F",OFFSET($A$5,MATCH($AS824,$AS$5:$AS824,0)-1,0),$A824)</f>
        <v>823</v>
      </c>
      <c r="AW824" s="38">
        <f ca="1">IFERROR(OFFSET(ZPCS04!$A$1,MATCH(F824,ZPCS04!B:B,0)-1,0),100)</f>
        <v>2</v>
      </c>
      <c r="AX824" s="7"/>
      <c r="AY824" s="6" t="b">
        <f t="shared" si="253"/>
        <v>1</v>
      </c>
      <c r="AZ824" s="6" t="b">
        <f t="shared" si="254"/>
        <v>1</v>
      </c>
      <c r="BB824" s="38" t="str">
        <f ca="1">IF(AT824="Phantom Alt",MATCH($AS824,$AS$5:$AS824,0),IF(OR(OFFSET($AF824,0,8-COUNTBLANK($AG824:$AN824))=$F823,$BE824=$BE823),$BB823,""))</f>
        <v/>
      </c>
      <c r="BC824" s="41"/>
      <c r="BD824" s="55" t="str">
        <f t="shared" si="255"/>
        <v>90MB1BG0-C1BAY0 | 12006-00322400</v>
      </c>
      <c r="BE824" s="55" t="str">
        <f t="shared" ca="1" si="256"/>
        <v>90MB1BG0-C1BAY0 | 59MB1BGB-MB0A01S</v>
      </c>
      <c r="BF824" s="57">
        <f ca="1">IFERROR(VLOOKUP($BE824,$BD$5:$BF823,3,0)*$AE824,VLOOKUP($C824,Demanda!$A:$B,2,0)*$AE824)*IF(AT824="Phantom Alt",$BC824,TRUE)</f>
        <v>1500</v>
      </c>
      <c r="BG824" s="57">
        <f t="shared" ca="1" si="257"/>
        <v>0</v>
      </c>
      <c r="BH824" s="57">
        <f>SUMIF(Invoice!A:A,F824,Invoice!B:B)</f>
        <v>0</v>
      </c>
      <c r="BI824" s="57">
        <f t="shared" ca="1" si="258"/>
        <v>1500</v>
      </c>
      <c r="BJ824" s="57">
        <f ca="1">MIN((BI824-SUMIF($AS$5:AS823,AS824,$BJ$5:BJ823)),MAX(0,BH824-SUMIF($F$5:F823,F824,$BJ$5:BJ823)))</f>
        <v>0</v>
      </c>
      <c r="BK824" s="57">
        <f t="shared" ca="1" si="259"/>
        <v>0</v>
      </c>
      <c r="BL824" s="57">
        <f ca="1">MAX(0,SUMIF(Invoice!A:A,F824,Invoice!B:B)-SUMIF(F:F,F824,BJ:BJ))*(COUNTIF(F:F,F824)=COUNTIF($F$5:F824,F824))</f>
        <v>0</v>
      </c>
    </row>
    <row r="825" spans="1:64" hidden="1">
      <c r="A825" s="43">
        <v>824</v>
      </c>
      <c r="B825" s="13" t="s">
        <v>145</v>
      </c>
      <c r="C825" s="13" t="s">
        <v>5706</v>
      </c>
      <c r="D825" s="13">
        <v>2</v>
      </c>
      <c r="E825" s="13">
        <v>2650</v>
      </c>
      <c r="F825" s="71" t="s">
        <v>1919</v>
      </c>
      <c r="G825" s="71" t="s">
        <v>1920</v>
      </c>
      <c r="H825" s="13" t="s">
        <v>1707</v>
      </c>
      <c r="I825" s="13" t="s">
        <v>54</v>
      </c>
      <c r="J825" s="28">
        <v>100</v>
      </c>
      <c r="K825" s="13" t="s">
        <v>148</v>
      </c>
      <c r="L825" s="13" t="s">
        <v>53</v>
      </c>
      <c r="M825" s="13">
        <v>1</v>
      </c>
      <c r="N825" s="13">
        <v>1</v>
      </c>
      <c r="O825" s="13">
        <v>1</v>
      </c>
      <c r="P825" s="13">
        <v>2</v>
      </c>
      <c r="Q825" s="13">
        <v>4</v>
      </c>
      <c r="R825" s="13" t="s">
        <v>73</v>
      </c>
      <c r="S825" s="13" t="s">
        <v>73</v>
      </c>
      <c r="T825" s="13">
        <v>44901</v>
      </c>
      <c r="U825" s="13">
        <v>2958465</v>
      </c>
      <c r="V825" s="13" t="s">
        <v>5707</v>
      </c>
      <c r="W825" s="13" t="s">
        <v>144</v>
      </c>
      <c r="Y825" s="13" t="s">
        <v>143</v>
      </c>
      <c r="Z825" s="13">
        <v>7594328</v>
      </c>
      <c r="AA825" s="13">
        <v>1554</v>
      </c>
      <c r="AB825" s="13">
        <v>777</v>
      </c>
      <c r="AE825" s="51">
        <f t="shared" si="240"/>
        <v>1</v>
      </c>
      <c r="AG825" s="6" t="str">
        <f t="shared" si="241"/>
        <v>90MB1BG0-C1BAY0</v>
      </c>
      <c r="AH825" s="6" t="str">
        <f t="shared" si="242"/>
        <v>59MB1BGB-MB0A01S</v>
      </c>
      <c r="AI825" s="6" t="str">
        <f t="shared" si="243"/>
        <v/>
      </c>
      <c r="AJ825" s="6" t="str">
        <f t="shared" si="244"/>
        <v/>
      </c>
      <c r="AK825" s="6" t="str">
        <f t="shared" si="245"/>
        <v/>
      </c>
      <c r="AL825" s="6" t="str">
        <f t="shared" si="246"/>
        <v/>
      </c>
      <c r="AM825" s="6" t="str">
        <f t="shared" si="247"/>
        <v/>
      </c>
      <c r="AN825" s="6" t="str">
        <f t="shared" si="248"/>
        <v/>
      </c>
      <c r="AO825" s="6" t="str">
        <f t="shared" si="249"/>
        <v xml:space="preserve">90MB1BG0-C1BAY0 | 59MB1BGB-MB0A01S |  |  |  |  |  | </v>
      </c>
      <c r="AP825" s="6">
        <f t="shared" si="250"/>
        <v>100</v>
      </c>
      <c r="AQ825" s="4"/>
      <c r="AR825" s="6" t="b">
        <f t="shared" si="251"/>
        <v>1</v>
      </c>
      <c r="AS825" s="6" t="str">
        <f t="shared" si="252"/>
        <v>461E | 90MB1BG0-C1BAY0 | 59MB1BGB-MB0A01S |  |  |  |  |  |  | O4</v>
      </c>
      <c r="AT825" s="63">
        <f>IF(NOT(AR825),IF(TRIM($H825)="","Assembly","Phantom Alt"),VLOOKUP(F825,ZPCS04!B:G,6,0))</f>
        <v>781</v>
      </c>
      <c r="AU825" s="7"/>
      <c r="AV825" s="38">
        <f ca="1">IF(TRIM($W825)="F",OFFSET($A$5,MATCH($AS825,$AS$5:$AS825,0)-1,0),$A825)</f>
        <v>801</v>
      </c>
      <c r="AW825" s="38">
        <f ca="1">IFERROR(OFFSET(ZPCS04!$A$1,MATCH(F825,ZPCS04!B:B,0)-1,0),100)</f>
        <v>1.9999999800000001</v>
      </c>
      <c r="AX825" s="7"/>
      <c r="AY825" s="6" t="b">
        <f t="shared" si="253"/>
        <v>0</v>
      </c>
      <c r="AZ825" s="6" t="b">
        <f t="shared" si="254"/>
        <v>0</v>
      </c>
      <c r="BB825" s="38" t="str">
        <f ca="1">IF(AT825="Phantom Alt",MATCH($AS825,$AS$5:$AS825,0),IF(OR(OFFSET($AF825,0,8-COUNTBLANK($AG825:$AN825))=$F824,$BE825=$BE824),$BB824,""))</f>
        <v/>
      </c>
      <c r="BC825" s="41"/>
      <c r="BD825" s="55" t="str">
        <f t="shared" si="255"/>
        <v>90MB1BG0-C1BAY0 | 12006-00322500</v>
      </c>
      <c r="BE825" s="55" t="str">
        <f t="shared" ca="1" si="256"/>
        <v>90MB1BG0-C1BAY0 | 59MB1BGB-MB0A01S</v>
      </c>
      <c r="BF825" s="57">
        <f ca="1">IFERROR(VLOOKUP($BE825,$BD$5:$BF824,3,0)*$AE825,VLOOKUP($C825,Demanda!$A:$B,2,0)*$AE825)*IF(AT825="Phantom Alt",$BC825,TRUE)</f>
        <v>1500</v>
      </c>
      <c r="BG825" s="57">
        <f t="shared" ca="1" si="257"/>
        <v>1500</v>
      </c>
      <c r="BH825" s="57">
        <f>SUMIF(Invoice!A:A,F825,Invoice!B:B)</f>
        <v>2000</v>
      </c>
      <c r="BI825" s="57">
        <f t="shared" ca="1" si="258"/>
        <v>4500</v>
      </c>
      <c r="BJ825" s="57">
        <f ca="1">MIN((BI825-SUMIF($AS$5:AS824,AS825,$BJ$5:BJ824)),MAX(0,BH825-SUMIF($F$5:F824,F825,$BJ$5:BJ824)))</f>
        <v>1500</v>
      </c>
      <c r="BK825" s="57">
        <f t="shared" ca="1" si="259"/>
        <v>0</v>
      </c>
      <c r="BL825" s="57">
        <f ca="1">MAX(0,SUMIF(Invoice!A:A,F825,Invoice!B:B)-SUMIF(F:F,F825,BJ:BJ))*(COUNTIF(F:F,F825)=COUNTIF($F$5:F825,F825))</f>
        <v>500</v>
      </c>
    </row>
    <row r="826" spans="1:64" hidden="1">
      <c r="A826" s="43">
        <v>825</v>
      </c>
      <c r="B826" s="13" t="s">
        <v>145</v>
      </c>
      <c r="C826" s="13" t="s">
        <v>5706</v>
      </c>
      <c r="D826" s="13">
        <v>2</v>
      </c>
      <c r="E826" s="13">
        <v>2650</v>
      </c>
      <c r="F826" s="71" t="s">
        <v>1921</v>
      </c>
      <c r="G826" s="71" t="s">
        <v>1920</v>
      </c>
      <c r="H826" s="13" t="s">
        <v>1707</v>
      </c>
      <c r="I826" s="13" t="s">
        <v>55</v>
      </c>
      <c r="J826" s="28">
        <v>0</v>
      </c>
      <c r="K826" s="13" t="s">
        <v>148</v>
      </c>
      <c r="L826" s="13" t="s">
        <v>53</v>
      </c>
      <c r="M826" s="13">
        <v>1</v>
      </c>
      <c r="O826" s="13">
        <v>1</v>
      </c>
      <c r="P826" s="13">
        <v>2</v>
      </c>
      <c r="Q826" s="13">
        <v>5</v>
      </c>
      <c r="R826" s="13" t="s">
        <v>73</v>
      </c>
      <c r="S826" s="13" t="s">
        <v>73</v>
      </c>
      <c r="T826" s="13">
        <v>44901</v>
      </c>
      <c r="U826" s="13">
        <v>2958465</v>
      </c>
      <c r="V826" s="13" t="s">
        <v>5707</v>
      </c>
      <c r="W826" s="13" t="s">
        <v>144</v>
      </c>
      <c r="Y826" s="13" t="s">
        <v>143</v>
      </c>
      <c r="Z826" s="13">
        <v>7594328</v>
      </c>
      <c r="AA826" s="13">
        <v>1556</v>
      </c>
      <c r="AB826" s="13">
        <v>778</v>
      </c>
      <c r="AE826" s="51">
        <f t="shared" si="240"/>
        <v>1</v>
      </c>
      <c r="AG826" s="6" t="str">
        <f t="shared" si="241"/>
        <v>90MB1BG0-C1BAY0</v>
      </c>
      <c r="AH826" s="6" t="str">
        <f t="shared" si="242"/>
        <v>59MB1BGB-MB0A01S</v>
      </c>
      <c r="AI826" s="6" t="str">
        <f t="shared" si="243"/>
        <v/>
      </c>
      <c r="AJ826" s="6" t="str">
        <f t="shared" si="244"/>
        <v/>
      </c>
      <c r="AK826" s="6" t="str">
        <f t="shared" si="245"/>
        <v/>
      </c>
      <c r="AL826" s="6" t="str">
        <f t="shared" si="246"/>
        <v/>
      </c>
      <c r="AM826" s="6" t="str">
        <f t="shared" si="247"/>
        <v/>
      </c>
      <c r="AN826" s="6" t="str">
        <f t="shared" si="248"/>
        <v/>
      </c>
      <c r="AO826" s="6" t="str">
        <f t="shared" si="249"/>
        <v xml:space="preserve">90MB1BG0-C1BAY0 | 59MB1BGB-MB0A01S |  |  |  |  |  | </v>
      </c>
      <c r="AP826" s="6">
        <f t="shared" si="250"/>
        <v>0</v>
      </c>
      <c r="AQ826" s="4"/>
      <c r="AR826" s="6" t="b">
        <f t="shared" si="251"/>
        <v>1</v>
      </c>
      <c r="AS826" s="6" t="str">
        <f t="shared" si="252"/>
        <v>461E | 90MB1BG0-C1BAY0 | 59MB1BGB-MB0A01S |  |  |  |  |  |  | O4</v>
      </c>
      <c r="AT826" s="63">
        <f>IF(NOT(AR826),IF(TRIM($H826)="","Assembly","Phantom Alt"),VLOOKUP(F826,ZPCS04!B:G,6,0))</f>
        <v>781</v>
      </c>
      <c r="AU826" s="7"/>
      <c r="AV826" s="38">
        <f ca="1">IF(TRIM($W826)="F",OFFSET($A$5,MATCH($AS826,$AS$5:$AS826,0)-1,0),$A826)</f>
        <v>801</v>
      </c>
      <c r="AW826" s="38">
        <f ca="1">IFERROR(OFFSET(ZPCS04!$A$1,MATCH(F826,ZPCS04!B:B,0)-1,0),100)</f>
        <v>2</v>
      </c>
      <c r="AX826" s="7"/>
      <c r="AY826" s="6" t="b">
        <f t="shared" si="253"/>
        <v>0</v>
      </c>
      <c r="AZ826" s="6" t="b">
        <f t="shared" si="254"/>
        <v>0</v>
      </c>
      <c r="BB826" s="38" t="str">
        <f ca="1">IF(AT826="Phantom Alt",MATCH($AS826,$AS$5:$AS826,0),IF(OR(OFFSET($AF826,0,8-COUNTBLANK($AG826:$AN826))=$F825,$BE826=$BE825),$BB825,""))</f>
        <v/>
      </c>
      <c r="BC826" s="41"/>
      <c r="BD826" s="55" t="str">
        <f t="shared" si="255"/>
        <v>90MB1BG0-C1BAY0 | 12006-00322600</v>
      </c>
      <c r="BE826" s="55" t="str">
        <f t="shared" ca="1" si="256"/>
        <v>90MB1BG0-C1BAY0 | 59MB1BGB-MB0A01S</v>
      </c>
      <c r="BF826" s="57">
        <f ca="1">IFERROR(VLOOKUP($BE826,$BD$5:$BF825,3,0)*$AE826,VLOOKUP($C826,Demanda!$A:$B,2,0)*$AE826)*IF(AT826="Phantom Alt",$BC826,TRUE)</f>
        <v>1500</v>
      </c>
      <c r="BG826" s="57">
        <f t="shared" ca="1" si="257"/>
        <v>0</v>
      </c>
      <c r="BH826" s="57">
        <f>SUMIF(Invoice!A:A,F826,Invoice!B:B)</f>
        <v>0</v>
      </c>
      <c r="BI826" s="57">
        <f t="shared" ca="1" si="258"/>
        <v>4500</v>
      </c>
      <c r="BJ826" s="57">
        <f ca="1">MIN((BI826-SUMIF($AS$5:AS825,AS826,$BJ$5:BJ825)),MAX(0,BH826-SUMIF($F$5:F825,F826,$BJ$5:BJ825)))</f>
        <v>0</v>
      </c>
      <c r="BK826" s="57">
        <f t="shared" ca="1" si="259"/>
        <v>0</v>
      </c>
      <c r="BL826" s="57">
        <f ca="1">MAX(0,SUMIF(Invoice!A:A,F826,Invoice!B:B)-SUMIF(F:F,F826,BJ:BJ))*(COUNTIF(F:F,F826)=COUNTIF($F$5:F826,F826))</f>
        <v>0</v>
      </c>
    </row>
    <row r="827" spans="1:64" hidden="1">
      <c r="A827" s="43">
        <v>827</v>
      </c>
      <c r="B827" s="13" t="s">
        <v>145</v>
      </c>
      <c r="C827" s="13" t="s">
        <v>5706</v>
      </c>
      <c r="D827" s="13">
        <v>2</v>
      </c>
      <c r="E827" s="13">
        <v>2650</v>
      </c>
      <c r="F827" s="71" t="s">
        <v>1922</v>
      </c>
      <c r="G827" s="71" t="s">
        <v>1920</v>
      </c>
      <c r="H827" s="13" t="s">
        <v>1707</v>
      </c>
      <c r="I827" s="13" t="s">
        <v>55</v>
      </c>
      <c r="J827" s="28">
        <v>0</v>
      </c>
      <c r="K827" s="13" t="s">
        <v>148</v>
      </c>
      <c r="L827" s="13" t="s">
        <v>53</v>
      </c>
      <c r="M827" s="13">
        <v>1</v>
      </c>
      <c r="O827" s="13">
        <v>1</v>
      </c>
      <c r="P827" s="13">
        <v>2</v>
      </c>
      <c r="Q827" s="13">
        <v>6</v>
      </c>
      <c r="R827" s="13" t="s">
        <v>73</v>
      </c>
      <c r="S827" s="13" t="s">
        <v>73</v>
      </c>
      <c r="T827" s="13">
        <v>44901</v>
      </c>
      <c r="U827" s="13">
        <v>2958465</v>
      </c>
      <c r="V827" s="13" t="s">
        <v>5707</v>
      </c>
      <c r="W827" s="13" t="s">
        <v>144</v>
      </c>
      <c r="Y827" s="13" t="s">
        <v>143</v>
      </c>
      <c r="Z827" s="13">
        <v>7594328</v>
      </c>
      <c r="AA827" s="13">
        <v>1558</v>
      </c>
      <c r="AB827" s="13">
        <v>779</v>
      </c>
      <c r="AE827" s="51">
        <f t="shared" si="240"/>
        <v>1</v>
      </c>
      <c r="AG827" s="6" t="str">
        <f t="shared" si="241"/>
        <v>90MB1BG0-C1BAY0</v>
      </c>
      <c r="AH827" s="6" t="str">
        <f t="shared" si="242"/>
        <v>59MB1BGB-MB0A01S</v>
      </c>
      <c r="AI827" s="6" t="str">
        <f t="shared" si="243"/>
        <v/>
      </c>
      <c r="AJ827" s="6" t="str">
        <f t="shared" si="244"/>
        <v/>
      </c>
      <c r="AK827" s="6" t="str">
        <f t="shared" si="245"/>
        <v/>
      </c>
      <c r="AL827" s="6" t="str">
        <f t="shared" si="246"/>
        <v/>
      </c>
      <c r="AM827" s="6" t="str">
        <f t="shared" si="247"/>
        <v/>
      </c>
      <c r="AN827" s="6" t="str">
        <f t="shared" si="248"/>
        <v/>
      </c>
      <c r="AO827" s="6" t="str">
        <f t="shared" si="249"/>
        <v xml:space="preserve">90MB1BG0-C1BAY0 | 59MB1BGB-MB0A01S |  |  |  |  |  | </v>
      </c>
      <c r="AP827" s="6">
        <f t="shared" si="250"/>
        <v>0</v>
      </c>
      <c r="AQ827" s="4"/>
      <c r="AR827" s="6" t="b">
        <f t="shared" si="251"/>
        <v>1</v>
      </c>
      <c r="AS827" s="6" t="str">
        <f t="shared" si="252"/>
        <v>461E | 90MB1BG0-C1BAY0 | 59MB1BGB-MB0A01S |  |  |  |  |  |  | O4</v>
      </c>
      <c r="AT827" s="63">
        <f>IF(NOT(AR827),IF(TRIM($H827)="","Assembly","Phantom Alt"),VLOOKUP(F827,ZPCS04!B:G,6,0))</f>
        <v>781</v>
      </c>
      <c r="AU827" s="7"/>
      <c r="AV827" s="38">
        <f ca="1">IF(TRIM($W827)="F",OFFSET($A$5,MATCH($AS827,$AS$5:$AS827,0)-1,0),$A827)</f>
        <v>801</v>
      </c>
      <c r="AW827" s="38">
        <f ca="1">IFERROR(OFFSET(ZPCS04!$A$1,MATCH(F827,ZPCS04!B:B,0)-1,0),100)</f>
        <v>2</v>
      </c>
      <c r="AX827" s="7"/>
      <c r="AY827" s="6" t="b">
        <f t="shared" si="253"/>
        <v>0</v>
      </c>
      <c r="AZ827" s="6" t="b">
        <f t="shared" si="254"/>
        <v>0</v>
      </c>
      <c r="BB827" s="38" t="str">
        <f ca="1">IF(AT827="Phantom Alt",MATCH($AS827,$AS$5:$AS827,0),IF(OR(OFFSET($AF827,0,8-COUNTBLANK($AG827:$AN827))=$F826,$BE827=$BE826),$BB826,""))</f>
        <v/>
      </c>
      <c r="BC827" s="41"/>
      <c r="BD827" s="55" t="str">
        <f t="shared" si="255"/>
        <v>90MB1BG0-C1BAY0 | 12006-00322700</v>
      </c>
      <c r="BE827" s="55" t="str">
        <f t="shared" ca="1" si="256"/>
        <v>90MB1BG0-C1BAY0 | 59MB1BGB-MB0A01S</v>
      </c>
      <c r="BF827" s="57">
        <f ca="1">IFERROR(VLOOKUP($BE827,$BD$5:$BF826,3,0)*$AE827,VLOOKUP($C827,Demanda!$A:$B,2,0)*$AE827)*IF(AT827="Phantom Alt",$BC827,TRUE)</f>
        <v>1500</v>
      </c>
      <c r="BG827" s="57">
        <f t="shared" ca="1" si="257"/>
        <v>0</v>
      </c>
      <c r="BH827" s="57">
        <f>SUMIF(Invoice!A:A,F827,Invoice!B:B)</f>
        <v>0</v>
      </c>
      <c r="BI827" s="57">
        <f t="shared" ca="1" si="258"/>
        <v>4500</v>
      </c>
      <c r="BJ827" s="57">
        <f ca="1">MIN((BI827-SUMIF($AS$5:AS826,AS827,$BJ$5:BJ826)),MAX(0,BH827-SUMIF($F$5:F826,F827,$BJ$5:BJ826)))</f>
        <v>0</v>
      </c>
      <c r="BK827" s="57">
        <f t="shared" ca="1" si="259"/>
        <v>0</v>
      </c>
      <c r="BL827" s="57">
        <f ca="1">MAX(0,SUMIF(Invoice!A:A,F827,Invoice!B:B)-SUMIF(F:F,F827,BJ:BJ))*(COUNTIF(F:F,F827)=COUNTIF($F$5:F827,F827))</f>
        <v>0</v>
      </c>
    </row>
    <row r="828" spans="1:64" hidden="1">
      <c r="A828" s="43">
        <v>829</v>
      </c>
      <c r="B828" s="13" t="s">
        <v>145</v>
      </c>
      <c r="C828" s="13" t="s">
        <v>5706</v>
      </c>
      <c r="D828" s="13">
        <v>2</v>
      </c>
      <c r="E828" s="13">
        <v>2670</v>
      </c>
      <c r="F828" s="71" t="s">
        <v>1923</v>
      </c>
      <c r="G828" s="71" t="s">
        <v>1924</v>
      </c>
      <c r="H828" s="13" t="s">
        <v>1723</v>
      </c>
      <c r="I828" s="13" t="s">
        <v>55</v>
      </c>
      <c r="J828" s="28">
        <v>0</v>
      </c>
      <c r="K828" s="13" t="s">
        <v>148</v>
      </c>
      <c r="L828" s="13" t="s">
        <v>53</v>
      </c>
      <c r="M828" s="13">
        <v>1</v>
      </c>
      <c r="O828" s="13">
        <v>1</v>
      </c>
      <c r="P828" s="13">
        <v>2</v>
      </c>
      <c r="Q828" s="13">
        <v>2</v>
      </c>
      <c r="R828" s="13" t="s">
        <v>73</v>
      </c>
      <c r="S828" s="13" t="s">
        <v>73</v>
      </c>
      <c r="T828" s="13">
        <v>44901</v>
      </c>
      <c r="U828" s="13">
        <v>2958465</v>
      </c>
      <c r="V828" s="13" t="s">
        <v>5707</v>
      </c>
      <c r="W828" s="13" t="s">
        <v>144</v>
      </c>
      <c r="Y828" s="13" t="s">
        <v>143</v>
      </c>
      <c r="Z828" s="13">
        <v>7594328</v>
      </c>
      <c r="AA828" s="13">
        <v>1562</v>
      </c>
      <c r="AB828" s="13">
        <v>781</v>
      </c>
      <c r="AE828" s="51">
        <f t="shared" si="240"/>
        <v>1</v>
      </c>
      <c r="AG828" s="6" t="str">
        <f t="shared" si="241"/>
        <v>90MB1BG0-C1BAY0</v>
      </c>
      <c r="AH828" s="6" t="str">
        <f t="shared" si="242"/>
        <v>59MB1BGB-MB0A01S</v>
      </c>
      <c r="AI828" s="6" t="str">
        <f t="shared" si="243"/>
        <v/>
      </c>
      <c r="AJ828" s="6" t="str">
        <f t="shared" si="244"/>
        <v/>
      </c>
      <c r="AK828" s="6" t="str">
        <f t="shared" si="245"/>
        <v/>
      </c>
      <c r="AL828" s="6" t="str">
        <f t="shared" si="246"/>
        <v/>
      </c>
      <c r="AM828" s="6" t="str">
        <f t="shared" si="247"/>
        <v/>
      </c>
      <c r="AN828" s="6" t="str">
        <f t="shared" si="248"/>
        <v/>
      </c>
      <c r="AO828" s="6" t="str">
        <f t="shared" si="249"/>
        <v xml:space="preserve">90MB1BG0-C1BAY0 | 59MB1BGB-MB0A01S |  |  |  |  |  | </v>
      </c>
      <c r="AP828" s="6">
        <f t="shared" si="250"/>
        <v>0</v>
      </c>
      <c r="AQ828" s="4"/>
      <c r="AR828" s="6" t="b">
        <f t="shared" si="251"/>
        <v>1</v>
      </c>
      <c r="AS828" s="6" t="str">
        <f t="shared" si="252"/>
        <v>461E | 90MB1BG0-C1BAY0 | 59MB1BGB-MB0A01S |  |  |  |  |  |  | O6</v>
      </c>
      <c r="AT828" s="63">
        <f>IF(NOT(AR828),IF(TRIM($H828)="","Assembly","Phantom Alt"),VLOOKUP(F828,ZPCS04!B:G,6,0))</f>
        <v>912</v>
      </c>
      <c r="AU828" s="7"/>
      <c r="AV828" s="38">
        <f ca="1">IF(TRIM($W828)="F",OFFSET($A$5,MATCH($AS828,$AS$5:$AS828,0)-1,0),$A828)</f>
        <v>829</v>
      </c>
      <c r="AW828" s="38">
        <f ca="1">IFERROR(OFFSET(ZPCS04!$A$1,MATCH(F828,ZPCS04!B:B,0)-1,0),100)</f>
        <v>1.99999997</v>
      </c>
      <c r="AX828" s="7"/>
      <c r="AY828" s="6" t="b">
        <f t="shared" si="253"/>
        <v>1</v>
      </c>
      <c r="AZ828" s="6" t="b">
        <f t="shared" si="254"/>
        <v>1</v>
      </c>
      <c r="BB828" s="38" t="str">
        <f ca="1">IF(AT828="Phantom Alt",MATCH($AS828,$AS$5:$AS828,0),IF(OR(OFFSET($AF828,0,8-COUNTBLANK($AG828:$AN828))=$F827,$BE828=$BE827),$BB827,""))</f>
        <v/>
      </c>
      <c r="BC828" s="41"/>
      <c r="BD828" s="55" t="str">
        <f t="shared" si="255"/>
        <v>90MB1BG0-C1BAY0 | 12007-00016000</v>
      </c>
      <c r="BE828" s="55" t="str">
        <f t="shared" ca="1" si="256"/>
        <v>90MB1BG0-C1BAY0 | 59MB1BGB-MB0A01S</v>
      </c>
      <c r="BF828" s="57">
        <f ca="1">IFERROR(VLOOKUP($BE828,$BD$5:$BF827,3,0)*$AE828,VLOOKUP($C828,Demanda!$A:$B,2,0)*$AE828)*IF(AT828="Phantom Alt",$BC828,TRUE)</f>
        <v>1500</v>
      </c>
      <c r="BG828" s="57">
        <f t="shared" ca="1" si="257"/>
        <v>0</v>
      </c>
      <c r="BH828" s="57">
        <f>SUMIF(Invoice!A:A,F828,Invoice!B:B)</f>
        <v>3000</v>
      </c>
      <c r="BI828" s="57">
        <f t="shared" ca="1" si="258"/>
        <v>1500</v>
      </c>
      <c r="BJ828" s="57">
        <f ca="1">MIN((BI828-SUMIF($AS$5:AS827,AS828,$BJ$5:BJ827)),MAX(0,BH828-SUMIF($F$5:F827,F828,$BJ$5:BJ827)))</f>
        <v>1500</v>
      </c>
      <c r="BK828" s="57">
        <f t="shared" ca="1" si="259"/>
        <v>0</v>
      </c>
      <c r="BL828" s="57">
        <f ca="1">MAX(0,SUMIF(Invoice!A:A,F828,Invoice!B:B)-SUMIF(F:F,F828,BJ:BJ))*(COUNTIF(F:F,F828)=COUNTIF($F$5:F828,F828))</f>
        <v>1500</v>
      </c>
    </row>
    <row r="829" spans="1:64" hidden="1">
      <c r="A829" s="43">
        <v>828</v>
      </c>
      <c r="B829" s="13" t="s">
        <v>145</v>
      </c>
      <c r="C829" s="13" t="s">
        <v>5706</v>
      </c>
      <c r="D829" s="13">
        <v>2</v>
      </c>
      <c r="E829" s="13">
        <v>2670</v>
      </c>
      <c r="F829" s="71" t="s">
        <v>1925</v>
      </c>
      <c r="G829" s="71" t="s">
        <v>1926</v>
      </c>
      <c r="H829" s="13" t="s">
        <v>1723</v>
      </c>
      <c r="I829" s="13" t="s">
        <v>55</v>
      </c>
      <c r="J829" s="28">
        <v>0</v>
      </c>
      <c r="K829" s="13" t="s">
        <v>148</v>
      </c>
      <c r="L829" s="13" t="s">
        <v>53</v>
      </c>
      <c r="M829" s="13">
        <v>1</v>
      </c>
      <c r="O829" s="13">
        <v>1</v>
      </c>
      <c r="P829" s="13">
        <v>2</v>
      </c>
      <c r="Q829" s="13">
        <v>3</v>
      </c>
      <c r="R829" s="13" t="s">
        <v>73</v>
      </c>
      <c r="S829" s="13" t="s">
        <v>73</v>
      </c>
      <c r="T829" s="13">
        <v>44901</v>
      </c>
      <c r="U829" s="13">
        <v>2958465</v>
      </c>
      <c r="V829" s="13" t="s">
        <v>5707</v>
      </c>
      <c r="W829" s="13" t="s">
        <v>144</v>
      </c>
      <c r="Y829" s="13" t="s">
        <v>143</v>
      </c>
      <c r="Z829" s="13">
        <v>7594328</v>
      </c>
      <c r="AA829" s="13">
        <v>1564</v>
      </c>
      <c r="AB829" s="13">
        <v>782</v>
      </c>
      <c r="AE829" s="51">
        <f t="shared" si="240"/>
        <v>1</v>
      </c>
      <c r="AG829" s="6" t="str">
        <f t="shared" si="241"/>
        <v>90MB1BG0-C1BAY0</v>
      </c>
      <c r="AH829" s="6" t="str">
        <f t="shared" si="242"/>
        <v>59MB1BGB-MB0A01S</v>
      </c>
      <c r="AI829" s="6" t="str">
        <f t="shared" si="243"/>
        <v/>
      </c>
      <c r="AJ829" s="6" t="str">
        <f t="shared" si="244"/>
        <v/>
      </c>
      <c r="AK829" s="6" t="str">
        <f t="shared" si="245"/>
        <v/>
      </c>
      <c r="AL829" s="6" t="str">
        <f t="shared" si="246"/>
        <v/>
      </c>
      <c r="AM829" s="6" t="str">
        <f t="shared" si="247"/>
        <v/>
      </c>
      <c r="AN829" s="6" t="str">
        <f t="shared" si="248"/>
        <v/>
      </c>
      <c r="AO829" s="6" t="str">
        <f t="shared" si="249"/>
        <v xml:space="preserve">90MB1BG0-C1BAY0 | 59MB1BGB-MB0A01S |  |  |  |  |  | </v>
      </c>
      <c r="AP829" s="6">
        <f t="shared" si="250"/>
        <v>0</v>
      </c>
      <c r="AQ829" s="4"/>
      <c r="AR829" s="6" t="b">
        <f t="shared" si="251"/>
        <v>1</v>
      </c>
      <c r="AS829" s="6" t="str">
        <f t="shared" si="252"/>
        <v>461E | 90MB1BG0-C1BAY0 | 59MB1BGB-MB0A01S |  |  |  |  |  |  | O6</v>
      </c>
      <c r="AT829" s="63">
        <f>IF(NOT(AR829),IF(TRIM($H829)="","Assembly","Phantom Alt"),VLOOKUP(F829,ZPCS04!B:G,6,0))</f>
        <v>912</v>
      </c>
      <c r="AU829" s="7"/>
      <c r="AV829" s="38">
        <f ca="1">IF(TRIM($W829)="F",OFFSET($A$5,MATCH($AS829,$AS$5:$AS829,0)-1,0),$A829)</f>
        <v>829</v>
      </c>
      <c r="AW829" s="38">
        <f ca="1">IFERROR(OFFSET(ZPCS04!$A$1,MATCH(F829,ZPCS04!B:B,0)-1,0),100)</f>
        <v>2</v>
      </c>
      <c r="AX829" s="7"/>
      <c r="AY829" s="6" t="b">
        <f t="shared" si="253"/>
        <v>1</v>
      </c>
      <c r="AZ829" s="6" t="b">
        <f t="shared" si="254"/>
        <v>1</v>
      </c>
      <c r="BB829" s="38" t="str">
        <f ca="1">IF(AT829="Phantom Alt",MATCH($AS829,$AS$5:$AS829,0),IF(OR(OFFSET($AF829,0,8-COUNTBLANK($AG829:$AN829))=$F828,$BE829=$BE828),$BB828,""))</f>
        <v/>
      </c>
      <c r="BC829" s="41"/>
      <c r="BD829" s="55" t="str">
        <f t="shared" si="255"/>
        <v>90MB1BG0-C1BAY0 | 12007-00016200</v>
      </c>
      <c r="BE829" s="55" t="str">
        <f t="shared" ca="1" si="256"/>
        <v>90MB1BG0-C1BAY0 | 59MB1BGB-MB0A01S</v>
      </c>
      <c r="BF829" s="57">
        <f ca="1">IFERROR(VLOOKUP($BE829,$BD$5:$BF828,3,0)*$AE829,VLOOKUP($C829,Demanda!$A:$B,2,0)*$AE829)*IF(AT829="Phantom Alt",$BC829,TRUE)</f>
        <v>1500</v>
      </c>
      <c r="BG829" s="57">
        <f t="shared" ca="1" si="257"/>
        <v>0</v>
      </c>
      <c r="BH829" s="57">
        <f>SUMIF(Invoice!A:A,F829,Invoice!B:B)</f>
        <v>0</v>
      </c>
      <c r="BI829" s="57">
        <f t="shared" ca="1" si="258"/>
        <v>1500</v>
      </c>
      <c r="BJ829" s="57">
        <f ca="1">MIN((BI829-SUMIF($AS$5:AS828,AS829,$BJ$5:BJ828)),MAX(0,BH829-SUMIF($F$5:F828,F829,$BJ$5:BJ828)))</f>
        <v>0</v>
      </c>
      <c r="BK829" s="57">
        <f t="shared" ca="1" si="259"/>
        <v>0</v>
      </c>
      <c r="BL829" s="57">
        <f ca="1">MAX(0,SUMIF(Invoice!A:A,F829,Invoice!B:B)-SUMIF(F:F,F829,BJ:BJ))*(COUNTIF(F:F,F829)=COUNTIF($F$5:F829,F829))</f>
        <v>0</v>
      </c>
    </row>
    <row r="830" spans="1:64" hidden="1">
      <c r="A830" s="43">
        <v>830</v>
      </c>
      <c r="B830" s="13" t="s">
        <v>145</v>
      </c>
      <c r="C830" s="13" t="s">
        <v>5706</v>
      </c>
      <c r="D830" s="13">
        <v>2</v>
      </c>
      <c r="E830" s="13">
        <v>2670</v>
      </c>
      <c r="F830" s="71" t="s">
        <v>1927</v>
      </c>
      <c r="G830" s="71" t="s">
        <v>1928</v>
      </c>
      <c r="H830" s="13" t="s">
        <v>1723</v>
      </c>
      <c r="I830" s="13" t="s">
        <v>54</v>
      </c>
      <c r="J830" s="28">
        <v>100</v>
      </c>
      <c r="K830" s="13" t="s">
        <v>148</v>
      </c>
      <c r="L830" s="13" t="s">
        <v>53</v>
      </c>
      <c r="M830" s="13">
        <v>1</v>
      </c>
      <c r="N830" s="13">
        <v>1</v>
      </c>
      <c r="O830" s="13">
        <v>1</v>
      </c>
      <c r="P830" s="13">
        <v>2</v>
      </c>
      <c r="Q830" s="13">
        <v>1</v>
      </c>
      <c r="R830" s="13" t="s">
        <v>73</v>
      </c>
      <c r="S830" s="13" t="s">
        <v>73</v>
      </c>
      <c r="T830" s="13">
        <v>44901</v>
      </c>
      <c r="U830" s="13">
        <v>2958465</v>
      </c>
      <c r="V830" s="13" t="s">
        <v>5707</v>
      </c>
      <c r="W830" s="13" t="s">
        <v>144</v>
      </c>
      <c r="Y830" s="13" t="s">
        <v>143</v>
      </c>
      <c r="Z830" s="13">
        <v>7594328</v>
      </c>
      <c r="AA830" s="13">
        <v>1560</v>
      </c>
      <c r="AB830" s="13">
        <v>780</v>
      </c>
      <c r="AE830" s="51">
        <f t="shared" si="240"/>
        <v>1</v>
      </c>
      <c r="AG830" s="6" t="str">
        <f t="shared" si="241"/>
        <v>90MB1BG0-C1BAY0</v>
      </c>
      <c r="AH830" s="6" t="str">
        <f t="shared" si="242"/>
        <v>59MB1BGB-MB0A01S</v>
      </c>
      <c r="AI830" s="6" t="str">
        <f t="shared" si="243"/>
        <v/>
      </c>
      <c r="AJ830" s="6" t="str">
        <f t="shared" si="244"/>
        <v/>
      </c>
      <c r="AK830" s="6" t="str">
        <f t="shared" si="245"/>
        <v/>
      </c>
      <c r="AL830" s="6" t="str">
        <f t="shared" si="246"/>
        <v/>
      </c>
      <c r="AM830" s="6" t="str">
        <f t="shared" si="247"/>
        <v/>
      </c>
      <c r="AN830" s="6" t="str">
        <f t="shared" si="248"/>
        <v/>
      </c>
      <c r="AO830" s="6" t="str">
        <f t="shared" si="249"/>
        <v xml:space="preserve">90MB1BG0-C1BAY0 | 59MB1BGB-MB0A01S |  |  |  |  |  | </v>
      </c>
      <c r="AP830" s="6">
        <f t="shared" si="250"/>
        <v>100</v>
      </c>
      <c r="AQ830" s="4"/>
      <c r="AR830" s="6" t="b">
        <f t="shared" si="251"/>
        <v>1</v>
      </c>
      <c r="AS830" s="6" t="str">
        <f t="shared" si="252"/>
        <v>461E | 90MB1BG0-C1BAY0 | 59MB1BGB-MB0A01S |  |  |  |  |  |  | O6</v>
      </c>
      <c r="AT830" s="63">
        <f>IF(NOT(AR830),IF(TRIM($H830)="","Assembly","Phantom Alt"),VLOOKUP(F830,ZPCS04!B:G,6,0))</f>
        <v>912</v>
      </c>
      <c r="AU830" s="7"/>
      <c r="AV830" s="38">
        <f ca="1">IF(TRIM($W830)="F",OFFSET($A$5,MATCH($AS830,$AS$5:$AS830,0)-1,0),$A830)</f>
        <v>829</v>
      </c>
      <c r="AW830" s="38">
        <f ca="1">IFERROR(OFFSET(ZPCS04!$A$1,MATCH(F830,ZPCS04!B:B,0)-1,0),100)</f>
        <v>2</v>
      </c>
      <c r="AX830" s="7"/>
      <c r="AY830" s="6" t="b">
        <f t="shared" si="253"/>
        <v>1</v>
      </c>
      <c r="AZ830" s="6" t="b">
        <f t="shared" si="254"/>
        <v>1</v>
      </c>
      <c r="BB830" s="38" t="str">
        <f ca="1">IF(AT830="Phantom Alt",MATCH($AS830,$AS$5:$AS830,0),IF(OR(OFFSET($AF830,0,8-COUNTBLANK($AG830:$AN830))=$F829,$BE830=$BE829),$BB829,""))</f>
        <v/>
      </c>
      <c r="BC830" s="41"/>
      <c r="BD830" s="55" t="str">
        <f t="shared" si="255"/>
        <v>90MB1BG0-C1BAY0 | 12007-00016300</v>
      </c>
      <c r="BE830" s="55" t="str">
        <f t="shared" ca="1" si="256"/>
        <v>90MB1BG0-C1BAY0 | 59MB1BGB-MB0A01S</v>
      </c>
      <c r="BF830" s="57">
        <f ca="1">IFERROR(VLOOKUP($BE830,$BD$5:$BF829,3,0)*$AE830,VLOOKUP($C830,Demanda!$A:$B,2,0)*$AE830)*IF(AT830="Phantom Alt",$BC830,TRUE)</f>
        <v>1500</v>
      </c>
      <c r="BG830" s="57">
        <f t="shared" ca="1" si="257"/>
        <v>1500</v>
      </c>
      <c r="BH830" s="57">
        <f>SUMIF(Invoice!A:A,F830,Invoice!B:B)</f>
        <v>0</v>
      </c>
      <c r="BI830" s="57">
        <f t="shared" ca="1" si="258"/>
        <v>1500</v>
      </c>
      <c r="BJ830" s="57">
        <f ca="1">MIN((BI830-SUMIF($AS$5:AS829,AS830,$BJ$5:BJ829)),MAX(0,BH830-SUMIF($F$5:F829,F830,$BJ$5:BJ829)))</f>
        <v>0</v>
      </c>
      <c r="BK830" s="57">
        <f t="shared" ca="1" si="259"/>
        <v>0</v>
      </c>
      <c r="BL830" s="57">
        <f ca="1">MAX(0,SUMIF(Invoice!A:A,F830,Invoice!B:B)-SUMIF(F:F,F830,BJ:BJ))*(COUNTIF(F:F,F830)=COUNTIF($F$5:F830,F830))</f>
        <v>0</v>
      </c>
    </row>
    <row r="831" spans="1:64" hidden="1">
      <c r="A831" s="43">
        <v>834</v>
      </c>
      <c r="B831" s="13" t="s">
        <v>145</v>
      </c>
      <c r="C831" s="13" t="s">
        <v>5706</v>
      </c>
      <c r="D831" s="13">
        <v>2</v>
      </c>
      <c r="E831" s="13">
        <v>2680</v>
      </c>
      <c r="F831" s="71" t="s">
        <v>1929</v>
      </c>
      <c r="G831" s="71" t="s">
        <v>1930</v>
      </c>
      <c r="H831" s="13" t="s">
        <v>1729</v>
      </c>
      <c r="I831" s="13" t="s">
        <v>54</v>
      </c>
      <c r="J831" s="28">
        <v>100</v>
      </c>
      <c r="K831" s="13" t="s">
        <v>148</v>
      </c>
      <c r="L831" s="13" t="s">
        <v>53</v>
      </c>
      <c r="M831" s="13">
        <v>1</v>
      </c>
      <c r="N831" s="13">
        <v>1</v>
      </c>
      <c r="O831" s="13">
        <v>1</v>
      </c>
      <c r="P831" s="13">
        <v>2</v>
      </c>
      <c r="Q831" s="13">
        <v>3</v>
      </c>
      <c r="R831" s="13" t="s">
        <v>73</v>
      </c>
      <c r="S831" s="13" t="s">
        <v>73</v>
      </c>
      <c r="T831" s="13">
        <v>44901</v>
      </c>
      <c r="U831" s="13">
        <v>2958465</v>
      </c>
      <c r="V831" s="13" t="s">
        <v>5707</v>
      </c>
      <c r="W831" s="13" t="s">
        <v>144</v>
      </c>
      <c r="Y831" s="13" t="s">
        <v>143</v>
      </c>
      <c r="Z831" s="13">
        <v>7594328</v>
      </c>
      <c r="AA831" s="13">
        <v>1566</v>
      </c>
      <c r="AB831" s="13">
        <v>783</v>
      </c>
      <c r="AE831" s="51">
        <f t="shared" si="240"/>
        <v>1</v>
      </c>
      <c r="AG831" s="6" t="str">
        <f t="shared" si="241"/>
        <v>90MB1BG0-C1BAY0</v>
      </c>
      <c r="AH831" s="6" t="str">
        <f t="shared" si="242"/>
        <v>59MB1BGB-MB0A01S</v>
      </c>
      <c r="AI831" s="6" t="str">
        <f t="shared" si="243"/>
        <v/>
      </c>
      <c r="AJ831" s="6" t="str">
        <f t="shared" si="244"/>
        <v/>
      </c>
      <c r="AK831" s="6" t="str">
        <f t="shared" si="245"/>
        <v/>
      </c>
      <c r="AL831" s="6" t="str">
        <f t="shared" si="246"/>
        <v/>
      </c>
      <c r="AM831" s="6" t="str">
        <f t="shared" si="247"/>
        <v/>
      </c>
      <c r="AN831" s="6" t="str">
        <f t="shared" si="248"/>
        <v/>
      </c>
      <c r="AO831" s="6" t="str">
        <f t="shared" si="249"/>
        <v xml:space="preserve">90MB1BG0-C1BAY0 | 59MB1BGB-MB0A01S |  |  |  |  |  | </v>
      </c>
      <c r="AP831" s="6">
        <f t="shared" si="250"/>
        <v>100</v>
      </c>
      <c r="AQ831" s="4"/>
      <c r="AR831" s="6" t="b">
        <f t="shared" si="251"/>
        <v>1</v>
      </c>
      <c r="AS831" s="6" t="str">
        <f t="shared" si="252"/>
        <v>461E | 90MB1BG0-C1BAY0 | 59MB1BGB-MB0A01S |  |  |  |  |  |  | O7</v>
      </c>
      <c r="AT831" s="63">
        <f>IF(NOT(AR831),IF(TRIM($H831)="","Assembly","Phantom Alt"),VLOOKUP(F831,ZPCS04!B:G,6,0))</f>
        <v>1008</v>
      </c>
      <c r="AU831" s="7"/>
      <c r="AV831" s="38">
        <f ca="1">IF(TRIM($W831)="F",OFFSET($A$5,MATCH($AS831,$AS$5:$AS831,0)-1,0),$A831)</f>
        <v>807</v>
      </c>
      <c r="AW831" s="38">
        <f ca="1">IFERROR(OFFSET(ZPCS04!$A$1,MATCH(F831,ZPCS04!B:B,0)-1,0),100)</f>
        <v>1.999999935</v>
      </c>
      <c r="AX831" s="7"/>
      <c r="AY831" s="6" t="b">
        <f t="shared" si="253"/>
        <v>0</v>
      </c>
      <c r="AZ831" s="6" t="b">
        <f t="shared" si="254"/>
        <v>1</v>
      </c>
      <c r="BB831" s="38" t="str">
        <f ca="1">IF(AT831="Phantom Alt",MATCH($AS831,$AS$5:$AS831,0),IF(OR(OFFSET($AF831,0,8-COUNTBLANK($AG831:$AN831))=$F830,$BE831=$BE830),$BB830,""))</f>
        <v/>
      </c>
      <c r="BC831" s="41"/>
      <c r="BD831" s="55" t="str">
        <f t="shared" si="255"/>
        <v>90MB1BG0-C1BAY0 | 12007-00033200</v>
      </c>
      <c r="BE831" s="55" t="str">
        <f t="shared" ca="1" si="256"/>
        <v>90MB1BG0-C1BAY0 | 59MB1BGB-MB0A01S</v>
      </c>
      <c r="BF831" s="57">
        <f ca="1">IFERROR(VLOOKUP($BE831,$BD$5:$BF830,3,0)*$AE831,VLOOKUP($C831,Demanda!$A:$B,2,0)*$AE831)*IF(AT831="Phantom Alt",$BC831,TRUE)</f>
        <v>1500</v>
      </c>
      <c r="BG831" s="57">
        <f t="shared" ca="1" si="257"/>
        <v>1500</v>
      </c>
      <c r="BH831" s="57">
        <f>SUMIF(Invoice!A:A,F831,Invoice!B:B)</f>
        <v>6500</v>
      </c>
      <c r="BI831" s="57">
        <f t="shared" ca="1" si="258"/>
        <v>3000</v>
      </c>
      <c r="BJ831" s="57">
        <f ca="1">MIN((BI831-SUMIF($AS$5:AS830,AS831,$BJ$5:BJ830)),MAX(0,BH831-SUMIF($F$5:F830,F831,$BJ$5:BJ830)))</f>
        <v>1000</v>
      </c>
      <c r="BK831" s="57">
        <f t="shared" ca="1" si="259"/>
        <v>0</v>
      </c>
      <c r="BL831" s="57">
        <f ca="1">MAX(0,SUMIF(Invoice!A:A,F831,Invoice!B:B)-SUMIF(F:F,F831,BJ:BJ))*(COUNTIF(F:F,F831)=COUNTIF($F$5:F831,F831))</f>
        <v>5500</v>
      </c>
    </row>
    <row r="832" spans="1:64" hidden="1">
      <c r="A832" s="43">
        <v>831</v>
      </c>
      <c r="B832" s="13" t="s">
        <v>145</v>
      </c>
      <c r="C832" s="13" t="s">
        <v>5706</v>
      </c>
      <c r="D832" s="13">
        <v>2</v>
      </c>
      <c r="E832" s="13">
        <v>2680</v>
      </c>
      <c r="F832" s="71" t="s">
        <v>1931</v>
      </c>
      <c r="G832" s="71" t="s">
        <v>1932</v>
      </c>
      <c r="H832" s="13" t="s">
        <v>1729</v>
      </c>
      <c r="I832" s="13" t="s">
        <v>55</v>
      </c>
      <c r="J832" s="28">
        <v>0</v>
      </c>
      <c r="K832" s="13" t="s">
        <v>148</v>
      </c>
      <c r="L832" s="13" t="s">
        <v>53</v>
      </c>
      <c r="M832" s="13">
        <v>1</v>
      </c>
      <c r="O832" s="13">
        <v>1</v>
      </c>
      <c r="P832" s="13">
        <v>2</v>
      </c>
      <c r="Q832" s="13">
        <v>4</v>
      </c>
      <c r="R832" s="13" t="s">
        <v>73</v>
      </c>
      <c r="S832" s="13" t="s">
        <v>73</v>
      </c>
      <c r="T832" s="13">
        <v>44901</v>
      </c>
      <c r="U832" s="13">
        <v>2958465</v>
      </c>
      <c r="V832" s="13" t="s">
        <v>5707</v>
      </c>
      <c r="W832" s="13" t="s">
        <v>144</v>
      </c>
      <c r="Y832" s="13" t="s">
        <v>143</v>
      </c>
      <c r="Z832" s="13">
        <v>7594328</v>
      </c>
      <c r="AA832" s="13">
        <v>1568</v>
      </c>
      <c r="AB832" s="13">
        <v>784</v>
      </c>
      <c r="AE832" s="51">
        <f t="shared" si="240"/>
        <v>1</v>
      </c>
      <c r="AG832" s="6" t="str">
        <f t="shared" si="241"/>
        <v>90MB1BG0-C1BAY0</v>
      </c>
      <c r="AH832" s="6" t="str">
        <f t="shared" si="242"/>
        <v>59MB1BGB-MB0A01S</v>
      </c>
      <c r="AI832" s="6" t="str">
        <f t="shared" si="243"/>
        <v/>
      </c>
      <c r="AJ832" s="6" t="str">
        <f t="shared" si="244"/>
        <v/>
      </c>
      <c r="AK832" s="6" t="str">
        <f t="shared" si="245"/>
        <v/>
      </c>
      <c r="AL832" s="6" t="str">
        <f t="shared" si="246"/>
        <v/>
      </c>
      <c r="AM832" s="6" t="str">
        <f t="shared" si="247"/>
        <v/>
      </c>
      <c r="AN832" s="6" t="str">
        <f t="shared" si="248"/>
        <v/>
      </c>
      <c r="AO832" s="6" t="str">
        <f t="shared" si="249"/>
        <v xml:space="preserve">90MB1BG0-C1BAY0 | 59MB1BGB-MB0A01S |  |  |  |  |  | </v>
      </c>
      <c r="AP832" s="6">
        <f t="shared" si="250"/>
        <v>0</v>
      </c>
      <c r="AQ832" s="4"/>
      <c r="AR832" s="6" t="b">
        <f t="shared" si="251"/>
        <v>1</v>
      </c>
      <c r="AS832" s="6" t="str">
        <f t="shared" si="252"/>
        <v>461E | 90MB1BG0-C1BAY0 | 59MB1BGB-MB0A01S |  |  |  |  |  |  | O7</v>
      </c>
      <c r="AT832" s="63">
        <f>IF(NOT(AR832),IF(TRIM($H832)="","Assembly","Phantom Alt"),VLOOKUP(F832,ZPCS04!B:G,6,0))</f>
        <v>1008</v>
      </c>
      <c r="AU832" s="7"/>
      <c r="AV832" s="38">
        <f ca="1">IF(TRIM($W832)="F",OFFSET($A$5,MATCH($AS832,$AS$5:$AS832,0)-1,0),$A832)</f>
        <v>807</v>
      </c>
      <c r="AW832" s="38">
        <f ca="1">IFERROR(OFFSET(ZPCS04!$A$1,MATCH(F832,ZPCS04!B:B,0)-1,0),100)</f>
        <v>2</v>
      </c>
      <c r="AX832" s="7"/>
      <c r="AY832" s="6" t="b">
        <f t="shared" si="253"/>
        <v>0</v>
      </c>
      <c r="AZ832" s="6" t="b">
        <f t="shared" si="254"/>
        <v>1</v>
      </c>
      <c r="BB832" s="38" t="str">
        <f ca="1">IF(AT832="Phantom Alt",MATCH($AS832,$AS$5:$AS832,0),IF(OR(OFFSET($AF832,0,8-COUNTBLANK($AG832:$AN832))=$F831,$BE832=$BE831),$BB831,""))</f>
        <v/>
      </c>
      <c r="BC832" s="41"/>
      <c r="BD832" s="55" t="str">
        <f t="shared" si="255"/>
        <v>90MB1BG0-C1BAY0 | 12007-00033400</v>
      </c>
      <c r="BE832" s="55" t="str">
        <f t="shared" ca="1" si="256"/>
        <v>90MB1BG0-C1BAY0 | 59MB1BGB-MB0A01S</v>
      </c>
      <c r="BF832" s="57">
        <f ca="1">IFERROR(VLOOKUP($BE832,$BD$5:$BF831,3,0)*$AE832,VLOOKUP($C832,Demanda!$A:$B,2,0)*$AE832)*IF(AT832="Phantom Alt",$BC832,TRUE)</f>
        <v>1500</v>
      </c>
      <c r="BG832" s="57">
        <f t="shared" ca="1" si="257"/>
        <v>0</v>
      </c>
      <c r="BH832" s="57">
        <f>SUMIF(Invoice!A:A,F832,Invoice!B:B)</f>
        <v>0</v>
      </c>
      <c r="BI832" s="57">
        <f t="shared" ca="1" si="258"/>
        <v>3000</v>
      </c>
      <c r="BJ832" s="57">
        <f ca="1">MIN((BI832-SUMIF($AS$5:AS831,AS832,$BJ$5:BJ831)),MAX(0,BH832-SUMIF($F$5:F831,F832,$BJ$5:BJ831)))</f>
        <v>0</v>
      </c>
      <c r="BK832" s="57">
        <f t="shared" ca="1" si="259"/>
        <v>0</v>
      </c>
      <c r="BL832" s="57">
        <f ca="1">MAX(0,SUMIF(Invoice!A:A,F832,Invoice!B:B)-SUMIF(F:F,F832,BJ:BJ))*(COUNTIF(F:F,F832)=COUNTIF($F$5:F832,F832))</f>
        <v>0</v>
      </c>
    </row>
    <row r="833" spans="1:64" hidden="1">
      <c r="A833" s="43">
        <v>832</v>
      </c>
      <c r="B833" s="13" t="s">
        <v>145</v>
      </c>
      <c r="C833" s="13" t="s">
        <v>5706</v>
      </c>
      <c r="D833" s="13">
        <v>2</v>
      </c>
      <c r="E833" s="13">
        <v>2680</v>
      </c>
      <c r="F833" s="71" t="s">
        <v>1933</v>
      </c>
      <c r="G833" s="71" t="s">
        <v>1934</v>
      </c>
      <c r="H833" s="13" t="s">
        <v>1729</v>
      </c>
      <c r="I833" s="13" t="s">
        <v>55</v>
      </c>
      <c r="J833" s="28">
        <v>0</v>
      </c>
      <c r="K833" s="13" t="s">
        <v>148</v>
      </c>
      <c r="L833" s="13" t="s">
        <v>53</v>
      </c>
      <c r="M833" s="13">
        <v>1</v>
      </c>
      <c r="O833" s="13">
        <v>1</v>
      </c>
      <c r="P833" s="13">
        <v>2</v>
      </c>
      <c r="Q833" s="13">
        <v>5</v>
      </c>
      <c r="R833" s="13" t="s">
        <v>73</v>
      </c>
      <c r="S833" s="13" t="s">
        <v>73</v>
      </c>
      <c r="T833" s="13">
        <v>44901</v>
      </c>
      <c r="U833" s="13">
        <v>2958465</v>
      </c>
      <c r="V833" s="13" t="s">
        <v>5707</v>
      </c>
      <c r="W833" s="13" t="s">
        <v>144</v>
      </c>
      <c r="Y833" s="13" t="s">
        <v>143</v>
      </c>
      <c r="Z833" s="13">
        <v>7594328</v>
      </c>
      <c r="AA833" s="13">
        <v>1570</v>
      </c>
      <c r="AB833" s="13">
        <v>785</v>
      </c>
      <c r="AE833" s="51">
        <f t="shared" si="240"/>
        <v>1</v>
      </c>
      <c r="AG833" s="6" t="str">
        <f t="shared" si="241"/>
        <v>90MB1BG0-C1BAY0</v>
      </c>
      <c r="AH833" s="6" t="str">
        <f t="shared" si="242"/>
        <v>59MB1BGB-MB0A01S</v>
      </c>
      <c r="AI833" s="6" t="str">
        <f t="shared" si="243"/>
        <v/>
      </c>
      <c r="AJ833" s="6" t="str">
        <f t="shared" si="244"/>
        <v/>
      </c>
      <c r="AK833" s="6" t="str">
        <f t="shared" si="245"/>
        <v/>
      </c>
      <c r="AL833" s="6" t="str">
        <f t="shared" si="246"/>
        <v/>
      </c>
      <c r="AM833" s="6" t="str">
        <f t="shared" si="247"/>
        <v/>
      </c>
      <c r="AN833" s="6" t="str">
        <f t="shared" si="248"/>
        <v/>
      </c>
      <c r="AO833" s="6" t="str">
        <f t="shared" si="249"/>
        <v xml:space="preserve">90MB1BG0-C1BAY0 | 59MB1BGB-MB0A01S |  |  |  |  |  | </v>
      </c>
      <c r="AP833" s="6">
        <f t="shared" si="250"/>
        <v>0</v>
      </c>
      <c r="AQ833" s="4"/>
      <c r="AR833" s="6" t="b">
        <f t="shared" si="251"/>
        <v>1</v>
      </c>
      <c r="AS833" s="6" t="str">
        <f t="shared" si="252"/>
        <v>461E | 90MB1BG0-C1BAY0 | 59MB1BGB-MB0A01S |  |  |  |  |  |  | O7</v>
      </c>
      <c r="AT833" s="63">
        <f>IF(NOT(AR833),IF(TRIM($H833)="","Assembly","Phantom Alt"),VLOOKUP(F833,ZPCS04!B:G,6,0))</f>
        <v>1008</v>
      </c>
      <c r="AU833" s="7"/>
      <c r="AV833" s="38">
        <f ca="1">IF(TRIM($W833)="F",OFFSET($A$5,MATCH($AS833,$AS$5:$AS833,0)-1,0),$A833)</f>
        <v>807</v>
      </c>
      <c r="AW833" s="38">
        <f ca="1">IFERROR(OFFSET(ZPCS04!$A$1,MATCH(F833,ZPCS04!B:B,0)-1,0),100)</f>
        <v>2</v>
      </c>
      <c r="AX833" s="7"/>
      <c r="AY833" s="6" t="b">
        <f t="shared" si="253"/>
        <v>0</v>
      </c>
      <c r="AZ833" s="6" t="b">
        <f t="shared" si="254"/>
        <v>1</v>
      </c>
      <c r="BB833" s="38" t="str">
        <f ca="1">IF(AT833="Phantom Alt",MATCH($AS833,$AS$5:$AS833,0),IF(OR(OFFSET($AF833,0,8-COUNTBLANK($AG833:$AN833))=$F832,$BE833=$BE832),$BB832,""))</f>
        <v/>
      </c>
      <c r="BC833" s="41"/>
      <c r="BD833" s="55" t="str">
        <f t="shared" si="255"/>
        <v>90MB1BG0-C1BAY0 | 12007-00033600</v>
      </c>
      <c r="BE833" s="55" t="str">
        <f t="shared" ca="1" si="256"/>
        <v>90MB1BG0-C1BAY0 | 59MB1BGB-MB0A01S</v>
      </c>
      <c r="BF833" s="57">
        <f ca="1">IFERROR(VLOOKUP($BE833,$BD$5:$BF832,3,0)*$AE833,VLOOKUP($C833,Demanda!$A:$B,2,0)*$AE833)*IF(AT833="Phantom Alt",$BC833,TRUE)</f>
        <v>1500</v>
      </c>
      <c r="BG833" s="57">
        <f t="shared" ca="1" si="257"/>
        <v>0</v>
      </c>
      <c r="BH833" s="57">
        <f>SUMIF(Invoice!A:A,F833,Invoice!B:B)</f>
        <v>0</v>
      </c>
      <c r="BI833" s="57">
        <f t="shared" ca="1" si="258"/>
        <v>3000</v>
      </c>
      <c r="BJ833" s="57">
        <f ca="1">MIN((BI833-SUMIF($AS$5:AS832,AS833,$BJ$5:BJ832)),MAX(0,BH833-SUMIF($F$5:F832,F833,$BJ$5:BJ832)))</f>
        <v>0</v>
      </c>
      <c r="BK833" s="57">
        <f t="shared" ca="1" si="259"/>
        <v>0</v>
      </c>
      <c r="BL833" s="57">
        <f ca="1">MAX(0,SUMIF(Invoice!A:A,F833,Invoice!B:B)-SUMIF(F:F,F833,BJ:BJ))*(COUNTIF(F:F,F833)=COUNTIF($F$5:F833,F833))</f>
        <v>0</v>
      </c>
    </row>
    <row r="834" spans="1:64" hidden="1">
      <c r="A834" s="43">
        <v>833</v>
      </c>
      <c r="B834" s="13" t="s">
        <v>145</v>
      </c>
      <c r="C834" s="13" t="s">
        <v>5706</v>
      </c>
      <c r="D834" s="13">
        <v>2</v>
      </c>
      <c r="E834" s="13">
        <v>2690</v>
      </c>
      <c r="F834" s="71" t="s">
        <v>1935</v>
      </c>
      <c r="G834" s="71" t="s">
        <v>1936</v>
      </c>
      <c r="H834" s="13" t="s">
        <v>1741</v>
      </c>
      <c r="I834" s="13" t="s">
        <v>55</v>
      </c>
      <c r="J834" s="28">
        <v>0</v>
      </c>
      <c r="K834" s="13" t="s">
        <v>148</v>
      </c>
      <c r="L834" s="13" t="s">
        <v>53</v>
      </c>
      <c r="M834" s="13">
        <v>2</v>
      </c>
      <c r="O834" s="13">
        <v>1</v>
      </c>
      <c r="P834" s="13">
        <v>2</v>
      </c>
      <c r="Q834" s="13">
        <v>6</v>
      </c>
      <c r="R834" s="13" t="s">
        <v>73</v>
      </c>
      <c r="S834" s="13" t="s">
        <v>73</v>
      </c>
      <c r="T834" s="13">
        <v>44901</v>
      </c>
      <c r="U834" s="13">
        <v>2958465</v>
      </c>
      <c r="V834" s="13" t="s">
        <v>5707</v>
      </c>
      <c r="W834" s="13" t="s">
        <v>144</v>
      </c>
      <c r="Y834" s="13" t="s">
        <v>143</v>
      </c>
      <c r="Z834" s="13">
        <v>7594328</v>
      </c>
      <c r="AA834" s="13">
        <v>1574</v>
      </c>
      <c r="AB834" s="13">
        <v>787</v>
      </c>
      <c r="AE834" s="51">
        <f t="shared" si="240"/>
        <v>2</v>
      </c>
      <c r="AG834" s="6" t="str">
        <f t="shared" si="241"/>
        <v>90MB1BG0-C1BAY0</v>
      </c>
      <c r="AH834" s="6" t="str">
        <f t="shared" si="242"/>
        <v>59MB1BGB-MB0A01S</v>
      </c>
      <c r="AI834" s="6" t="str">
        <f t="shared" si="243"/>
        <v/>
      </c>
      <c r="AJ834" s="6" t="str">
        <f t="shared" si="244"/>
        <v/>
      </c>
      <c r="AK834" s="6" t="str">
        <f t="shared" si="245"/>
        <v/>
      </c>
      <c r="AL834" s="6" t="str">
        <f t="shared" si="246"/>
        <v/>
      </c>
      <c r="AM834" s="6" t="str">
        <f t="shared" si="247"/>
        <v/>
      </c>
      <c r="AN834" s="6" t="str">
        <f t="shared" si="248"/>
        <v/>
      </c>
      <c r="AO834" s="6" t="str">
        <f t="shared" si="249"/>
        <v xml:space="preserve">90MB1BG0-C1BAY0 | 59MB1BGB-MB0A01S |  |  |  |  |  | </v>
      </c>
      <c r="AP834" s="6">
        <f t="shared" si="250"/>
        <v>0</v>
      </c>
      <c r="AQ834" s="4"/>
      <c r="AR834" s="6" t="b">
        <f t="shared" si="251"/>
        <v>1</v>
      </c>
      <c r="AS834" s="6" t="str">
        <f t="shared" si="252"/>
        <v>461E | 90MB1BG0-C1BAY0 | 59MB1BGB-MB0A01S |  |  |  |  |  |  | O8</v>
      </c>
      <c r="AT834" s="63">
        <f>IF(NOT(AR834),IF(TRIM($H834)="","Assembly","Phantom Alt"),VLOOKUP(F834,ZPCS04!B:G,6,0))</f>
        <v>905</v>
      </c>
      <c r="AU834" s="7"/>
      <c r="AV834" s="38">
        <f ca="1">IF(TRIM($W834)="F",OFFSET($A$5,MATCH($AS834,$AS$5:$AS834,0)-1,0),$A834)</f>
        <v>809</v>
      </c>
      <c r="AW834" s="38">
        <f ca="1">IFERROR(OFFSET(ZPCS04!$A$1,MATCH(F834,ZPCS04!B:B,0)-1,0),100)</f>
        <v>2</v>
      </c>
      <c r="AX834" s="7"/>
      <c r="AY834" s="6" t="b">
        <f t="shared" si="253"/>
        <v>0</v>
      </c>
      <c r="AZ834" s="6" t="b">
        <f t="shared" si="254"/>
        <v>0</v>
      </c>
      <c r="BB834" s="38" t="str">
        <f ca="1">IF(AT834="Phantom Alt",MATCH($AS834,$AS$5:$AS834,0),IF(OR(OFFSET($AF834,0,8-COUNTBLANK($AG834:$AN834))=$F833,$BE834=$BE833),$BB833,""))</f>
        <v/>
      </c>
      <c r="BC834" s="41"/>
      <c r="BD834" s="55" t="str">
        <f t="shared" si="255"/>
        <v>90MB1BG0-C1BAY0 | 12007-00033100</v>
      </c>
      <c r="BE834" s="55" t="str">
        <f t="shared" ca="1" si="256"/>
        <v>90MB1BG0-C1BAY0 | 59MB1BGB-MB0A01S</v>
      </c>
      <c r="BF834" s="57">
        <f ca="1">IFERROR(VLOOKUP($BE834,$BD$5:$BF833,3,0)*$AE834,VLOOKUP($C834,Demanda!$A:$B,2,0)*$AE834)*IF(AT834="Phantom Alt",$BC834,TRUE)</f>
        <v>3000</v>
      </c>
      <c r="BG834" s="57">
        <f t="shared" ca="1" si="257"/>
        <v>0</v>
      </c>
      <c r="BH834" s="57">
        <f>SUMIF(Invoice!A:A,F834,Invoice!B:B)</f>
        <v>0</v>
      </c>
      <c r="BI834" s="57">
        <f t="shared" ca="1" si="258"/>
        <v>4500</v>
      </c>
      <c r="BJ834" s="57">
        <f ca="1">MIN((BI834-SUMIF($AS$5:AS833,AS834,$BJ$5:BJ833)),MAX(0,BH834-SUMIF($F$5:F833,F834,$BJ$5:BJ833)))</f>
        <v>0</v>
      </c>
      <c r="BK834" s="57">
        <f t="shared" ca="1" si="259"/>
        <v>0</v>
      </c>
      <c r="BL834" s="57">
        <f ca="1">MAX(0,SUMIF(Invoice!A:A,F834,Invoice!B:B)-SUMIF(F:F,F834,BJ:BJ))*(COUNTIF(F:F,F834)=COUNTIF($F$5:F834,F834))</f>
        <v>0</v>
      </c>
    </row>
    <row r="835" spans="1:64" hidden="1">
      <c r="A835" s="43">
        <v>835</v>
      </c>
      <c r="B835" s="13" t="s">
        <v>145</v>
      </c>
      <c r="C835" s="13" t="s">
        <v>5706</v>
      </c>
      <c r="D835" s="13">
        <v>2</v>
      </c>
      <c r="E835" s="13">
        <v>2690</v>
      </c>
      <c r="F835" s="71" t="s">
        <v>1937</v>
      </c>
      <c r="G835" s="71" t="s">
        <v>1938</v>
      </c>
      <c r="H835" s="13" t="s">
        <v>1741</v>
      </c>
      <c r="I835" s="13" t="s">
        <v>54</v>
      </c>
      <c r="J835" s="28">
        <v>100</v>
      </c>
      <c r="K835" s="13" t="s">
        <v>148</v>
      </c>
      <c r="L835" s="13" t="s">
        <v>53</v>
      </c>
      <c r="M835" s="13">
        <v>2</v>
      </c>
      <c r="N835" s="13">
        <v>2</v>
      </c>
      <c r="O835" s="13">
        <v>1</v>
      </c>
      <c r="P835" s="13">
        <v>2</v>
      </c>
      <c r="Q835" s="13">
        <v>5</v>
      </c>
      <c r="R835" s="13" t="s">
        <v>73</v>
      </c>
      <c r="S835" s="13" t="s">
        <v>73</v>
      </c>
      <c r="T835" s="13">
        <v>44901</v>
      </c>
      <c r="U835" s="13">
        <v>2958465</v>
      </c>
      <c r="V835" s="13" t="s">
        <v>5707</v>
      </c>
      <c r="W835" s="13" t="s">
        <v>144</v>
      </c>
      <c r="Y835" s="13" t="s">
        <v>143</v>
      </c>
      <c r="Z835" s="13">
        <v>7594328</v>
      </c>
      <c r="AA835" s="13">
        <v>1572</v>
      </c>
      <c r="AB835" s="13">
        <v>786</v>
      </c>
      <c r="AE835" s="51">
        <f t="shared" si="240"/>
        <v>2</v>
      </c>
      <c r="AG835" s="6" t="str">
        <f t="shared" si="241"/>
        <v>90MB1BG0-C1BAY0</v>
      </c>
      <c r="AH835" s="6" t="str">
        <f t="shared" si="242"/>
        <v>59MB1BGB-MB0A01S</v>
      </c>
      <c r="AI835" s="6" t="str">
        <f t="shared" si="243"/>
        <v/>
      </c>
      <c r="AJ835" s="6" t="str">
        <f t="shared" si="244"/>
        <v/>
      </c>
      <c r="AK835" s="6" t="str">
        <f t="shared" si="245"/>
        <v/>
      </c>
      <c r="AL835" s="6" t="str">
        <f t="shared" si="246"/>
        <v/>
      </c>
      <c r="AM835" s="6" t="str">
        <f t="shared" si="247"/>
        <v/>
      </c>
      <c r="AN835" s="6" t="str">
        <f t="shared" si="248"/>
        <v/>
      </c>
      <c r="AO835" s="6" t="str">
        <f t="shared" si="249"/>
        <v xml:space="preserve">90MB1BG0-C1BAY0 | 59MB1BGB-MB0A01S |  |  |  |  |  | </v>
      </c>
      <c r="AP835" s="6">
        <f t="shared" si="250"/>
        <v>100</v>
      </c>
      <c r="AQ835" s="4"/>
      <c r="AR835" s="6" t="b">
        <f t="shared" si="251"/>
        <v>1</v>
      </c>
      <c r="AS835" s="6" t="str">
        <f t="shared" si="252"/>
        <v>461E | 90MB1BG0-C1BAY0 | 59MB1BGB-MB0A01S |  |  |  |  |  |  | O8</v>
      </c>
      <c r="AT835" s="63">
        <f>IF(NOT(AR835),IF(TRIM($H835)="","Assembly","Phantom Alt"),VLOOKUP(F835,ZPCS04!B:G,6,0))</f>
        <v>905</v>
      </c>
      <c r="AU835" s="7"/>
      <c r="AV835" s="38">
        <f ca="1">IF(TRIM($W835)="F",OFFSET($A$5,MATCH($AS835,$AS$5:$AS835,0)-1,0),$A835)</f>
        <v>809</v>
      </c>
      <c r="AW835" s="38">
        <f ca="1">IFERROR(OFFSET(ZPCS04!$A$1,MATCH(F835,ZPCS04!B:B,0)-1,0),100)</f>
        <v>2</v>
      </c>
      <c r="AX835" s="7"/>
      <c r="AY835" s="6" t="b">
        <f t="shared" si="253"/>
        <v>0</v>
      </c>
      <c r="AZ835" s="6" t="b">
        <f t="shared" si="254"/>
        <v>0</v>
      </c>
      <c r="BB835" s="38" t="str">
        <f ca="1">IF(AT835="Phantom Alt",MATCH($AS835,$AS$5:$AS835,0),IF(OR(OFFSET($AF835,0,8-COUNTBLANK($AG835:$AN835))=$F834,$BE835=$BE834),$BB834,""))</f>
        <v/>
      </c>
      <c r="BC835" s="41"/>
      <c r="BD835" s="55" t="str">
        <f t="shared" si="255"/>
        <v>90MB1BG0-C1BAY0 | 12007-00033300</v>
      </c>
      <c r="BE835" s="55" t="str">
        <f t="shared" ca="1" si="256"/>
        <v>90MB1BG0-C1BAY0 | 59MB1BGB-MB0A01S</v>
      </c>
      <c r="BF835" s="57">
        <f ca="1">IFERROR(VLOOKUP($BE835,$BD$5:$BF834,3,0)*$AE835,VLOOKUP($C835,Demanda!$A:$B,2,0)*$AE835)*IF(AT835="Phantom Alt",$BC835,TRUE)</f>
        <v>3000</v>
      </c>
      <c r="BG835" s="57">
        <f t="shared" ca="1" si="257"/>
        <v>3000</v>
      </c>
      <c r="BH835" s="57">
        <f>SUMIF(Invoice!A:A,F835,Invoice!B:B)</f>
        <v>0</v>
      </c>
      <c r="BI835" s="57">
        <f t="shared" ca="1" si="258"/>
        <v>4500</v>
      </c>
      <c r="BJ835" s="57">
        <f ca="1">MIN((BI835-SUMIF($AS$5:AS834,AS835,$BJ$5:BJ834)),MAX(0,BH835-SUMIF($F$5:F834,F835,$BJ$5:BJ834)))</f>
        <v>0</v>
      </c>
      <c r="BK835" s="57">
        <f t="shared" ca="1" si="259"/>
        <v>0</v>
      </c>
      <c r="BL835" s="57">
        <f ca="1">MAX(0,SUMIF(Invoice!A:A,F835,Invoice!B:B)-SUMIF(F:F,F835,BJ:BJ))*(COUNTIF(F:F,F835)=COUNTIF($F$5:F835,F835))</f>
        <v>0</v>
      </c>
    </row>
    <row r="836" spans="1:64" hidden="1">
      <c r="A836" s="43">
        <v>836</v>
      </c>
      <c r="B836" s="13" t="s">
        <v>145</v>
      </c>
      <c r="C836" s="13" t="s">
        <v>5706</v>
      </c>
      <c r="D836" s="13">
        <v>2</v>
      </c>
      <c r="E836" s="13">
        <v>2690</v>
      </c>
      <c r="F836" s="71" t="s">
        <v>1939</v>
      </c>
      <c r="G836" s="71" t="s">
        <v>1940</v>
      </c>
      <c r="H836" s="13" t="s">
        <v>1741</v>
      </c>
      <c r="I836" s="13" t="s">
        <v>55</v>
      </c>
      <c r="J836" s="28">
        <v>0</v>
      </c>
      <c r="K836" s="13" t="s">
        <v>148</v>
      </c>
      <c r="L836" s="13" t="s">
        <v>53</v>
      </c>
      <c r="M836" s="13">
        <v>2</v>
      </c>
      <c r="O836" s="13">
        <v>1</v>
      </c>
      <c r="P836" s="13">
        <v>2</v>
      </c>
      <c r="Q836" s="13">
        <v>7</v>
      </c>
      <c r="R836" s="13" t="s">
        <v>73</v>
      </c>
      <c r="S836" s="13" t="s">
        <v>73</v>
      </c>
      <c r="T836" s="13">
        <v>44901</v>
      </c>
      <c r="U836" s="13">
        <v>2958465</v>
      </c>
      <c r="V836" s="13" t="s">
        <v>5707</v>
      </c>
      <c r="W836" s="13" t="s">
        <v>144</v>
      </c>
      <c r="Y836" s="13" t="s">
        <v>143</v>
      </c>
      <c r="Z836" s="13">
        <v>7594328</v>
      </c>
      <c r="AA836" s="13">
        <v>1576</v>
      </c>
      <c r="AB836" s="13">
        <v>788</v>
      </c>
      <c r="AE836" s="51">
        <f t="shared" si="240"/>
        <v>2</v>
      </c>
      <c r="AG836" s="6" t="str">
        <f t="shared" si="241"/>
        <v>90MB1BG0-C1BAY0</v>
      </c>
      <c r="AH836" s="6" t="str">
        <f t="shared" si="242"/>
        <v>59MB1BGB-MB0A01S</v>
      </c>
      <c r="AI836" s="6" t="str">
        <f t="shared" si="243"/>
        <v/>
      </c>
      <c r="AJ836" s="6" t="str">
        <f t="shared" si="244"/>
        <v/>
      </c>
      <c r="AK836" s="6" t="str">
        <f t="shared" si="245"/>
        <v/>
      </c>
      <c r="AL836" s="6" t="str">
        <f t="shared" si="246"/>
        <v/>
      </c>
      <c r="AM836" s="6" t="str">
        <f t="shared" si="247"/>
        <v/>
      </c>
      <c r="AN836" s="6" t="str">
        <f t="shared" si="248"/>
        <v/>
      </c>
      <c r="AO836" s="6" t="str">
        <f t="shared" si="249"/>
        <v xml:space="preserve">90MB1BG0-C1BAY0 | 59MB1BGB-MB0A01S |  |  |  |  |  | </v>
      </c>
      <c r="AP836" s="6">
        <f t="shared" si="250"/>
        <v>0</v>
      </c>
      <c r="AQ836" s="4"/>
      <c r="AR836" s="6" t="b">
        <f t="shared" si="251"/>
        <v>1</v>
      </c>
      <c r="AS836" s="6" t="str">
        <f t="shared" si="252"/>
        <v>461E | 90MB1BG0-C1BAY0 | 59MB1BGB-MB0A01S |  |  |  |  |  |  | O8</v>
      </c>
      <c r="AT836" s="63">
        <f>IF(NOT(AR836),IF(TRIM($H836)="","Assembly","Phantom Alt"),VLOOKUP(F836,ZPCS04!B:G,6,0))</f>
        <v>905</v>
      </c>
      <c r="AU836" s="7"/>
      <c r="AV836" s="38">
        <f ca="1">IF(TRIM($W836)="F",OFFSET($A$5,MATCH($AS836,$AS$5:$AS836,0)-1,0),$A836)</f>
        <v>809</v>
      </c>
      <c r="AW836" s="38">
        <f ca="1">IFERROR(OFFSET(ZPCS04!$A$1,MATCH(F836,ZPCS04!B:B,0)-1,0),100)</f>
        <v>1.9999999100000001</v>
      </c>
      <c r="AX836" s="7"/>
      <c r="AY836" s="6" t="b">
        <f t="shared" si="253"/>
        <v>0</v>
      </c>
      <c r="AZ836" s="6" t="b">
        <f t="shared" si="254"/>
        <v>0</v>
      </c>
      <c r="BB836" s="38" t="str">
        <f ca="1">IF(AT836="Phantom Alt",MATCH($AS836,$AS$5:$AS836,0),IF(OR(OFFSET($AF836,0,8-COUNTBLANK($AG836:$AN836))=$F835,$BE836=$BE835),$BB835,""))</f>
        <v/>
      </c>
      <c r="BC836" s="41"/>
      <c r="BD836" s="55" t="str">
        <f t="shared" si="255"/>
        <v>90MB1BG0-C1BAY0 | 12007-00033500</v>
      </c>
      <c r="BE836" s="55" t="str">
        <f t="shared" ca="1" si="256"/>
        <v>90MB1BG0-C1BAY0 | 59MB1BGB-MB0A01S</v>
      </c>
      <c r="BF836" s="57">
        <f ca="1">IFERROR(VLOOKUP($BE836,$BD$5:$BF835,3,0)*$AE836,VLOOKUP($C836,Demanda!$A:$B,2,0)*$AE836)*IF(AT836="Phantom Alt",$BC836,TRUE)</f>
        <v>3000</v>
      </c>
      <c r="BG836" s="57">
        <f t="shared" ca="1" si="257"/>
        <v>0</v>
      </c>
      <c r="BH836" s="57">
        <f>SUMIF(Invoice!A:A,F836,Invoice!B:B)</f>
        <v>9000</v>
      </c>
      <c r="BI836" s="57">
        <f t="shared" ca="1" si="258"/>
        <v>4500</v>
      </c>
      <c r="BJ836" s="57">
        <f ca="1">MIN((BI836-SUMIF($AS$5:AS835,AS836,$BJ$5:BJ835)),MAX(0,BH836-SUMIF($F$5:F835,F836,$BJ$5:BJ835)))</f>
        <v>2500</v>
      </c>
      <c r="BK836" s="57">
        <f t="shared" ca="1" si="259"/>
        <v>0</v>
      </c>
      <c r="BL836" s="57">
        <f ca="1">MAX(0,SUMIF(Invoice!A:A,F836,Invoice!B:B)-SUMIF(F:F,F836,BJ:BJ))*(COUNTIF(F:F,F836)=COUNTIF($F$5:F836,F836))</f>
        <v>6500</v>
      </c>
    </row>
    <row r="837" spans="1:64" hidden="1">
      <c r="A837" s="43">
        <v>837</v>
      </c>
      <c r="B837" s="13" t="s">
        <v>145</v>
      </c>
      <c r="C837" s="13" t="s">
        <v>5706</v>
      </c>
      <c r="D837" s="13">
        <v>2</v>
      </c>
      <c r="E837" s="13">
        <v>2700</v>
      </c>
      <c r="F837" s="71" t="s">
        <v>1941</v>
      </c>
      <c r="G837" s="71" t="s">
        <v>1942</v>
      </c>
      <c r="H837" s="13" t="s">
        <v>1747</v>
      </c>
      <c r="I837" s="13" t="s">
        <v>55</v>
      </c>
      <c r="J837" s="28">
        <v>0</v>
      </c>
      <c r="K837" s="13" t="s">
        <v>148</v>
      </c>
      <c r="L837" s="13" t="s">
        <v>53</v>
      </c>
      <c r="M837" s="13">
        <v>5</v>
      </c>
      <c r="O837" s="13">
        <v>1</v>
      </c>
      <c r="P837" s="13">
        <v>2</v>
      </c>
      <c r="Q837" s="13">
        <v>4</v>
      </c>
      <c r="R837" s="13" t="s">
        <v>73</v>
      </c>
      <c r="S837" s="13" t="s">
        <v>73</v>
      </c>
      <c r="T837" s="13">
        <v>44901</v>
      </c>
      <c r="U837" s="13">
        <v>2958465</v>
      </c>
      <c r="V837" s="13" t="s">
        <v>5707</v>
      </c>
      <c r="W837" s="13" t="s">
        <v>144</v>
      </c>
      <c r="Y837" s="13" t="s">
        <v>143</v>
      </c>
      <c r="Z837" s="13">
        <v>7594328</v>
      </c>
      <c r="AA837" s="13">
        <v>1580</v>
      </c>
      <c r="AB837" s="13">
        <v>790</v>
      </c>
      <c r="AE837" s="51">
        <f t="shared" si="240"/>
        <v>5</v>
      </c>
      <c r="AG837" s="6" t="str">
        <f t="shared" si="241"/>
        <v>90MB1BG0-C1BAY0</v>
      </c>
      <c r="AH837" s="6" t="str">
        <f t="shared" si="242"/>
        <v>59MB1BGB-MB0A01S</v>
      </c>
      <c r="AI837" s="6" t="str">
        <f t="shared" si="243"/>
        <v/>
      </c>
      <c r="AJ837" s="6" t="str">
        <f t="shared" si="244"/>
        <v/>
      </c>
      <c r="AK837" s="6" t="str">
        <f t="shared" si="245"/>
        <v/>
      </c>
      <c r="AL837" s="6" t="str">
        <f t="shared" si="246"/>
        <v/>
      </c>
      <c r="AM837" s="6" t="str">
        <f t="shared" si="247"/>
        <v/>
      </c>
      <c r="AN837" s="6" t="str">
        <f t="shared" si="248"/>
        <v/>
      </c>
      <c r="AO837" s="6" t="str">
        <f t="shared" si="249"/>
        <v xml:space="preserve">90MB1BG0-C1BAY0 | 59MB1BGB-MB0A01S |  |  |  |  |  | </v>
      </c>
      <c r="AP837" s="6">
        <f t="shared" si="250"/>
        <v>0</v>
      </c>
      <c r="AQ837" s="4"/>
      <c r="AR837" s="6" t="b">
        <f t="shared" si="251"/>
        <v>1</v>
      </c>
      <c r="AS837" s="6" t="str">
        <f t="shared" si="252"/>
        <v>461E | 90MB1BG0-C1BAY0 | 59MB1BGB-MB0A01S |  |  |  |  |  |  | O9</v>
      </c>
      <c r="AT837" s="63">
        <f>IF(NOT(AR837),IF(TRIM($H837)="","Assembly","Phantom Alt"),VLOOKUP(F837,ZPCS04!B:G,6,0))</f>
        <v>907</v>
      </c>
      <c r="AU837" s="7"/>
      <c r="AV837" s="38">
        <f ca="1">IF(TRIM($W837)="F",OFFSET($A$5,MATCH($AS837,$AS$5:$AS837,0)-1,0),$A837)</f>
        <v>812</v>
      </c>
      <c r="AW837" s="38">
        <f ca="1">IFERROR(OFFSET(ZPCS04!$A$1,MATCH(F837,ZPCS04!B:B,0)-1,0),100)</f>
        <v>1.99999992</v>
      </c>
      <c r="AX837" s="7"/>
      <c r="AY837" s="6" t="b">
        <f t="shared" si="253"/>
        <v>0</v>
      </c>
      <c r="AZ837" s="6" t="b">
        <f t="shared" si="254"/>
        <v>0</v>
      </c>
      <c r="BB837" s="38" t="str">
        <f ca="1">IF(AT837="Phantom Alt",MATCH($AS837,$AS$5:$AS837,0),IF(OR(OFFSET($AF837,0,8-COUNTBLANK($AG837:$AN837))=$F836,$BE837=$BE836),$BB836,""))</f>
        <v/>
      </c>
      <c r="BC837" s="41"/>
      <c r="BD837" s="55" t="str">
        <f t="shared" si="255"/>
        <v>90MB1BG0-C1BAY0 | 12008-00013800</v>
      </c>
      <c r="BE837" s="55" t="str">
        <f t="shared" ca="1" si="256"/>
        <v>90MB1BG0-C1BAY0 | 59MB1BGB-MB0A01S</v>
      </c>
      <c r="BF837" s="57">
        <f ca="1">IFERROR(VLOOKUP($BE837,$BD$5:$BF836,3,0)*$AE837,VLOOKUP($C837,Demanda!$A:$B,2,0)*$AE837)*IF(AT837="Phantom Alt",$BC837,TRUE)</f>
        <v>7500</v>
      </c>
      <c r="BG837" s="57">
        <f t="shared" ca="1" si="257"/>
        <v>0</v>
      </c>
      <c r="BH837" s="57">
        <f>SUMIF(Invoice!A:A,F837,Invoice!B:B)</f>
        <v>8000</v>
      </c>
      <c r="BI837" s="57">
        <f t="shared" ca="1" si="258"/>
        <v>9000</v>
      </c>
      <c r="BJ837" s="57">
        <f ca="1">MIN((BI837-SUMIF($AS$5:AS836,AS837,$BJ$5:BJ836)),MAX(0,BH837-SUMIF($F$5:F836,F837,$BJ$5:BJ836)))</f>
        <v>7000</v>
      </c>
      <c r="BK837" s="57">
        <f t="shared" ca="1" si="259"/>
        <v>0</v>
      </c>
      <c r="BL837" s="57">
        <f ca="1">MAX(0,SUMIF(Invoice!A:A,F837,Invoice!B:B)-SUMIF(F:F,F837,BJ:BJ))*(COUNTIF(F:F,F837)=COUNTIF($F$5:F837,F837))</f>
        <v>1000</v>
      </c>
    </row>
    <row r="838" spans="1:64" hidden="1">
      <c r="A838" s="43">
        <v>838</v>
      </c>
      <c r="B838" s="13" t="s">
        <v>145</v>
      </c>
      <c r="C838" s="13" t="s">
        <v>5706</v>
      </c>
      <c r="D838" s="13">
        <v>2</v>
      </c>
      <c r="E838" s="13">
        <v>2700</v>
      </c>
      <c r="F838" s="71" t="s">
        <v>1943</v>
      </c>
      <c r="G838" s="71" t="s">
        <v>1944</v>
      </c>
      <c r="H838" s="13" t="s">
        <v>1747</v>
      </c>
      <c r="I838" s="13" t="s">
        <v>54</v>
      </c>
      <c r="J838" s="28">
        <v>100</v>
      </c>
      <c r="K838" s="13" t="s">
        <v>148</v>
      </c>
      <c r="L838" s="13" t="s">
        <v>53</v>
      </c>
      <c r="M838" s="13">
        <v>5</v>
      </c>
      <c r="N838" s="13">
        <v>5</v>
      </c>
      <c r="O838" s="13">
        <v>1</v>
      </c>
      <c r="P838" s="13">
        <v>2</v>
      </c>
      <c r="Q838" s="13">
        <v>3</v>
      </c>
      <c r="R838" s="13" t="s">
        <v>73</v>
      </c>
      <c r="S838" s="13" t="s">
        <v>73</v>
      </c>
      <c r="T838" s="13">
        <v>44901</v>
      </c>
      <c r="U838" s="13">
        <v>2958465</v>
      </c>
      <c r="V838" s="13" t="s">
        <v>5707</v>
      </c>
      <c r="W838" s="13" t="s">
        <v>144</v>
      </c>
      <c r="Y838" s="13" t="s">
        <v>143</v>
      </c>
      <c r="Z838" s="13">
        <v>7594328</v>
      </c>
      <c r="AA838" s="13">
        <v>1578</v>
      </c>
      <c r="AB838" s="13">
        <v>789</v>
      </c>
      <c r="AE838" s="51">
        <f t="shared" ref="AE838:AE901" si="260">M838/O838</f>
        <v>5</v>
      </c>
      <c r="AG838" s="6" t="str">
        <f t="shared" ref="AG838:AG901" si="261">C838</f>
        <v>90MB1BG0-C1BAY0</v>
      </c>
      <c r="AH838" s="6" t="str">
        <f t="shared" ref="AH838:AH901" si="262">IF($D838&lt;=AH$4,"",IF(AND($D837=AH$4,$D838&gt;AH$4),$F837,AH837))</f>
        <v>59MB1BGB-MB0A01S</v>
      </c>
      <c r="AI838" s="6" t="str">
        <f t="shared" ref="AI838:AI901" si="263">IF($D838&lt;=AI$4,"",IF(AND($D837=AI$4,$D838&gt;AI$4),$F837,AI837))</f>
        <v/>
      </c>
      <c r="AJ838" s="6" t="str">
        <f t="shared" ref="AJ838:AJ901" si="264">IF($D838&lt;=AJ$4,"",IF(AND($D837=AJ$4,$D838&gt;AJ$4),$F837,AJ837))</f>
        <v/>
      </c>
      <c r="AK838" s="6" t="str">
        <f t="shared" ref="AK838:AK901" si="265">IF($D838&lt;=AK$4,"",IF(AND($D837=AK$4,$D838&gt;AK$4),$F837,AK837))</f>
        <v/>
      </c>
      <c r="AL838" s="6" t="str">
        <f t="shared" ref="AL838:AL901" si="266">IF($D838&lt;=AL$4,"",IF(AND($D837=AL$4,$D838&gt;AL$4),$F837,AL837))</f>
        <v/>
      </c>
      <c r="AM838" s="6" t="str">
        <f t="shared" ref="AM838:AM901" si="267">IF($D838&lt;=AM$4,"",IF(AND($D837=AM$4,$D838&gt;AM$4),$F837,AM837))</f>
        <v/>
      </c>
      <c r="AN838" s="6" t="str">
        <f t="shared" ref="AN838:AN901" si="268">IF($D838&lt;=AN$4,"",IF(AND($D837=AN$4,$D838&gt;AN$4),$F837,AN837))</f>
        <v/>
      </c>
      <c r="AO838" s="6" t="str">
        <f t="shared" ref="AO838:AO901" si="269">CONCATENATE(AG838," | ",AH838," | ",AI838," | ",AJ838," | ",AK838," | ",AL838," | ",AM838," | ",AN838)</f>
        <v xml:space="preserve">90MB1BG0-C1BAY0 | 59MB1BGB-MB0A01S |  |  |  |  |  | </v>
      </c>
      <c r="AP838" s="6">
        <f t="shared" ref="AP838:AP901" si="270">IF(TRIM(H838)="",100,J838)</f>
        <v>100</v>
      </c>
      <c r="AQ838" s="4"/>
      <c r="AR838" s="6" t="b">
        <f t="shared" ref="AR838:AR901" si="271">NOT(TRIM(W838)&lt;&gt;"F")</f>
        <v>1</v>
      </c>
      <c r="AS838" s="6" t="str">
        <f t="shared" ref="AS838:AS901" si="272">$B838&amp;" | "&amp;$AO838&amp;" | "&amp;IF(TRIM(H838)="","uniq"&amp;ROW(),TRIM(H838))</f>
        <v>461E | 90MB1BG0-C1BAY0 | 59MB1BGB-MB0A01S |  |  |  |  |  |  | O9</v>
      </c>
      <c r="AT838" s="63">
        <f>IF(NOT(AR838),IF(TRIM($H838)="","Assembly","Phantom Alt"),VLOOKUP(F838,ZPCS04!B:G,6,0))</f>
        <v>907</v>
      </c>
      <c r="AU838" s="7"/>
      <c r="AV838" s="38">
        <f ca="1">IF(TRIM($W838)="F",OFFSET($A$5,MATCH($AS838,$AS$5:$AS838,0)-1,0),$A838)</f>
        <v>812</v>
      </c>
      <c r="AW838" s="38">
        <f ca="1">IFERROR(OFFSET(ZPCS04!$A$1,MATCH(F838,ZPCS04!B:B,0)-1,0),100)</f>
        <v>2</v>
      </c>
      <c r="AX838" s="7"/>
      <c r="AY838" s="6" t="b">
        <f t="shared" ref="AY838:AY901" si="273">SUMIF(AS:AS,AS838,AP:AP)=100</f>
        <v>0</v>
      </c>
      <c r="AZ838" s="6" t="b">
        <f t="shared" ref="AZ838:AZ901" si="274">SUMIF(AS:AS,AS838,AE:AE)/COUNTIF(AS:AS,AS838)=AE838</f>
        <v>0</v>
      </c>
      <c r="BB838" s="38" t="str">
        <f ca="1">IF(AT838="Phantom Alt",MATCH($AS838,$AS$5:$AS838,0),IF(OR(OFFSET($AF838,0,8-COUNTBLANK($AG838:$AN838))=$F837,$BE838=$BE837),$BB837,""))</f>
        <v/>
      </c>
      <c r="BC838" s="41"/>
      <c r="BD838" s="55" t="str">
        <f t="shared" ref="BD838:BD901" si="275">C838&amp;" | "&amp;F838</f>
        <v>90MB1BG0-C1BAY0 | 12008-00014000</v>
      </c>
      <c r="BE838" s="55" t="str">
        <f t="shared" ref="BE838:BE901" ca="1" si="276">C838&amp;" | "&amp;OFFSET($AF838,0,8-COUNTBLANK($AG838:$AN838))</f>
        <v>90MB1BG0-C1BAY0 | 59MB1BGB-MB0A01S</v>
      </c>
      <c r="BF838" s="57">
        <f ca="1">IFERROR(VLOOKUP($BE838,$BD$5:$BF837,3,0)*$AE838,VLOOKUP($C838,Demanda!$A:$B,2,0)*$AE838)*IF(AT838="Phantom Alt",$BC838,TRUE)</f>
        <v>7500</v>
      </c>
      <c r="BG838" s="57">
        <f t="shared" ref="BG838:BG901" ca="1" si="277">BF838*(AP838/100)</f>
        <v>7500</v>
      </c>
      <c r="BH838" s="57">
        <f>SUMIF(Invoice!A:A,F838,Invoice!B:B)</f>
        <v>0</v>
      </c>
      <c r="BI838" s="57">
        <f t="shared" ref="BI838:BI901" ca="1" si="278">SUMIF(AS:AS,AS838,BG:BG)</f>
        <v>9000</v>
      </c>
      <c r="BJ838" s="57">
        <f ca="1">MIN((BI838-SUMIF($AS$5:AS837,AS838,$BJ$5:BJ837)),MAX(0,BH838-SUMIF($F$5:F837,F838,$BJ$5:BJ837)))</f>
        <v>0</v>
      </c>
      <c r="BK838" s="57">
        <f t="shared" ref="BK838:BK901" ca="1" si="279">(-SUMIF(AS:AS,AS838,BG:BG)+SUMIF(AS:AS,AS838,BJ:BJ))*(AP838=100)*AR838</f>
        <v>0</v>
      </c>
      <c r="BL838" s="57">
        <f ca="1">MAX(0,SUMIF(Invoice!A:A,F838,Invoice!B:B)-SUMIF(F:F,F838,BJ:BJ))*(COUNTIF(F:F,F838)=COUNTIF($F$5:F838,F838))</f>
        <v>0</v>
      </c>
    </row>
    <row r="839" spans="1:64" hidden="1">
      <c r="A839" s="43">
        <v>839</v>
      </c>
      <c r="B839" s="13" t="s">
        <v>145</v>
      </c>
      <c r="C839" s="13" t="s">
        <v>5706</v>
      </c>
      <c r="D839" s="13">
        <v>2</v>
      </c>
      <c r="E839" s="13">
        <v>2700</v>
      </c>
      <c r="F839" s="71" t="s">
        <v>1945</v>
      </c>
      <c r="G839" s="71" t="s">
        <v>1946</v>
      </c>
      <c r="H839" s="13" t="s">
        <v>1747</v>
      </c>
      <c r="I839" s="13" t="s">
        <v>55</v>
      </c>
      <c r="J839" s="28">
        <v>0</v>
      </c>
      <c r="K839" s="13" t="s">
        <v>148</v>
      </c>
      <c r="L839" s="13" t="s">
        <v>53</v>
      </c>
      <c r="M839" s="13">
        <v>5</v>
      </c>
      <c r="O839" s="13">
        <v>1</v>
      </c>
      <c r="P839" s="13">
        <v>2</v>
      </c>
      <c r="Q839" s="13">
        <v>5</v>
      </c>
      <c r="R839" s="13" t="s">
        <v>73</v>
      </c>
      <c r="S839" s="13" t="s">
        <v>73</v>
      </c>
      <c r="T839" s="13">
        <v>44901</v>
      </c>
      <c r="U839" s="13">
        <v>2958465</v>
      </c>
      <c r="V839" s="13" t="s">
        <v>5707</v>
      </c>
      <c r="W839" s="13" t="s">
        <v>144</v>
      </c>
      <c r="Y839" s="13" t="s">
        <v>143</v>
      </c>
      <c r="Z839" s="13">
        <v>7594328</v>
      </c>
      <c r="AA839" s="13">
        <v>1582</v>
      </c>
      <c r="AB839" s="13">
        <v>791</v>
      </c>
      <c r="AE839" s="51">
        <f t="shared" si="260"/>
        <v>5</v>
      </c>
      <c r="AG839" s="6" t="str">
        <f t="shared" si="261"/>
        <v>90MB1BG0-C1BAY0</v>
      </c>
      <c r="AH839" s="6" t="str">
        <f t="shared" si="262"/>
        <v>59MB1BGB-MB0A01S</v>
      </c>
      <c r="AI839" s="6" t="str">
        <f t="shared" si="263"/>
        <v/>
      </c>
      <c r="AJ839" s="6" t="str">
        <f t="shared" si="264"/>
        <v/>
      </c>
      <c r="AK839" s="6" t="str">
        <f t="shared" si="265"/>
        <v/>
      </c>
      <c r="AL839" s="6" t="str">
        <f t="shared" si="266"/>
        <v/>
      </c>
      <c r="AM839" s="6" t="str">
        <f t="shared" si="267"/>
        <v/>
      </c>
      <c r="AN839" s="6" t="str">
        <f t="shared" si="268"/>
        <v/>
      </c>
      <c r="AO839" s="6" t="str">
        <f t="shared" si="269"/>
        <v xml:space="preserve">90MB1BG0-C1BAY0 | 59MB1BGB-MB0A01S |  |  |  |  |  | </v>
      </c>
      <c r="AP839" s="6">
        <f t="shared" si="270"/>
        <v>0</v>
      </c>
      <c r="AQ839" s="4"/>
      <c r="AR839" s="6" t="b">
        <f t="shared" si="271"/>
        <v>1</v>
      </c>
      <c r="AS839" s="6" t="str">
        <f t="shared" si="272"/>
        <v>461E | 90MB1BG0-C1BAY0 | 59MB1BGB-MB0A01S |  |  |  |  |  |  | O9</v>
      </c>
      <c r="AT839" s="63">
        <f>IF(NOT(AR839),IF(TRIM($H839)="","Assembly","Phantom Alt"),VLOOKUP(F839,ZPCS04!B:G,6,0))</f>
        <v>907</v>
      </c>
      <c r="AU839" s="7"/>
      <c r="AV839" s="38">
        <f ca="1">IF(TRIM($W839)="F",OFFSET($A$5,MATCH($AS839,$AS$5:$AS839,0)-1,0),$A839)</f>
        <v>812</v>
      </c>
      <c r="AW839" s="38">
        <f ca="1">IFERROR(OFFSET(ZPCS04!$A$1,MATCH(F839,ZPCS04!B:B,0)-1,0),100)</f>
        <v>2</v>
      </c>
      <c r="AX839" s="7"/>
      <c r="AY839" s="6" t="b">
        <f t="shared" si="273"/>
        <v>0</v>
      </c>
      <c r="AZ839" s="6" t="b">
        <f t="shared" si="274"/>
        <v>0</v>
      </c>
      <c r="BB839" s="38" t="str">
        <f ca="1">IF(AT839="Phantom Alt",MATCH($AS839,$AS$5:$AS839,0),IF(OR(OFFSET($AF839,0,8-COUNTBLANK($AG839:$AN839))=$F838,$BE839=$BE838),$BB838,""))</f>
        <v/>
      </c>
      <c r="BC839" s="41"/>
      <c r="BD839" s="55" t="str">
        <f t="shared" si="275"/>
        <v>90MB1BG0-C1BAY0 | 12008-00014100</v>
      </c>
      <c r="BE839" s="55" t="str">
        <f t="shared" ca="1" si="276"/>
        <v>90MB1BG0-C1BAY0 | 59MB1BGB-MB0A01S</v>
      </c>
      <c r="BF839" s="57">
        <f ca="1">IFERROR(VLOOKUP($BE839,$BD$5:$BF838,3,0)*$AE839,VLOOKUP($C839,Demanda!$A:$B,2,0)*$AE839)*IF(AT839="Phantom Alt",$BC839,TRUE)</f>
        <v>7500</v>
      </c>
      <c r="BG839" s="57">
        <f t="shared" ca="1" si="277"/>
        <v>0</v>
      </c>
      <c r="BH839" s="57">
        <f>SUMIF(Invoice!A:A,F839,Invoice!B:B)</f>
        <v>0</v>
      </c>
      <c r="BI839" s="57">
        <f t="shared" ca="1" si="278"/>
        <v>9000</v>
      </c>
      <c r="BJ839" s="57">
        <f ca="1">MIN((BI839-SUMIF($AS$5:AS838,AS839,$BJ$5:BJ838)),MAX(0,BH839-SUMIF($F$5:F838,F839,$BJ$5:BJ838)))</f>
        <v>0</v>
      </c>
      <c r="BK839" s="57">
        <f t="shared" ca="1" si="279"/>
        <v>0</v>
      </c>
      <c r="BL839" s="57">
        <f ca="1">MAX(0,SUMIF(Invoice!A:A,F839,Invoice!B:B)-SUMIF(F:F,F839,BJ:BJ))*(COUNTIF(F:F,F839)=COUNTIF($F$5:F839,F839))</f>
        <v>0</v>
      </c>
    </row>
    <row r="840" spans="1:64" hidden="1">
      <c r="A840" s="43">
        <v>840</v>
      </c>
      <c r="B840" s="13" t="s">
        <v>145</v>
      </c>
      <c r="C840" s="13" t="s">
        <v>5706</v>
      </c>
      <c r="D840" s="13">
        <v>2</v>
      </c>
      <c r="E840" s="13">
        <v>2710</v>
      </c>
      <c r="F840" s="71" t="s">
        <v>1947</v>
      </c>
      <c r="G840" s="71" t="s">
        <v>1948</v>
      </c>
      <c r="H840" s="13" t="s">
        <v>1753</v>
      </c>
      <c r="I840" s="13" t="s">
        <v>54</v>
      </c>
      <c r="J840" s="28">
        <v>100</v>
      </c>
      <c r="K840" s="13" t="s">
        <v>148</v>
      </c>
      <c r="L840" s="13" t="s">
        <v>53</v>
      </c>
      <c r="M840" s="13">
        <v>1</v>
      </c>
      <c r="N840" s="13">
        <v>1</v>
      </c>
      <c r="O840" s="13">
        <v>1</v>
      </c>
      <c r="P840" s="13">
        <v>2</v>
      </c>
      <c r="Q840" s="13">
        <v>1</v>
      </c>
      <c r="R840" s="13" t="s">
        <v>73</v>
      </c>
      <c r="S840" s="13" t="s">
        <v>73</v>
      </c>
      <c r="T840" s="13">
        <v>44901</v>
      </c>
      <c r="U840" s="13">
        <v>2958465</v>
      </c>
      <c r="V840" s="13" t="s">
        <v>5707</v>
      </c>
      <c r="W840" s="13" t="s">
        <v>144</v>
      </c>
      <c r="Y840" s="13" t="s">
        <v>143</v>
      </c>
      <c r="Z840" s="13">
        <v>7594328</v>
      </c>
      <c r="AA840" s="13">
        <v>1584</v>
      </c>
      <c r="AB840" s="13">
        <v>792</v>
      </c>
      <c r="AE840" s="51">
        <f t="shared" si="260"/>
        <v>1</v>
      </c>
      <c r="AG840" s="6" t="str">
        <f t="shared" si="261"/>
        <v>90MB1BG0-C1BAY0</v>
      </c>
      <c r="AH840" s="6" t="str">
        <f t="shared" si="262"/>
        <v>59MB1BGB-MB0A01S</v>
      </c>
      <c r="AI840" s="6" t="str">
        <f t="shared" si="263"/>
        <v/>
      </c>
      <c r="AJ840" s="6" t="str">
        <f t="shared" si="264"/>
        <v/>
      </c>
      <c r="AK840" s="6" t="str">
        <f t="shared" si="265"/>
        <v/>
      </c>
      <c r="AL840" s="6" t="str">
        <f t="shared" si="266"/>
        <v/>
      </c>
      <c r="AM840" s="6" t="str">
        <f t="shared" si="267"/>
        <v/>
      </c>
      <c r="AN840" s="6" t="str">
        <f t="shared" si="268"/>
        <v/>
      </c>
      <c r="AO840" s="6" t="str">
        <f t="shared" si="269"/>
        <v xml:space="preserve">90MB1BG0-C1BAY0 | 59MB1BGB-MB0A01S |  |  |  |  |  | </v>
      </c>
      <c r="AP840" s="6">
        <f t="shared" si="270"/>
        <v>100</v>
      </c>
      <c r="AQ840" s="4"/>
      <c r="AR840" s="6" t="b">
        <f t="shared" si="271"/>
        <v>1</v>
      </c>
      <c r="AS840" s="6" t="str">
        <f t="shared" si="272"/>
        <v>461E | 90MB1BG0-C1BAY0 | 59MB1BGB-MB0A01S |  |  |  |  |  |  | P0</v>
      </c>
      <c r="AT840" s="63">
        <f>IF(NOT(AR840),IF(TRIM($H840)="","Assembly","Phantom Alt"),VLOOKUP(F840,ZPCS04!B:G,6,0))</f>
        <v>914</v>
      </c>
      <c r="AU840" s="7"/>
      <c r="AV840" s="38">
        <f ca="1">IF(TRIM($W840)="F",OFFSET($A$5,MATCH($AS840,$AS$5:$AS840,0)-1,0),$A840)</f>
        <v>840</v>
      </c>
      <c r="AW840" s="38">
        <f ca="1">IFERROR(OFFSET(ZPCS04!$A$1,MATCH(F840,ZPCS04!B:B,0)-1,0),100)</f>
        <v>1.9999999800000001</v>
      </c>
      <c r="AX840" s="7"/>
      <c r="AY840" s="6" t="b">
        <f t="shared" si="273"/>
        <v>1</v>
      </c>
      <c r="AZ840" s="6" t="b">
        <f t="shared" si="274"/>
        <v>1</v>
      </c>
      <c r="BB840" s="38" t="str">
        <f ca="1">IF(AT840="Phantom Alt",MATCH($AS840,$AS$5:$AS840,0),IF(OR(OFFSET($AF840,0,8-COUNTBLANK($AG840:$AN840))=$F839,$BE840=$BE839),$BB839,""))</f>
        <v/>
      </c>
      <c r="BC840" s="41"/>
      <c r="BD840" s="55" t="str">
        <f t="shared" si="275"/>
        <v>90MB1BG0-C1BAY0 | 12008-00015500</v>
      </c>
      <c r="BE840" s="55" t="str">
        <f t="shared" ca="1" si="276"/>
        <v>90MB1BG0-C1BAY0 | 59MB1BGB-MB0A01S</v>
      </c>
      <c r="BF840" s="57">
        <f ca="1">IFERROR(VLOOKUP($BE840,$BD$5:$BF839,3,0)*$AE840,VLOOKUP($C840,Demanda!$A:$B,2,0)*$AE840)*IF(AT840="Phantom Alt",$BC840,TRUE)</f>
        <v>1500</v>
      </c>
      <c r="BG840" s="57">
        <f t="shared" ca="1" si="277"/>
        <v>1500</v>
      </c>
      <c r="BH840" s="57">
        <f>SUMIF(Invoice!A:A,F840,Invoice!B:B)</f>
        <v>2000</v>
      </c>
      <c r="BI840" s="57">
        <f t="shared" ca="1" si="278"/>
        <v>1500</v>
      </c>
      <c r="BJ840" s="57">
        <f ca="1">MIN((BI840-SUMIF($AS$5:AS839,AS840,$BJ$5:BJ839)),MAX(0,BH840-SUMIF($F$5:F839,F840,$BJ$5:BJ839)))</f>
        <v>1500</v>
      </c>
      <c r="BK840" s="57">
        <f t="shared" ca="1" si="279"/>
        <v>0</v>
      </c>
      <c r="BL840" s="57">
        <f ca="1">MAX(0,SUMIF(Invoice!A:A,F840,Invoice!B:B)-SUMIF(F:F,F840,BJ:BJ))*(COUNTIF(F:F,F840)=COUNTIF($F$5:F840,F840))</f>
        <v>500</v>
      </c>
    </row>
    <row r="841" spans="1:64" hidden="1">
      <c r="A841" s="43">
        <v>841</v>
      </c>
      <c r="B841" s="13" t="s">
        <v>145</v>
      </c>
      <c r="C841" s="13" t="s">
        <v>5706</v>
      </c>
      <c r="D841" s="13">
        <v>2</v>
      </c>
      <c r="E841" s="13">
        <v>2710</v>
      </c>
      <c r="F841" s="71" t="s">
        <v>1949</v>
      </c>
      <c r="G841" s="71" t="s">
        <v>1948</v>
      </c>
      <c r="H841" s="13" t="s">
        <v>1753</v>
      </c>
      <c r="I841" s="13" t="s">
        <v>55</v>
      </c>
      <c r="J841" s="28">
        <v>0</v>
      </c>
      <c r="K841" s="13" t="s">
        <v>148</v>
      </c>
      <c r="L841" s="13" t="s">
        <v>53</v>
      </c>
      <c r="M841" s="13">
        <v>1</v>
      </c>
      <c r="O841" s="13">
        <v>1</v>
      </c>
      <c r="P841" s="13">
        <v>2</v>
      </c>
      <c r="Q841" s="13">
        <v>2</v>
      </c>
      <c r="R841" s="13" t="s">
        <v>73</v>
      </c>
      <c r="S841" s="13" t="s">
        <v>73</v>
      </c>
      <c r="T841" s="13">
        <v>44901</v>
      </c>
      <c r="U841" s="13">
        <v>2958465</v>
      </c>
      <c r="V841" s="13" t="s">
        <v>5707</v>
      </c>
      <c r="W841" s="13" t="s">
        <v>144</v>
      </c>
      <c r="Y841" s="13" t="s">
        <v>143</v>
      </c>
      <c r="Z841" s="13">
        <v>7594328</v>
      </c>
      <c r="AA841" s="13">
        <v>1586</v>
      </c>
      <c r="AB841" s="13">
        <v>793</v>
      </c>
      <c r="AE841" s="51">
        <f t="shared" si="260"/>
        <v>1</v>
      </c>
      <c r="AG841" s="6" t="str">
        <f t="shared" si="261"/>
        <v>90MB1BG0-C1BAY0</v>
      </c>
      <c r="AH841" s="6" t="str">
        <f t="shared" si="262"/>
        <v>59MB1BGB-MB0A01S</v>
      </c>
      <c r="AI841" s="6" t="str">
        <f t="shared" si="263"/>
        <v/>
      </c>
      <c r="AJ841" s="6" t="str">
        <f t="shared" si="264"/>
        <v/>
      </c>
      <c r="AK841" s="6" t="str">
        <f t="shared" si="265"/>
        <v/>
      </c>
      <c r="AL841" s="6" t="str">
        <f t="shared" si="266"/>
        <v/>
      </c>
      <c r="AM841" s="6" t="str">
        <f t="shared" si="267"/>
        <v/>
      </c>
      <c r="AN841" s="6" t="str">
        <f t="shared" si="268"/>
        <v/>
      </c>
      <c r="AO841" s="6" t="str">
        <f t="shared" si="269"/>
        <v xml:space="preserve">90MB1BG0-C1BAY0 | 59MB1BGB-MB0A01S |  |  |  |  |  | </v>
      </c>
      <c r="AP841" s="6">
        <f t="shared" si="270"/>
        <v>0</v>
      </c>
      <c r="AQ841" s="4"/>
      <c r="AR841" s="6" t="b">
        <f t="shared" si="271"/>
        <v>1</v>
      </c>
      <c r="AS841" s="6" t="str">
        <f t="shared" si="272"/>
        <v>461E | 90MB1BG0-C1BAY0 | 59MB1BGB-MB0A01S |  |  |  |  |  |  | P0</v>
      </c>
      <c r="AT841" s="63">
        <f>IF(NOT(AR841),IF(TRIM($H841)="","Assembly","Phantom Alt"),VLOOKUP(F841,ZPCS04!B:G,6,0))</f>
        <v>914</v>
      </c>
      <c r="AU841" s="7"/>
      <c r="AV841" s="38">
        <f ca="1">IF(TRIM($W841)="F",OFFSET($A$5,MATCH($AS841,$AS$5:$AS841,0)-1,0),$A841)</f>
        <v>840</v>
      </c>
      <c r="AW841" s="38">
        <f ca="1">IFERROR(OFFSET(ZPCS04!$A$1,MATCH(F841,ZPCS04!B:B,0)-1,0),100)</f>
        <v>2</v>
      </c>
      <c r="AX841" s="7"/>
      <c r="AY841" s="6" t="b">
        <f t="shared" si="273"/>
        <v>1</v>
      </c>
      <c r="AZ841" s="6" t="b">
        <f t="shared" si="274"/>
        <v>1</v>
      </c>
      <c r="BB841" s="38" t="str">
        <f ca="1">IF(AT841="Phantom Alt",MATCH($AS841,$AS$5:$AS841,0),IF(OR(OFFSET($AF841,0,8-COUNTBLANK($AG841:$AN841))=$F840,$BE841=$BE840),$BB840,""))</f>
        <v/>
      </c>
      <c r="BC841" s="41"/>
      <c r="BD841" s="55" t="str">
        <f t="shared" si="275"/>
        <v>90MB1BG0-C1BAY0 | 12008-00015700</v>
      </c>
      <c r="BE841" s="55" t="str">
        <f t="shared" ca="1" si="276"/>
        <v>90MB1BG0-C1BAY0 | 59MB1BGB-MB0A01S</v>
      </c>
      <c r="BF841" s="57">
        <f ca="1">IFERROR(VLOOKUP($BE841,$BD$5:$BF840,3,0)*$AE841,VLOOKUP($C841,Demanda!$A:$B,2,0)*$AE841)*IF(AT841="Phantom Alt",$BC841,TRUE)</f>
        <v>1500</v>
      </c>
      <c r="BG841" s="57">
        <f t="shared" ca="1" si="277"/>
        <v>0</v>
      </c>
      <c r="BH841" s="57">
        <f>SUMIF(Invoice!A:A,F841,Invoice!B:B)</f>
        <v>0</v>
      </c>
      <c r="BI841" s="57">
        <f t="shared" ca="1" si="278"/>
        <v>1500</v>
      </c>
      <c r="BJ841" s="57">
        <f ca="1">MIN((BI841-SUMIF($AS$5:AS840,AS841,$BJ$5:BJ840)),MAX(0,BH841-SUMIF($F$5:F840,F841,$BJ$5:BJ840)))</f>
        <v>0</v>
      </c>
      <c r="BK841" s="57">
        <f t="shared" ca="1" si="279"/>
        <v>0</v>
      </c>
      <c r="BL841" s="57">
        <f ca="1">MAX(0,SUMIF(Invoice!A:A,F841,Invoice!B:B)-SUMIF(F:F,F841,BJ:BJ))*(COUNTIF(F:F,F841)=COUNTIF($F$5:F841,F841))</f>
        <v>0</v>
      </c>
    </row>
    <row r="842" spans="1:64" hidden="1">
      <c r="A842" s="43">
        <v>842</v>
      </c>
      <c r="B842" s="13" t="s">
        <v>145</v>
      </c>
      <c r="C842" s="13" t="s">
        <v>5706</v>
      </c>
      <c r="D842" s="13">
        <v>2</v>
      </c>
      <c r="E842" s="13">
        <v>2710</v>
      </c>
      <c r="F842" s="71" t="s">
        <v>1950</v>
      </c>
      <c r="G842" s="71" t="s">
        <v>1948</v>
      </c>
      <c r="H842" s="13" t="s">
        <v>1753</v>
      </c>
      <c r="I842" s="13" t="s">
        <v>55</v>
      </c>
      <c r="J842" s="28">
        <v>0</v>
      </c>
      <c r="K842" s="13" t="s">
        <v>148</v>
      </c>
      <c r="L842" s="13" t="s">
        <v>53</v>
      </c>
      <c r="M842" s="13">
        <v>1</v>
      </c>
      <c r="O842" s="13">
        <v>1</v>
      </c>
      <c r="P842" s="13">
        <v>2</v>
      </c>
      <c r="Q842" s="13">
        <v>3</v>
      </c>
      <c r="R842" s="13" t="s">
        <v>73</v>
      </c>
      <c r="S842" s="13" t="s">
        <v>73</v>
      </c>
      <c r="T842" s="13">
        <v>44901</v>
      </c>
      <c r="U842" s="13">
        <v>2958465</v>
      </c>
      <c r="V842" s="13" t="s">
        <v>5707</v>
      </c>
      <c r="W842" s="13" t="s">
        <v>144</v>
      </c>
      <c r="Y842" s="13" t="s">
        <v>143</v>
      </c>
      <c r="Z842" s="13">
        <v>7594328</v>
      </c>
      <c r="AA842" s="13">
        <v>1588</v>
      </c>
      <c r="AB842" s="13">
        <v>794</v>
      </c>
      <c r="AE842" s="51">
        <f t="shared" si="260"/>
        <v>1</v>
      </c>
      <c r="AG842" s="6" t="str">
        <f t="shared" si="261"/>
        <v>90MB1BG0-C1BAY0</v>
      </c>
      <c r="AH842" s="6" t="str">
        <f t="shared" si="262"/>
        <v>59MB1BGB-MB0A01S</v>
      </c>
      <c r="AI842" s="6" t="str">
        <f t="shared" si="263"/>
        <v/>
      </c>
      <c r="AJ842" s="6" t="str">
        <f t="shared" si="264"/>
        <v/>
      </c>
      <c r="AK842" s="6" t="str">
        <f t="shared" si="265"/>
        <v/>
      </c>
      <c r="AL842" s="6" t="str">
        <f t="shared" si="266"/>
        <v/>
      </c>
      <c r="AM842" s="6" t="str">
        <f t="shared" si="267"/>
        <v/>
      </c>
      <c r="AN842" s="6" t="str">
        <f t="shared" si="268"/>
        <v/>
      </c>
      <c r="AO842" s="6" t="str">
        <f t="shared" si="269"/>
        <v xml:space="preserve">90MB1BG0-C1BAY0 | 59MB1BGB-MB0A01S |  |  |  |  |  | </v>
      </c>
      <c r="AP842" s="6">
        <f t="shared" si="270"/>
        <v>0</v>
      </c>
      <c r="AQ842" s="4"/>
      <c r="AR842" s="6" t="b">
        <f t="shared" si="271"/>
        <v>1</v>
      </c>
      <c r="AS842" s="6" t="str">
        <f t="shared" si="272"/>
        <v>461E | 90MB1BG0-C1BAY0 | 59MB1BGB-MB0A01S |  |  |  |  |  |  | P0</v>
      </c>
      <c r="AT842" s="63">
        <f>IF(NOT(AR842),IF(TRIM($H842)="","Assembly","Phantom Alt"),VLOOKUP(F842,ZPCS04!B:G,6,0))</f>
        <v>914</v>
      </c>
      <c r="AU842" s="7"/>
      <c r="AV842" s="38">
        <f ca="1">IF(TRIM($W842)="F",OFFSET($A$5,MATCH($AS842,$AS$5:$AS842,0)-1,0),$A842)</f>
        <v>840</v>
      </c>
      <c r="AW842" s="38">
        <f ca="1">IFERROR(OFFSET(ZPCS04!$A$1,MATCH(F842,ZPCS04!B:B,0)-1,0),100)</f>
        <v>2</v>
      </c>
      <c r="AX842" s="7"/>
      <c r="AY842" s="6" t="b">
        <f t="shared" si="273"/>
        <v>1</v>
      </c>
      <c r="AZ842" s="6" t="b">
        <f t="shared" si="274"/>
        <v>1</v>
      </c>
      <c r="BB842" s="38" t="str">
        <f ca="1">IF(AT842="Phantom Alt",MATCH($AS842,$AS$5:$AS842,0),IF(OR(OFFSET($AF842,0,8-COUNTBLANK($AG842:$AN842))=$F841,$BE842=$BE841),$BB841,""))</f>
        <v/>
      </c>
      <c r="BC842" s="41"/>
      <c r="BD842" s="55" t="str">
        <f t="shared" si="275"/>
        <v>90MB1BG0-C1BAY0 | 12008-00015900</v>
      </c>
      <c r="BE842" s="55" t="str">
        <f t="shared" ca="1" si="276"/>
        <v>90MB1BG0-C1BAY0 | 59MB1BGB-MB0A01S</v>
      </c>
      <c r="BF842" s="57">
        <f ca="1">IFERROR(VLOOKUP($BE842,$BD$5:$BF841,3,0)*$AE842,VLOOKUP($C842,Demanda!$A:$B,2,0)*$AE842)*IF(AT842="Phantom Alt",$BC842,TRUE)</f>
        <v>1500</v>
      </c>
      <c r="BG842" s="57">
        <f t="shared" ca="1" si="277"/>
        <v>0</v>
      </c>
      <c r="BH842" s="57">
        <f>SUMIF(Invoice!A:A,F842,Invoice!B:B)</f>
        <v>0</v>
      </c>
      <c r="BI842" s="57">
        <f t="shared" ca="1" si="278"/>
        <v>1500</v>
      </c>
      <c r="BJ842" s="57">
        <f ca="1">MIN((BI842-SUMIF($AS$5:AS841,AS842,$BJ$5:BJ841)),MAX(0,BH842-SUMIF($F$5:F841,F842,$BJ$5:BJ841)))</f>
        <v>0</v>
      </c>
      <c r="BK842" s="57">
        <f t="shared" ca="1" si="279"/>
        <v>0</v>
      </c>
      <c r="BL842" s="57">
        <f ca="1">MAX(0,SUMIF(Invoice!A:A,F842,Invoice!B:B)-SUMIF(F:F,F842,BJ:BJ))*(COUNTIF(F:F,F842)=COUNTIF($F$5:F842,F842))</f>
        <v>0</v>
      </c>
    </row>
    <row r="843" spans="1:64" hidden="1">
      <c r="A843" s="43">
        <v>843</v>
      </c>
      <c r="B843" s="13" t="s">
        <v>145</v>
      </c>
      <c r="C843" s="13" t="s">
        <v>5706</v>
      </c>
      <c r="D843" s="13">
        <v>2</v>
      </c>
      <c r="E843" s="13">
        <v>2720</v>
      </c>
      <c r="F843" s="71" t="s">
        <v>1951</v>
      </c>
      <c r="G843" s="71" t="s">
        <v>1952</v>
      </c>
      <c r="H843" s="13" t="s">
        <v>1760</v>
      </c>
      <c r="I843" s="13" t="s">
        <v>54</v>
      </c>
      <c r="J843" s="28">
        <v>100</v>
      </c>
      <c r="K843" s="13" t="s">
        <v>148</v>
      </c>
      <c r="L843" s="13" t="s">
        <v>53</v>
      </c>
      <c r="M843" s="13">
        <v>1</v>
      </c>
      <c r="N843" s="13">
        <v>1</v>
      </c>
      <c r="O843" s="13">
        <v>1</v>
      </c>
      <c r="P843" s="13">
        <v>2</v>
      </c>
      <c r="Q843" s="13">
        <v>1</v>
      </c>
      <c r="R843" s="13" t="s">
        <v>73</v>
      </c>
      <c r="S843" s="13" t="s">
        <v>73</v>
      </c>
      <c r="T843" s="13">
        <v>44901</v>
      </c>
      <c r="U843" s="13">
        <v>2958465</v>
      </c>
      <c r="V843" s="13" t="s">
        <v>5707</v>
      </c>
      <c r="W843" s="13" t="s">
        <v>144</v>
      </c>
      <c r="Y843" s="13" t="s">
        <v>143</v>
      </c>
      <c r="Z843" s="13">
        <v>7594328</v>
      </c>
      <c r="AA843" s="13">
        <v>1590</v>
      </c>
      <c r="AB843" s="13">
        <v>795</v>
      </c>
      <c r="AE843" s="51">
        <f t="shared" si="260"/>
        <v>1</v>
      </c>
      <c r="AG843" s="6" t="str">
        <f t="shared" si="261"/>
        <v>90MB1BG0-C1BAY0</v>
      </c>
      <c r="AH843" s="6" t="str">
        <f t="shared" si="262"/>
        <v>59MB1BGB-MB0A01S</v>
      </c>
      <c r="AI843" s="6" t="str">
        <f t="shared" si="263"/>
        <v/>
      </c>
      <c r="AJ843" s="6" t="str">
        <f t="shared" si="264"/>
        <v/>
      </c>
      <c r="AK843" s="6" t="str">
        <f t="shared" si="265"/>
        <v/>
      </c>
      <c r="AL843" s="6" t="str">
        <f t="shared" si="266"/>
        <v/>
      </c>
      <c r="AM843" s="6" t="str">
        <f t="shared" si="267"/>
        <v/>
      </c>
      <c r="AN843" s="6" t="str">
        <f t="shared" si="268"/>
        <v/>
      </c>
      <c r="AO843" s="6" t="str">
        <f t="shared" si="269"/>
        <v xml:space="preserve">90MB1BG0-C1BAY0 | 59MB1BGB-MB0A01S |  |  |  |  |  | </v>
      </c>
      <c r="AP843" s="6">
        <f t="shared" si="270"/>
        <v>100</v>
      </c>
      <c r="AQ843" s="4"/>
      <c r="AR843" s="6" t="b">
        <f t="shared" si="271"/>
        <v>1</v>
      </c>
      <c r="AS843" s="6" t="str">
        <f t="shared" si="272"/>
        <v>461E | 90MB1BG0-C1BAY0 | 59MB1BGB-MB0A01S |  |  |  |  |  |  | P1</v>
      </c>
      <c r="AT843" s="63">
        <f>IF(NOT(AR843),IF(TRIM($H843)="","Assembly","Phantom Alt"),VLOOKUP(F843,ZPCS04!B:G,6,0))</f>
        <v>1294</v>
      </c>
      <c r="AU843" s="7"/>
      <c r="AV843" s="38">
        <f ca="1">IF(TRIM($W843)="F",OFFSET($A$5,MATCH($AS843,$AS$5:$AS843,0)-1,0),$A843)</f>
        <v>843</v>
      </c>
      <c r="AW843" s="38">
        <f ca="1">IFERROR(OFFSET(ZPCS04!$A$1,MATCH(F843,ZPCS04!B:B,0)-1,0),100)</f>
        <v>1.9999999800000001</v>
      </c>
      <c r="AX843" s="7"/>
      <c r="AY843" s="6" t="b">
        <f t="shared" si="273"/>
        <v>1</v>
      </c>
      <c r="AZ843" s="6" t="b">
        <f t="shared" si="274"/>
        <v>1</v>
      </c>
      <c r="BB843" s="38" t="str">
        <f ca="1">IF(AT843="Phantom Alt",MATCH($AS843,$AS$5:$AS843,0),IF(OR(OFFSET($AF843,0,8-COUNTBLANK($AG843:$AN843))=$F842,$BE843=$BE842),$BB842,""))</f>
        <v/>
      </c>
      <c r="BC843" s="41"/>
      <c r="BD843" s="55" t="str">
        <f t="shared" si="275"/>
        <v>90MB1BG0-C1BAY0 | 12009-00640200</v>
      </c>
      <c r="BE843" s="55" t="str">
        <f t="shared" ca="1" si="276"/>
        <v>90MB1BG0-C1BAY0 | 59MB1BGB-MB0A01S</v>
      </c>
      <c r="BF843" s="57">
        <f ca="1">IFERROR(VLOOKUP($BE843,$BD$5:$BF842,3,0)*$AE843,VLOOKUP($C843,Demanda!$A:$B,2,0)*$AE843)*IF(AT843="Phantom Alt",$BC843,TRUE)</f>
        <v>1500</v>
      </c>
      <c r="BG843" s="57">
        <f t="shared" ca="1" si="277"/>
        <v>1500</v>
      </c>
      <c r="BH843" s="57">
        <f>SUMIF(Invoice!A:A,F843,Invoice!B:B)</f>
        <v>2000</v>
      </c>
      <c r="BI843" s="57">
        <f t="shared" ca="1" si="278"/>
        <v>1500</v>
      </c>
      <c r="BJ843" s="57">
        <f ca="1">MIN((BI843-SUMIF($AS$5:AS842,AS843,$BJ$5:BJ842)),MAX(0,BH843-SUMIF($F$5:F842,F843,$BJ$5:BJ842)))</f>
        <v>1500</v>
      </c>
      <c r="BK843" s="57">
        <f t="shared" ca="1" si="279"/>
        <v>0</v>
      </c>
      <c r="BL843" s="57">
        <f ca="1">MAX(0,SUMIF(Invoice!A:A,F843,Invoice!B:B)-SUMIF(F:F,F843,BJ:BJ))*(COUNTIF(F:F,F843)=COUNTIF($F$5:F843,F843))</f>
        <v>500</v>
      </c>
    </row>
    <row r="844" spans="1:64" hidden="1">
      <c r="A844" s="43">
        <v>845</v>
      </c>
      <c r="B844" s="13" t="s">
        <v>145</v>
      </c>
      <c r="C844" s="13" t="s">
        <v>5706</v>
      </c>
      <c r="D844" s="13">
        <v>2</v>
      </c>
      <c r="E844" s="13">
        <v>2720</v>
      </c>
      <c r="F844" s="71" t="s">
        <v>1953</v>
      </c>
      <c r="G844" s="71" t="s">
        <v>1954</v>
      </c>
      <c r="H844" s="13" t="s">
        <v>1760</v>
      </c>
      <c r="I844" s="13" t="s">
        <v>55</v>
      </c>
      <c r="J844" s="28">
        <v>0</v>
      </c>
      <c r="K844" s="13" t="s">
        <v>148</v>
      </c>
      <c r="L844" s="13" t="s">
        <v>53</v>
      </c>
      <c r="M844" s="13">
        <v>1</v>
      </c>
      <c r="O844" s="13">
        <v>1</v>
      </c>
      <c r="P844" s="13">
        <v>2</v>
      </c>
      <c r="Q844" s="13">
        <v>2</v>
      </c>
      <c r="R844" s="13" t="s">
        <v>73</v>
      </c>
      <c r="S844" s="13" t="s">
        <v>73</v>
      </c>
      <c r="T844" s="13">
        <v>44901</v>
      </c>
      <c r="U844" s="13">
        <v>2958465</v>
      </c>
      <c r="V844" s="13" t="s">
        <v>5707</v>
      </c>
      <c r="W844" s="13" t="s">
        <v>144</v>
      </c>
      <c r="Y844" s="13" t="s">
        <v>143</v>
      </c>
      <c r="Z844" s="13">
        <v>7594328</v>
      </c>
      <c r="AA844" s="13">
        <v>1592</v>
      </c>
      <c r="AB844" s="13">
        <v>796</v>
      </c>
      <c r="AE844" s="51">
        <f t="shared" si="260"/>
        <v>1</v>
      </c>
      <c r="AG844" s="6" t="str">
        <f t="shared" si="261"/>
        <v>90MB1BG0-C1BAY0</v>
      </c>
      <c r="AH844" s="6" t="str">
        <f t="shared" si="262"/>
        <v>59MB1BGB-MB0A01S</v>
      </c>
      <c r="AI844" s="6" t="str">
        <f t="shared" si="263"/>
        <v/>
      </c>
      <c r="AJ844" s="6" t="str">
        <f t="shared" si="264"/>
        <v/>
      </c>
      <c r="AK844" s="6" t="str">
        <f t="shared" si="265"/>
        <v/>
      </c>
      <c r="AL844" s="6" t="str">
        <f t="shared" si="266"/>
        <v/>
      </c>
      <c r="AM844" s="6" t="str">
        <f t="shared" si="267"/>
        <v/>
      </c>
      <c r="AN844" s="6" t="str">
        <f t="shared" si="268"/>
        <v/>
      </c>
      <c r="AO844" s="6" t="str">
        <f t="shared" si="269"/>
        <v xml:space="preserve">90MB1BG0-C1BAY0 | 59MB1BGB-MB0A01S |  |  |  |  |  | </v>
      </c>
      <c r="AP844" s="6">
        <f t="shared" si="270"/>
        <v>0</v>
      </c>
      <c r="AQ844" s="4"/>
      <c r="AR844" s="6" t="b">
        <f t="shared" si="271"/>
        <v>1</v>
      </c>
      <c r="AS844" s="6" t="str">
        <f t="shared" si="272"/>
        <v>461E | 90MB1BG0-C1BAY0 | 59MB1BGB-MB0A01S |  |  |  |  |  |  | P1</v>
      </c>
      <c r="AT844" s="63">
        <f>IF(NOT(AR844),IF(TRIM($H844)="","Assembly","Phantom Alt"),VLOOKUP(F844,ZPCS04!B:G,6,0))</f>
        <v>1294</v>
      </c>
      <c r="AU844" s="7"/>
      <c r="AV844" s="38">
        <f ca="1">IF(TRIM($W844)="F",OFFSET($A$5,MATCH($AS844,$AS$5:$AS844,0)-1,0),$A844)</f>
        <v>843</v>
      </c>
      <c r="AW844" s="38">
        <f ca="1">IFERROR(OFFSET(ZPCS04!$A$1,MATCH(F844,ZPCS04!B:B,0)-1,0),100)</f>
        <v>2</v>
      </c>
      <c r="AX844" s="7"/>
      <c r="AY844" s="6" t="b">
        <f t="shared" si="273"/>
        <v>1</v>
      </c>
      <c r="AZ844" s="6" t="b">
        <f t="shared" si="274"/>
        <v>1</v>
      </c>
      <c r="BB844" s="38" t="str">
        <f ca="1">IF(AT844="Phantom Alt",MATCH($AS844,$AS$5:$AS844,0),IF(OR(OFFSET($AF844,0,8-COUNTBLANK($AG844:$AN844))=$F843,$BE844=$BE843),$BB843,""))</f>
        <v/>
      </c>
      <c r="BC844" s="41"/>
      <c r="BD844" s="55" t="str">
        <f t="shared" si="275"/>
        <v>90MB1BG0-C1BAY0 | 12009-00640400</v>
      </c>
      <c r="BE844" s="55" t="str">
        <f t="shared" ca="1" si="276"/>
        <v>90MB1BG0-C1BAY0 | 59MB1BGB-MB0A01S</v>
      </c>
      <c r="BF844" s="57">
        <f ca="1">IFERROR(VLOOKUP($BE844,$BD$5:$BF843,3,0)*$AE844,VLOOKUP($C844,Demanda!$A:$B,2,0)*$AE844)*IF(AT844="Phantom Alt",$BC844,TRUE)</f>
        <v>1500</v>
      </c>
      <c r="BG844" s="57">
        <f t="shared" ca="1" si="277"/>
        <v>0</v>
      </c>
      <c r="BH844" s="57">
        <f>SUMIF(Invoice!A:A,F844,Invoice!B:B)</f>
        <v>0</v>
      </c>
      <c r="BI844" s="57">
        <f t="shared" ca="1" si="278"/>
        <v>1500</v>
      </c>
      <c r="BJ844" s="57">
        <f ca="1">MIN((BI844-SUMIF($AS$5:AS843,AS844,$BJ$5:BJ843)),MAX(0,BH844-SUMIF($F$5:F843,F844,$BJ$5:BJ843)))</f>
        <v>0</v>
      </c>
      <c r="BK844" s="57">
        <f t="shared" ca="1" si="279"/>
        <v>0</v>
      </c>
      <c r="BL844" s="57">
        <f ca="1">MAX(0,SUMIF(Invoice!A:A,F844,Invoice!B:B)-SUMIF(F:F,F844,BJ:BJ))*(COUNTIF(F:F,F844)=COUNTIF($F$5:F844,F844))</f>
        <v>0</v>
      </c>
    </row>
    <row r="845" spans="1:64" hidden="1">
      <c r="A845" s="43">
        <v>844</v>
      </c>
      <c r="B845" s="13" t="s">
        <v>145</v>
      </c>
      <c r="C845" s="13" t="s">
        <v>5706</v>
      </c>
      <c r="D845" s="13">
        <v>2</v>
      </c>
      <c r="E845" s="13">
        <v>2730</v>
      </c>
      <c r="F845" s="71" t="s">
        <v>4729</v>
      </c>
      <c r="G845" s="71" t="s">
        <v>4730</v>
      </c>
      <c r="H845" s="13" t="s">
        <v>1767</v>
      </c>
      <c r="I845" s="13" t="s">
        <v>54</v>
      </c>
      <c r="J845" s="28">
        <v>100</v>
      </c>
      <c r="K845" s="13" t="s">
        <v>148</v>
      </c>
      <c r="L845" s="13" t="s">
        <v>53</v>
      </c>
      <c r="M845" s="13">
        <v>1</v>
      </c>
      <c r="N845" s="13">
        <v>1</v>
      </c>
      <c r="O845" s="13">
        <v>1</v>
      </c>
      <c r="P845" s="13">
        <v>2</v>
      </c>
      <c r="Q845" s="13">
        <v>1</v>
      </c>
      <c r="R845" s="13" t="s">
        <v>73</v>
      </c>
      <c r="S845" s="13" t="s">
        <v>73</v>
      </c>
      <c r="T845" s="13">
        <v>44901</v>
      </c>
      <c r="U845" s="13">
        <v>2958465</v>
      </c>
      <c r="V845" s="13" t="s">
        <v>5707</v>
      </c>
      <c r="W845" s="13" t="s">
        <v>144</v>
      </c>
      <c r="Y845" s="13" t="s">
        <v>143</v>
      </c>
      <c r="Z845" s="13">
        <v>7594328</v>
      </c>
      <c r="AA845" s="13">
        <v>1594</v>
      </c>
      <c r="AB845" s="13">
        <v>797</v>
      </c>
      <c r="AE845" s="51">
        <f t="shared" si="260"/>
        <v>1</v>
      </c>
      <c r="AG845" s="6" t="str">
        <f t="shared" si="261"/>
        <v>90MB1BG0-C1BAY0</v>
      </c>
      <c r="AH845" s="6" t="str">
        <f t="shared" si="262"/>
        <v>59MB1BGB-MB0A01S</v>
      </c>
      <c r="AI845" s="6" t="str">
        <f t="shared" si="263"/>
        <v/>
      </c>
      <c r="AJ845" s="6" t="str">
        <f t="shared" si="264"/>
        <v/>
      </c>
      <c r="AK845" s="6" t="str">
        <f t="shared" si="265"/>
        <v/>
      </c>
      <c r="AL845" s="6" t="str">
        <f t="shared" si="266"/>
        <v/>
      </c>
      <c r="AM845" s="6" t="str">
        <f t="shared" si="267"/>
        <v/>
      </c>
      <c r="AN845" s="6" t="str">
        <f t="shared" si="268"/>
        <v/>
      </c>
      <c r="AO845" s="6" t="str">
        <f t="shared" si="269"/>
        <v xml:space="preserve">90MB1BG0-C1BAY0 | 59MB1BGB-MB0A01S |  |  |  |  |  | </v>
      </c>
      <c r="AP845" s="6">
        <f t="shared" si="270"/>
        <v>100</v>
      </c>
      <c r="AQ845" s="4"/>
      <c r="AR845" s="6" t="b">
        <f t="shared" si="271"/>
        <v>1</v>
      </c>
      <c r="AS845" s="6" t="str">
        <f t="shared" si="272"/>
        <v>461E | 90MB1BG0-C1BAY0 | 59MB1BGB-MB0A01S |  |  |  |  |  |  | P2</v>
      </c>
      <c r="AT845" s="63">
        <f>IF(NOT(AR845),IF(TRIM($H845)="","Assembly","Phantom Alt"),VLOOKUP(F845,ZPCS04!B:G,6,0))</f>
        <v>1047</v>
      </c>
      <c r="AU845" s="7"/>
      <c r="AV845" s="38">
        <f ca="1">IF(TRIM($W845)="F",OFFSET($A$5,MATCH($AS845,$AS$5:$AS845,0)-1,0),$A845)</f>
        <v>844</v>
      </c>
      <c r="AW845" s="38">
        <f ca="1">IFERROR(OFFSET(ZPCS04!$A$1,MATCH(F845,ZPCS04!B:B,0)-1,0),100)</f>
        <v>1.9999999784</v>
      </c>
      <c r="AX845" s="7"/>
      <c r="AY845" s="6" t="b">
        <f t="shared" si="273"/>
        <v>1</v>
      </c>
      <c r="AZ845" s="6" t="b">
        <f t="shared" si="274"/>
        <v>1</v>
      </c>
      <c r="BB845" s="38" t="str">
        <f ca="1">IF(AT845="Phantom Alt",MATCH($AS845,$AS$5:$AS845,0),IF(OR(OFFSET($AF845,0,8-COUNTBLANK($AG845:$AN845))=$F844,$BE845=$BE844),$BB844,""))</f>
        <v/>
      </c>
      <c r="BC845" s="41"/>
      <c r="BD845" s="55" t="str">
        <f t="shared" si="275"/>
        <v>90MB1BG0-C1BAY0 | 12012-00050100</v>
      </c>
      <c r="BE845" s="55" t="str">
        <f t="shared" ca="1" si="276"/>
        <v>90MB1BG0-C1BAY0 | 59MB1BGB-MB0A01S</v>
      </c>
      <c r="BF845" s="57">
        <f ca="1">IFERROR(VLOOKUP($BE845,$BD$5:$BF844,3,0)*$AE845,VLOOKUP($C845,Demanda!$A:$B,2,0)*$AE845)*IF(AT845="Phantom Alt",$BC845,TRUE)</f>
        <v>1500</v>
      </c>
      <c r="BG845" s="57">
        <f t="shared" ca="1" si="277"/>
        <v>1500</v>
      </c>
      <c r="BH845" s="57">
        <f>SUMIF(Invoice!A:A,F845,Invoice!B:B)</f>
        <v>2160</v>
      </c>
      <c r="BI845" s="57">
        <f t="shared" ca="1" si="278"/>
        <v>1500</v>
      </c>
      <c r="BJ845" s="57">
        <f ca="1">MIN((BI845-SUMIF($AS$5:AS844,AS845,$BJ$5:BJ844)),MAX(0,BH845-SUMIF($F$5:F844,F845,$BJ$5:BJ844)))</f>
        <v>1500</v>
      </c>
      <c r="BK845" s="57">
        <f t="shared" ca="1" si="279"/>
        <v>0</v>
      </c>
      <c r="BL845" s="57">
        <f ca="1">MAX(0,SUMIF(Invoice!A:A,F845,Invoice!B:B)-SUMIF(F:F,F845,BJ:BJ))*(COUNTIF(F:F,F845)=COUNTIF($F$5:F845,F845))</f>
        <v>660</v>
      </c>
    </row>
    <row r="846" spans="1:64" hidden="1">
      <c r="A846" s="43">
        <v>846</v>
      </c>
      <c r="B846" s="13" t="s">
        <v>145</v>
      </c>
      <c r="C846" s="13" t="s">
        <v>5706</v>
      </c>
      <c r="D846" s="13">
        <v>2</v>
      </c>
      <c r="E846" s="13">
        <v>2730</v>
      </c>
      <c r="F846" s="71" t="s">
        <v>4733</v>
      </c>
      <c r="G846" s="71" t="s">
        <v>4734</v>
      </c>
      <c r="H846" s="13" t="s">
        <v>1767</v>
      </c>
      <c r="I846" s="13" t="s">
        <v>55</v>
      </c>
      <c r="J846" s="28">
        <v>0</v>
      </c>
      <c r="K846" s="13" t="s">
        <v>148</v>
      </c>
      <c r="L846" s="13" t="s">
        <v>53</v>
      </c>
      <c r="M846" s="13">
        <v>1</v>
      </c>
      <c r="O846" s="13">
        <v>1</v>
      </c>
      <c r="P846" s="13">
        <v>2</v>
      </c>
      <c r="Q846" s="13">
        <v>2</v>
      </c>
      <c r="R846" s="13" t="s">
        <v>73</v>
      </c>
      <c r="S846" s="13" t="s">
        <v>73</v>
      </c>
      <c r="T846" s="13">
        <v>44901</v>
      </c>
      <c r="U846" s="13">
        <v>2958465</v>
      </c>
      <c r="V846" s="13" t="s">
        <v>5707</v>
      </c>
      <c r="W846" s="13" t="s">
        <v>144</v>
      </c>
      <c r="Y846" s="13" t="s">
        <v>143</v>
      </c>
      <c r="Z846" s="13">
        <v>7594328</v>
      </c>
      <c r="AA846" s="13">
        <v>1596</v>
      </c>
      <c r="AB846" s="13">
        <v>798</v>
      </c>
      <c r="AE846" s="51">
        <f t="shared" si="260"/>
        <v>1</v>
      </c>
      <c r="AG846" s="6" t="str">
        <f t="shared" si="261"/>
        <v>90MB1BG0-C1BAY0</v>
      </c>
      <c r="AH846" s="6" t="str">
        <f t="shared" si="262"/>
        <v>59MB1BGB-MB0A01S</v>
      </c>
      <c r="AI846" s="6" t="str">
        <f t="shared" si="263"/>
        <v/>
      </c>
      <c r="AJ846" s="6" t="str">
        <f t="shared" si="264"/>
        <v/>
      </c>
      <c r="AK846" s="6" t="str">
        <f t="shared" si="265"/>
        <v/>
      </c>
      <c r="AL846" s="6" t="str">
        <f t="shared" si="266"/>
        <v/>
      </c>
      <c r="AM846" s="6" t="str">
        <f t="shared" si="267"/>
        <v/>
      </c>
      <c r="AN846" s="6" t="str">
        <f t="shared" si="268"/>
        <v/>
      </c>
      <c r="AO846" s="6" t="str">
        <f t="shared" si="269"/>
        <v xml:space="preserve">90MB1BG0-C1BAY0 | 59MB1BGB-MB0A01S |  |  |  |  |  | </v>
      </c>
      <c r="AP846" s="6">
        <f t="shared" si="270"/>
        <v>0</v>
      </c>
      <c r="AQ846" s="4"/>
      <c r="AR846" s="6" t="b">
        <f t="shared" si="271"/>
        <v>1</v>
      </c>
      <c r="AS846" s="6" t="str">
        <f t="shared" si="272"/>
        <v>461E | 90MB1BG0-C1BAY0 | 59MB1BGB-MB0A01S |  |  |  |  |  |  | P2</v>
      </c>
      <c r="AT846" s="63">
        <f>IF(NOT(AR846),IF(TRIM($H846)="","Assembly","Phantom Alt"),VLOOKUP(F846,ZPCS04!B:G,6,0))</f>
        <v>1047</v>
      </c>
      <c r="AU846" s="7"/>
      <c r="AV846" s="38">
        <f ca="1">IF(TRIM($W846)="F",OFFSET($A$5,MATCH($AS846,$AS$5:$AS846,0)-1,0),$A846)</f>
        <v>844</v>
      </c>
      <c r="AW846" s="38">
        <f ca="1">IFERROR(OFFSET(ZPCS04!$A$1,MATCH(F846,ZPCS04!B:B,0)-1,0),100)</f>
        <v>2</v>
      </c>
      <c r="AX846" s="7"/>
      <c r="AY846" s="6" t="b">
        <f t="shared" si="273"/>
        <v>1</v>
      </c>
      <c r="AZ846" s="6" t="b">
        <f t="shared" si="274"/>
        <v>1</v>
      </c>
      <c r="BB846" s="38" t="str">
        <f ca="1">IF(AT846="Phantom Alt",MATCH($AS846,$AS$5:$AS846,0),IF(OR(OFFSET($AF846,0,8-COUNTBLANK($AG846:$AN846))=$F845,$BE846=$BE845),$BB845,""))</f>
        <v/>
      </c>
      <c r="BC846" s="41"/>
      <c r="BD846" s="55" t="str">
        <f t="shared" si="275"/>
        <v>90MB1BG0-C1BAY0 | 12012-00052000</v>
      </c>
      <c r="BE846" s="55" t="str">
        <f t="shared" ca="1" si="276"/>
        <v>90MB1BG0-C1BAY0 | 59MB1BGB-MB0A01S</v>
      </c>
      <c r="BF846" s="57">
        <f ca="1">IFERROR(VLOOKUP($BE846,$BD$5:$BF845,3,0)*$AE846,VLOOKUP($C846,Demanda!$A:$B,2,0)*$AE846)*IF(AT846="Phantom Alt",$BC846,TRUE)</f>
        <v>1500</v>
      </c>
      <c r="BG846" s="57">
        <f t="shared" ca="1" si="277"/>
        <v>0</v>
      </c>
      <c r="BH846" s="57">
        <f>SUMIF(Invoice!A:A,F846,Invoice!B:B)</f>
        <v>0</v>
      </c>
      <c r="BI846" s="57">
        <f t="shared" ca="1" si="278"/>
        <v>1500</v>
      </c>
      <c r="BJ846" s="57">
        <f ca="1">MIN((BI846-SUMIF($AS$5:AS845,AS846,$BJ$5:BJ845)),MAX(0,BH846-SUMIF($F$5:F845,F846,$BJ$5:BJ845)))</f>
        <v>0</v>
      </c>
      <c r="BK846" s="57">
        <f t="shared" ca="1" si="279"/>
        <v>0</v>
      </c>
      <c r="BL846" s="57">
        <f ca="1">MAX(0,SUMIF(Invoice!A:A,F846,Invoice!B:B)-SUMIF(F:F,F846,BJ:BJ))*(COUNTIF(F:F,F846)=COUNTIF($F$5:F846,F846))</f>
        <v>0</v>
      </c>
    </row>
    <row r="847" spans="1:64" hidden="1">
      <c r="A847" s="43">
        <v>848</v>
      </c>
      <c r="B847" s="13" t="s">
        <v>145</v>
      </c>
      <c r="C847" s="13" t="s">
        <v>5706</v>
      </c>
      <c r="D847" s="13">
        <v>2</v>
      </c>
      <c r="E847" s="13">
        <v>2740</v>
      </c>
      <c r="F847" s="71" t="s">
        <v>1955</v>
      </c>
      <c r="G847" s="71" t="s">
        <v>1956</v>
      </c>
      <c r="H847" s="13" t="s">
        <v>1773</v>
      </c>
      <c r="I847" s="13" t="s">
        <v>55</v>
      </c>
      <c r="J847" s="28">
        <v>0</v>
      </c>
      <c r="K847" s="13" t="s">
        <v>148</v>
      </c>
      <c r="L847" s="13" t="s">
        <v>53</v>
      </c>
      <c r="M847" s="13">
        <v>1</v>
      </c>
      <c r="O847" s="13">
        <v>1</v>
      </c>
      <c r="P847" s="13">
        <v>2</v>
      </c>
      <c r="Q847" s="13">
        <v>2</v>
      </c>
      <c r="R847" s="13" t="s">
        <v>73</v>
      </c>
      <c r="S847" s="13" t="s">
        <v>73</v>
      </c>
      <c r="T847" s="13">
        <v>44901</v>
      </c>
      <c r="U847" s="13">
        <v>2958465</v>
      </c>
      <c r="V847" s="13" t="s">
        <v>5707</v>
      </c>
      <c r="W847" s="13" t="s">
        <v>144</v>
      </c>
      <c r="Y847" s="13" t="s">
        <v>143</v>
      </c>
      <c r="Z847" s="13">
        <v>7594328</v>
      </c>
      <c r="AA847" s="13">
        <v>1600</v>
      </c>
      <c r="AB847" s="13">
        <v>800</v>
      </c>
      <c r="AE847" s="51">
        <f t="shared" si="260"/>
        <v>1</v>
      </c>
      <c r="AG847" s="6" t="str">
        <f t="shared" si="261"/>
        <v>90MB1BG0-C1BAY0</v>
      </c>
      <c r="AH847" s="6" t="str">
        <f t="shared" si="262"/>
        <v>59MB1BGB-MB0A01S</v>
      </c>
      <c r="AI847" s="6" t="str">
        <f t="shared" si="263"/>
        <v/>
      </c>
      <c r="AJ847" s="6" t="str">
        <f t="shared" si="264"/>
        <v/>
      </c>
      <c r="AK847" s="6" t="str">
        <f t="shared" si="265"/>
        <v/>
      </c>
      <c r="AL847" s="6" t="str">
        <f t="shared" si="266"/>
        <v/>
      </c>
      <c r="AM847" s="6" t="str">
        <f t="shared" si="267"/>
        <v/>
      </c>
      <c r="AN847" s="6" t="str">
        <f t="shared" si="268"/>
        <v/>
      </c>
      <c r="AO847" s="6" t="str">
        <f t="shared" si="269"/>
        <v xml:space="preserve">90MB1BG0-C1BAY0 | 59MB1BGB-MB0A01S |  |  |  |  |  | </v>
      </c>
      <c r="AP847" s="6">
        <f t="shared" si="270"/>
        <v>0</v>
      </c>
      <c r="AQ847" s="4"/>
      <c r="AR847" s="6" t="b">
        <f t="shared" si="271"/>
        <v>1</v>
      </c>
      <c r="AS847" s="6" t="str">
        <f t="shared" si="272"/>
        <v>461E | 90MB1BG0-C1BAY0 | 59MB1BGB-MB0A01S |  |  |  |  |  |  | P3</v>
      </c>
      <c r="AT847" s="63">
        <f>IF(NOT(AR847),IF(TRIM($H847)="","Assembly","Phantom Alt"),VLOOKUP(F847,ZPCS04!B:G,6,0))</f>
        <v>1176</v>
      </c>
      <c r="AU847" s="7"/>
      <c r="AV847" s="38">
        <f ca="1">IF(TRIM($W847)="F",OFFSET($A$5,MATCH($AS847,$AS$5:$AS847,0)-1,0),$A847)</f>
        <v>848</v>
      </c>
      <c r="AW847" s="38">
        <f ca="1">IFERROR(OFFSET(ZPCS04!$A$1,MATCH(F847,ZPCS04!B:B,0)-1,0),100)</f>
        <v>2</v>
      </c>
      <c r="AX847" s="7"/>
      <c r="AY847" s="6" t="b">
        <f t="shared" si="273"/>
        <v>1</v>
      </c>
      <c r="AZ847" s="6" t="b">
        <f t="shared" si="274"/>
        <v>1</v>
      </c>
      <c r="BB847" s="38" t="str">
        <f ca="1">IF(AT847="Phantom Alt",MATCH($AS847,$AS$5:$AS847,0),IF(OR(OFFSET($AF847,0,8-COUNTBLANK($AG847:$AN847))=$F846,$BE847=$BE846),$BB846,""))</f>
        <v/>
      </c>
      <c r="BC847" s="41"/>
      <c r="BD847" s="55" t="str">
        <f t="shared" si="275"/>
        <v>90MB1BG0-C1BAY0 | 12013-00120100</v>
      </c>
      <c r="BE847" s="55" t="str">
        <f t="shared" ca="1" si="276"/>
        <v>90MB1BG0-C1BAY0 | 59MB1BGB-MB0A01S</v>
      </c>
      <c r="BF847" s="57">
        <f ca="1">IFERROR(VLOOKUP($BE847,$BD$5:$BF846,3,0)*$AE847,VLOOKUP($C847,Demanda!$A:$B,2,0)*$AE847)*IF(AT847="Phantom Alt",$BC847,TRUE)</f>
        <v>1500</v>
      </c>
      <c r="BG847" s="57">
        <f t="shared" ca="1" si="277"/>
        <v>0</v>
      </c>
      <c r="BH847" s="57">
        <f>SUMIF(Invoice!A:A,F847,Invoice!B:B)</f>
        <v>0</v>
      </c>
      <c r="BI847" s="57">
        <f t="shared" ca="1" si="278"/>
        <v>1500</v>
      </c>
      <c r="BJ847" s="57">
        <f ca="1">MIN((BI847-SUMIF($AS$5:AS846,AS847,$BJ$5:BJ846)),MAX(0,BH847-SUMIF($F$5:F846,F847,$BJ$5:BJ846)))</f>
        <v>0</v>
      </c>
      <c r="BK847" s="57">
        <f t="shared" ca="1" si="279"/>
        <v>0</v>
      </c>
      <c r="BL847" s="57">
        <f ca="1">MAX(0,SUMIF(Invoice!A:A,F847,Invoice!B:B)-SUMIF(F:F,F847,BJ:BJ))*(COUNTIF(F:F,F847)=COUNTIF($F$5:F847,F847))</f>
        <v>0</v>
      </c>
    </row>
    <row r="848" spans="1:64" hidden="1">
      <c r="A848" s="43">
        <v>847</v>
      </c>
      <c r="B848" s="13" t="s">
        <v>145</v>
      </c>
      <c r="C848" s="13" t="s">
        <v>5706</v>
      </c>
      <c r="D848" s="13">
        <v>2</v>
      </c>
      <c r="E848" s="13">
        <v>2740</v>
      </c>
      <c r="F848" s="71" t="s">
        <v>1957</v>
      </c>
      <c r="G848" s="71" t="s">
        <v>1958</v>
      </c>
      <c r="H848" s="13" t="s">
        <v>1773</v>
      </c>
      <c r="I848" s="13" t="s">
        <v>54</v>
      </c>
      <c r="J848" s="28">
        <v>100</v>
      </c>
      <c r="K848" s="13" t="s">
        <v>148</v>
      </c>
      <c r="L848" s="13" t="s">
        <v>53</v>
      </c>
      <c r="M848" s="13">
        <v>1</v>
      </c>
      <c r="N848" s="13">
        <v>1</v>
      </c>
      <c r="O848" s="13">
        <v>1</v>
      </c>
      <c r="P848" s="13">
        <v>2</v>
      </c>
      <c r="Q848" s="13">
        <v>1</v>
      </c>
      <c r="R848" s="13" t="s">
        <v>73</v>
      </c>
      <c r="S848" s="13" t="s">
        <v>73</v>
      </c>
      <c r="T848" s="13">
        <v>44901</v>
      </c>
      <c r="U848" s="13">
        <v>2958465</v>
      </c>
      <c r="V848" s="13" t="s">
        <v>5707</v>
      </c>
      <c r="W848" s="13" t="s">
        <v>144</v>
      </c>
      <c r="Y848" s="13" t="s">
        <v>143</v>
      </c>
      <c r="Z848" s="13">
        <v>7594328</v>
      </c>
      <c r="AA848" s="13">
        <v>1598</v>
      </c>
      <c r="AB848" s="13">
        <v>799</v>
      </c>
      <c r="AE848" s="51">
        <f t="shared" si="260"/>
        <v>1</v>
      </c>
      <c r="AG848" s="6" t="str">
        <f t="shared" si="261"/>
        <v>90MB1BG0-C1BAY0</v>
      </c>
      <c r="AH848" s="6" t="str">
        <f t="shared" si="262"/>
        <v>59MB1BGB-MB0A01S</v>
      </c>
      <c r="AI848" s="6" t="str">
        <f t="shared" si="263"/>
        <v/>
      </c>
      <c r="AJ848" s="6" t="str">
        <f t="shared" si="264"/>
        <v/>
      </c>
      <c r="AK848" s="6" t="str">
        <f t="shared" si="265"/>
        <v/>
      </c>
      <c r="AL848" s="6" t="str">
        <f t="shared" si="266"/>
        <v/>
      </c>
      <c r="AM848" s="6" t="str">
        <f t="shared" si="267"/>
        <v/>
      </c>
      <c r="AN848" s="6" t="str">
        <f t="shared" si="268"/>
        <v/>
      </c>
      <c r="AO848" s="6" t="str">
        <f t="shared" si="269"/>
        <v xml:space="preserve">90MB1BG0-C1BAY0 | 59MB1BGB-MB0A01S |  |  |  |  |  | </v>
      </c>
      <c r="AP848" s="6">
        <f t="shared" si="270"/>
        <v>100</v>
      </c>
      <c r="AQ848" s="4"/>
      <c r="AR848" s="6" t="b">
        <f t="shared" si="271"/>
        <v>1</v>
      </c>
      <c r="AS848" s="6" t="str">
        <f t="shared" si="272"/>
        <v>461E | 90MB1BG0-C1BAY0 | 59MB1BGB-MB0A01S |  |  |  |  |  |  | P3</v>
      </c>
      <c r="AT848" s="63">
        <f>IF(NOT(AR848),IF(TRIM($H848)="","Assembly","Phantom Alt"),VLOOKUP(F848,ZPCS04!B:G,6,0))</f>
        <v>1176</v>
      </c>
      <c r="AU848" s="7"/>
      <c r="AV848" s="38">
        <f ca="1">IF(TRIM($W848)="F",OFFSET($A$5,MATCH($AS848,$AS$5:$AS848,0)-1,0),$A848)</f>
        <v>848</v>
      </c>
      <c r="AW848" s="38">
        <f ca="1">IFERROR(OFFSET(ZPCS04!$A$1,MATCH(F848,ZPCS04!B:B,0)-1,0),100)</f>
        <v>2</v>
      </c>
      <c r="AX848" s="7"/>
      <c r="AY848" s="6" t="b">
        <f t="shared" si="273"/>
        <v>1</v>
      </c>
      <c r="AZ848" s="6" t="b">
        <f t="shared" si="274"/>
        <v>1</v>
      </c>
      <c r="BB848" s="38" t="str">
        <f ca="1">IF(AT848="Phantom Alt",MATCH($AS848,$AS$5:$AS848,0),IF(OR(OFFSET($AF848,0,8-COUNTBLANK($AG848:$AN848))=$F847,$BE848=$BE847),$BB847,""))</f>
        <v/>
      </c>
      <c r="BC848" s="41"/>
      <c r="BD848" s="55" t="str">
        <f t="shared" si="275"/>
        <v>90MB1BG0-C1BAY0 | 12013-00120300</v>
      </c>
      <c r="BE848" s="55" t="str">
        <f t="shared" ca="1" si="276"/>
        <v>90MB1BG0-C1BAY0 | 59MB1BGB-MB0A01S</v>
      </c>
      <c r="BF848" s="57">
        <f ca="1">IFERROR(VLOOKUP($BE848,$BD$5:$BF847,3,0)*$AE848,VLOOKUP($C848,Demanda!$A:$B,2,0)*$AE848)*IF(AT848="Phantom Alt",$BC848,TRUE)</f>
        <v>1500</v>
      </c>
      <c r="BG848" s="57">
        <f t="shared" ca="1" si="277"/>
        <v>1500</v>
      </c>
      <c r="BH848" s="57">
        <f>SUMIF(Invoice!A:A,F848,Invoice!B:B)</f>
        <v>0</v>
      </c>
      <c r="BI848" s="57">
        <f t="shared" ca="1" si="278"/>
        <v>1500</v>
      </c>
      <c r="BJ848" s="57">
        <f ca="1">MIN((BI848-SUMIF($AS$5:AS847,AS848,$BJ$5:BJ847)),MAX(0,BH848-SUMIF($F$5:F847,F848,$BJ$5:BJ847)))</f>
        <v>0</v>
      </c>
      <c r="BK848" s="57">
        <f t="shared" ca="1" si="279"/>
        <v>0</v>
      </c>
      <c r="BL848" s="57">
        <f ca="1">MAX(0,SUMIF(Invoice!A:A,F848,Invoice!B:B)-SUMIF(F:F,F848,BJ:BJ))*(COUNTIF(F:F,F848)=COUNTIF($F$5:F848,F848))</f>
        <v>0</v>
      </c>
    </row>
    <row r="849" spans="1:64" hidden="1">
      <c r="A849" s="43">
        <v>850</v>
      </c>
      <c r="B849" s="13" t="s">
        <v>145</v>
      </c>
      <c r="C849" s="13" t="s">
        <v>5706</v>
      </c>
      <c r="D849" s="13">
        <v>2</v>
      </c>
      <c r="E849" s="13">
        <v>2740</v>
      </c>
      <c r="F849" s="71" t="s">
        <v>1959</v>
      </c>
      <c r="G849" s="71" t="s">
        <v>1960</v>
      </c>
      <c r="H849" s="13" t="s">
        <v>1773</v>
      </c>
      <c r="I849" s="13" t="s">
        <v>55</v>
      </c>
      <c r="J849" s="28">
        <v>0</v>
      </c>
      <c r="K849" s="13" t="s">
        <v>148</v>
      </c>
      <c r="L849" s="13" t="s">
        <v>53</v>
      </c>
      <c r="M849" s="13">
        <v>1</v>
      </c>
      <c r="O849" s="13">
        <v>1</v>
      </c>
      <c r="P849" s="13">
        <v>2</v>
      </c>
      <c r="Q849" s="13">
        <v>3</v>
      </c>
      <c r="R849" s="13" t="s">
        <v>73</v>
      </c>
      <c r="S849" s="13" t="s">
        <v>73</v>
      </c>
      <c r="T849" s="13">
        <v>44901</v>
      </c>
      <c r="U849" s="13">
        <v>2958465</v>
      </c>
      <c r="V849" s="13" t="s">
        <v>5707</v>
      </c>
      <c r="W849" s="13" t="s">
        <v>144</v>
      </c>
      <c r="Y849" s="13" t="s">
        <v>143</v>
      </c>
      <c r="Z849" s="13">
        <v>7594328</v>
      </c>
      <c r="AA849" s="13">
        <v>1602</v>
      </c>
      <c r="AB849" s="13">
        <v>801</v>
      </c>
      <c r="AE849" s="51">
        <f t="shared" si="260"/>
        <v>1</v>
      </c>
      <c r="AG849" s="6" t="str">
        <f t="shared" si="261"/>
        <v>90MB1BG0-C1BAY0</v>
      </c>
      <c r="AH849" s="6" t="str">
        <f t="shared" si="262"/>
        <v>59MB1BGB-MB0A01S</v>
      </c>
      <c r="AI849" s="6" t="str">
        <f t="shared" si="263"/>
        <v/>
      </c>
      <c r="AJ849" s="6" t="str">
        <f t="shared" si="264"/>
        <v/>
      </c>
      <c r="AK849" s="6" t="str">
        <f t="shared" si="265"/>
        <v/>
      </c>
      <c r="AL849" s="6" t="str">
        <f t="shared" si="266"/>
        <v/>
      </c>
      <c r="AM849" s="6" t="str">
        <f t="shared" si="267"/>
        <v/>
      </c>
      <c r="AN849" s="6" t="str">
        <f t="shared" si="268"/>
        <v/>
      </c>
      <c r="AO849" s="6" t="str">
        <f t="shared" si="269"/>
        <v xml:space="preserve">90MB1BG0-C1BAY0 | 59MB1BGB-MB0A01S |  |  |  |  |  | </v>
      </c>
      <c r="AP849" s="6">
        <f t="shared" si="270"/>
        <v>0</v>
      </c>
      <c r="AQ849" s="4"/>
      <c r="AR849" s="6" t="b">
        <f t="shared" si="271"/>
        <v>1</v>
      </c>
      <c r="AS849" s="6" t="str">
        <f t="shared" si="272"/>
        <v>461E | 90MB1BG0-C1BAY0 | 59MB1BGB-MB0A01S |  |  |  |  |  |  | P3</v>
      </c>
      <c r="AT849" s="63">
        <f>IF(NOT(AR849),IF(TRIM($H849)="","Assembly","Phantom Alt"),VLOOKUP(F849,ZPCS04!B:G,6,0))</f>
        <v>1176</v>
      </c>
      <c r="AU849" s="7"/>
      <c r="AV849" s="38">
        <f ca="1">IF(TRIM($W849)="F",OFFSET($A$5,MATCH($AS849,$AS$5:$AS849,0)-1,0),$A849)</f>
        <v>848</v>
      </c>
      <c r="AW849" s="38">
        <f ca="1">IFERROR(OFFSET(ZPCS04!$A$1,MATCH(F849,ZPCS04!B:B,0)-1,0),100)</f>
        <v>1.999999984</v>
      </c>
      <c r="AX849" s="7"/>
      <c r="AY849" s="6" t="b">
        <f t="shared" si="273"/>
        <v>1</v>
      </c>
      <c r="AZ849" s="6" t="b">
        <f t="shared" si="274"/>
        <v>1</v>
      </c>
      <c r="BB849" s="38" t="str">
        <f ca="1">IF(AT849="Phantom Alt",MATCH($AS849,$AS$5:$AS849,0),IF(OR(OFFSET($AF849,0,8-COUNTBLANK($AG849:$AN849))=$F848,$BE849=$BE848),$BB848,""))</f>
        <v/>
      </c>
      <c r="BC849" s="41"/>
      <c r="BD849" s="55" t="str">
        <f t="shared" si="275"/>
        <v>90MB1BG0-C1BAY0 | 12013-00120700</v>
      </c>
      <c r="BE849" s="55" t="str">
        <f t="shared" ca="1" si="276"/>
        <v>90MB1BG0-C1BAY0 | 59MB1BGB-MB0A01S</v>
      </c>
      <c r="BF849" s="57">
        <f ca="1">IFERROR(VLOOKUP($BE849,$BD$5:$BF848,3,0)*$AE849,VLOOKUP($C849,Demanda!$A:$B,2,0)*$AE849)*IF(AT849="Phantom Alt",$BC849,TRUE)</f>
        <v>1500</v>
      </c>
      <c r="BG849" s="57">
        <f t="shared" ca="1" si="277"/>
        <v>0</v>
      </c>
      <c r="BH849" s="57">
        <f>SUMIF(Invoice!A:A,F849,Invoice!B:B)</f>
        <v>1600</v>
      </c>
      <c r="BI849" s="57">
        <f t="shared" ca="1" si="278"/>
        <v>1500</v>
      </c>
      <c r="BJ849" s="57">
        <f ca="1">MIN((BI849-SUMIF($AS$5:AS848,AS849,$BJ$5:BJ848)),MAX(0,BH849-SUMIF($F$5:F848,F849,$BJ$5:BJ848)))</f>
        <v>1500</v>
      </c>
      <c r="BK849" s="57">
        <f t="shared" ca="1" si="279"/>
        <v>0</v>
      </c>
      <c r="BL849" s="57">
        <f ca="1">MAX(0,SUMIF(Invoice!A:A,F849,Invoice!B:B)-SUMIF(F:F,F849,BJ:BJ))*(COUNTIF(F:F,F849)=COUNTIF($F$5:F849,F849))</f>
        <v>100</v>
      </c>
    </row>
    <row r="850" spans="1:64" hidden="1">
      <c r="A850" s="43">
        <v>849</v>
      </c>
      <c r="B850" s="13" t="s">
        <v>145</v>
      </c>
      <c r="C850" s="13" t="s">
        <v>5706</v>
      </c>
      <c r="D850" s="13">
        <v>2</v>
      </c>
      <c r="E850" s="13">
        <v>2750</v>
      </c>
      <c r="F850" s="71" t="s">
        <v>1961</v>
      </c>
      <c r="G850" s="71" t="s">
        <v>1962</v>
      </c>
      <c r="H850" s="13" t="s">
        <v>1778</v>
      </c>
      <c r="I850" s="13" t="s">
        <v>54</v>
      </c>
      <c r="J850" s="28">
        <v>100</v>
      </c>
      <c r="K850" s="13" t="s">
        <v>148</v>
      </c>
      <c r="L850" s="13" t="s">
        <v>53</v>
      </c>
      <c r="M850" s="13">
        <v>1</v>
      </c>
      <c r="N850" s="13">
        <v>1</v>
      </c>
      <c r="O850" s="13">
        <v>1</v>
      </c>
      <c r="P850" s="13">
        <v>2</v>
      </c>
      <c r="Q850" s="13">
        <v>1</v>
      </c>
      <c r="R850" s="13" t="s">
        <v>73</v>
      </c>
      <c r="S850" s="13" t="s">
        <v>73</v>
      </c>
      <c r="T850" s="13">
        <v>44901</v>
      </c>
      <c r="U850" s="13">
        <v>2958465</v>
      </c>
      <c r="V850" s="13" t="s">
        <v>5707</v>
      </c>
      <c r="W850" s="13" t="s">
        <v>144</v>
      </c>
      <c r="Y850" s="13" t="s">
        <v>143</v>
      </c>
      <c r="Z850" s="13">
        <v>7594328</v>
      </c>
      <c r="AA850" s="13">
        <v>1604</v>
      </c>
      <c r="AB850" s="13">
        <v>802</v>
      </c>
      <c r="AE850" s="51">
        <f t="shared" si="260"/>
        <v>1</v>
      </c>
      <c r="AG850" s="6" t="str">
        <f t="shared" si="261"/>
        <v>90MB1BG0-C1BAY0</v>
      </c>
      <c r="AH850" s="6" t="str">
        <f t="shared" si="262"/>
        <v>59MB1BGB-MB0A01S</v>
      </c>
      <c r="AI850" s="6" t="str">
        <f t="shared" si="263"/>
        <v/>
      </c>
      <c r="AJ850" s="6" t="str">
        <f t="shared" si="264"/>
        <v/>
      </c>
      <c r="AK850" s="6" t="str">
        <f t="shared" si="265"/>
        <v/>
      </c>
      <c r="AL850" s="6" t="str">
        <f t="shared" si="266"/>
        <v/>
      </c>
      <c r="AM850" s="6" t="str">
        <f t="shared" si="267"/>
        <v/>
      </c>
      <c r="AN850" s="6" t="str">
        <f t="shared" si="268"/>
        <v/>
      </c>
      <c r="AO850" s="6" t="str">
        <f t="shared" si="269"/>
        <v xml:space="preserve">90MB1BG0-C1BAY0 | 59MB1BGB-MB0A01S |  |  |  |  |  | </v>
      </c>
      <c r="AP850" s="6">
        <f t="shared" si="270"/>
        <v>100</v>
      </c>
      <c r="AQ850" s="4"/>
      <c r="AR850" s="6" t="b">
        <f t="shared" si="271"/>
        <v>1</v>
      </c>
      <c r="AS850" s="6" t="str">
        <f t="shared" si="272"/>
        <v>461E | 90MB1BG0-C1BAY0 | 59MB1BGB-MB0A01S |  |  |  |  |  |  | P4</v>
      </c>
      <c r="AT850" s="63">
        <f>IF(NOT(AR850),IF(TRIM($H850)="","Assembly","Phantom Alt"),VLOOKUP(F850,ZPCS04!B:G,6,0))</f>
        <v>1295</v>
      </c>
      <c r="AU850" s="7"/>
      <c r="AV850" s="38">
        <f ca="1">IF(TRIM($W850)="F",OFFSET($A$5,MATCH($AS850,$AS$5:$AS850,0)-1,0),$A850)</f>
        <v>849</v>
      </c>
      <c r="AW850" s="38">
        <f ca="1">IFERROR(OFFSET(ZPCS04!$A$1,MATCH(F850,ZPCS04!B:B,0)-1,0),100)</f>
        <v>1.9999999819999998</v>
      </c>
      <c r="AX850" s="7"/>
      <c r="AY850" s="6" t="b">
        <f t="shared" si="273"/>
        <v>1</v>
      </c>
      <c r="AZ850" s="6" t="b">
        <f t="shared" si="274"/>
        <v>1</v>
      </c>
      <c r="BB850" s="38" t="str">
        <f ca="1">IF(AT850="Phantom Alt",MATCH($AS850,$AS$5:$AS850,0),IF(OR(OFFSET($AF850,0,8-COUNTBLANK($AG850:$AN850))=$F849,$BE850=$BE849),$BB849,""))</f>
        <v/>
      </c>
      <c r="BC850" s="41"/>
      <c r="BD850" s="55" t="str">
        <f t="shared" si="275"/>
        <v>90MB1BG0-C1BAY0 | 12013-00220200</v>
      </c>
      <c r="BE850" s="55" t="str">
        <f t="shared" ca="1" si="276"/>
        <v>90MB1BG0-C1BAY0 | 59MB1BGB-MB0A01S</v>
      </c>
      <c r="BF850" s="57">
        <f ca="1">IFERROR(VLOOKUP($BE850,$BD$5:$BF849,3,0)*$AE850,VLOOKUP($C850,Demanda!$A:$B,2,0)*$AE850)*IF(AT850="Phantom Alt",$BC850,TRUE)</f>
        <v>1500</v>
      </c>
      <c r="BG850" s="57">
        <f t="shared" ca="1" si="277"/>
        <v>1500</v>
      </c>
      <c r="BH850" s="57">
        <f>SUMIF(Invoice!A:A,F850,Invoice!B:B)</f>
        <v>1800</v>
      </c>
      <c r="BI850" s="57">
        <f t="shared" ca="1" si="278"/>
        <v>1500</v>
      </c>
      <c r="BJ850" s="57">
        <f ca="1">MIN((BI850-SUMIF($AS$5:AS849,AS850,$BJ$5:BJ849)),MAX(0,BH850-SUMIF($F$5:F849,F850,$BJ$5:BJ849)))</f>
        <v>1500</v>
      </c>
      <c r="BK850" s="57">
        <f t="shared" ca="1" si="279"/>
        <v>0</v>
      </c>
      <c r="BL850" s="57">
        <f ca="1">MAX(0,SUMIF(Invoice!A:A,F850,Invoice!B:B)-SUMIF(F:F,F850,BJ:BJ))*(COUNTIF(F:F,F850)=COUNTIF($F$5:F850,F850))</f>
        <v>300</v>
      </c>
    </row>
    <row r="851" spans="1:64" hidden="1">
      <c r="A851" s="43">
        <v>851</v>
      </c>
      <c r="B851" s="13" t="s">
        <v>145</v>
      </c>
      <c r="C851" s="13" t="s">
        <v>5706</v>
      </c>
      <c r="D851" s="13">
        <v>2</v>
      </c>
      <c r="E851" s="13">
        <v>2750</v>
      </c>
      <c r="F851" s="71" t="s">
        <v>1963</v>
      </c>
      <c r="G851" s="71" t="s">
        <v>1964</v>
      </c>
      <c r="H851" s="13" t="s">
        <v>1778</v>
      </c>
      <c r="I851" s="13" t="s">
        <v>55</v>
      </c>
      <c r="J851" s="28">
        <v>0</v>
      </c>
      <c r="K851" s="13" t="s">
        <v>148</v>
      </c>
      <c r="L851" s="13" t="s">
        <v>53</v>
      </c>
      <c r="M851" s="13">
        <v>1</v>
      </c>
      <c r="O851" s="13">
        <v>1</v>
      </c>
      <c r="P851" s="13">
        <v>2</v>
      </c>
      <c r="Q851" s="13">
        <v>2</v>
      </c>
      <c r="R851" s="13" t="s">
        <v>73</v>
      </c>
      <c r="S851" s="13" t="s">
        <v>73</v>
      </c>
      <c r="T851" s="13">
        <v>44901</v>
      </c>
      <c r="U851" s="13">
        <v>2958465</v>
      </c>
      <c r="V851" s="13" t="s">
        <v>5707</v>
      </c>
      <c r="W851" s="13" t="s">
        <v>144</v>
      </c>
      <c r="Y851" s="13" t="s">
        <v>143</v>
      </c>
      <c r="Z851" s="13">
        <v>7594328</v>
      </c>
      <c r="AA851" s="13">
        <v>1606</v>
      </c>
      <c r="AB851" s="13">
        <v>803</v>
      </c>
      <c r="AE851" s="51">
        <f t="shared" si="260"/>
        <v>1</v>
      </c>
      <c r="AG851" s="6" t="str">
        <f t="shared" si="261"/>
        <v>90MB1BG0-C1BAY0</v>
      </c>
      <c r="AH851" s="6" t="str">
        <f t="shared" si="262"/>
        <v>59MB1BGB-MB0A01S</v>
      </c>
      <c r="AI851" s="6" t="str">
        <f t="shared" si="263"/>
        <v/>
      </c>
      <c r="AJ851" s="6" t="str">
        <f t="shared" si="264"/>
        <v/>
      </c>
      <c r="AK851" s="6" t="str">
        <f t="shared" si="265"/>
        <v/>
      </c>
      <c r="AL851" s="6" t="str">
        <f t="shared" si="266"/>
        <v/>
      </c>
      <c r="AM851" s="6" t="str">
        <f t="shared" si="267"/>
        <v/>
      </c>
      <c r="AN851" s="6" t="str">
        <f t="shared" si="268"/>
        <v/>
      </c>
      <c r="AO851" s="6" t="str">
        <f t="shared" si="269"/>
        <v xml:space="preserve">90MB1BG0-C1BAY0 | 59MB1BGB-MB0A01S |  |  |  |  |  | </v>
      </c>
      <c r="AP851" s="6">
        <f t="shared" si="270"/>
        <v>0</v>
      </c>
      <c r="AQ851" s="4"/>
      <c r="AR851" s="6" t="b">
        <f t="shared" si="271"/>
        <v>1</v>
      </c>
      <c r="AS851" s="6" t="str">
        <f t="shared" si="272"/>
        <v>461E | 90MB1BG0-C1BAY0 | 59MB1BGB-MB0A01S |  |  |  |  |  |  | P4</v>
      </c>
      <c r="AT851" s="63">
        <f>IF(NOT(AR851),IF(TRIM($H851)="","Assembly","Phantom Alt"),VLOOKUP(F851,ZPCS04!B:G,6,0))</f>
        <v>1295</v>
      </c>
      <c r="AU851" s="7"/>
      <c r="AV851" s="38">
        <f ca="1">IF(TRIM($W851)="F",OFFSET($A$5,MATCH($AS851,$AS$5:$AS851,0)-1,0),$A851)</f>
        <v>849</v>
      </c>
      <c r="AW851" s="38">
        <f ca="1">IFERROR(OFFSET(ZPCS04!$A$1,MATCH(F851,ZPCS04!B:B,0)-1,0),100)</f>
        <v>2</v>
      </c>
      <c r="AX851" s="7"/>
      <c r="AY851" s="6" t="b">
        <f t="shared" si="273"/>
        <v>1</v>
      </c>
      <c r="AZ851" s="6" t="b">
        <f t="shared" si="274"/>
        <v>1</v>
      </c>
      <c r="BB851" s="38" t="str">
        <f ca="1">IF(AT851="Phantom Alt",MATCH($AS851,$AS$5:$AS851,0),IF(OR(OFFSET($AF851,0,8-COUNTBLANK($AG851:$AN851))=$F850,$BE851=$BE850),$BB850,""))</f>
        <v/>
      </c>
      <c r="BC851" s="41"/>
      <c r="BD851" s="55" t="str">
        <f t="shared" si="275"/>
        <v>90MB1BG0-C1BAY0 | 12013-00220300</v>
      </c>
      <c r="BE851" s="55" t="str">
        <f t="shared" ca="1" si="276"/>
        <v>90MB1BG0-C1BAY0 | 59MB1BGB-MB0A01S</v>
      </c>
      <c r="BF851" s="57">
        <f ca="1">IFERROR(VLOOKUP($BE851,$BD$5:$BF850,3,0)*$AE851,VLOOKUP($C851,Demanda!$A:$B,2,0)*$AE851)*IF(AT851="Phantom Alt",$BC851,TRUE)</f>
        <v>1500</v>
      </c>
      <c r="BG851" s="57">
        <f t="shared" ca="1" si="277"/>
        <v>0</v>
      </c>
      <c r="BH851" s="57">
        <f>SUMIF(Invoice!A:A,F851,Invoice!B:B)</f>
        <v>0</v>
      </c>
      <c r="BI851" s="57">
        <f t="shared" ca="1" si="278"/>
        <v>1500</v>
      </c>
      <c r="BJ851" s="57">
        <f ca="1">MIN((BI851-SUMIF($AS$5:AS850,AS851,$BJ$5:BJ850)),MAX(0,BH851-SUMIF($F$5:F850,F851,$BJ$5:BJ850)))</f>
        <v>0</v>
      </c>
      <c r="BK851" s="57">
        <f t="shared" ca="1" si="279"/>
        <v>0</v>
      </c>
      <c r="BL851" s="57">
        <f ca="1">MAX(0,SUMIF(Invoice!A:A,F851,Invoice!B:B)-SUMIF(F:F,F851,BJ:BJ))*(COUNTIF(F:F,F851)=COUNTIF($F$5:F851,F851))</f>
        <v>0</v>
      </c>
    </row>
    <row r="852" spans="1:64" hidden="1">
      <c r="A852" s="43">
        <v>852</v>
      </c>
      <c r="B852" s="13" t="s">
        <v>145</v>
      </c>
      <c r="C852" s="13" t="s">
        <v>5706</v>
      </c>
      <c r="D852" s="13">
        <v>2</v>
      </c>
      <c r="E852" s="13">
        <v>2750</v>
      </c>
      <c r="F852" s="71" t="s">
        <v>1965</v>
      </c>
      <c r="G852" s="71" t="s">
        <v>1966</v>
      </c>
      <c r="H852" s="13" t="s">
        <v>1778</v>
      </c>
      <c r="I852" s="13" t="s">
        <v>55</v>
      </c>
      <c r="J852" s="28">
        <v>0</v>
      </c>
      <c r="K852" s="13" t="s">
        <v>148</v>
      </c>
      <c r="L852" s="13" t="s">
        <v>53</v>
      </c>
      <c r="M852" s="13">
        <v>1</v>
      </c>
      <c r="O852" s="13">
        <v>1</v>
      </c>
      <c r="P852" s="13">
        <v>2</v>
      </c>
      <c r="Q852" s="13">
        <v>3</v>
      </c>
      <c r="R852" s="13" t="s">
        <v>73</v>
      </c>
      <c r="S852" s="13" t="s">
        <v>73</v>
      </c>
      <c r="T852" s="13">
        <v>44901</v>
      </c>
      <c r="U852" s="13">
        <v>2958465</v>
      </c>
      <c r="V852" s="13" t="s">
        <v>5707</v>
      </c>
      <c r="W852" s="13" t="s">
        <v>144</v>
      </c>
      <c r="Y852" s="13" t="s">
        <v>143</v>
      </c>
      <c r="Z852" s="13">
        <v>7594328</v>
      </c>
      <c r="AA852" s="13">
        <v>1608</v>
      </c>
      <c r="AB852" s="13">
        <v>804</v>
      </c>
      <c r="AE852" s="51">
        <f t="shared" si="260"/>
        <v>1</v>
      </c>
      <c r="AG852" s="6" t="str">
        <f t="shared" si="261"/>
        <v>90MB1BG0-C1BAY0</v>
      </c>
      <c r="AH852" s="6" t="str">
        <f t="shared" si="262"/>
        <v>59MB1BGB-MB0A01S</v>
      </c>
      <c r="AI852" s="6" t="str">
        <f t="shared" si="263"/>
        <v/>
      </c>
      <c r="AJ852" s="6" t="str">
        <f t="shared" si="264"/>
        <v/>
      </c>
      <c r="AK852" s="6" t="str">
        <f t="shared" si="265"/>
        <v/>
      </c>
      <c r="AL852" s="6" t="str">
        <f t="shared" si="266"/>
        <v/>
      </c>
      <c r="AM852" s="6" t="str">
        <f t="shared" si="267"/>
        <v/>
      </c>
      <c r="AN852" s="6" t="str">
        <f t="shared" si="268"/>
        <v/>
      </c>
      <c r="AO852" s="6" t="str">
        <f t="shared" si="269"/>
        <v xml:space="preserve">90MB1BG0-C1BAY0 | 59MB1BGB-MB0A01S |  |  |  |  |  | </v>
      </c>
      <c r="AP852" s="6">
        <f t="shared" si="270"/>
        <v>0</v>
      </c>
      <c r="AQ852" s="4"/>
      <c r="AR852" s="6" t="b">
        <f t="shared" si="271"/>
        <v>1</v>
      </c>
      <c r="AS852" s="6" t="str">
        <f t="shared" si="272"/>
        <v>461E | 90MB1BG0-C1BAY0 | 59MB1BGB-MB0A01S |  |  |  |  |  |  | P4</v>
      </c>
      <c r="AT852" s="63">
        <f>IF(NOT(AR852),IF(TRIM($H852)="","Assembly","Phantom Alt"),VLOOKUP(F852,ZPCS04!B:G,6,0))</f>
        <v>1295</v>
      </c>
      <c r="AU852" s="7"/>
      <c r="AV852" s="38">
        <f ca="1">IF(TRIM($W852)="F",OFFSET($A$5,MATCH($AS852,$AS$5:$AS852,0)-1,0),$A852)</f>
        <v>849</v>
      </c>
      <c r="AW852" s="38">
        <f ca="1">IFERROR(OFFSET(ZPCS04!$A$1,MATCH(F852,ZPCS04!B:B,0)-1,0),100)</f>
        <v>2</v>
      </c>
      <c r="AX852" s="7"/>
      <c r="AY852" s="6" t="b">
        <f t="shared" si="273"/>
        <v>1</v>
      </c>
      <c r="AZ852" s="6" t="b">
        <f t="shared" si="274"/>
        <v>1</v>
      </c>
      <c r="BB852" s="38" t="str">
        <f ca="1">IF(AT852="Phantom Alt",MATCH($AS852,$AS$5:$AS852,0),IF(OR(OFFSET($AF852,0,8-COUNTBLANK($AG852:$AN852))=$F851,$BE852=$BE851),$BB851,""))</f>
        <v/>
      </c>
      <c r="BC852" s="41"/>
      <c r="BD852" s="55" t="str">
        <f t="shared" si="275"/>
        <v>90MB1BG0-C1BAY0 | 12013-00220600</v>
      </c>
      <c r="BE852" s="55" t="str">
        <f t="shared" ca="1" si="276"/>
        <v>90MB1BG0-C1BAY0 | 59MB1BGB-MB0A01S</v>
      </c>
      <c r="BF852" s="57">
        <f ca="1">IFERROR(VLOOKUP($BE852,$BD$5:$BF851,3,0)*$AE852,VLOOKUP($C852,Demanda!$A:$B,2,0)*$AE852)*IF(AT852="Phantom Alt",$BC852,TRUE)</f>
        <v>1500</v>
      </c>
      <c r="BG852" s="57">
        <f t="shared" ca="1" si="277"/>
        <v>0</v>
      </c>
      <c r="BH852" s="57">
        <f>SUMIF(Invoice!A:A,F852,Invoice!B:B)</f>
        <v>0</v>
      </c>
      <c r="BI852" s="57">
        <f t="shared" ca="1" si="278"/>
        <v>1500</v>
      </c>
      <c r="BJ852" s="57">
        <f ca="1">MIN((BI852-SUMIF($AS$5:AS851,AS852,$BJ$5:BJ851)),MAX(0,BH852-SUMIF($F$5:F851,F852,$BJ$5:BJ851)))</f>
        <v>0</v>
      </c>
      <c r="BK852" s="57">
        <f t="shared" ca="1" si="279"/>
        <v>0</v>
      </c>
      <c r="BL852" s="57">
        <f ca="1">MAX(0,SUMIF(Invoice!A:A,F852,Invoice!B:B)-SUMIF(F:F,F852,BJ:BJ))*(COUNTIF(F:F,F852)=COUNTIF($F$5:F852,F852))</f>
        <v>0</v>
      </c>
    </row>
    <row r="853" spans="1:64" hidden="1">
      <c r="A853" s="43">
        <v>853</v>
      </c>
      <c r="B853" s="13" t="s">
        <v>145</v>
      </c>
      <c r="C853" s="13" t="s">
        <v>5706</v>
      </c>
      <c r="D853" s="13">
        <v>2</v>
      </c>
      <c r="E853" s="13">
        <v>2760</v>
      </c>
      <c r="F853" s="71" t="s">
        <v>5697</v>
      </c>
      <c r="G853" s="71" t="s">
        <v>5698</v>
      </c>
      <c r="H853" s="13" t="s">
        <v>1782</v>
      </c>
      <c r="I853" s="13" t="s">
        <v>54</v>
      </c>
      <c r="J853" s="28">
        <v>100</v>
      </c>
      <c r="K853" s="13" t="s">
        <v>148</v>
      </c>
      <c r="L853" s="13" t="s">
        <v>53</v>
      </c>
      <c r="M853" s="13">
        <v>1</v>
      </c>
      <c r="N853" s="13">
        <v>1</v>
      </c>
      <c r="O853" s="13">
        <v>1</v>
      </c>
      <c r="P853" s="13">
        <v>2</v>
      </c>
      <c r="Q853" s="13">
        <v>1</v>
      </c>
      <c r="R853" s="13" t="s">
        <v>73</v>
      </c>
      <c r="S853" s="13" t="s">
        <v>73</v>
      </c>
      <c r="T853" s="13">
        <v>44901</v>
      </c>
      <c r="U853" s="13">
        <v>2958465</v>
      </c>
      <c r="V853" s="13" t="s">
        <v>5707</v>
      </c>
      <c r="W853" s="13" t="s">
        <v>144</v>
      </c>
      <c r="Y853" s="13" t="s">
        <v>143</v>
      </c>
      <c r="Z853" s="13">
        <v>7594328</v>
      </c>
      <c r="AA853" s="13">
        <v>1610</v>
      </c>
      <c r="AB853" s="13">
        <v>805</v>
      </c>
      <c r="AE853" s="51">
        <f t="shared" si="260"/>
        <v>1</v>
      </c>
      <c r="AG853" s="6" t="str">
        <f t="shared" si="261"/>
        <v>90MB1BG0-C1BAY0</v>
      </c>
      <c r="AH853" s="6" t="str">
        <f t="shared" si="262"/>
        <v>59MB1BGB-MB0A01S</v>
      </c>
      <c r="AI853" s="6" t="str">
        <f t="shared" si="263"/>
        <v/>
      </c>
      <c r="AJ853" s="6" t="str">
        <f t="shared" si="264"/>
        <v/>
      </c>
      <c r="AK853" s="6" t="str">
        <f t="shared" si="265"/>
        <v/>
      </c>
      <c r="AL853" s="6" t="str">
        <f t="shared" si="266"/>
        <v/>
      </c>
      <c r="AM853" s="6" t="str">
        <f t="shared" si="267"/>
        <v/>
      </c>
      <c r="AN853" s="6" t="str">
        <f t="shared" si="268"/>
        <v/>
      </c>
      <c r="AO853" s="6" t="str">
        <f t="shared" si="269"/>
        <v xml:space="preserve">90MB1BG0-C1BAY0 | 59MB1BGB-MB0A01S |  |  |  |  |  | </v>
      </c>
      <c r="AP853" s="6">
        <f t="shared" si="270"/>
        <v>100</v>
      </c>
      <c r="AQ853" s="4"/>
      <c r="AR853" s="6" t="b">
        <f t="shared" si="271"/>
        <v>1</v>
      </c>
      <c r="AS853" s="6" t="str">
        <f t="shared" si="272"/>
        <v>461E | 90MB1BG0-C1BAY0 | 59MB1BGB-MB0A01S |  |  |  |  |  |  | P5</v>
      </c>
      <c r="AT853" s="63">
        <f>IF(NOT(AR853),IF(TRIM($H853)="","Assembly","Phantom Alt"),VLOOKUP(F853,ZPCS04!B:G,6,0))</f>
        <v>1317</v>
      </c>
      <c r="AU853" s="7"/>
      <c r="AV853" s="38">
        <f ca="1">IF(TRIM($W853)="F",OFFSET($A$5,MATCH($AS853,$AS$5:$AS853,0)-1,0),$A853)</f>
        <v>853</v>
      </c>
      <c r="AW853" s="38">
        <f ca="1">IFERROR(OFFSET(ZPCS04!$A$1,MATCH(F853,ZPCS04!B:B,0)-1,0),100)</f>
        <v>1.9999999846000001</v>
      </c>
      <c r="AX853" s="7"/>
      <c r="AY853" s="6" t="b">
        <f t="shared" si="273"/>
        <v>1</v>
      </c>
      <c r="AZ853" s="6" t="b">
        <f t="shared" si="274"/>
        <v>1</v>
      </c>
      <c r="BB853" s="38" t="str">
        <f ca="1">IF(AT853="Phantom Alt",MATCH($AS853,$AS$5:$AS853,0),IF(OR(OFFSET($AF853,0,8-COUNTBLANK($AG853:$AN853))=$F852,$BE853=$BE852),$BB852,""))</f>
        <v/>
      </c>
      <c r="BC853" s="41"/>
      <c r="BD853" s="55" t="str">
        <f t="shared" si="275"/>
        <v>90MB1BG0-C1BAY0 | 12014-00672500</v>
      </c>
      <c r="BE853" s="55" t="str">
        <f t="shared" ca="1" si="276"/>
        <v>90MB1BG0-C1BAY0 | 59MB1BGB-MB0A01S</v>
      </c>
      <c r="BF853" s="57">
        <f ca="1">IFERROR(VLOOKUP($BE853,$BD$5:$BF852,3,0)*$AE853,VLOOKUP($C853,Demanda!$A:$B,2,0)*$AE853)*IF(AT853="Phantom Alt",$BC853,TRUE)</f>
        <v>1500</v>
      </c>
      <c r="BG853" s="57">
        <f t="shared" ca="1" si="277"/>
        <v>1500</v>
      </c>
      <c r="BH853" s="57">
        <f>SUMIF(Invoice!A:A,F853,Invoice!B:B)</f>
        <v>1540</v>
      </c>
      <c r="BI853" s="57">
        <f t="shared" ca="1" si="278"/>
        <v>1500</v>
      </c>
      <c r="BJ853" s="57">
        <f ca="1">MIN((BI853-SUMIF($AS$5:AS852,AS853,$BJ$5:BJ852)),MAX(0,BH853-SUMIF($F$5:F852,F853,$BJ$5:BJ852)))</f>
        <v>1500</v>
      </c>
      <c r="BK853" s="57">
        <f t="shared" ca="1" si="279"/>
        <v>0</v>
      </c>
      <c r="BL853" s="57">
        <f ca="1">MAX(0,SUMIF(Invoice!A:A,F853,Invoice!B:B)-SUMIF(F:F,F853,BJ:BJ))*(COUNTIF(F:F,F853)=COUNTIF($F$5:F853,F853))</f>
        <v>40</v>
      </c>
    </row>
    <row r="854" spans="1:64" hidden="1">
      <c r="A854" s="43">
        <v>854</v>
      </c>
      <c r="B854" s="13" t="s">
        <v>145</v>
      </c>
      <c r="C854" s="13" t="s">
        <v>5706</v>
      </c>
      <c r="D854" s="13">
        <v>2</v>
      </c>
      <c r="E854" s="13">
        <v>2760</v>
      </c>
      <c r="F854" s="71" t="s">
        <v>5699</v>
      </c>
      <c r="G854" s="71" t="s">
        <v>5700</v>
      </c>
      <c r="H854" s="13" t="s">
        <v>1782</v>
      </c>
      <c r="I854" s="13" t="s">
        <v>55</v>
      </c>
      <c r="J854" s="28">
        <v>0</v>
      </c>
      <c r="K854" s="13" t="s">
        <v>148</v>
      </c>
      <c r="L854" s="13" t="s">
        <v>53</v>
      </c>
      <c r="M854" s="13">
        <v>1</v>
      </c>
      <c r="O854" s="13">
        <v>1</v>
      </c>
      <c r="P854" s="13">
        <v>2</v>
      </c>
      <c r="Q854" s="13">
        <v>2</v>
      </c>
      <c r="R854" s="13" t="s">
        <v>73</v>
      </c>
      <c r="S854" s="13" t="s">
        <v>73</v>
      </c>
      <c r="T854" s="13">
        <v>44901</v>
      </c>
      <c r="U854" s="13">
        <v>2958465</v>
      </c>
      <c r="V854" s="13" t="s">
        <v>5707</v>
      </c>
      <c r="W854" s="13" t="s">
        <v>144</v>
      </c>
      <c r="Y854" s="13" t="s">
        <v>143</v>
      </c>
      <c r="Z854" s="13">
        <v>7594328</v>
      </c>
      <c r="AA854" s="13">
        <v>1612</v>
      </c>
      <c r="AB854" s="13">
        <v>806</v>
      </c>
      <c r="AE854" s="51">
        <f t="shared" si="260"/>
        <v>1</v>
      </c>
      <c r="AG854" s="6" t="str">
        <f t="shared" si="261"/>
        <v>90MB1BG0-C1BAY0</v>
      </c>
      <c r="AH854" s="6" t="str">
        <f t="shared" si="262"/>
        <v>59MB1BGB-MB0A01S</v>
      </c>
      <c r="AI854" s="6" t="str">
        <f t="shared" si="263"/>
        <v/>
      </c>
      <c r="AJ854" s="6" t="str">
        <f t="shared" si="264"/>
        <v/>
      </c>
      <c r="AK854" s="6" t="str">
        <f t="shared" si="265"/>
        <v/>
      </c>
      <c r="AL854" s="6" t="str">
        <f t="shared" si="266"/>
        <v/>
      </c>
      <c r="AM854" s="6" t="str">
        <f t="shared" si="267"/>
        <v/>
      </c>
      <c r="AN854" s="6" t="str">
        <f t="shared" si="268"/>
        <v/>
      </c>
      <c r="AO854" s="6" t="str">
        <f t="shared" si="269"/>
        <v xml:space="preserve">90MB1BG0-C1BAY0 | 59MB1BGB-MB0A01S |  |  |  |  |  | </v>
      </c>
      <c r="AP854" s="6">
        <f t="shared" si="270"/>
        <v>0</v>
      </c>
      <c r="AQ854" s="4"/>
      <c r="AR854" s="6" t="b">
        <f t="shared" si="271"/>
        <v>1</v>
      </c>
      <c r="AS854" s="6" t="str">
        <f t="shared" si="272"/>
        <v>461E | 90MB1BG0-C1BAY0 | 59MB1BGB-MB0A01S |  |  |  |  |  |  | P5</v>
      </c>
      <c r="AT854" s="63">
        <f>IF(NOT(AR854),IF(TRIM($H854)="","Assembly","Phantom Alt"),VLOOKUP(F854,ZPCS04!B:G,6,0))</f>
        <v>1317</v>
      </c>
      <c r="AU854" s="7"/>
      <c r="AV854" s="38">
        <f ca="1">IF(TRIM($W854)="F",OFFSET($A$5,MATCH($AS854,$AS$5:$AS854,0)-1,0),$A854)</f>
        <v>853</v>
      </c>
      <c r="AW854" s="38">
        <f ca="1">IFERROR(OFFSET(ZPCS04!$A$1,MATCH(F854,ZPCS04!B:B,0)-1,0),100)</f>
        <v>2</v>
      </c>
      <c r="AX854" s="7"/>
      <c r="AY854" s="6" t="b">
        <f t="shared" si="273"/>
        <v>1</v>
      </c>
      <c r="AZ854" s="6" t="b">
        <f t="shared" si="274"/>
        <v>1</v>
      </c>
      <c r="BB854" s="38" t="str">
        <f ca="1">IF(AT854="Phantom Alt",MATCH($AS854,$AS$5:$AS854,0),IF(OR(OFFSET($AF854,0,8-COUNTBLANK($AG854:$AN854))=$F853,$BE854=$BE853),$BB853,""))</f>
        <v/>
      </c>
      <c r="BC854" s="41"/>
      <c r="BD854" s="55" t="str">
        <f t="shared" si="275"/>
        <v>90MB1BG0-C1BAY0 | 12014-00672700</v>
      </c>
      <c r="BE854" s="55" t="str">
        <f t="shared" ca="1" si="276"/>
        <v>90MB1BG0-C1BAY0 | 59MB1BGB-MB0A01S</v>
      </c>
      <c r="BF854" s="57">
        <f ca="1">IFERROR(VLOOKUP($BE854,$BD$5:$BF853,3,0)*$AE854,VLOOKUP($C854,Demanda!$A:$B,2,0)*$AE854)*IF(AT854="Phantom Alt",$BC854,TRUE)</f>
        <v>1500</v>
      </c>
      <c r="BG854" s="57">
        <f t="shared" ca="1" si="277"/>
        <v>0</v>
      </c>
      <c r="BH854" s="57">
        <f>SUMIF(Invoice!A:A,F854,Invoice!B:B)</f>
        <v>0</v>
      </c>
      <c r="BI854" s="57">
        <f t="shared" ca="1" si="278"/>
        <v>1500</v>
      </c>
      <c r="BJ854" s="57">
        <f ca="1">MIN((BI854-SUMIF($AS$5:AS853,AS854,$BJ$5:BJ853)),MAX(0,BH854-SUMIF($F$5:F853,F854,$BJ$5:BJ853)))</f>
        <v>0</v>
      </c>
      <c r="BK854" s="57">
        <f t="shared" ca="1" si="279"/>
        <v>0</v>
      </c>
      <c r="BL854" s="57">
        <f ca="1">MAX(0,SUMIF(Invoice!A:A,F854,Invoice!B:B)-SUMIF(F:F,F854,BJ:BJ))*(COUNTIF(F:F,F854)=COUNTIF($F$5:F854,F854))</f>
        <v>0</v>
      </c>
    </row>
    <row r="855" spans="1:64" hidden="1">
      <c r="A855" s="43">
        <v>855</v>
      </c>
      <c r="B855" s="13" t="s">
        <v>145</v>
      </c>
      <c r="C855" s="13" t="s">
        <v>5706</v>
      </c>
      <c r="D855" s="13">
        <v>2</v>
      </c>
      <c r="E855" s="13">
        <v>2760</v>
      </c>
      <c r="F855" s="71" t="s">
        <v>5701</v>
      </c>
      <c r="G855" s="71" t="s">
        <v>5702</v>
      </c>
      <c r="H855" s="13" t="s">
        <v>1782</v>
      </c>
      <c r="I855" s="13" t="s">
        <v>55</v>
      </c>
      <c r="J855" s="28">
        <v>0</v>
      </c>
      <c r="K855" s="13" t="s">
        <v>148</v>
      </c>
      <c r="L855" s="13" t="s">
        <v>53</v>
      </c>
      <c r="M855" s="13">
        <v>1</v>
      </c>
      <c r="O855" s="13">
        <v>1</v>
      </c>
      <c r="P855" s="13">
        <v>2</v>
      </c>
      <c r="Q855" s="13">
        <v>3</v>
      </c>
      <c r="R855" s="13" t="s">
        <v>73</v>
      </c>
      <c r="S855" s="13" t="s">
        <v>73</v>
      </c>
      <c r="T855" s="13">
        <v>44901</v>
      </c>
      <c r="U855" s="13">
        <v>2958465</v>
      </c>
      <c r="V855" s="13" t="s">
        <v>5707</v>
      </c>
      <c r="W855" s="13" t="s">
        <v>144</v>
      </c>
      <c r="Y855" s="13" t="s">
        <v>143</v>
      </c>
      <c r="Z855" s="13">
        <v>7594328</v>
      </c>
      <c r="AA855" s="13">
        <v>1614</v>
      </c>
      <c r="AB855" s="13">
        <v>807</v>
      </c>
      <c r="AE855" s="51">
        <f t="shared" si="260"/>
        <v>1</v>
      </c>
      <c r="AG855" s="6" t="str">
        <f t="shared" si="261"/>
        <v>90MB1BG0-C1BAY0</v>
      </c>
      <c r="AH855" s="6" t="str">
        <f t="shared" si="262"/>
        <v>59MB1BGB-MB0A01S</v>
      </c>
      <c r="AI855" s="6" t="str">
        <f t="shared" si="263"/>
        <v/>
      </c>
      <c r="AJ855" s="6" t="str">
        <f t="shared" si="264"/>
        <v/>
      </c>
      <c r="AK855" s="6" t="str">
        <f t="shared" si="265"/>
        <v/>
      </c>
      <c r="AL855" s="6" t="str">
        <f t="shared" si="266"/>
        <v/>
      </c>
      <c r="AM855" s="6" t="str">
        <f t="shared" si="267"/>
        <v/>
      </c>
      <c r="AN855" s="6" t="str">
        <f t="shared" si="268"/>
        <v/>
      </c>
      <c r="AO855" s="6" t="str">
        <f t="shared" si="269"/>
        <v xml:space="preserve">90MB1BG0-C1BAY0 | 59MB1BGB-MB0A01S |  |  |  |  |  | </v>
      </c>
      <c r="AP855" s="6">
        <f t="shared" si="270"/>
        <v>0</v>
      </c>
      <c r="AQ855" s="4"/>
      <c r="AR855" s="6" t="b">
        <f t="shared" si="271"/>
        <v>1</v>
      </c>
      <c r="AS855" s="6" t="str">
        <f t="shared" si="272"/>
        <v>461E | 90MB1BG0-C1BAY0 | 59MB1BGB-MB0A01S |  |  |  |  |  |  | P5</v>
      </c>
      <c r="AT855" s="63">
        <f>IF(NOT(AR855),IF(TRIM($H855)="","Assembly","Phantom Alt"),VLOOKUP(F855,ZPCS04!B:G,6,0))</f>
        <v>1317</v>
      </c>
      <c r="AU855" s="7"/>
      <c r="AV855" s="38">
        <f ca="1">IF(TRIM($W855)="F",OFFSET($A$5,MATCH($AS855,$AS$5:$AS855,0)-1,0),$A855)</f>
        <v>853</v>
      </c>
      <c r="AW855" s="38">
        <f ca="1">IFERROR(OFFSET(ZPCS04!$A$1,MATCH(F855,ZPCS04!B:B,0)-1,0),100)</f>
        <v>2</v>
      </c>
      <c r="AX855" s="7"/>
      <c r="AY855" s="6" t="b">
        <f t="shared" si="273"/>
        <v>1</v>
      </c>
      <c r="AZ855" s="6" t="b">
        <f t="shared" si="274"/>
        <v>1</v>
      </c>
      <c r="BB855" s="38" t="str">
        <f ca="1">IF(AT855="Phantom Alt",MATCH($AS855,$AS$5:$AS855,0),IF(OR(OFFSET($AF855,0,8-COUNTBLANK($AG855:$AN855))=$F854,$BE855=$BE854),$BB854,""))</f>
        <v/>
      </c>
      <c r="BC855" s="41"/>
      <c r="BD855" s="55" t="str">
        <f t="shared" si="275"/>
        <v>90MB1BG0-C1BAY0 | 12014-00673300</v>
      </c>
      <c r="BE855" s="55" t="str">
        <f t="shared" ca="1" si="276"/>
        <v>90MB1BG0-C1BAY0 | 59MB1BGB-MB0A01S</v>
      </c>
      <c r="BF855" s="57">
        <f ca="1">IFERROR(VLOOKUP($BE855,$BD$5:$BF854,3,0)*$AE855,VLOOKUP($C855,Demanda!$A:$B,2,0)*$AE855)*IF(AT855="Phantom Alt",$BC855,TRUE)</f>
        <v>1500</v>
      </c>
      <c r="BG855" s="57">
        <f t="shared" ca="1" si="277"/>
        <v>0</v>
      </c>
      <c r="BH855" s="57">
        <f>SUMIF(Invoice!A:A,F855,Invoice!B:B)</f>
        <v>0</v>
      </c>
      <c r="BI855" s="57">
        <f t="shared" ca="1" si="278"/>
        <v>1500</v>
      </c>
      <c r="BJ855" s="57">
        <f ca="1">MIN((BI855-SUMIF($AS$5:AS854,AS855,$BJ$5:BJ854)),MAX(0,BH855-SUMIF($F$5:F854,F855,$BJ$5:BJ854)))</f>
        <v>0</v>
      </c>
      <c r="BK855" s="57">
        <f t="shared" ca="1" si="279"/>
        <v>0</v>
      </c>
      <c r="BL855" s="57">
        <f ca="1">MAX(0,SUMIF(Invoice!A:A,F855,Invoice!B:B)-SUMIF(F:F,F855,BJ:BJ))*(COUNTIF(F:F,F855)=COUNTIF($F$5:F855,F855))</f>
        <v>0</v>
      </c>
    </row>
    <row r="856" spans="1:64" hidden="1">
      <c r="A856" s="43">
        <v>856</v>
      </c>
      <c r="B856" s="13" t="s">
        <v>145</v>
      </c>
      <c r="C856" s="13" t="s">
        <v>5706</v>
      </c>
      <c r="D856" s="13">
        <v>2</v>
      </c>
      <c r="E856" s="13">
        <v>2770</v>
      </c>
      <c r="F856" s="71" t="s">
        <v>2218</v>
      </c>
      <c r="G856" s="71" t="s">
        <v>2219</v>
      </c>
      <c r="I856" s="13" t="s">
        <v>54</v>
      </c>
      <c r="J856" s="28">
        <v>0</v>
      </c>
      <c r="K856" s="13" t="s">
        <v>148</v>
      </c>
      <c r="L856" s="13" t="s">
        <v>53</v>
      </c>
      <c r="M856" s="13">
        <v>2</v>
      </c>
      <c r="N856" s="13">
        <v>2</v>
      </c>
      <c r="O856" s="13">
        <v>1</v>
      </c>
      <c r="R856" s="13" t="s">
        <v>73</v>
      </c>
      <c r="S856" s="13" t="s">
        <v>73</v>
      </c>
      <c r="T856" s="13">
        <v>44901</v>
      </c>
      <c r="U856" s="13">
        <v>2958465</v>
      </c>
      <c r="V856" s="13" t="s">
        <v>5707</v>
      </c>
      <c r="W856" s="13" t="s">
        <v>144</v>
      </c>
      <c r="Y856" s="13" t="s">
        <v>143</v>
      </c>
      <c r="Z856" s="13">
        <v>7594328</v>
      </c>
      <c r="AA856" s="13">
        <v>1616</v>
      </c>
      <c r="AB856" s="13">
        <v>808</v>
      </c>
      <c r="AE856" s="51">
        <f t="shared" si="260"/>
        <v>2</v>
      </c>
      <c r="AG856" s="6" t="str">
        <f t="shared" si="261"/>
        <v>90MB1BG0-C1BAY0</v>
      </c>
      <c r="AH856" s="6" t="str">
        <f t="shared" si="262"/>
        <v>59MB1BGB-MB0A01S</v>
      </c>
      <c r="AI856" s="6" t="str">
        <f t="shared" si="263"/>
        <v/>
      </c>
      <c r="AJ856" s="6" t="str">
        <f t="shared" si="264"/>
        <v/>
      </c>
      <c r="AK856" s="6" t="str">
        <f t="shared" si="265"/>
        <v/>
      </c>
      <c r="AL856" s="6" t="str">
        <f t="shared" si="266"/>
        <v/>
      </c>
      <c r="AM856" s="6" t="str">
        <f t="shared" si="267"/>
        <v/>
      </c>
      <c r="AN856" s="6" t="str">
        <f t="shared" si="268"/>
        <v/>
      </c>
      <c r="AO856" s="6" t="str">
        <f t="shared" si="269"/>
        <v xml:space="preserve">90MB1BG0-C1BAY0 | 59MB1BGB-MB0A01S |  |  |  |  |  | </v>
      </c>
      <c r="AP856" s="6">
        <f t="shared" si="270"/>
        <v>100</v>
      </c>
      <c r="AQ856" s="4"/>
      <c r="AR856" s="6" t="b">
        <f t="shared" si="271"/>
        <v>1</v>
      </c>
      <c r="AS856" s="6" t="str">
        <f t="shared" si="272"/>
        <v>461E | 90MB1BG0-C1BAY0 | 59MB1BGB-MB0A01S |  |  |  |  |  |  | uniq856</v>
      </c>
      <c r="AT856" s="63">
        <f>IF(NOT(AR856),IF(TRIM($H856)="","Assembly","Phantom Alt"),VLOOKUP(F856,ZPCS04!B:G,6,0))</f>
        <v>113</v>
      </c>
      <c r="AU856" s="7"/>
      <c r="AV856" s="38">
        <f ca="1">IF(TRIM($W856)="F",OFFSET($A$5,MATCH($AS856,$AS$5:$AS856,0)-1,0),$A856)</f>
        <v>856</v>
      </c>
      <c r="AW856" s="38">
        <f ca="1">IFERROR(OFFSET(ZPCS04!$A$1,MATCH(F856,ZPCS04!B:B,0)-1,0),100)</f>
        <v>1.99999996</v>
      </c>
      <c r="AX856" s="7"/>
      <c r="AY856" s="6" t="b">
        <f t="shared" si="273"/>
        <v>1</v>
      </c>
      <c r="AZ856" s="6" t="b">
        <f t="shared" si="274"/>
        <v>1</v>
      </c>
      <c r="BB856" s="38" t="str">
        <f ca="1">IF(AT856="Phantom Alt",MATCH($AS856,$AS$5:$AS856,0),IF(OR(OFFSET($AF856,0,8-COUNTBLANK($AG856:$AN856))=$F855,$BE856=$BE855),$BB855,""))</f>
        <v/>
      </c>
      <c r="BC856" s="41"/>
      <c r="BD856" s="55" t="str">
        <f t="shared" si="275"/>
        <v>90MB1BG0-C1BAY0 | 11011-00025000</v>
      </c>
      <c r="BE856" s="55" t="str">
        <f t="shared" ca="1" si="276"/>
        <v>90MB1BG0-C1BAY0 | 59MB1BGB-MB0A01S</v>
      </c>
      <c r="BF856" s="57">
        <f ca="1">IFERROR(VLOOKUP($BE856,$BD$5:$BF855,3,0)*$AE856,VLOOKUP($C856,Demanda!$A:$B,2,0)*$AE856)*IF(AT856="Phantom Alt",$BC856,TRUE)</f>
        <v>3000</v>
      </c>
      <c r="BG856" s="57">
        <f t="shared" ca="1" si="277"/>
        <v>3000</v>
      </c>
      <c r="BH856" s="57">
        <f>SUMIF(Invoice!A:A,F856,Invoice!B:B)</f>
        <v>4000</v>
      </c>
      <c r="BI856" s="57">
        <f t="shared" ca="1" si="278"/>
        <v>3000</v>
      </c>
      <c r="BJ856" s="57">
        <f ca="1">MIN((BI856-SUMIF($AS$5:AS855,AS856,$BJ$5:BJ855)),MAX(0,BH856-SUMIF($F$5:F855,F856,$BJ$5:BJ855)))</f>
        <v>3000</v>
      </c>
      <c r="BK856" s="57">
        <f t="shared" ca="1" si="279"/>
        <v>0</v>
      </c>
      <c r="BL856" s="57">
        <f ca="1">MAX(0,SUMIF(Invoice!A:A,F856,Invoice!B:B)-SUMIF(F:F,F856,BJ:BJ))*(COUNTIF(F:F,F856)=COUNTIF($F$5:F856,F856))</f>
        <v>1000</v>
      </c>
    </row>
    <row r="857" spans="1:64" hidden="1">
      <c r="A857" s="43">
        <v>859</v>
      </c>
      <c r="B857" s="13" t="s">
        <v>145</v>
      </c>
      <c r="C857" s="13" t="s">
        <v>5706</v>
      </c>
      <c r="D857" s="13">
        <v>2</v>
      </c>
      <c r="E857" s="13">
        <v>2780</v>
      </c>
      <c r="F857" s="71" t="s">
        <v>1971</v>
      </c>
      <c r="G857" s="71" t="s">
        <v>1972</v>
      </c>
      <c r="I857" s="13" t="s">
        <v>54</v>
      </c>
      <c r="J857" s="28">
        <v>0</v>
      </c>
      <c r="K857" s="13" t="s">
        <v>148</v>
      </c>
      <c r="L857" s="13" t="s">
        <v>53</v>
      </c>
      <c r="M857" s="13">
        <v>1</v>
      </c>
      <c r="N857" s="13">
        <v>1</v>
      </c>
      <c r="O857" s="13">
        <v>1</v>
      </c>
      <c r="R857" s="13" t="s">
        <v>73</v>
      </c>
      <c r="S857" s="13" t="s">
        <v>73</v>
      </c>
      <c r="T857" s="13">
        <v>44901</v>
      </c>
      <c r="U857" s="13">
        <v>2958465</v>
      </c>
      <c r="V857" s="13" t="s">
        <v>5707</v>
      </c>
      <c r="W857" s="13" t="s">
        <v>144</v>
      </c>
      <c r="Y857" s="13" t="s">
        <v>143</v>
      </c>
      <c r="Z857" s="13">
        <v>7594328</v>
      </c>
      <c r="AA857" s="13">
        <v>1618</v>
      </c>
      <c r="AB857" s="13">
        <v>809</v>
      </c>
      <c r="AE857" s="51">
        <f t="shared" si="260"/>
        <v>1</v>
      </c>
      <c r="AG857" s="6" t="str">
        <f t="shared" si="261"/>
        <v>90MB1BG0-C1BAY0</v>
      </c>
      <c r="AH857" s="6" t="str">
        <f t="shared" si="262"/>
        <v>59MB1BGB-MB0A01S</v>
      </c>
      <c r="AI857" s="6" t="str">
        <f t="shared" si="263"/>
        <v/>
      </c>
      <c r="AJ857" s="6" t="str">
        <f t="shared" si="264"/>
        <v/>
      </c>
      <c r="AK857" s="6" t="str">
        <f t="shared" si="265"/>
        <v/>
      </c>
      <c r="AL857" s="6" t="str">
        <f t="shared" si="266"/>
        <v/>
      </c>
      <c r="AM857" s="6" t="str">
        <f t="shared" si="267"/>
        <v/>
      </c>
      <c r="AN857" s="6" t="str">
        <f t="shared" si="268"/>
        <v/>
      </c>
      <c r="AO857" s="6" t="str">
        <f t="shared" si="269"/>
        <v xml:space="preserve">90MB1BG0-C1BAY0 | 59MB1BGB-MB0A01S |  |  |  |  |  | </v>
      </c>
      <c r="AP857" s="6">
        <f t="shared" si="270"/>
        <v>100</v>
      </c>
      <c r="AQ857" s="4"/>
      <c r="AR857" s="6" t="b">
        <f t="shared" si="271"/>
        <v>1</v>
      </c>
      <c r="AS857" s="6" t="str">
        <f t="shared" si="272"/>
        <v>461E | 90MB1BG0-C1BAY0 | 59MB1BGB-MB0A01S |  |  |  |  |  |  | uniq857</v>
      </c>
      <c r="AT857" s="63">
        <f>IF(NOT(AR857),IF(TRIM($H857)="","Assembly","Phantom Alt"),VLOOKUP(F857,ZPCS04!B:G,6,0))</f>
        <v>152</v>
      </c>
      <c r="AU857" s="7"/>
      <c r="AV857" s="38">
        <f ca="1">IF(TRIM($W857)="F",OFFSET($A$5,MATCH($AS857,$AS$5:$AS857,0)-1,0),$A857)</f>
        <v>859</v>
      </c>
      <c r="AW857" s="38">
        <f ca="1">IFERROR(OFFSET(ZPCS04!$A$1,MATCH(F857,ZPCS04!B:B,0)-1,0),100)</f>
        <v>1.999999984</v>
      </c>
      <c r="AX857" s="7"/>
      <c r="AY857" s="6" t="b">
        <f t="shared" si="273"/>
        <v>1</v>
      </c>
      <c r="AZ857" s="6" t="b">
        <f t="shared" si="274"/>
        <v>1</v>
      </c>
      <c r="BB857" s="38" t="str">
        <f ca="1">IF(AT857="Phantom Alt",MATCH($AS857,$AS$5:$AS857,0),IF(OR(OFFSET($AF857,0,8-COUNTBLANK($AG857:$AN857))=$F856,$BE857=$BE856),$BB856,""))</f>
        <v/>
      </c>
      <c r="BC857" s="41"/>
      <c r="BD857" s="55" t="str">
        <f t="shared" si="275"/>
        <v>90MB1BG0-C1BAY0 | 12014-01060000</v>
      </c>
      <c r="BE857" s="55" t="str">
        <f t="shared" ca="1" si="276"/>
        <v>90MB1BG0-C1BAY0 | 59MB1BGB-MB0A01S</v>
      </c>
      <c r="BF857" s="57">
        <f ca="1">IFERROR(VLOOKUP($BE857,$BD$5:$BF856,3,0)*$AE857,VLOOKUP($C857,Demanda!$A:$B,2,0)*$AE857)*IF(AT857="Phantom Alt",$BC857,TRUE)</f>
        <v>1500</v>
      </c>
      <c r="BG857" s="57">
        <f t="shared" ca="1" si="277"/>
        <v>1500</v>
      </c>
      <c r="BH857" s="57">
        <f>SUMIF(Invoice!A:A,F857,Invoice!B:B)</f>
        <v>1600</v>
      </c>
      <c r="BI857" s="57">
        <f t="shared" ca="1" si="278"/>
        <v>1500</v>
      </c>
      <c r="BJ857" s="57">
        <f ca="1">MIN((BI857-SUMIF($AS$5:AS856,AS857,$BJ$5:BJ856)),MAX(0,BH857-SUMIF($F$5:F856,F857,$BJ$5:BJ856)))</f>
        <v>1500</v>
      </c>
      <c r="BK857" s="57">
        <f t="shared" ca="1" si="279"/>
        <v>0</v>
      </c>
      <c r="BL857" s="57">
        <f ca="1">MAX(0,SUMIF(Invoice!A:A,F857,Invoice!B:B)-SUMIF(F:F,F857,BJ:BJ))*(COUNTIF(F:F,F857)=COUNTIF($F$5:F857,F857))</f>
        <v>100</v>
      </c>
    </row>
    <row r="858" spans="1:64" hidden="1">
      <c r="A858" s="43">
        <v>857</v>
      </c>
      <c r="B858" s="13" t="s">
        <v>145</v>
      </c>
      <c r="C858" s="13" t="s">
        <v>5706</v>
      </c>
      <c r="D858" s="13">
        <v>2</v>
      </c>
      <c r="E858" s="13">
        <v>2790</v>
      </c>
      <c r="F858" s="71" t="s">
        <v>5190</v>
      </c>
      <c r="G858" s="71" t="s">
        <v>5191</v>
      </c>
      <c r="H858" s="13" t="s">
        <v>1797</v>
      </c>
      <c r="I858" s="13" t="s">
        <v>55</v>
      </c>
      <c r="J858" s="28">
        <v>0</v>
      </c>
      <c r="K858" s="13" t="s">
        <v>148</v>
      </c>
      <c r="L858" s="13" t="s">
        <v>53</v>
      </c>
      <c r="M858" s="13">
        <v>1</v>
      </c>
      <c r="O858" s="13">
        <v>1</v>
      </c>
      <c r="P858" s="13">
        <v>2</v>
      </c>
      <c r="Q858" s="13">
        <v>2</v>
      </c>
      <c r="R858" s="13" t="s">
        <v>73</v>
      </c>
      <c r="S858" s="13" t="s">
        <v>73</v>
      </c>
      <c r="T858" s="13">
        <v>44901</v>
      </c>
      <c r="U858" s="13">
        <v>2958465</v>
      </c>
      <c r="V858" s="13" t="s">
        <v>5707</v>
      </c>
      <c r="W858" s="13" t="s">
        <v>144</v>
      </c>
      <c r="Y858" s="13" t="s">
        <v>143</v>
      </c>
      <c r="Z858" s="13">
        <v>7594328</v>
      </c>
      <c r="AA858" s="13">
        <v>1622</v>
      </c>
      <c r="AB858" s="13">
        <v>811</v>
      </c>
      <c r="AE858" s="51">
        <f t="shared" si="260"/>
        <v>1</v>
      </c>
      <c r="AG858" s="6" t="str">
        <f t="shared" si="261"/>
        <v>90MB1BG0-C1BAY0</v>
      </c>
      <c r="AH858" s="6" t="str">
        <f t="shared" si="262"/>
        <v>59MB1BGB-MB0A01S</v>
      </c>
      <c r="AI858" s="6" t="str">
        <f t="shared" si="263"/>
        <v/>
      </c>
      <c r="AJ858" s="6" t="str">
        <f t="shared" si="264"/>
        <v/>
      </c>
      <c r="AK858" s="6" t="str">
        <f t="shared" si="265"/>
        <v/>
      </c>
      <c r="AL858" s="6" t="str">
        <f t="shared" si="266"/>
        <v/>
      </c>
      <c r="AM858" s="6" t="str">
        <f t="shared" si="267"/>
        <v/>
      </c>
      <c r="AN858" s="6" t="str">
        <f t="shared" si="268"/>
        <v/>
      </c>
      <c r="AO858" s="6" t="str">
        <f t="shared" si="269"/>
        <v xml:space="preserve">90MB1BG0-C1BAY0 | 59MB1BGB-MB0A01S |  |  |  |  |  | </v>
      </c>
      <c r="AP858" s="6">
        <f t="shared" si="270"/>
        <v>0</v>
      </c>
      <c r="AQ858" s="4"/>
      <c r="AR858" s="6" t="b">
        <f t="shared" si="271"/>
        <v>1</v>
      </c>
      <c r="AS858" s="6" t="str">
        <f t="shared" si="272"/>
        <v>461E | 90MB1BG0-C1BAY0 | 59MB1BGB-MB0A01S |  |  |  |  |  |  | P8</v>
      </c>
      <c r="AT858" s="63">
        <f>IF(NOT(AR858),IF(TRIM($H858)="","Assembly","Phantom Alt"),VLOOKUP(F858,ZPCS04!B:G,6,0))</f>
        <v>1141</v>
      </c>
      <c r="AU858" s="7"/>
      <c r="AV858" s="38">
        <f ca="1">IF(TRIM($W858)="F",OFFSET($A$5,MATCH($AS858,$AS$5:$AS858,0)-1,0),$A858)</f>
        <v>857</v>
      </c>
      <c r="AW858" s="38">
        <f ca="1">IFERROR(OFFSET(ZPCS04!$A$1,MATCH(F858,ZPCS04!B:B,0)-1,0),100)</f>
        <v>2</v>
      </c>
      <c r="AX858" s="7"/>
      <c r="AY858" s="6" t="b">
        <f t="shared" si="273"/>
        <v>1</v>
      </c>
      <c r="AZ858" s="6" t="b">
        <f t="shared" si="274"/>
        <v>1</v>
      </c>
      <c r="BB858" s="38" t="str">
        <f ca="1">IF(AT858="Phantom Alt",MATCH($AS858,$AS$5:$AS858,0),IF(OR(OFFSET($AF858,0,8-COUNTBLANK($AG858:$AN858))=$F857,$BE858=$BE857),$BB857,""))</f>
        <v/>
      </c>
      <c r="BC858" s="41"/>
      <c r="BD858" s="55" t="str">
        <f t="shared" si="275"/>
        <v>90MB1BG0-C1BAY0 | 12015-00024800</v>
      </c>
      <c r="BE858" s="55" t="str">
        <f t="shared" ca="1" si="276"/>
        <v>90MB1BG0-C1BAY0 | 59MB1BGB-MB0A01S</v>
      </c>
      <c r="BF858" s="57">
        <f ca="1">IFERROR(VLOOKUP($BE858,$BD$5:$BF857,3,0)*$AE858,VLOOKUP($C858,Demanda!$A:$B,2,0)*$AE858)*IF(AT858="Phantom Alt",$BC858,TRUE)</f>
        <v>1500</v>
      </c>
      <c r="BG858" s="57">
        <f t="shared" ca="1" si="277"/>
        <v>0</v>
      </c>
      <c r="BH858" s="57">
        <f>SUMIF(Invoice!A:A,F858,Invoice!B:B)</f>
        <v>0</v>
      </c>
      <c r="BI858" s="57">
        <f t="shared" ca="1" si="278"/>
        <v>1500</v>
      </c>
      <c r="BJ858" s="57">
        <f ca="1">MIN((BI858-SUMIF($AS$5:AS857,AS858,$BJ$5:BJ857)),MAX(0,BH858-SUMIF($F$5:F857,F858,$BJ$5:BJ857)))</f>
        <v>0</v>
      </c>
      <c r="BK858" s="57">
        <f t="shared" ca="1" si="279"/>
        <v>0</v>
      </c>
      <c r="BL858" s="57">
        <f ca="1">MAX(0,SUMIF(Invoice!A:A,F858,Invoice!B:B)-SUMIF(F:F,F858,BJ:BJ))*(COUNTIF(F:F,F858)=COUNTIF($F$5:F858,F858))</f>
        <v>0</v>
      </c>
    </row>
    <row r="859" spans="1:64" hidden="1">
      <c r="A859" s="43">
        <v>858</v>
      </c>
      <c r="B859" s="13" t="s">
        <v>145</v>
      </c>
      <c r="C859" s="13" t="s">
        <v>5706</v>
      </c>
      <c r="D859" s="13">
        <v>2</v>
      </c>
      <c r="E859" s="13">
        <v>2790</v>
      </c>
      <c r="F859" s="71" t="s">
        <v>5192</v>
      </c>
      <c r="G859" s="71" t="s">
        <v>5193</v>
      </c>
      <c r="H859" s="13" t="s">
        <v>1797</v>
      </c>
      <c r="I859" s="13" t="s">
        <v>54</v>
      </c>
      <c r="J859" s="28">
        <v>100</v>
      </c>
      <c r="K859" s="13" t="s">
        <v>148</v>
      </c>
      <c r="L859" s="13" t="s">
        <v>53</v>
      </c>
      <c r="M859" s="13">
        <v>1</v>
      </c>
      <c r="N859" s="13">
        <v>1</v>
      </c>
      <c r="O859" s="13">
        <v>1</v>
      </c>
      <c r="P859" s="13">
        <v>2</v>
      </c>
      <c r="Q859" s="13">
        <v>1</v>
      </c>
      <c r="R859" s="13" t="s">
        <v>73</v>
      </c>
      <c r="S859" s="13" t="s">
        <v>73</v>
      </c>
      <c r="T859" s="13">
        <v>44901</v>
      </c>
      <c r="U859" s="13">
        <v>2958465</v>
      </c>
      <c r="V859" s="13" t="s">
        <v>5707</v>
      </c>
      <c r="W859" s="13" t="s">
        <v>144</v>
      </c>
      <c r="Y859" s="13" t="s">
        <v>143</v>
      </c>
      <c r="Z859" s="13">
        <v>7594328</v>
      </c>
      <c r="AA859" s="13">
        <v>1620</v>
      </c>
      <c r="AB859" s="13">
        <v>810</v>
      </c>
      <c r="AE859" s="51">
        <f t="shared" si="260"/>
        <v>1</v>
      </c>
      <c r="AG859" s="6" t="str">
        <f t="shared" si="261"/>
        <v>90MB1BG0-C1BAY0</v>
      </c>
      <c r="AH859" s="6" t="str">
        <f t="shared" si="262"/>
        <v>59MB1BGB-MB0A01S</v>
      </c>
      <c r="AI859" s="6" t="str">
        <f t="shared" si="263"/>
        <v/>
      </c>
      <c r="AJ859" s="6" t="str">
        <f t="shared" si="264"/>
        <v/>
      </c>
      <c r="AK859" s="6" t="str">
        <f t="shared" si="265"/>
        <v/>
      </c>
      <c r="AL859" s="6" t="str">
        <f t="shared" si="266"/>
        <v/>
      </c>
      <c r="AM859" s="6" t="str">
        <f t="shared" si="267"/>
        <v/>
      </c>
      <c r="AN859" s="6" t="str">
        <f t="shared" si="268"/>
        <v/>
      </c>
      <c r="AO859" s="6" t="str">
        <f t="shared" si="269"/>
        <v xml:space="preserve">90MB1BG0-C1BAY0 | 59MB1BGB-MB0A01S |  |  |  |  |  | </v>
      </c>
      <c r="AP859" s="6">
        <f t="shared" si="270"/>
        <v>100</v>
      </c>
      <c r="AQ859" s="4"/>
      <c r="AR859" s="6" t="b">
        <f t="shared" si="271"/>
        <v>1</v>
      </c>
      <c r="AS859" s="6" t="str">
        <f t="shared" si="272"/>
        <v>461E | 90MB1BG0-C1BAY0 | 59MB1BGB-MB0A01S |  |  |  |  |  |  | P8</v>
      </c>
      <c r="AT859" s="63">
        <f>IF(NOT(AR859),IF(TRIM($H859)="","Assembly","Phantom Alt"),VLOOKUP(F859,ZPCS04!B:G,6,0))</f>
        <v>1141</v>
      </c>
      <c r="AU859" s="7"/>
      <c r="AV859" s="38">
        <f ca="1">IF(TRIM($W859)="F",OFFSET($A$5,MATCH($AS859,$AS$5:$AS859,0)-1,0),$A859)</f>
        <v>857</v>
      </c>
      <c r="AW859" s="38">
        <f ca="1">IFERROR(OFFSET(ZPCS04!$A$1,MATCH(F859,ZPCS04!B:B,0)-1,0),100)</f>
        <v>1.99999993</v>
      </c>
      <c r="AX859" s="7"/>
      <c r="AY859" s="6" t="b">
        <f t="shared" si="273"/>
        <v>1</v>
      </c>
      <c r="AZ859" s="6" t="b">
        <f t="shared" si="274"/>
        <v>1</v>
      </c>
      <c r="BB859" s="38" t="str">
        <f ca="1">IF(AT859="Phantom Alt",MATCH($AS859,$AS$5:$AS859,0),IF(OR(OFFSET($AF859,0,8-COUNTBLANK($AG859:$AN859))=$F858,$BE859=$BE858),$BB858,""))</f>
        <v/>
      </c>
      <c r="BC859" s="41"/>
      <c r="BD859" s="55" t="str">
        <f t="shared" si="275"/>
        <v>90MB1BG0-C1BAY0 | 12015-00024900</v>
      </c>
      <c r="BE859" s="55" t="str">
        <f t="shared" ca="1" si="276"/>
        <v>90MB1BG0-C1BAY0 | 59MB1BGB-MB0A01S</v>
      </c>
      <c r="BF859" s="57">
        <f ca="1">IFERROR(VLOOKUP($BE859,$BD$5:$BF858,3,0)*$AE859,VLOOKUP($C859,Demanda!$A:$B,2,0)*$AE859)*IF(AT859="Phantom Alt",$BC859,TRUE)</f>
        <v>1500</v>
      </c>
      <c r="BG859" s="57">
        <f t="shared" ca="1" si="277"/>
        <v>1500</v>
      </c>
      <c r="BH859" s="57">
        <f>SUMIF(Invoice!A:A,F859,Invoice!B:B)</f>
        <v>7000</v>
      </c>
      <c r="BI859" s="57">
        <f t="shared" ca="1" si="278"/>
        <v>1500</v>
      </c>
      <c r="BJ859" s="57">
        <f ca="1">MIN((BI859-SUMIF($AS$5:AS858,AS859,$BJ$5:BJ858)),MAX(0,BH859-SUMIF($F$5:F858,F859,$BJ$5:BJ858)))</f>
        <v>1500</v>
      </c>
      <c r="BK859" s="57">
        <f t="shared" ca="1" si="279"/>
        <v>0</v>
      </c>
      <c r="BL859" s="57">
        <f ca="1">MAX(0,SUMIF(Invoice!A:A,F859,Invoice!B:B)-SUMIF(F:F,F859,BJ:BJ))*(COUNTIF(F:F,F859)=COUNTIF($F$5:F859,F859))</f>
        <v>5500</v>
      </c>
    </row>
    <row r="860" spans="1:64" hidden="1">
      <c r="A860" s="43">
        <v>860</v>
      </c>
      <c r="B860" s="13" t="s">
        <v>145</v>
      </c>
      <c r="C860" s="13" t="s">
        <v>5706</v>
      </c>
      <c r="D860" s="13">
        <v>2</v>
      </c>
      <c r="E860" s="13">
        <v>2790</v>
      </c>
      <c r="F860" s="71" t="s">
        <v>5194</v>
      </c>
      <c r="G860" s="71" t="s">
        <v>5195</v>
      </c>
      <c r="H860" s="13" t="s">
        <v>1797</v>
      </c>
      <c r="I860" s="13" t="s">
        <v>55</v>
      </c>
      <c r="J860" s="28">
        <v>0</v>
      </c>
      <c r="K860" s="13" t="s">
        <v>148</v>
      </c>
      <c r="L860" s="13" t="s">
        <v>53</v>
      </c>
      <c r="M860" s="13">
        <v>1</v>
      </c>
      <c r="O860" s="13">
        <v>1</v>
      </c>
      <c r="P860" s="13">
        <v>2</v>
      </c>
      <c r="Q860" s="13">
        <v>3</v>
      </c>
      <c r="R860" s="13" t="s">
        <v>73</v>
      </c>
      <c r="S860" s="13" t="s">
        <v>73</v>
      </c>
      <c r="T860" s="13">
        <v>44901</v>
      </c>
      <c r="U860" s="13">
        <v>2958465</v>
      </c>
      <c r="V860" s="13" t="s">
        <v>5707</v>
      </c>
      <c r="W860" s="13" t="s">
        <v>144</v>
      </c>
      <c r="Y860" s="13" t="s">
        <v>143</v>
      </c>
      <c r="Z860" s="13">
        <v>7594328</v>
      </c>
      <c r="AA860" s="13">
        <v>1624</v>
      </c>
      <c r="AB860" s="13">
        <v>812</v>
      </c>
      <c r="AE860" s="51">
        <f t="shared" si="260"/>
        <v>1</v>
      </c>
      <c r="AG860" s="6" t="str">
        <f t="shared" si="261"/>
        <v>90MB1BG0-C1BAY0</v>
      </c>
      <c r="AH860" s="6" t="str">
        <f t="shared" si="262"/>
        <v>59MB1BGB-MB0A01S</v>
      </c>
      <c r="AI860" s="6" t="str">
        <f t="shared" si="263"/>
        <v/>
      </c>
      <c r="AJ860" s="6" t="str">
        <f t="shared" si="264"/>
        <v/>
      </c>
      <c r="AK860" s="6" t="str">
        <f t="shared" si="265"/>
        <v/>
      </c>
      <c r="AL860" s="6" t="str">
        <f t="shared" si="266"/>
        <v/>
      </c>
      <c r="AM860" s="6" t="str">
        <f t="shared" si="267"/>
        <v/>
      </c>
      <c r="AN860" s="6" t="str">
        <f t="shared" si="268"/>
        <v/>
      </c>
      <c r="AO860" s="6" t="str">
        <f t="shared" si="269"/>
        <v xml:space="preserve">90MB1BG0-C1BAY0 | 59MB1BGB-MB0A01S |  |  |  |  |  | </v>
      </c>
      <c r="AP860" s="6">
        <f t="shared" si="270"/>
        <v>0</v>
      </c>
      <c r="AQ860" s="4"/>
      <c r="AR860" s="6" t="b">
        <f t="shared" si="271"/>
        <v>1</v>
      </c>
      <c r="AS860" s="6" t="str">
        <f t="shared" si="272"/>
        <v>461E | 90MB1BG0-C1BAY0 | 59MB1BGB-MB0A01S |  |  |  |  |  |  | P8</v>
      </c>
      <c r="AT860" s="63">
        <f>IF(NOT(AR860),IF(TRIM($H860)="","Assembly","Phantom Alt"),VLOOKUP(F860,ZPCS04!B:G,6,0))</f>
        <v>1141</v>
      </c>
      <c r="AU860" s="7"/>
      <c r="AV860" s="38">
        <f ca="1">IF(TRIM($W860)="F",OFFSET($A$5,MATCH($AS860,$AS$5:$AS860,0)-1,0),$A860)</f>
        <v>857</v>
      </c>
      <c r="AW860" s="38">
        <f ca="1">IFERROR(OFFSET(ZPCS04!$A$1,MATCH(F860,ZPCS04!B:B,0)-1,0),100)</f>
        <v>2</v>
      </c>
      <c r="AX860" s="7"/>
      <c r="AY860" s="6" t="b">
        <f t="shared" si="273"/>
        <v>1</v>
      </c>
      <c r="AZ860" s="6" t="b">
        <f t="shared" si="274"/>
        <v>1</v>
      </c>
      <c r="BB860" s="38" t="str">
        <f ca="1">IF(AT860="Phantom Alt",MATCH($AS860,$AS$5:$AS860,0),IF(OR(OFFSET($AF860,0,8-COUNTBLANK($AG860:$AN860))=$F859,$BE860=$BE859),$BB859,""))</f>
        <v/>
      </c>
      <c r="BC860" s="41"/>
      <c r="BD860" s="55" t="str">
        <f t="shared" si="275"/>
        <v>90MB1BG0-C1BAY0 | 12015-00025000</v>
      </c>
      <c r="BE860" s="55" t="str">
        <f t="shared" ca="1" si="276"/>
        <v>90MB1BG0-C1BAY0 | 59MB1BGB-MB0A01S</v>
      </c>
      <c r="BF860" s="57">
        <f ca="1">IFERROR(VLOOKUP($BE860,$BD$5:$BF859,3,0)*$AE860,VLOOKUP($C860,Demanda!$A:$B,2,0)*$AE860)*IF(AT860="Phantom Alt",$BC860,TRUE)</f>
        <v>1500</v>
      </c>
      <c r="BG860" s="57">
        <f t="shared" ca="1" si="277"/>
        <v>0</v>
      </c>
      <c r="BH860" s="57">
        <f>SUMIF(Invoice!A:A,F860,Invoice!B:B)</f>
        <v>0</v>
      </c>
      <c r="BI860" s="57">
        <f t="shared" ca="1" si="278"/>
        <v>1500</v>
      </c>
      <c r="BJ860" s="57">
        <f ca="1">MIN((BI860-SUMIF($AS$5:AS859,AS860,$BJ$5:BJ859)),MAX(0,BH860-SUMIF($F$5:F859,F860,$BJ$5:BJ859)))</f>
        <v>0</v>
      </c>
      <c r="BK860" s="57">
        <f t="shared" ca="1" si="279"/>
        <v>0</v>
      </c>
      <c r="BL860" s="57">
        <f ca="1">MAX(0,SUMIF(Invoice!A:A,F860,Invoice!B:B)-SUMIF(F:F,F860,BJ:BJ))*(COUNTIF(F:F,F860)=COUNTIF($F$5:F860,F860))</f>
        <v>0</v>
      </c>
    </row>
    <row r="861" spans="1:64" hidden="1">
      <c r="A861" s="43">
        <v>861</v>
      </c>
      <c r="B861" s="13" t="s">
        <v>145</v>
      </c>
      <c r="C861" s="13" t="s">
        <v>5706</v>
      </c>
      <c r="D861" s="13">
        <v>2</v>
      </c>
      <c r="E861" s="13">
        <v>2800</v>
      </c>
      <c r="F861" s="71" t="s">
        <v>1973</v>
      </c>
      <c r="G861" s="71" t="s">
        <v>1974</v>
      </c>
      <c r="H861" s="13" t="s">
        <v>1802</v>
      </c>
      <c r="I861" s="13" t="s">
        <v>55</v>
      </c>
      <c r="J861" s="28">
        <v>0</v>
      </c>
      <c r="K861" s="13" t="s">
        <v>148</v>
      </c>
      <c r="L861" s="13" t="s">
        <v>53</v>
      </c>
      <c r="M861" s="13">
        <v>1</v>
      </c>
      <c r="O861" s="13">
        <v>1</v>
      </c>
      <c r="P861" s="13">
        <v>2</v>
      </c>
      <c r="Q861" s="13">
        <v>2</v>
      </c>
      <c r="R861" s="13" t="s">
        <v>73</v>
      </c>
      <c r="S861" s="13" t="s">
        <v>73</v>
      </c>
      <c r="T861" s="13">
        <v>44901</v>
      </c>
      <c r="U861" s="13">
        <v>2958465</v>
      </c>
      <c r="V861" s="13" t="s">
        <v>5707</v>
      </c>
      <c r="W861" s="13" t="s">
        <v>144</v>
      </c>
      <c r="Y861" s="13" t="s">
        <v>143</v>
      </c>
      <c r="Z861" s="13">
        <v>7594328</v>
      </c>
      <c r="AA861" s="13">
        <v>1628</v>
      </c>
      <c r="AB861" s="13">
        <v>814</v>
      </c>
      <c r="AE861" s="51">
        <f t="shared" si="260"/>
        <v>1</v>
      </c>
      <c r="AG861" s="6" t="str">
        <f t="shared" si="261"/>
        <v>90MB1BG0-C1BAY0</v>
      </c>
      <c r="AH861" s="6" t="str">
        <f t="shared" si="262"/>
        <v>59MB1BGB-MB0A01S</v>
      </c>
      <c r="AI861" s="6" t="str">
        <f t="shared" si="263"/>
        <v/>
      </c>
      <c r="AJ861" s="6" t="str">
        <f t="shared" si="264"/>
        <v/>
      </c>
      <c r="AK861" s="6" t="str">
        <f t="shared" si="265"/>
        <v/>
      </c>
      <c r="AL861" s="6" t="str">
        <f t="shared" si="266"/>
        <v/>
      </c>
      <c r="AM861" s="6" t="str">
        <f t="shared" si="267"/>
        <v/>
      </c>
      <c r="AN861" s="6" t="str">
        <f t="shared" si="268"/>
        <v/>
      </c>
      <c r="AO861" s="6" t="str">
        <f t="shared" si="269"/>
        <v xml:space="preserve">90MB1BG0-C1BAY0 | 59MB1BGB-MB0A01S |  |  |  |  |  | </v>
      </c>
      <c r="AP861" s="6">
        <f t="shared" si="270"/>
        <v>0</v>
      </c>
      <c r="AQ861" s="4"/>
      <c r="AR861" s="6" t="b">
        <f t="shared" si="271"/>
        <v>1</v>
      </c>
      <c r="AS861" s="6" t="str">
        <f t="shared" si="272"/>
        <v>461E | 90MB1BG0-C1BAY0 | 59MB1BGB-MB0A01S |  |  |  |  |  |  | P9</v>
      </c>
      <c r="AT861" s="63">
        <f>IF(NOT(AR861),IF(TRIM($H861)="","Assembly","Phantom Alt"),VLOOKUP(F861,ZPCS04!B:G,6,0))</f>
        <v>917</v>
      </c>
      <c r="AU861" s="7"/>
      <c r="AV861" s="38">
        <f ca="1">IF(TRIM($W861)="F",OFFSET($A$5,MATCH($AS861,$AS$5:$AS861,0)-1,0),$A861)</f>
        <v>861</v>
      </c>
      <c r="AW861" s="38">
        <f ca="1">IFERROR(OFFSET(ZPCS04!$A$1,MATCH(F861,ZPCS04!B:B,0)-1,0),100)</f>
        <v>2</v>
      </c>
      <c r="AX861" s="7"/>
      <c r="AY861" s="6" t="b">
        <f t="shared" si="273"/>
        <v>1</v>
      </c>
      <c r="AZ861" s="6" t="b">
        <f t="shared" si="274"/>
        <v>1</v>
      </c>
      <c r="BB861" s="38" t="str">
        <f ca="1">IF(AT861="Phantom Alt",MATCH($AS861,$AS$5:$AS861,0),IF(OR(OFFSET($AF861,0,8-COUNTBLANK($AG861:$AN861))=$F860,$BE861=$BE860),$BB860,""))</f>
        <v/>
      </c>
      <c r="BC861" s="41"/>
      <c r="BD861" s="55" t="str">
        <f t="shared" si="275"/>
        <v>90MB1BG0-C1BAY0 | 12015-00035200</v>
      </c>
      <c r="BE861" s="55" t="str">
        <f t="shared" ca="1" si="276"/>
        <v>90MB1BG0-C1BAY0 | 59MB1BGB-MB0A01S</v>
      </c>
      <c r="BF861" s="57">
        <f ca="1">IFERROR(VLOOKUP($BE861,$BD$5:$BF860,3,0)*$AE861,VLOOKUP($C861,Demanda!$A:$B,2,0)*$AE861)*IF(AT861="Phantom Alt",$BC861,TRUE)</f>
        <v>1500</v>
      </c>
      <c r="BG861" s="57">
        <f t="shared" ca="1" si="277"/>
        <v>0</v>
      </c>
      <c r="BH861" s="57">
        <f>SUMIF(Invoice!A:A,F861,Invoice!B:B)</f>
        <v>0</v>
      </c>
      <c r="BI861" s="57">
        <f t="shared" ca="1" si="278"/>
        <v>1500</v>
      </c>
      <c r="BJ861" s="57">
        <f ca="1">MIN((BI861-SUMIF($AS$5:AS860,AS861,$BJ$5:BJ860)),MAX(0,BH861-SUMIF($F$5:F860,F861,$BJ$5:BJ860)))</f>
        <v>0</v>
      </c>
      <c r="BK861" s="57">
        <f t="shared" ca="1" si="279"/>
        <v>0</v>
      </c>
      <c r="BL861" s="57">
        <f ca="1">MAX(0,SUMIF(Invoice!A:A,F861,Invoice!B:B)-SUMIF(F:F,F861,BJ:BJ))*(COUNTIF(F:F,F861)=COUNTIF($F$5:F861,F861))</f>
        <v>0</v>
      </c>
    </row>
    <row r="862" spans="1:64" hidden="1">
      <c r="A862" s="43">
        <v>862</v>
      </c>
      <c r="B862" s="13" t="s">
        <v>145</v>
      </c>
      <c r="C862" s="13" t="s">
        <v>5706</v>
      </c>
      <c r="D862" s="13">
        <v>2</v>
      </c>
      <c r="E862" s="13">
        <v>2800</v>
      </c>
      <c r="F862" s="71" t="s">
        <v>1975</v>
      </c>
      <c r="G862" s="71" t="s">
        <v>1976</v>
      </c>
      <c r="H862" s="13" t="s">
        <v>1802</v>
      </c>
      <c r="I862" s="13" t="s">
        <v>55</v>
      </c>
      <c r="J862" s="28">
        <v>0</v>
      </c>
      <c r="K862" s="13" t="s">
        <v>148</v>
      </c>
      <c r="L862" s="13" t="s">
        <v>53</v>
      </c>
      <c r="M862" s="13">
        <v>1</v>
      </c>
      <c r="O862" s="13">
        <v>1</v>
      </c>
      <c r="P862" s="13">
        <v>2</v>
      </c>
      <c r="Q862" s="13">
        <v>3</v>
      </c>
      <c r="R862" s="13" t="s">
        <v>73</v>
      </c>
      <c r="S862" s="13" t="s">
        <v>73</v>
      </c>
      <c r="T862" s="13">
        <v>44901</v>
      </c>
      <c r="U862" s="13">
        <v>2958465</v>
      </c>
      <c r="V862" s="13" t="s">
        <v>5707</v>
      </c>
      <c r="W862" s="13" t="s">
        <v>144</v>
      </c>
      <c r="Y862" s="13" t="s">
        <v>143</v>
      </c>
      <c r="Z862" s="13">
        <v>7594328</v>
      </c>
      <c r="AA862" s="13">
        <v>1630</v>
      </c>
      <c r="AB862" s="13">
        <v>815</v>
      </c>
      <c r="AE862" s="51">
        <f t="shared" si="260"/>
        <v>1</v>
      </c>
      <c r="AG862" s="6" t="str">
        <f t="shared" si="261"/>
        <v>90MB1BG0-C1BAY0</v>
      </c>
      <c r="AH862" s="6" t="str">
        <f t="shared" si="262"/>
        <v>59MB1BGB-MB0A01S</v>
      </c>
      <c r="AI862" s="6" t="str">
        <f t="shared" si="263"/>
        <v/>
      </c>
      <c r="AJ862" s="6" t="str">
        <f t="shared" si="264"/>
        <v/>
      </c>
      <c r="AK862" s="6" t="str">
        <f t="shared" si="265"/>
        <v/>
      </c>
      <c r="AL862" s="6" t="str">
        <f t="shared" si="266"/>
        <v/>
      </c>
      <c r="AM862" s="6" t="str">
        <f t="shared" si="267"/>
        <v/>
      </c>
      <c r="AN862" s="6" t="str">
        <f t="shared" si="268"/>
        <v/>
      </c>
      <c r="AO862" s="6" t="str">
        <f t="shared" si="269"/>
        <v xml:space="preserve">90MB1BG0-C1BAY0 | 59MB1BGB-MB0A01S |  |  |  |  |  | </v>
      </c>
      <c r="AP862" s="6">
        <f t="shared" si="270"/>
        <v>0</v>
      </c>
      <c r="AQ862" s="4"/>
      <c r="AR862" s="6" t="b">
        <f t="shared" si="271"/>
        <v>1</v>
      </c>
      <c r="AS862" s="6" t="str">
        <f t="shared" si="272"/>
        <v>461E | 90MB1BG0-C1BAY0 | 59MB1BGB-MB0A01S |  |  |  |  |  |  | P9</v>
      </c>
      <c r="AT862" s="63">
        <f>IF(NOT(AR862),IF(TRIM($H862)="","Assembly","Phantom Alt"),VLOOKUP(F862,ZPCS04!B:G,6,0))</f>
        <v>917</v>
      </c>
      <c r="AU862" s="7"/>
      <c r="AV862" s="38">
        <f ca="1">IF(TRIM($W862)="F",OFFSET($A$5,MATCH($AS862,$AS$5:$AS862,0)-1,0),$A862)</f>
        <v>861</v>
      </c>
      <c r="AW862" s="38">
        <f ca="1">IFERROR(OFFSET(ZPCS04!$A$1,MATCH(F862,ZPCS04!B:B,0)-1,0),100)</f>
        <v>2</v>
      </c>
      <c r="AX862" s="7"/>
      <c r="AY862" s="6" t="b">
        <f t="shared" si="273"/>
        <v>1</v>
      </c>
      <c r="AZ862" s="6" t="b">
        <f t="shared" si="274"/>
        <v>1</v>
      </c>
      <c r="BB862" s="38" t="str">
        <f ca="1">IF(AT862="Phantom Alt",MATCH($AS862,$AS$5:$AS862,0),IF(OR(OFFSET($AF862,0,8-COUNTBLANK($AG862:$AN862))=$F861,$BE862=$BE861),$BB861,""))</f>
        <v/>
      </c>
      <c r="BC862" s="41"/>
      <c r="BD862" s="55" t="str">
        <f t="shared" si="275"/>
        <v>90MB1BG0-C1BAY0 | 12015-00035300</v>
      </c>
      <c r="BE862" s="55" t="str">
        <f t="shared" ca="1" si="276"/>
        <v>90MB1BG0-C1BAY0 | 59MB1BGB-MB0A01S</v>
      </c>
      <c r="BF862" s="57">
        <f ca="1">IFERROR(VLOOKUP($BE862,$BD$5:$BF861,3,0)*$AE862,VLOOKUP($C862,Demanda!$A:$B,2,0)*$AE862)*IF(AT862="Phantom Alt",$BC862,TRUE)</f>
        <v>1500</v>
      </c>
      <c r="BG862" s="57">
        <f t="shared" ca="1" si="277"/>
        <v>0</v>
      </c>
      <c r="BH862" s="57">
        <f>SUMIF(Invoice!A:A,F862,Invoice!B:B)</f>
        <v>0</v>
      </c>
      <c r="BI862" s="57">
        <f t="shared" ca="1" si="278"/>
        <v>1500</v>
      </c>
      <c r="BJ862" s="57">
        <f ca="1">MIN((BI862-SUMIF($AS$5:AS861,AS862,$BJ$5:BJ861)),MAX(0,BH862-SUMIF($F$5:F861,F862,$BJ$5:BJ861)))</f>
        <v>0</v>
      </c>
      <c r="BK862" s="57">
        <f t="shared" ca="1" si="279"/>
        <v>0</v>
      </c>
      <c r="BL862" s="57">
        <f ca="1">MAX(0,SUMIF(Invoice!A:A,F862,Invoice!B:B)-SUMIF(F:F,F862,BJ:BJ))*(COUNTIF(F:F,F862)=COUNTIF($F$5:F862,F862))</f>
        <v>0</v>
      </c>
    </row>
    <row r="863" spans="1:64" hidden="1">
      <c r="A863" s="43">
        <v>863</v>
      </c>
      <c r="B863" s="13" t="s">
        <v>145</v>
      </c>
      <c r="C863" s="13" t="s">
        <v>5706</v>
      </c>
      <c r="D863" s="13">
        <v>2</v>
      </c>
      <c r="E863" s="13">
        <v>2800</v>
      </c>
      <c r="F863" s="71" t="s">
        <v>1977</v>
      </c>
      <c r="G863" s="71" t="s">
        <v>1978</v>
      </c>
      <c r="H863" s="13" t="s">
        <v>1802</v>
      </c>
      <c r="I863" s="13" t="s">
        <v>54</v>
      </c>
      <c r="J863" s="28">
        <v>100</v>
      </c>
      <c r="K863" s="13" t="s">
        <v>148</v>
      </c>
      <c r="L863" s="13" t="s">
        <v>53</v>
      </c>
      <c r="M863" s="13">
        <v>1</v>
      </c>
      <c r="N863" s="13">
        <v>1</v>
      </c>
      <c r="O863" s="13">
        <v>1</v>
      </c>
      <c r="P863" s="13">
        <v>2</v>
      </c>
      <c r="Q863" s="13">
        <v>1</v>
      </c>
      <c r="R863" s="13" t="s">
        <v>73</v>
      </c>
      <c r="S863" s="13" t="s">
        <v>73</v>
      </c>
      <c r="T863" s="13">
        <v>44901</v>
      </c>
      <c r="U863" s="13">
        <v>2958465</v>
      </c>
      <c r="V863" s="13" t="s">
        <v>5707</v>
      </c>
      <c r="W863" s="13" t="s">
        <v>144</v>
      </c>
      <c r="Y863" s="13" t="s">
        <v>143</v>
      </c>
      <c r="Z863" s="13">
        <v>7594328</v>
      </c>
      <c r="AA863" s="13">
        <v>1626</v>
      </c>
      <c r="AB863" s="13">
        <v>813</v>
      </c>
      <c r="AE863" s="51">
        <f t="shared" si="260"/>
        <v>1</v>
      </c>
      <c r="AG863" s="6" t="str">
        <f t="shared" si="261"/>
        <v>90MB1BG0-C1BAY0</v>
      </c>
      <c r="AH863" s="6" t="str">
        <f t="shared" si="262"/>
        <v>59MB1BGB-MB0A01S</v>
      </c>
      <c r="AI863" s="6" t="str">
        <f t="shared" si="263"/>
        <v/>
      </c>
      <c r="AJ863" s="6" t="str">
        <f t="shared" si="264"/>
        <v/>
      </c>
      <c r="AK863" s="6" t="str">
        <f t="shared" si="265"/>
        <v/>
      </c>
      <c r="AL863" s="6" t="str">
        <f t="shared" si="266"/>
        <v/>
      </c>
      <c r="AM863" s="6" t="str">
        <f t="shared" si="267"/>
        <v/>
      </c>
      <c r="AN863" s="6" t="str">
        <f t="shared" si="268"/>
        <v/>
      </c>
      <c r="AO863" s="6" t="str">
        <f t="shared" si="269"/>
        <v xml:space="preserve">90MB1BG0-C1BAY0 | 59MB1BGB-MB0A01S |  |  |  |  |  | </v>
      </c>
      <c r="AP863" s="6">
        <f t="shared" si="270"/>
        <v>100</v>
      </c>
      <c r="AQ863" s="4"/>
      <c r="AR863" s="6" t="b">
        <f t="shared" si="271"/>
        <v>1</v>
      </c>
      <c r="AS863" s="6" t="str">
        <f t="shared" si="272"/>
        <v>461E | 90MB1BG0-C1BAY0 | 59MB1BGB-MB0A01S |  |  |  |  |  |  | P9</v>
      </c>
      <c r="AT863" s="63">
        <f>IF(NOT(AR863),IF(TRIM($H863)="","Assembly","Phantom Alt"),VLOOKUP(F863,ZPCS04!B:G,6,0))</f>
        <v>917</v>
      </c>
      <c r="AU863" s="7"/>
      <c r="AV863" s="38">
        <f ca="1">IF(TRIM($W863)="F",OFFSET($A$5,MATCH($AS863,$AS$5:$AS863,0)-1,0),$A863)</f>
        <v>861</v>
      </c>
      <c r="AW863" s="38">
        <f ca="1">IFERROR(OFFSET(ZPCS04!$A$1,MATCH(F863,ZPCS04!B:B,0)-1,0),100)</f>
        <v>1.9999999750000002</v>
      </c>
      <c r="AX863" s="7"/>
      <c r="AY863" s="6" t="b">
        <f t="shared" si="273"/>
        <v>1</v>
      </c>
      <c r="AZ863" s="6" t="b">
        <f t="shared" si="274"/>
        <v>1</v>
      </c>
      <c r="BB863" s="38" t="str">
        <f ca="1">IF(AT863="Phantom Alt",MATCH($AS863,$AS$5:$AS863,0),IF(OR(OFFSET($AF863,0,8-COUNTBLANK($AG863:$AN863))=$F862,$BE863=$BE862),$BB862,""))</f>
        <v/>
      </c>
      <c r="BC863" s="41"/>
      <c r="BD863" s="55" t="str">
        <f t="shared" si="275"/>
        <v>90MB1BG0-C1BAY0 | 12015-00035400</v>
      </c>
      <c r="BE863" s="55" t="str">
        <f t="shared" ca="1" si="276"/>
        <v>90MB1BG0-C1BAY0 | 59MB1BGB-MB0A01S</v>
      </c>
      <c r="BF863" s="57">
        <f ca="1">IFERROR(VLOOKUP($BE863,$BD$5:$BF862,3,0)*$AE863,VLOOKUP($C863,Demanda!$A:$B,2,0)*$AE863)*IF(AT863="Phantom Alt",$BC863,TRUE)</f>
        <v>1500</v>
      </c>
      <c r="BG863" s="57">
        <f t="shared" ca="1" si="277"/>
        <v>1500</v>
      </c>
      <c r="BH863" s="57">
        <f>SUMIF(Invoice!A:A,F863,Invoice!B:B)</f>
        <v>2500</v>
      </c>
      <c r="BI863" s="57">
        <f t="shared" ca="1" si="278"/>
        <v>1500</v>
      </c>
      <c r="BJ863" s="57">
        <f ca="1">MIN((BI863-SUMIF($AS$5:AS862,AS863,$BJ$5:BJ862)),MAX(0,BH863-SUMIF($F$5:F862,F863,$BJ$5:BJ862)))</f>
        <v>1500</v>
      </c>
      <c r="BK863" s="57">
        <f t="shared" ca="1" si="279"/>
        <v>0</v>
      </c>
      <c r="BL863" s="57">
        <f ca="1">MAX(0,SUMIF(Invoice!A:A,F863,Invoice!B:B)-SUMIF(F:F,F863,BJ:BJ))*(COUNTIF(F:F,F863)=COUNTIF($F$5:F863,F863))</f>
        <v>1000</v>
      </c>
    </row>
    <row r="864" spans="1:64" hidden="1">
      <c r="A864" s="43">
        <v>864</v>
      </c>
      <c r="B864" s="13" t="s">
        <v>145</v>
      </c>
      <c r="C864" s="13" t="s">
        <v>5706</v>
      </c>
      <c r="D864" s="13">
        <v>2</v>
      </c>
      <c r="E864" s="13">
        <v>2810</v>
      </c>
      <c r="F864" s="71" t="s">
        <v>1979</v>
      </c>
      <c r="G864" s="71" t="s">
        <v>1980</v>
      </c>
      <c r="H864" s="13" t="s">
        <v>1809</v>
      </c>
      <c r="I864" s="13" t="s">
        <v>55</v>
      </c>
      <c r="J864" s="28">
        <v>0</v>
      </c>
      <c r="K864" s="13" t="s">
        <v>148</v>
      </c>
      <c r="L864" s="13" t="s">
        <v>53</v>
      </c>
      <c r="M864" s="13">
        <v>1</v>
      </c>
      <c r="O864" s="13">
        <v>1</v>
      </c>
      <c r="P864" s="13">
        <v>2</v>
      </c>
      <c r="Q864" s="13">
        <v>2</v>
      </c>
      <c r="R864" s="13" t="s">
        <v>73</v>
      </c>
      <c r="S864" s="13" t="s">
        <v>73</v>
      </c>
      <c r="T864" s="13">
        <v>44901</v>
      </c>
      <c r="U864" s="13">
        <v>2958465</v>
      </c>
      <c r="V864" s="13" t="s">
        <v>5707</v>
      </c>
      <c r="W864" s="13" t="s">
        <v>144</v>
      </c>
      <c r="Y864" s="13" t="s">
        <v>143</v>
      </c>
      <c r="Z864" s="13">
        <v>7594328</v>
      </c>
      <c r="AA864" s="13">
        <v>1634</v>
      </c>
      <c r="AB864" s="13">
        <v>817</v>
      </c>
      <c r="AE864" s="51">
        <f t="shared" si="260"/>
        <v>1</v>
      </c>
      <c r="AG864" s="6" t="str">
        <f t="shared" si="261"/>
        <v>90MB1BG0-C1BAY0</v>
      </c>
      <c r="AH864" s="6" t="str">
        <f t="shared" si="262"/>
        <v>59MB1BGB-MB0A01S</v>
      </c>
      <c r="AI864" s="6" t="str">
        <f t="shared" si="263"/>
        <v/>
      </c>
      <c r="AJ864" s="6" t="str">
        <f t="shared" si="264"/>
        <v/>
      </c>
      <c r="AK864" s="6" t="str">
        <f t="shared" si="265"/>
        <v/>
      </c>
      <c r="AL864" s="6" t="str">
        <f t="shared" si="266"/>
        <v/>
      </c>
      <c r="AM864" s="6" t="str">
        <f t="shared" si="267"/>
        <v/>
      </c>
      <c r="AN864" s="6" t="str">
        <f t="shared" si="268"/>
        <v/>
      </c>
      <c r="AO864" s="6" t="str">
        <f t="shared" si="269"/>
        <v xml:space="preserve">90MB1BG0-C1BAY0 | 59MB1BGB-MB0A01S |  |  |  |  |  | </v>
      </c>
      <c r="AP864" s="6">
        <f t="shared" si="270"/>
        <v>0</v>
      </c>
      <c r="AQ864" s="4"/>
      <c r="AR864" s="6" t="b">
        <f t="shared" si="271"/>
        <v>1</v>
      </c>
      <c r="AS864" s="6" t="str">
        <f t="shared" si="272"/>
        <v>461E | 90MB1BG0-C1BAY0 | 59MB1BGB-MB0A01S |  |  |  |  |  |  | Q0</v>
      </c>
      <c r="AT864" s="63">
        <f>IF(NOT(AR864),IF(TRIM($H864)="","Assembly","Phantom Alt"),VLOOKUP(F864,ZPCS04!B:G,6,0))</f>
        <v>919</v>
      </c>
      <c r="AU864" s="7"/>
      <c r="AV864" s="38">
        <f ca="1">IF(TRIM($W864)="F",OFFSET($A$5,MATCH($AS864,$AS$5:$AS864,0)-1,0),$A864)</f>
        <v>864</v>
      </c>
      <c r="AW864" s="38">
        <f ca="1">IFERROR(OFFSET(ZPCS04!$A$1,MATCH(F864,ZPCS04!B:B,0)-1,0),100)</f>
        <v>2</v>
      </c>
      <c r="AX864" s="7"/>
      <c r="AY864" s="6" t="b">
        <f t="shared" si="273"/>
        <v>1</v>
      </c>
      <c r="AZ864" s="6" t="b">
        <f t="shared" si="274"/>
        <v>1</v>
      </c>
      <c r="BB864" s="38" t="str">
        <f ca="1">IF(AT864="Phantom Alt",MATCH($AS864,$AS$5:$AS864,0),IF(OR(OFFSET($AF864,0,8-COUNTBLANK($AG864:$AN864))=$F863,$BE864=$BE863),$BB863,""))</f>
        <v/>
      </c>
      <c r="BC864" s="41"/>
      <c r="BD864" s="55" t="str">
        <f t="shared" si="275"/>
        <v>90MB1BG0-C1BAY0 | 12015-00058300</v>
      </c>
      <c r="BE864" s="55" t="str">
        <f t="shared" ca="1" si="276"/>
        <v>90MB1BG0-C1BAY0 | 59MB1BGB-MB0A01S</v>
      </c>
      <c r="BF864" s="57">
        <f ca="1">IFERROR(VLOOKUP($BE864,$BD$5:$BF863,3,0)*$AE864,VLOOKUP($C864,Demanda!$A:$B,2,0)*$AE864)*IF(AT864="Phantom Alt",$BC864,TRUE)</f>
        <v>1500</v>
      </c>
      <c r="BG864" s="57">
        <f t="shared" ca="1" si="277"/>
        <v>0</v>
      </c>
      <c r="BH864" s="57">
        <f>SUMIF(Invoice!A:A,F864,Invoice!B:B)</f>
        <v>0</v>
      </c>
      <c r="BI864" s="57">
        <f t="shared" ca="1" si="278"/>
        <v>1500</v>
      </c>
      <c r="BJ864" s="57">
        <f ca="1">MIN((BI864-SUMIF($AS$5:AS863,AS864,$BJ$5:BJ863)),MAX(0,BH864-SUMIF($F$5:F863,F864,$BJ$5:BJ863)))</f>
        <v>0</v>
      </c>
      <c r="BK864" s="57">
        <f t="shared" ca="1" si="279"/>
        <v>0</v>
      </c>
      <c r="BL864" s="57">
        <f ca="1">MAX(0,SUMIF(Invoice!A:A,F864,Invoice!B:B)-SUMIF(F:F,F864,BJ:BJ))*(COUNTIF(F:F,F864)=COUNTIF($F$5:F864,F864))</f>
        <v>0</v>
      </c>
    </row>
    <row r="865" spans="1:64" hidden="1">
      <c r="A865" s="43">
        <v>865</v>
      </c>
      <c r="B865" s="13" t="s">
        <v>145</v>
      </c>
      <c r="C865" s="13" t="s">
        <v>5706</v>
      </c>
      <c r="D865" s="13">
        <v>2</v>
      </c>
      <c r="E865" s="13">
        <v>2810</v>
      </c>
      <c r="F865" s="71" t="s">
        <v>1981</v>
      </c>
      <c r="G865" s="71" t="s">
        <v>1982</v>
      </c>
      <c r="H865" s="13" t="s">
        <v>1809</v>
      </c>
      <c r="I865" s="13" t="s">
        <v>54</v>
      </c>
      <c r="J865" s="28">
        <v>100</v>
      </c>
      <c r="K865" s="13" t="s">
        <v>148</v>
      </c>
      <c r="L865" s="13" t="s">
        <v>53</v>
      </c>
      <c r="M865" s="13">
        <v>1</v>
      </c>
      <c r="N865" s="13">
        <v>1</v>
      </c>
      <c r="O865" s="13">
        <v>1</v>
      </c>
      <c r="P865" s="13">
        <v>2</v>
      </c>
      <c r="Q865" s="13">
        <v>1</v>
      </c>
      <c r="R865" s="13" t="s">
        <v>73</v>
      </c>
      <c r="S865" s="13" t="s">
        <v>73</v>
      </c>
      <c r="T865" s="13">
        <v>44901</v>
      </c>
      <c r="U865" s="13">
        <v>2958465</v>
      </c>
      <c r="V865" s="13" t="s">
        <v>5707</v>
      </c>
      <c r="W865" s="13" t="s">
        <v>144</v>
      </c>
      <c r="Y865" s="13" t="s">
        <v>143</v>
      </c>
      <c r="Z865" s="13">
        <v>7594328</v>
      </c>
      <c r="AA865" s="13">
        <v>1632</v>
      </c>
      <c r="AB865" s="13">
        <v>816</v>
      </c>
      <c r="AE865" s="51">
        <f t="shared" si="260"/>
        <v>1</v>
      </c>
      <c r="AG865" s="6" t="str">
        <f t="shared" si="261"/>
        <v>90MB1BG0-C1BAY0</v>
      </c>
      <c r="AH865" s="6" t="str">
        <f t="shared" si="262"/>
        <v>59MB1BGB-MB0A01S</v>
      </c>
      <c r="AI865" s="6" t="str">
        <f t="shared" si="263"/>
        <v/>
      </c>
      <c r="AJ865" s="6" t="str">
        <f t="shared" si="264"/>
        <v/>
      </c>
      <c r="AK865" s="6" t="str">
        <f t="shared" si="265"/>
        <v/>
      </c>
      <c r="AL865" s="6" t="str">
        <f t="shared" si="266"/>
        <v/>
      </c>
      <c r="AM865" s="6" t="str">
        <f t="shared" si="267"/>
        <v/>
      </c>
      <c r="AN865" s="6" t="str">
        <f t="shared" si="268"/>
        <v/>
      </c>
      <c r="AO865" s="6" t="str">
        <f t="shared" si="269"/>
        <v xml:space="preserve">90MB1BG0-C1BAY0 | 59MB1BGB-MB0A01S |  |  |  |  |  | </v>
      </c>
      <c r="AP865" s="6">
        <f t="shared" si="270"/>
        <v>100</v>
      </c>
      <c r="AQ865" s="4"/>
      <c r="AR865" s="6" t="b">
        <f t="shared" si="271"/>
        <v>1</v>
      </c>
      <c r="AS865" s="6" t="str">
        <f t="shared" si="272"/>
        <v>461E | 90MB1BG0-C1BAY0 | 59MB1BGB-MB0A01S |  |  |  |  |  |  | Q0</v>
      </c>
      <c r="AT865" s="63">
        <f>IF(NOT(AR865),IF(TRIM($H865)="","Assembly","Phantom Alt"),VLOOKUP(F865,ZPCS04!B:G,6,0))</f>
        <v>919</v>
      </c>
      <c r="AU865" s="7"/>
      <c r="AV865" s="38">
        <f ca="1">IF(TRIM($W865)="F",OFFSET($A$5,MATCH($AS865,$AS$5:$AS865,0)-1,0),$A865)</f>
        <v>864</v>
      </c>
      <c r="AW865" s="38">
        <f ca="1">IFERROR(OFFSET(ZPCS04!$A$1,MATCH(F865,ZPCS04!B:B,0)-1,0),100)</f>
        <v>1.9999999625</v>
      </c>
      <c r="AX865" s="7"/>
      <c r="AY865" s="6" t="b">
        <f t="shared" si="273"/>
        <v>1</v>
      </c>
      <c r="AZ865" s="6" t="b">
        <f t="shared" si="274"/>
        <v>1</v>
      </c>
      <c r="BB865" s="38" t="str">
        <f ca="1">IF(AT865="Phantom Alt",MATCH($AS865,$AS$5:$AS865,0),IF(OR(OFFSET($AF865,0,8-COUNTBLANK($AG865:$AN865))=$F864,$BE865=$BE864),$BB864,""))</f>
        <v/>
      </c>
      <c r="BC865" s="41"/>
      <c r="BD865" s="55" t="str">
        <f t="shared" si="275"/>
        <v>90MB1BG0-C1BAY0 | 12015-00058400</v>
      </c>
      <c r="BE865" s="55" t="str">
        <f t="shared" ca="1" si="276"/>
        <v>90MB1BG0-C1BAY0 | 59MB1BGB-MB0A01S</v>
      </c>
      <c r="BF865" s="57">
        <f ca="1">IFERROR(VLOOKUP($BE865,$BD$5:$BF864,3,0)*$AE865,VLOOKUP($C865,Demanda!$A:$B,2,0)*$AE865)*IF(AT865="Phantom Alt",$BC865,TRUE)</f>
        <v>1500</v>
      </c>
      <c r="BG865" s="57">
        <f t="shared" ca="1" si="277"/>
        <v>1500</v>
      </c>
      <c r="BH865" s="57">
        <f>SUMIF(Invoice!A:A,F865,Invoice!B:B)</f>
        <v>3750</v>
      </c>
      <c r="BI865" s="57">
        <f t="shared" ca="1" si="278"/>
        <v>1500</v>
      </c>
      <c r="BJ865" s="57">
        <f ca="1">MIN((BI865-SUMIF($AS$5:AS864,AS865,$BJ$5:BJ864)),MAX(0,BH865-SUMIF($F$5:F864,F865,$BJ$5:BJ864)))</f>
        <v>1500</v>
      </c>
      <c r="BK865" s="57">
        <f t="shared" ca="1" si="279"/>
        <v>0</v>
      </c>
      <c r="BL865" s="57">
        <f ca="1">MAX(0,SUMIF(Invoice!A:A,F865,Invoice!B:B)-SUMIF(F:F,F865,BJ:BJ))*(COUNTIF(F:F,F865)=COUNTIF($F$5:F865,F865))</f>
        <v>2250</v>
      </c>
    </row>
    <row r="866" spans="1:64" hidden="1">
      <c r="A866" s="43">
        <v>866</v>
      </c>
      <c r="B866" s="13" t="s">
        <v>145</v>
      </c>
      <c r="C866" s="13" t="s">
        <v>5706</v>
      </c>
      <c r="D866" s="13">
        <v>2</v>
      </c>
      <c r="E866" s="13">
        <v>2810</v>
      </c>
      <c r="F866" s="71" t="s">
        <v>1983</v>
      </c>
      <c r="G866" s="71" t="s">
        <v>1984</v>
      </c>
      <c r="H866" s="13" t="s">
        <v>1809</v>
      </c>
      <c r="I866" s="13" t="s">
        <v>55</v>
      </c>
      <c r="J866" s="28">
        <v>0</v>
      </c>
      <c r="K866" s="13" t="s">
        <v>148</v>
      </c>
      <c r="L866" s="13" t="s">
        <v>53</v>
      </c>
      <c r="M866" s="13">
        <v>1</v>
      </c>
      <c r="O866" s="13">
        <v>1</v>
      </c>
      <c r="P866" s="13">
        <v>2</v>
      </c>
      <c r="Q866" s="13">
        <v>3</v>
      </c>
      <c r="R866" s="13" t="s">
        <v>73</v>
      </c>
      <c r="S866" s="13" t="s">
        <v>73</v>
      </c>
      <c r="T866" s="13">
        <v>44901</v>
      </c>
      <c r="U866" s="13">
        <v>2958465</v>
      </c>
      <c r="V866" s="13" t="s">
        <v>5707</v>
      </c>
      <c r="W866" s="13" t="s">
        <v>144</v>
      </c>
      <c r="Y866" s="13" t="s">
        <v>143</v>
      </c>
      <c r="Z866" s="13">
        <v>7594328</v>
      </c>
      <c r="AA866" s="13">
        <v>1636</v>
      </c>
      <c r="AB866" s="13">
        <v>818</v>
      </c>
      <c r="AE866" s="51">
        <f t="shared" si="260"/>
        <v>1</v>
      </c>
      <c r="AG866" s="6" t="str">
        <f t="shared" si="261"/>
        <v>90MB1BG0-C1BAY0</v>
      </c>
      <c r="AH866" s="6" t="str">
        <f t="shared" si="262"/>
        <v>59MB1BGB-MB0A01S</v>
      </c>
      <c r="AI866" s="6" t="str">
        <f t="shared" si="263"/>
        <v/>
      </c>
      <c r="AJ866" s="6" t="str">
        <f t="shared" si="264"/>
        <v/>
      </c>
      <c r="AK866" s="6" t="str">
        <f t="shared" si="265"/>
        <v/>
      </c>
      <c r="AL866" s="6" t="str">
        <f t="shared" si="266"/>
        <v/>
      </c>
      <c r="AM866" s="6" t="str">
        <f t="shared" si="267"/>
        <v/>
      </c>
      <c r="AN866" s="6" t="str">
        <f t="shared" si="268"/>
        <v/>
      </c>
      <c r="AO866" s="6" t="str">
        <f t="shared" si="269"/>
        <v xml:space="preserve">90MB1BG0-C1BAY0 | 59MB1BGB-MB0A01S |  |  |  |  |  | </v>
      </c>
      <c r="AP866" s="6">
        <f t="shared" si="270"/>
        <v>0</v>
      </c>
      <c r="AQ866" s="4"/>
      <c r="AR866" s="6" t="b">
        <f t="shared" si="271"/>
        <v>1</v>
      </c>
      <c r="AS866" s="6" t="str">
        <f t="shared" si="272"/>
        <v>461E | 90MB1BG0-C1BAY0 | 59MB1BGB-MB0A01S |  |  |  |  |  |  | Q0</v>
      </c>
      <c r="AT866" s="63">
        <f>IF(NOT(AR866),IF(TRIM($H866)="","Assembly","Phantom Alt"),VLOOKUP(F866,ZPCS04!B:G,6,0))</f>
        <v>919</v>
      </c>
      <c r="AU866" s="7"/>
      <c r="AV866" s="38">
        <f ca="1">IF(TRIM($W866)="F",OFFSET($A$5,MATCH($AS866,$AS$5:$AS866,0)-1,0),$A866)</f>
        <v>864</v>
      </c>
      <c r="AW866" s="38">
        <f ca="1">IFERROR(OFFSET(ZPCS04!$A$1,MATCH(F866,ZPCS04!B:B,0)-1,0),100)</f>
        <v>2</v>
      </c>
      <c r="AX866" s="7"/>
      <c r="AY866" s="6" t="b">
        <f t="shared" si="273"/>
        <v>1</v>
      </c>
      <c r="AZ866" s="6" t="b">
        <f t="shared" si="274"/>
        <v>1</v>
      </c>
      <c r="BB866" s="38" t="str">
        <f ca="1">IF(AT866="Phantom Alt",MATCH($AS866,$AS$5:$AS866,0),IF(OR(OFFSET($AF866,0,8-COUNTBLANK($AG866:$AN866))=$F865,$BE866=$BE865),$BB865,""))</f>
        <v/>
      </c>
      <c r="BC866" s="41"/>
      <c r="BD866" s="55" t="str">
        <f t="shared" si="275"/>
        <v>90MB1BG0-C1BAY0 | 12015-00058500</v>
      </c>
      <c r="BE866" s="55" t="str">
        <f t="shared" ca="1" si="276"/>
        <v>90MB1BG0-C1BAY0 | 59MB1BGB-MB0A01S</v>
      </c>
      <c r="BF866" s="57">
        <f ca="1">IFERROR(VLOOKUP($BE866,$BD$5:$BF865,3,0)*$AE866,VLOOKUP($C866,Demanda!$A:$B,2,0)*$AE866)*IF(AT866="Phantom Alt",$BC866,TRUE)</f>
        <v>1500</v>
      </c>
      <c r="BG866" s="57">
        <f t="shared" ca="1" si="277"/>
        <v>0</v>
      </c>
      <c r="BH866" s="57">
        <f>SUMIF(Invoice!A:A,F866,Invoice!B:B)</f>
        <v>0</v>
      </c>
      <c r="BI866" s="57">
        <f t="shared" ca="1" si="278"/>
        <v>1500</v>
      </c>
      <c r="BJ866" s="57">
        <f ca="1">MIN((BI866-SUMIF($AS$5:AS865,AS866,$BJ$5:BJ865)),MAX(0,BH866-SUMIF($F$5:F865,F866,$BJ$5:BJ865)))</f>
        <v>0</v>
      </c>
      <c r="BK866" s="57">
        <f t="shared" ca="1" si="279"/>
        <v>0</v>
      </c>
      <c r="BL866" s="57">
        <f ca="1">MAX(0,SUMIF(Invoice!A:A,F866,Invoice!B:B)-SUMIF(F:F,F866,BJ:BJ))*(COUNTIF(F:F,F866)=COUNTIF($F$5:F866,F866))</f>
        <v>0</v>
      </c>
    </row>
    <row r="867" spans="1:64" hidden="1">
      <c r="A867" s="43">
        <v>867</v>
      </c>
      <c r="B867" s="13" t="s">
        <v>145</v>
      </c>
      <c r="C867" s="13" t="s">
        <v>5706</v>
      </c>
      <c r="D867" s="13">
        <v>2</v>
      </c>
      <c r="E867" s="13">
        <v>2820</v>
      </c>
      <c r="F867" s="71" t="s">
        <v>1985</v>
      </c>
      <c r="G867" s="71" t="s">
        <v>1986</v>
      </c>
      <c r="H867" s="13" t="s">
        <v>1816</v>
      </c>
      <c r="I867" s="13" t="s">
        <v>54</v>
      </c>
      <c r="J867" s="28">
        <v>100</v>
      </c>
      <c r="K867" s="13" t="s">
        <v>148</v>
      </c>
      <c r="L867" s="13" t="s">
        <v>53</v>
      </c>
      <c r="M867" s="13">
        <v>1</v>
      </c>
      <c r="N867" s="13">
        <v>1</v>
      </c>
      <c r="O867" s="13">
        <v>1</v>
      </c>
      <c r="P867" s="13">
        <v>2</v>
      </c>
      <c r="Q867" s="13">
        <v>1</v>
      </c>
      <c r="R867" s="13" t="s">
        <v>73</v>
      </c>
      <c r="S867" s="13" t="s">
        <v>73</v>
      </c>
      <c r="T867" s="13">
        <v>44901</v>
      </c>
      <c r="U867" s="13">
        <v>2958465</v>
      </c>
      <c r="V867" s="13" t="s">
        <v>5707</v>
      </c>
      <c r="W867" s="13" t="s">
        <v>144</v>
      </c>
      <c r="Y867" s="13" t="s">
        <v>143</v>
      </c>
      <c r="Z867" s="13">
        <v>7594328</v>
      </c>
      <c r="AA867" s="13">
        <v>1638</v>
      </c>
      <c r="AB867" s="13">
        <v>819</v>
      </c>
      <c r="AE867" s="51">
        <f t="shared" si="260"/>
        <v>1</v>
      </c>
      <c r="AG867" s="6" t="str">
        <f t="shared" si="261"/>
        <v>90MB1BG0-C1BAY0</v>
      </c>
      <c r="AH867" s="6" t="str">
        <f t="shared" si="262"/>
        <v>59MB1BGB-MB0A01S</v>
      </c>
      <c r="AI867" s="6" t="str">
        <f t="shared" si="263"/>
        <v/>
      </c>
      <c r="AJ867" s="6" t="str">
        <f t="shared" si="264"/>
        <v/>
      </c>
      <c r="AK867" s="6" t="str">
        <f t="shared" si="265"/>
        <v/>
      </c>
      <c r="AL867" s="6" t="str">
        <f t="shared" si="266"/>
        <v/>
      </c>
      <c r="AM867" s="6" t="str">
        <f t="shared" si="267"/>
        <v/>
      </c>
      <c r="AN867" s="6" t="str">
        <f t="shared" si="268"/>
        <v/>
      </c>
      <c r="AO867" s="6" t="str">
        <f t="shared" si="269"/>
        <v xml:space="preserve">90MB1BG0-C1BAY0 | 59MB1BGB-MB0A01S |  |  |  |  |  | </v>
      </c>
      <c r="AP867" s="6">
        <f t="shared" si="270"/>
        <v>100</v>
      </c>
      <c r="AQ867" s="4"/>
      <c r="AR867" s="6" t="b">
        <f t="shared" si="271"/>
        <v>1</v>
      </c>
      <c r="AS867" s="6" t="str">
        <f t="shared" si="272"/>
        <v>461E | 90MB1BG0-C1BAY0 | 59MB1BGB-MB0A01S |  |  |  |  |  |  | Q1</v>
      </c>
      <c r="AT867" s="63">
        <f>IF(NOT(AR867),IF(TRIM($H867)="","Assembly","Phantom Alt"),VLOOKUP(F867,ZPCS04!B:G,6,0))</f>
        <v>800</v>
      </c>
      <c r="AU867" s="7"/>
      <c r="AV867" s="38">
        <f ca="1">IF(TRIM($W867)="F",OFFSET($A$5,MATCH($AS867,$AS$5:$AS867,0)-1,0),$A867)</f>
        <v>867</v>
      </c>
      <c r="AW867" s="38">
        <f ca="1">IFERROR(OFFSET(ZPCS04!$A$1,MATCH(F867,ZPCS04!B:B,0)-1,0),100)</f>
        <v>2</v>
      </c>
      <c r="AX867" s="7"/>
      <c r="AY867" s="6" t="b">
        <f t="shared" si="273"/>
        <v>1</v>
      </c>
      <c r="AZ867" s="6" t="b">
        <f t="shared" si="274"/>
        <v>1</v>
      </c>
      <c r="BB867" s="38" t="str">
        <f ca="1">IF(AT867="Phantom Alt",MATCH($AS867,$AS$5:$AS867,0),IF(OR(OFFSET($AF867,0,8-COUNTBLANK($AG867:$AN867))=$F866,$BE867=$BE866),$BB866,""))</f>
        <v/>
      </c>
      <c r="BC867" s="41"/>
      <c r="BD867" s="55" t="str">
        <f t="shared" si="275"/>
        <v>90MB1BG0-C1BAY0 | 12015-00063400</v>
      </c>
      <c r="BE867" s="55" t="str">
        <f t="shared" ca="1" si="276"/>
        <v>90MB1BG0-C1BAY0 | 59MB1BGB-MB0A01S</v>
      </c>
      <c r="BF867" s="57">
        <f ca="1">IFERROR(VLOOKUP($BE867,$BD$5:$BF866,3,0)*$AE867,VLOOKUP($C867,Demanda!$A:$B,2,0)*$AE867)*IF(AT867="Phantom Alt",$BC867,TRUE)</f>
        <v>1500</v>
      </c>
      <c r="BG867" s="57">
        <f t="shared" ca="1" si="277"/>
        <v>1500</v>
      </c>
      <c r="BH867" s="57">
        <f>SUMIF(Invoice!A:A,F867,Invoice!B:B)</f>
        <v>0</v>
      </c>
      <c r="BI867" s="57">
        <f t="shared" ca="1" si="278"/>
        <v>1500</v>
      </c>
      <c r="BJ867" s="57">
        <f ca="1">MIN((BI867-SUMIF($AS$5:AS866,AS867,$BJ$5:BJ866)),MAX(0,BH867-SUMIF($F$5:F866,F867,$BJ$5:BJ866)))</f>
        <v>0</v>
      </c>
      <c r="BK867" s="57">
        <f t="shared" ca="1" si="279"/>
        <v>0</v>
      </c>
      <c r="BL867" s="57">
        <f ca="1">MAX(0,SUMIF(Invoice!A:A,F867,Invoice!B:B)-SUMIF(F:F,F867,BJ:BJ))*(COUNTIF(F:F,F867)=COUNTIF($F$5:F867,F867))</f>
        <v>0</v>
      </c>
    </row>
    <row r="868" spans="1:64" hidden="1">
      <c r="A868" s="43">
        <v>870</v>
      </c>
      <c r="B868" s="13" t="s">
        <v>145</v>
      </c>
      <c r="C868" s="13" t="s">
        <v>5706</v>
      </c>
      <c r="D868" s="13">
        <v>2</v>
      </c>
      <c r="E868" s="13">
        <v>2820</v>
      </c>
      <c r="F868" s="71" t="s">
        <v>1987</v>
      </c>
      <c r="G868" s="71" t="s">
        <v>1988</v>
      </c>
      <c r="H868" s="13" t="s">
        <v>1816</v>
      </c>
      <c r="I868" s="13" t="s">
        <v>55</v>
      </c>
      <c r="J868" s="28">
        <v>0</v>
      </c>
      <c r="K868" s="13" t="s">
        <v>148</v>
      </c>
      <c r="L868" s="13" t="s">
        <v>53</v>
      </c>
      <c r="M868" s="13">
        <v>1</v>
      </c>
      <c r="O868" s="13">
        <v>1</v>
      </c>
      <c r="P868" s="13">
        <v>2</v>
      </c>
      <c r="Q868" s="13">
        <v>2</v>
      </c>
      <c r="R868" s="13" t="s">
        <v>73</v>
      </c>
      <c r="S868" s="13" t="s">
        <v>73</v>
      </c>
      <c r="T868" s="13">
        <v>44901</v>
      </c>
      <c r="U868" s="13">
        <v>2958465</v>
      </c>
      <c r="V868" s="13" t="s">
        <v>5707</v>
      </c>
      <c r="W868" s="13" t="s">
        <v>144</v>
      </c>
      <c r="Y868" s="13" t="s">
        <v>143</v>
      </c>
      <c r="Z868" s="13">
        <v>7594328</v>
      </c>
      <c r="AA868" s="13">
        <v>1640</v>
      </c>
      <c r="AB868" s="13">
        <v>820</v>
      </c>
      <c r="AE868" s="51">
        <f t="shared" si="260"/>
        <v>1</v>
      </c>
      <c r="AG868" s="6" t="str">
        <f t="shared" si="261"/>
        <v>90MB1BG0-C1BAY0</v>
      </c>
      <c r="AH868" s="6" t="str">
        <f t="shared" si="262"/>
        <v>59MB1BGB-MB0A01S</v>
      </c>
      <c r="AI868" s="6" t="str">
        <f t="shared" si="263"/>
        <v/>
      </c>
      <c r="AJ868" s="6" t="str">
        <f t="shared" si="264"/>
        <v/>
      </c>
      <c r="AK868" s="6" t="str">
        <f t="shared" si="265"/>
        <v/>
      </c>
      <c r="AL868" s="6" t="str">
        <f t="shared" si="266"/>
        <v/>
      </c>
      <c r="AM868" s="6" t="str">
        <f t="shared" si="267"/>
        <v/>
      </c>
      <c r="AN868" s="6" t="str">
        <f t="shared" si="268"/>
        <v/>
      </c>
      <c r="AO868" s="6" t="str">
        <f t="shared" si="269"/>
        <v xml:space="preserve">90MB1BG0-C1BAY0 | 59MB1BGB-MB0A01S |  |  |  |  |  | </v>
      </c>
      <c r="AP868" s="6">
        <f t="shared" si="270"/>
        <v>0</v>
      </c>
      <c r="AQ868" s="4"/>
      <c r="AR868" s="6" t="b">
        <f t="shared" si="271"/>
        <v>1</v>
      </c>
      <c r="AS868" s="6" t="str">
        <f t="shared" si="272"/>
        <v>461E | 90MB1BG0-C1BAY0 | 59MB1BGB-MB0A01S |  |  |  |  |  |  | Q1</v>
      </c>
      <c r="AT868" s="63">
        <f>IF(NOT(AR868),IF(TRIM($H868)="","Assembly","Phantom Alt"),VLOOKUP(F868,ZPCS04!B:G,6,0))</f>
        <v>800</v>
      </c>
      <c r="AU868" s="7"/>
      <c r="AV868" s="38">
        <f ca="1">IF(TRIM($W868)="F",OFFSET($A$5,MATCH($AS868,$AS$5:$AS868,0)-1,0),$A868)</f>
        <v>867</v>
      </c>
      <c r="AW868" s="38">
        <f ca="1">IFERROR(OFFSET(ZPCS04!$A$1,MATCH(F868,ZPCS04!B:B,0)-1,0),100)</f>
        <v>1.9999999580000001</v>
      </c>
      <c r="AX868" s="7"/>
      <c r="AY868" s="6" t="b">
        <f t="shared" si="273"/>
        <v>1</v>
      </c>
      <c r="AZ868" s="6" t="b">
        <f t="shared" si="274"/>
        <v>1</v>
      </c>
      <c r="BB868" s="38" t="str">
        <f ca="1">IF(AT868="Phantom Alt",MATCH($AS868,$AS$5:$AS868,0),IF(OR(OFFSET($AF868,0,8-COUNTBLANK($AG868:$AN868))=$F867,$BE868=$BE867),$BB867,""))</f>
        <v/>
      </c>
      <c r="BC868" s="41"/>
      <c r="BD868" s="55" t="str">
        <f t="shared" si="275"/>
        <v>90MB1BG0-C1BAY0 | 12015-00063500</v>
      </c>
      <c r="BE868" s="55" t="str">
        <f t="shared" ca="1" si="276"/>
        <v>90MB1BG0-C1BAY0 | 59MB1BGB-MB0A01S</v>
      </c>
      <c r="BF868" s="57">
        <f ca="1">IFERROR(VLOOKUP($BE868,$BD$5:$BF867,3,0)*$AE868,VLOOKUP($C868,Demanda!$A:$B,2,0)*$AE868)*IF(AT868="Phantom Alt",$BC868,TRUE)</f>
        <v>1500</v>
      </c>
      <c r="BG868" s="57">
        <f t="shared" ca="1" si="277"/>
        <v>0</v>
      </c>
      <c r="BH868" s="57">
        <f>SUMIF(Invoice!A:A,F868,Invoice!B:B)</f>
        <v>4200</v>
      </c>
      <c r="BI868" s="57">
        <f t="shared" ca="1" si="278"/>
        <v>1500</v>
      </c>
      <c r="BJ868" s="57">
        <f ca="1">MIN((BI868-SUMIF($AS$5:AS867,AS868,$BJ$5:BJ867)),MAX(0,BH868-SUMIF($F$5:F867,F868,$BJ$5:BJ867)))</f>
        <v>1500</v>
      </c>
      <c r="BK868" s="57">
        <f t="shared" ca="1" si="279"/>
        <v>0</v>
      </c>
      <c r="BL868" s="57">
        <f ca="1">MAX(0,SUMIF(Invoice!A:A,F868,Invoice!B:B)-SUMIF(F:F,F868,BJ:BJ))*(COUNTIF(F:F,F868)=COUNTIF($F$5:F868,F868))</f>
        <v>2700</v>
      </c>
    </row>
    <row r="869" spans="1:64" hidden="1">
      <c r="A869" s="43">
        <v>868</v>
      </c>
      <c r="B869" s="13" t="s">
        <v>145</v>
      </c>
      <c r="C869" s="13" t="s">
        <v>5706</v>
      </c>
      <c r="D869" s="13">
        <v>2</v>
      </c>
      <c r="E869" s="13">
        <v>2820</v>
      </c>
      <c r="F869" s="71" t="s">
        <v>1989</v>
      </c>
      <c r="G869" s="71" t="s">
        <v>1990</v>
      </c>
      <c r="H869" s="13" t="s">
        <v>1816</v>
      </c>
      <c r="I869" s="13" t="s">
        <v>55</v>
      </c>
      <c r="J869" s="28">
        <v>0</v>
      </c>
      <c r="K869" s="13" t="s">
        <v>148</v>
      </c>
      <c r="L869" s="13" t="s">
        <v>53</v>
      </c>
      <c r="M869" s="13">
        <v>1</v>
      </c>
      <c r="O869" s="13">
        <v>1</v>
      </c>
      <c r="P869" s="13">
        <v>2</v>
      </c>
      <c r="Q869" s="13">
        <v>3</v>
      </c>
      <c r="R869" s="13" t="s">
        <v>73</v>
      </c>
      <c r="S869" s="13" t="s">
        <v>73</v>
      </c>
      <c r="T869" s="13">
        <v>44901</v>
      </c>
      <c r="U869" s="13">
        <v>2958465</v>
      </c>
      <c r="V869" s="13" t="s">
        <v>5707</v>
      </c>
      <c r="W869" s="13" t="s">
        <v>144</v>
      </c>
      <c r="Y869" s="13" t="s">
        <v>143</v>
      </c>
      <c r="Z869" s="13">
        <v>7594328</v>
      </c>
      <c r="AA869" s="13">
        <v>1642</v>
      </c>
      <c r="AB869" s="13">
        <v>821</v>
      </c>
      <c r="AE869" s="51">
        <f t="shared" si="260"/>
        <v>1</v>
      </c>
      <c r="AG869" s="6" t="str">
        <f t="shared" si="261"/>
        <v>90MB1BG0-C1BAY0</v>
      </c>
      <c r="AH869" s="6" t="str">
        <f t="shared" si="262"/>
        <v>59MB1BGB-MB0A01S</v>
      </c>
      <c r="AI869" s="6" t="str">
        <f t="shared" si="263"/>
        <v/>
      </c>
      <c r="AJ869" s="6" t="str">
        <f t="shared" si="264"/>
        <v/>
      </c>
      <c r="AK869" s="6" t="str">
        <f t="shared" si="265"/>
        <v/>
      </c>
      <c r="AL869" s="6" t="str">
        <f t="shared" si="266"/>
        <v/>
      </c>
      <c r="AM869" s="6" t="str">
        <f t="shared" si="267"/>
        <v/>
      </c>
      <c r="AN869" s="6" t="str">
        <f t="shared" si="268"/>
        <v/>
      </c>
      <c r="AO869" s="6" t="str">
        <f t="shared" si="269"/>
        <v xml:space="preserve">90MB1BG0-C1BAY0 | 59MB1BGB-MB0A01S |  |  |  |  |  | </v>
      </c>
      <c r="AP869" s="6">
        <f t="shared" si="270"/>
        <v>0</v>
      </c>
      <c r="AQ869" s="4"/>
      <c r="AR869" s="6" t="b">
        <f t="shared" si="271"/>
        <v>1</v>
      </c>
      <c r="AS869" s="6" t="str">
        <f t="shared" si="272"/>
        <v>461E | 90MB1BG0-C1BAY0 | 59MB1BGB-MB0A01S |  |  |  |  |  |  | Q1</v>
      </c>
      <c r="AT869" s="63">
        <f>IF(NOT(AR869),IF(TRIM($H869)="","Assembly","Phantom Alt"),VLOOKUP(F869,ZPCS04!B:G,6,0))</f>
        <v>800</v>
      </c>
      <c r="AU869" s="7"/>
      <c r="AV869" s="38">
        <f ca="1">IF(TRIM($W869)="F",OFFSET($A$5,MATCH($AS869,$AS$5:$AS869,0)-1,0),$A869)</f>
        <v>867</v>
      </c>
      <c r="AW869" s="38">
        <f ca="1">IFERROR(OFFSET(ZPCS04!$A$1,MATCH(F869,ZPCS04!B:B,0)-1,0),100)</f>
        <v>2</v>
      </c>
      <c r="AX869" s="7"/>
      <c r="AY869" s="6" t="b">
        <f t="shared" si="273"/>
        <v>1</v>
      </c>
      <c r="AZ869" s="6" t="b">
        <f t="shared" si="274"/>
        <v>1</v>
      </c>
      <c r="BB869" s="38" t="str">
        <f ca="1">IF(AT869="Phantom Alt",MATCH($AS869,$AS$5:$AS869,0),IF(OR(OFFSET($AF869,0,8-COUNTBLANK($AG869:$AN869))=$F868,$BE869=$BE868),$BB868,""))</f>
        <v/>
      </c>
      <c r="BC869" s="41"/>
      <c r="BD869" s="55" t="str">
        <f t="shared" si="275"/>
        <v>90MB1BG0-C1BAY0 | 12015-00064100</v>
      </c>
      <c r="BE869" s="55" t="str">
        <f t="shared" ca="1" si="276"/>
        <v>90MB1BG0-C1BAY0 | 59MB1BGB-MB0A01S</v>
      </c>
      <c r="BF869" s="57">
        <f ca="1">IFERROR(VLOOKUP($BE869,$BD$5:$BF868,3,0)*$AE869,VLOOKUP($C869,Demanda!$A:$B,2,0)*$AE869)*IF(AT869="Phantom Alt",$BC869,TRUE)</f>
        <v>1500</v>
      </c>
      <c r="BG869" s="57">
        <f t="shared" ca="1" si="277"/>
        <v>0</v>
      </c>
      <c r="BH869" s="57">
        <f>SUMIF(Invoice!A:A,F869,Invoice!B:B)</f>
        <v>0</v>
      </c>
      <c r="BI869" s="57">
        <f t="shared" ca="1" si="278"/>
        <v>1500</v>
      </c>
      <c r="BJ869" s="57">
        <f ca="1">MIN((BI869-SUMIF($AS$5:AS868,AS869,$BJ$5:BJ868)),MAX(0,BH869-SUMIF($F$5:F868,F869,$BJ$5:BJ868)))</f>
        <v>0</v>
      </c>
      <c r="BK869" s="57">
        <f t="shared" ca="1" si="279"/>
        <v>0</v>
      </c>
      <c r="BL869" s="57">
        <f ca="1">MAX(0,SUMIF(Invoice!A:A,F869,Invoice!B:B)-SUMIF(F:F,F869,BJ:BJ))*(COUNTIF(F:F,F869)=COUNTIF($F$5:F869,F869))</f>
        <v>0</v>
      </c>
    </row>
    <row r="870" spans="1:64" hidden="1">
      <c r="A870" s="43">
        <v>869</v>
      </c>
      <c r="B870" s="13" t="s">
        <v>145</v>
      </c>
      <c r="C870" s="13" t="s">
        <v>5706</v>
      </c>
      <c r="D870" s="13">
        <v>2</v>
      </c>
      <c r="E870" s="13">
        <v>2830</v>
      </c>
      <c r="F870" s="71" t="s">
        <v>1991</v>
      </c>
      <c r="G870" s="71" t="s">
        <v>1992</v>
      </c>
      <c r="H870" s="13" t="s">
        <v>1821</v>
      </c>
      <c r="I870" s="13" t="s">
        <v>55</v>
      </c>
      <c r="J870" s="28">
        <v>0</v>
      </c>
      <c r="K870" s="13" t="s">
        <v>148</v>
      </c>
      <c r="L870" s="13" t="s">
        <v>53</v>
      </c>
      <c r="M870" s="13">
        <v>3</v>
      </c>
      <c r="O870" s="13">
        <v>1</v>
      </c>
      <c r="P870" s="13">
        <v>2</v>
      </c>
      <c r="Q870" s="13">
        <v>2</v>
      </c>
      <c r="R870" s="13" t="s">
        <v>73</v>
      </c>
      <c r="S870" s="13" t="s">
        <v>73</v>
      </c>
      <c r="T870" s="13">
        <v>44901</v>
      </c>
      <c r="U870" s="13">
        <v>2958465</v>
      </c>
      <c r="V870" s="13" t="s">
        <v>5707</v>
      </c>
      <c r="W870" s="13" t="s">
        <v>144</v>
      </c>
      <c r="Y870" s="13" t="s">
        <v>143</v>
      </c>
      <c r="Z870" s="13">
        <v>7594328</v>
      </c>
      <c r="AA870" s="13">
        <v>1646</v>
      </c>
      <c r="AB870" s="13">
        <v>823</v>
      </c>
      <c r="AE870" s="51">
        <f t="shared" si="260"/>
        <v>3</v>
      </c>
      <c r="AG870" s="6" t="str">
        <f t="shared" si="261"/>
        <v>90MB1BG0-C1BAY0</v>
      </c>
      <c r="AH870" s="6" t="str">
        <f t="shared" si="262"/>
        <v>59MB1BGB-MB0A01S</v>
      </c>
      <c r="AI870" s="6" t="str">
        <f t="shared" si="263"/>
        <v/>
      </c>
      <c r="AJ870" s="6" t="str">
        <f t="shared" si="264"/>
        <v/>
      </c>
      <c r="AK870" s="6" t="str">
        <f t="shared" si="265"/>
        <v/>
      </c>
      <c r="AL870" s="6" t="str">
        <f t="shared" si="266"/>
        <v/>
      </c>
      <c r="AM870" s="6" t="str">
        <f t="shared" si="267"/>
        <v/>
      </c>
      <c r="AN870" s="6" t="str">
        <f t="shared" si="268"/>
        <v/>
      </c>
      <c r="AO870" s="6" t="str">
        <f t="shared" si="269"/>
        <v xml:space="preserve">90MB1BG0-C1BAY0 | 59MB1BGB-MB0A01S |  |  |  |  |  | </v>
      </c>
      <c r="AP870" s="6">
        <f t="shared" si="270"/>
        <v>0</v>
      </c>
      <c r="AQ870" s="4"/>
      <c r="AR870" s="6" t="b">
        <f t="shared" si="271"/>
        <v>1</v>
      </c>
      <c r="AS870" s="6" t="str">
        <f t="shared" si="272"/>
        <v>461E | 90MB1BG0-C1BAY0 | 59MB1BGB-MB0A01S |  |  |  |  |  |  | Q2</v>
      </c>
      <c r="AT870" s="63">
        <f>IF(NOT(AR870),IF(TRIM($H870)="","Assembly","Phantom Alt"),VLOOKUP(F870,ZPCS04!B:G,6,0))</f>
        <v>1059</v>
      </c>
      <c r="AU870" s="7"/>
      <c r="AV870" s="38">
        <f ca="1">IF(TRIM($W870)="F",OFFSET($A$5,MATCH($AS870,$AS$5:$AS870,0)-1,0),$A870)</f>
        <v>869</v>
      </c>
      <c r="AW870" s="38">
        <f ca="1">IFERROR(OFFSET(ZPCS04!$A$1,MATCH(F870,ZPCS04!B:B,0)-1,0),100)</f>
        <v>2</v>
      </c>
      <c r="AX870" s="7"/>
      <c r="AY870" s="6" t="b">
        <f t="shared" si="273"/>
        <v>1</v>
      </c>
      <c r="AZ870" s="6" t="b">
        <f t="shared" si="274"/>
        <v>1</v>
      </c>
      <c r="BB870" s="38" t="str">
        <f ca="1">IF(AT870="Phantom Alt",MATCH($AS870,$AS$5:$AS870,0),IF(OR(OFFSET($AF870,0,8-COUNTBLANK($AG870:$AN870))=$F869,$BE870=$BE869),$BB869,""))</f>
        <v/>
      </c>
      <c r="BC870" s="41"/>
      <c r="BD870" s="55" t="str">
        <f t="shared" si="275"/>
        <v>90MB1BG0-C1BAY0 | 12015-00063300</v>
      </c>
      <c r="BE870" s="55" t="str">
        <f t="shared" ca="1" si="276"/>
        <v>90MB1BG0-C1BAY0 | 59MB1BGB-MB0A01S</v>
      </c>
      <c r="BF870" s="57">
        <f ca="1">IFERROR(VLOOKUP($BE870,$BD$5:$BF869,3,0)*$AE870,VLOOKUP($C870,Demanda!$A:$B,2,0)*$AE870)*IF(AT870="Phantom Alt",$BC870,TRUE)</f>
        <v>4500</v>
      </c>
      <c r="BG870" s="57">
        <f t="shared" ca="1" si="277"/>
        <v>0</v>
      </c>
      <c r="BH870" s="57">
        <f>SUMIF(Invoice!A:A,F870,Invoice!B:B)</f>
        <v>0</v>
      </c>
      <c r="BI870" s="57">
        <f t="shared" ca="1" si="278"/>
        <v>4500</v>
      </c>
      <c r="BJ870" s="57">
        <f ca="1">MIN((BI870-SUMIF($AS$5:AS869,AS870,$BJ$5:BJ869)),MAX(0,BH870-SUMIF($F$5:F869,F870,$BJ$5:BJ869)))</f>
        <v>0</v>
      </c>
      <c r="BK870" s="57">
        <f t="shared" ca="1" si="279"/>
        <v>0</v>
      </c>
      <c r="BL870" s="57">
        <f ca="1">MAX(0,SUMIF(Invoice!A:A,F870,Invoice!B:B)-SUMIF(F:F,F870,BJ:BJ))*(COUNTIF(F:F,F870)=COUNTIF($F$5:F870,F870))</f>
        <v>0</v>
      </c>
    </row>
    <row r="871" spans="1:64" hidden="1">
      <c r="A871" s="43">
        <v>871</v>
      </c>
      <c r="B871" s="13" t="s">
        <v>145</v>
      </c>
      <c r="C871" s="13" t="s">
        <v>5706</v>
      </c>
      <c r="D871" s="13">
        <v>2</v>
      </c>
      <c r="E871" s="13">
        <v>2830</v>
      </c>
      <c r="F871" s="71" t="s">
        <v>1993</v>
      </c>
      <c r="G871" s="71" t="s">
        <v>1994</v>
      </c>
      <c r="H871" s="13" t="s">
        <v>1821</v>
      </c>
      <c r="I871" s="13" t="s">
        <v>54</v>
      </c>
      <c r="J871" s="28">
        <v>100</v>
      </c>
      <c r="K871" s="13" t="s">
        <v>148</v>
      </c>
      <c r="L871" s="13" t="s">
        <v>53</v>
      </c>
      <c r="M871" s="13">
        <v>3</v>
      </c>
      <c r="N871" s="13">
        <v>3</v>
      </c>
      <c r="O871" s="13">
        <v>1</v>
      </c>
      <c r="P871" s="13">
        <v>2</v>
      </c>
      <c r="Q871" s="13">
        <v>1</v>
      </c>
      <c r="R871" s="13" t="s">
        <v>73</v>
      </c>
      <c r="S871" s="13" t="s">
        <v>73</v>
      </c>
      <c r="T871" s="13">
        <v>44901</v>
      </c>
      <c r="U871" s="13">
        <v>2958465</v>
      </c>
      <c r="V871" s="13" t="s">
        <v>5707</v>
      </c>
      <c r="W871" s="13" t="s">
        <v>144</v>
      </c>
      <c r="Y871" s="13" t="s">
        <v>143</v>
      </c>
      <c r="Z871" s="13">
        <v>7594328</v>
      </c>
      <c r="AA871" s="13">
        <v>1644</v>
      </c>
      <c r="AB871" s="13">
        <v>822</v>
      </c>
      <c r="AE871" s="51">
        <f t="shared" si="260"/>
        <v>3</v>
      </c>
      <c r="AG871" s="6" t="str">
        <f t="shared" si="261"/>
        <v>90MB1BG0-C1BAY0</v>
      </c>
      <c r="AH871" s="6" t="str">
        <f t="shared" si="262"/>
        <v>59MB1BGB-MB0A01S</v>
      </c>
      <c r="AI871" s="6" t="str">
        <f t="shared" si="263"/>
        <v/>
      </c>
      <c r="AJ871" s="6" t="str">
        <f t="shared" si="264"/>
        <v/>
      </c>
      <c r="AK871" s="6" t="str">
        <f t="shared" si="265"/>
        <v/>
      </c>
      <c r="AL871" s="6" t="str">
        <f t="shared" si="266"/>
        <v/>
      </c>
      <c r="AM871" s="6" t="str">
        <f t="shared" si="267"/>
        <v/>
      </c>
      <c r="AN871" s="6" t="str">
        <f t="shared" si="268"/>
        <v/>
      </c>
      <c r="AO871" s="6" t="str">
        <f t="shared" si="269"/>
        <v xml:space="preserve">90MB1BG0-C1BAY0 | 59MB1BGB-MB0A01S |  |  |  |  |  | </v>
      </c>
      <c r="AP871" s="6">
        <f t="shared" si="270"/>
        <v>100</v>
      </c>
      <c r="AQ871" s="4"/>
      <c r="AR871" s="6" t="b">
        <f t="shared" si="271"/>
        <v>1</v>
      </c>
      <c r="AS871" s="6" t="str">
        <f t="shared" si="272"/>
        <v>461E | 90MB1BG0-C1BAY0 | 59MB1BGB-MB0A01S |  |  |  |  |  |  | Q2</v>
      </c>
      <c r="AT871" s="63">
        <f>IF(NOT(AR871),IF(TRIM($H871)="","Assembly","Phantom Alt"),VLOOKUP(F871,ZPCS04!B:G,6,0))</f>
        <v>1059</v>
      </c>
      <c r="AU871" s="7"/>
      <c r="AV871" s="38">
        <f ca="1">IF(TRIM($W871)="F",OFFSET($A$5,MATCH($AS871,$AS$5:$AS871,0)-1,0),$A871)</f>
        <v>869</v>
      </c>
      <c r="AW871" s="38">
        <f ca="1">IFERROR(OFFSET(ZPCS04!$A$1,MATCH(F871,ZPCS04!B:B,0)-1,0),100)</f>
        <v>1.9999999320000001</v>
      </c>
      <c r="AX871" s="7"/>
      <c r="AY871" s="6" t="b">
        <f t="shared" si="273"/>
        <v>1</v>
      </c>
      <c r="AZ871" s="6" t="b">
        <f t="shared" si="274"/>
        <v>1</v>
      </c>
      <c r="BB871" s="38" t="str">
        <f ca="1">IF(AT871="Phantom Alt",MATCH($AS871,$AS$5:$AS871,0),IF(OR(OFFSET($AF871,0,8-COUNTBLANK($AG871:$AN871))=$F870,$BE871=$BE870),$BB870,""))</f>
        <v/>
      </c>
      <c r="BC871" s="41"/>
      <c r="BD871" s="55" t="str">
        <f t="shared" si="275"/>
        <v>90MB1BG0-C1BAY0 | 12015-00064400</v>
      </c>
      <c r="BE871" s="55" t="str">
        <f t="shared" ca="1" si="276"/>
        <v>90MB1BG0-C1BAY0 | 59MB1BGB-MB0A01S</v>
      </c>
      <c r="BF871" s="57">
        <f ca="1">IFERROR(VLOOKUP($BE871,$BD$5:$BF870,3,0)*$AE871,VLOOKUP($C871,Demanda!$A:$B,2,0)*$AE871)*IF(AT871="Phantom Alt",$BC871,TRUE)</f>
        <v>4500</v>
      </c>
      <c r="BG871" s="57">
        <f t="shared" ca="1" si="277"/>
        <v>4500</v>
      </c>
      <c r="BH871" s="57">
        <f>SUMIF(Invoice!A:A,F871,Invoice!B:B)</f>
        <v>6800</v>
      </c>
      <c r="BI871" s="57">
        <f t="shared" ca="1" si="278"/>
        <v>4500</v>
      </c>
      <c r="BJ871" s="57">
        <f ca="1">MIN((BI871-SUMIF($AS$5:AS870,AS871,$BJ$5:BJ870)),MAX(0,BH871-SUMIF($F$5:F870,F871,$BJ$5:BJ870)))</f>
        <v>4500</v>
      </c>
      <c r="BK871" s="57">
        <f t="shared" ca="1" si="279"/>
        <v>0</v>
      </c>
      <c r="BL871" s="57">
        <f ca="1">MAX(0,SUMIF(Invoice!A:A,F871,Invoice!B:B)-SUMIF(F:F,F871,BJ:BJ))*(COUNTIF(F:F,F871)=COUNTIF($F$5:F871,F871))</f>
        <v>2300</v>
      </c>
    </row>
    <row r="872" spans="1:64" hidden="1">
      <c r="A872" s="43">
        <v>872</v>
      </c>
      <c r="B872" s="13" t="s">
        <v>145</v>
      </c>
      <c r="C872" s="13" t="s">
        <v>5706</v>
      </c>
      <c r="D872" s="13">
        <v>2</v>
      </c>
      <c r="E872" s="13">
        <v>2830</v>
      </c>
      <c r="F872" s="71" t="s">
        <v>1995</v>
      </c>
      <c r="G872" s="71" t="s">
        <v>1996</v>
      </c>
      <c r="H872" s="13" t="s">
        <v>1821</v>
      </c>
      <c r="I872" s="13" t="s">
        <v>55</v>
      </c>
      <c r="J872" s="28">
        <v>0</v>
      </c>
      <c r="K872" s="13" t="s">
        <v>148</v>
      </c>
      <c r="L872" s="13" t="s">
        <v>53</v>
      </c>
      <c r="M872" s="13">
        <v>3</v>
      </c>
      <c r="O872" s="13">
        <v>1</v>
      </c>
      <c r="P872" s="13">
        <v>2</v>
      </c>
      <c r="Q872" s="13">
        <v>3</v>
      </c>
      <c r="R872" s="13" t="s">
        <v>73</v>
      </c>
      <c r="S872" s="13" t="s">
        <v>73</v>
      </c>
      <c r="T872" s="13">
        <v>44901</v>
      </c>
      <c r="U872" s="13">
        <v>2958465</v>
      </c>
      <c r="V872" s="13" t="s">
        <v>5707</v>
      </c>
      <c r="W872" s="13" t="s">
        <v>144</v>
      </c>
      <c r="Y872" s="13" t="s">
        <v>143</v>
      </c>
      <c r="Z872" s="13">
        <v>7594328</v>
      </c>
      <c r="AA872" s="13">
        <v>1648</v>
      </c>
      <c r="AB872" s="13">
        <v>824</v>
      </c>
      <c r="AE872" s="51">
        <f t="shared" si="260"/>
        <v>3</v>
      </c>
      <c r="AG872" s="6" t="str">
        <f t="shared" si="261"/>
        <v>90MB1BG0-C1BAY0</v>
      </c>
      <c r="AH872" s="6" t="str">
        <f t="shared" si="262"/>
        <v>59MB1BGB-MB0A01S</v>
      </c>
      <c r="AI872" s="6" t="str">
        <f t="shared" si="263"/>
        <v/>
      </c>
      <c r="AJ872" s="6" t="str">
        <f t="shared" si="264"/>
        <v/>
      </c>
      <c r="AK872" s="6" t="str">
        <f t="shared" si="265"/>
        <v/>
      </c>
      <c r="AL872" s="6" t="str">
        <f t="shared" si="266"/>
        <v/>
      </c>
      <c r="AM872" s="6" t="str">
        <f t="shared" si="267"/>
        <v/>
      </c>
      <c r="AN872" s="6" t="str">
        <f t="shared" si="268"/>
        <v/>
      </c>
      <c r="AO872" s="6" t="str">
        <f t="shared" si="269"/>
        <v xml:space="preserve">90MB1BG0-C1BAY0 | 59MB1BGB-MB0A01S |  |  |  |  |  | </v>
      </c>
      <c r="AP872" s="6">
        <f t="shared" si="270"/>
        <v>0</v>
      </c>
      <c r="AQ872" s="4"/>
      <c r="AR872" s="6" t="b">
        <f t="shared" si="271"/>
        <v>1</v>
      </c>
      <c r="AS872" s="6" t="str">
        <f t="shared" si="272"/>
        <v>461E | 90MB1BG0-C1BAY0 | 59MB1BGB-MB0A01S |  |  |  |  |  |  | Q2</v>
      </c>
      <c r="AT872" s="63">
        <f>IF(NOT(AR872),IF(TRIM($H872)="","Assembly","Phantom Alt"),VLOOKUP(F872,ZPCS04!B:G,6,0))</f>
        <v>1059</v>
      </c>
      <c r="AU872" s="7"/>
      <c r="AV872" s="38">
        <f ca="1">IF(TRIM($W872)="F",OFFSET($A$5,MATCH($AS872,$AS$5:$AS872,0)-1,0),$A872)</f>
        <v>869</v>
      </c>
      <c r="AW872" s="38">
        <f ca="1">IFERROR(OFFSET(ZPCS04!$A$1,MATCH(F872,ZPCS04!B:B,0)-1,0),100)</f>
        <v>2</v>
      </c>
      <c r="AX872" s="7"/>
      <c r="AY872" s="6" t="b">
        <f t="shared" si="273"/>
        <v>1</v>
      </c>
      <c r="AZ872" s="6" t="b">
        <f t="shared" si="274"/>
        <v>1</v>
      </c>
      <c r="BB872" s="38" t="str">
        <f ca="1">IF(AT872="Phantom Alt",MATCH($AS872,$AS$5:$AS872,0),IF(OR(OFFSET($AF872,0,8-COUNTBLANK($AG872:$AN872))=$F871,$BE872=$BE871),$BB871,""))</f>
        <v/>
      </c>
      <c r="BC872" s="41"/>
      <c r="BD872" s="55" t="str">
        <f t="shared" si="275"/>
        <v>90MB1BG0-C1BAY0 | 12015-00064700</v>
      </c>
      <c r="BE872" s="55" t="str">
        <f t="shared" ca="1" si="276"/>
        <v>90MB1BG0-C1BAY0 | 59MB1BGB-MB0A01S</v>
      </c>
      <c r="BF872" s="57">
        <f ca="1">IFERROR(VLOOKUP($BE872,$BD$5:$BF871,3,0)*$AE872,VLOOKUP($C872,Demanda!$A:$B,2,0)*$AE872)*IF(AT872="Phantom Alt",$BC872,TRUE)</f>
        <v>4500</v>
      </c>
      <c r="BG872" s="57">
        <f t="shared" ca="1" si="277"/>
        <v>0</v>
      </c>
      <c r="BH872" s="57">
        <f>SUMIF(Invoice!A:A,F872,Invoice!B:B)</f>
        <v>0</v>
      </c>
      <c r="BI872" s="57">
        <f t="shared" ca="1" si="278"/>
        <v>4500</v>
      </c>
      <c r="BJ872" s="57">
        <f ca="1">MIN((BI872-SUMIF($AS$5:AS871,AS872,$BJ$5:BJ871)),MAX(0,BH872-SUMIF($F$5:F871,F872,$BJ$5:BJ871)))</f>
        <v>0</v>
      </c>
      <c r="BK872" s="57">
        <f t="shared" ca="1" si="279"/>
        <v>0</v>
      </c>
      <c r="BL872" s="57">
        <f ca="1">MAX(0,SUMIF(Invoice!A:A,F872,Invoice!B:B)-SUMIF(F:F,F872,BJ:BJ))*(COUNTIF(F:F,F872)=COUNTIF($F$5:F872,F872))</f>
        <v>0</v>
      </c>
    </row>
    <row r="873" spans="1:64" hidden="1">
      <c r="A873" s="43">
        <v>873</v>
      </c>
      <c r="B873" s="13" t="s">
        <v>145</v>
      </c>
      <c r="C873" s="13" t="s">
        <v>5706</v>
      </c>
      <c r="D873" s="13">
        <v>2</v>
      </c>
      <c r="E873" s="13">
        <v>2840</v>
      </c>
      <c r="F873" s="71" t="s">
        <v>1997</v>
      </c>
      <c r="G873" s="71" t="s">
        <v>1998</v>
      </c>
      <c r="I873" s="13" t="s">
        <v>54</v>
      </c>
      <c r="J873" s="28">
        <v>0</v>
      </c>
      <c r="K873" s="13" t="s">
        <v>148</v>
      </c>
      <c r="L873" s="13" t="s">
        <v>53</v>
      </c>
      <c r="M873" s="13">
        <v>1</v>
      </c>
      <c r="N873" s="13">
        <v>1</v>
      </c>
      <c r="O873" s="13">
        <v>1</v>
      </c>
      <c r="R873" s="13" t="s">
        <v>73</v>
      </c>
      <c r="S873" s="13" t="s">
        <v>73</v>
      </c>
      <c r="T873" s="13">
        <v>44901</v>
      </c>
      <c r="U873" s="13">
        <v>2958465</v>
      </c>
      <c r="V873" s="13" t="s">
        <v>5707</v>
      </c>
      <c r="W873" s="13" t="s">
        <v>144</v>
      </c>
      <c r="Y873" s="13" t="s">
        <v>143</v>
      </c>
      <c r="Z873" s="13">
        <v>7594328</v>
      </c>
      <c r="AA873" s="13">
        <v>1650</v>
      </c>
      <c r="AB873" s="13">
        <v>825</v>
      </c>
      <c r="AE873" s="51">
        <f t="shared" si="260"/>
        <v>1</v>
      </c>
      <c r="AG873" s="6" t="str">
        <f t="shared" si="261"/>
        <v>90MB1BG0-C1BAY0</v>
      </c>
      <c r="AH873" s="6" t="str">
        <f t="shared" si="262"/>
        <v>59MB1BGB-MB0A01S</v>
      </c>
      <c r="AI873" s="6" t="str">
        <f t="shared" si="263"/>
        <v/>
      </c>
      <c r="AJ873" s="6" t="str">
        <f t="shared" si="264"/>
        <v/>
      </c>
      <c r="AK873" s="6" t="str">
        <f t="shared" si="265"/>
        <v/>
      </c>
      <c r="AL873" s="6" t="str">
        <f t="shared" si="266"/>
        <v/>
      </c>
      <c r="AM873" s="6" t="str">
        <f t="shared" si="267"/>
        <v/>
      </c>
      <c r="AN873" s="6" t="str">
        <f t="shared" si="268"/>
        <v/>
      </c>
      <c r="AO873" s="6" t="str">
        <f t="shared" si="269"/>
        <v xml:space="preserve">90MB1BG0-C1BAY0 | 59MB1BGB-MB0A01S |  |  |  |  |  | </v>
      </c>
      <c r="AP873" s="6">
        <f t="shared" si="270"/>
        <v>100</v>
      </c>
      <c r="AQ873" s="4"/>
      <c r="AR873" s="6" t="b">
        <f t="shared" si="271"/>
        <v>1</v>
      </c>
      <c r="AS873" s="6" t="str">
        <f t="shared" si="272"/>
        <v>461E | 90MB1BG0-C1BAY0 | 59MB1BGB-MB0A01S |  |  |  |  |  |  | uniq873</v>
      </c>
      <c r="AT873" s="63">
        <f>IF(NOT(AR873),IF(TRIM($H873)="","Assembly","Phantom Alt"),VLOOKUP(F873,ZPCS04!B:G,6,0))</f>
        <v>291</v>
      </c>
      <c r="AU873" s="7"/>
      <c r="AV873" s="38">
        <f ca="1">IF(TRIM($W873)="F",OFFSET($A$5,MATCH($AS873,$AS$5:$AS873,0)-1,0),$A873)</f>
        <v>873</v>
      </c>
      <c r="AW873" s="38">
        <f ca="1">IFERROR(OFFSET(ZPCS04!$A$1,MATCH(F873,ZPCS04!B:B,0)-1,0),100)</f>
        <v>1.9999999811</v>
      </c>
      <c r="AX873" s="7"/>
      <c r="AY873" s="6" t="b">
        <f t="shared" si="273"/>
        <v>1</v>
      </c>
      <c r="AZ873" s="6" t="b">
        <f t="shared" si="274"/>
        <v>1</v>
      </c>
      <c r="BB873" s="38" t="str">
        <f ca="1">IF(AT873="Phantom Alt",MATCH($AS873,$AS$5:$AS873,0),IF(OR(OFFSET($AF873,0,8-COUNTBLANK($AG873:$AN873))=$F872,$BE873=$BE872),$BB872,""))</f>
        <v/>
      </c>
      <c r="BC873" s="41"/>
      <c r="BD873" s="55" t="str">
        <f t="shared" si="275"/>
        <v>90MB1BG0-C1BAY0 | 12022-00060000</v>
      </c>
      <c r="BE873" s="55" t="str">
        <f t="shared" ca="1" si="276"/>
        <v>90MB1BG0-C1BAY0 | 59MB1BGB-MB0A01S</v>
      </c>
      <c r="BF873" s="57">
        <f ca="1">IFERROR(VLOOKUP($BE873,$BD$5:$BF872,3,0)*$AE873,VLOOKUP($C873,Demanda!$A:$B,2,0)*$AE873)*IF(AT873="Phantom Alt",$BC873,TRUE)</f>
        <v>1500</v>
      </c>
      <c r="BG873" s="57">
        <f t="shared" ca="1" si="277"/>
        <v>1500</v>
      </c>
      <c r="BH873" s="57">
        <f>SUMIF(Invoice!A:A,F873,Invoice!B:B)</f>
        <v>1890</v>
      </c>
      <c r="BI873" s="57">
        <f t="shared" ca="1" si="278"/>
        <v>1500</v>
      </c>
      <c r="BJ873" s="57">
        <f ca="1">MIN((BI873-SUMIF($AS$5:AS872,AS873,$BJ$5:BJ872)),MAX(0,BH873-SUMIF($F$5:F872,F873,$BJ$5:BJ872)))</f>
        <v>1500</v>
      </c>
      <c r="BK873" s="57">
        <f t="shared" ca="1" si="279"/>
        <v>0</v>
      </c>
      <c r="BL873" s="57">
        <f ca="1">MAX(0,SUMIF(Invoice!A:A,F873,Invoice!B:B)-SUMIF(F:F,F873,BJ:BJ))*(COUNTIF(F:F,F873)=COUNTIF($F$5:F873,F873))</f>
        <v>390</v>
      </c>
    </row>
    <row r="874" spans="1:64" hidden="1">
      <c r="A874" s="43">
        <v>875</v>
      </c>
      <c r="B874" s="13" t="s">
        <v>145</v>
      </c>
      <c r="C874" s="13" t="s">
        <v>5706</v>
      </c>
      <c r="D874" s="13">
        <v>2</v>
      </c>
      <c r="E874" s="13">
        <v>2850</v>
      </c>
      <c r="F874" s="71" t="s">
        <v>2002</v>
      </c>
      <c r="G874" s="71" t="s">
        <v>2003</v>
      </c>
      <c r="I874" s="13" t="s">
        <v>54</v>
      </c>
      <c r="J874" s="28">
        <v>0</v>
      </c>
      <c r="K874" s="13" t="s">
        <v>2004</v>
      </c>
      <c r="L874" s="13" t="s">
        <v>53</v>
      </c>
      <c r="M874" s="13">
        <v>1</v>
      </c>
      <c r="N874" s="13">
        <v>1</v>
      </c>
      <c r="O874" s="13">
        <v>1</v>
      </c>
      <c r="R874" s="13" t="s">
        <v>122</v>
      </c>
      <c r="S874" s="13" t="s">
        <v>122</v>
      </c>
      <c r="T874" s="13">
        <v>44901</v>
      </c>
      <c r="U874" s="13">
        <v>2958465</v>
      </c>
      <c r="V874" s="13" t="s">
        <v>5707</v>
      </c>
      <c r="W874" s="13" t="s">
        <v>144</v>
      </c>
      <c r="Y874" s="13" t="s">
        <v>143</v>
      </c>
      <c r="Z874" s="13">
        <v>7594328</v>
      </c>
      <c r="AA874" s="13">
        <v>1652</v>
      </c>
      <c r="AB874" s="13">
        <v>826</v>
      </c>
      <c r="AE874" s="51">
        <f t="shared" si="260"/>
        <v>1</v>
      </c>
      <c r="AG874" s="6" t="str">
        <f t="shared" si="261"/>
        <v>90MB1BG0-C1BAY0</v>
      </c>
      <c r="AH874" s="6" t="str">
        <f t="shared" si="262"/>
        <v>59MB1BGB-MB0A01S</v>
      </c>
      <c r="AI874" s="6" t="str">
        <f t="shared" si="263"/>
        <v/>
      </c>
      <c r="AJ874" s="6" t="str">
        <f t="shared" si="264"/>
        <v/>
      </c>
      <c r="AK874" s="6" t="str">
        <f t="shared" si="265"/>
        <v/>
      </c>
      <c r="AL874" s="6" t="str">
        <f t="shared" si="266"/>
        <v/>
      </c>
      <c r="AM874" s="6" t="str">
        <f t="shared" si="267"/>
        <v/>
      </c>
      <c r="AN874" s="6" t="str">
        <f t="shared" si="268"/>
        <v/>
      </c>
      <c r="AO874" s="6" t="str">
        <f t="shared" si="269"/>
        <v xml:space="preserve">90MB1BG0-C1BAY0 | 59MB1BGB-MB0A01S |  |  |  |  |  | </v>
      </c>
      <c r="AP874" s="6">
        <f t="shared" si="270"/>
        <v>100</v>
      </c>
      <c r="AQ874" s="4"/>
      <c r="AR874" s="6" t="b">
        <f t="shared" si="271"/>
        <v>1</v>
      </c>
      <c r="AS874" s="6" t="str">
        <f t="shared" si="272"/>
        <v>461E | 90MB1BG0-C1BAY0 | 59MB1BGB-MB0A01S |  |  |  |  |  |  | uniq874</v>
      </c>
      <c r="AT874" s="63">
        <f>IF(NOT(AR874),IF(TRIM($H874)="","Assembly","Phantom Alt"),VLOOKUP(F874,ZPCS04!B:G,6,0))</f>
        <v>159</v>
      </c>
      <c r="AU874" s="7"/>
      <c r="AV874" s="38">
        <f ca="1">IF(TRIM($W874)="F",OFFSET($A$5,MATCH($AS874,$AS$5:$AS874,0)-1,0),$A874)</f>
        <v>875</v>
      </c>
      <c r="AW874" s="38">
        <f ca="1">IFERROR(OFFSET(ZPCS04!$A$1,MATCH(F874,ZPCS04!B:B,0)-1,0),100)</f>
        <v>1.9999999800000001</v>
      </c>
      <c r="AX874" s="7"/>
      <c r="AY874" s="6" t="b">
        <f t="shared" si="273"/>
        <v>1</v>
      </c>
      <c r="AZ874" s="6" t="b">
        <f t="shared" si="274"/>
        <v>1</v>
      </c>
      <c r="BB874" s="38" t="str">
        <f ca="1">IF(AT874="Phantom Alt",MATCH($AS874,$AS$5:$AS874,0),IF(OR(OFFSET($AF874,0,8-COUNTBLANK($AG874:$AN874))=$F873,$BE874=$BE873),$BB873,""))</f>
        <v/>
      </c>
      <c r="BC874" s="41"/>
      <c r="BD874" s="55" t="str">
        <f t="shared" si="275"/>
        <v>90MB1BG0-C1BAY0 | 12G20010020F</v>
      </c>
      <c r="BE874" s="55" t="str">
        <f t="shared" ca="1" si="276"/>
        <v>90MB1BG0-C1BAY0 | 59MB1BGB-MB0A01S</v>
      </c>
      <c r="BF874" s="57">
        <f ca="1">IFERROR(VLOOKUP($BE874,$BD$5:$BF873,3,0)*$AE874,VLOOKUP($C874,Demanda!$A:$B,2,0)*$AE874)*IF(AT874="Phantom Alt",$BC874,TRUE)</f>
        <v>1500</v>
      </c>
      <c r="BG874" s="57">
        <f t="shared" ca="1" si="277"/>
        <v>1500</v>
      </c>
      <c r="BH874" s="57">
        <f>SUMIF(Invoice!A:A,F874,Invoice!B:B)</f>
        <v>2000</v>
      </c>
      <c r="BI874" s="57">
        <f t="shared" ca="1" si="278"/>
        <v>1500</v>
      </c>
      <c r="BJ874" s="57">
        <f ca="1">MIN((BI874-SUMIF($AS$5:AS873,AS874,$BJ$5:BJ873)),MAX(0,BH874-SUMIF($F$5:F873,F874,$BJ$5:BJ873)))</f>
        <v>1500</v>
      </c>
      <c r="BK874" s="57">
        <f t="shared" ca="1" si="279"/>
        <v>0</v>
      </c>
      <c r="BL874" s="57">
        <f ca="1">MAX(0,SUMIF(Invoice!A:A,F874,Invoice!B:B)-SUMIF(F:F,F874,BJ:BJ))*(COUNTIF(F:F,F874)=COUNTIF($F$5:F874,F874))</f>
        <v>500</v>
      </c>
    </row>
    <row r="875" spans="1:64" hidden="1">
      <c r="A875" s="43">
        <v>874</v>
      </c>
      <c r="B875" s="13" t="s">
        <v>145</v>
      </c>
      <c r="C875" s="13" t="s">
        <v>5706</v>
      </c>
      <c r="D875" s="13">
        <v>2</v>
      </c>
      <c r="E875" s="13">
        <v>2860</v>
      </c>
      <c r="F875" s="71" t="s">
        <v>191</v>
      </c>
      <c r="G875" s="71" t="s">
        <v>192</v>
      </c>
      <c r="H875" s="13" t="s">
        <v>5736</v>
      </c>
      <c r="I875" s="13" t="s">
        <v>54</v>
      </c>
      <c r="J875" s="28">
        <v>100</v>
      </c>
      <c r="K875" s="13" t="s">
        <v>148</v>
      </c>
      <c r="L875" s="13" t="s">
        <v>53</v>
      </c>
      <c r="M875" s="13">
        <v>1</v>
      </c>
      <c r="N875" s="13">
        <v>1</v>
      </c>
      <c r="O875" s="13">
        <v>1</v>
      </c>
      <c r="P875" s="13">
        <v>2</v>
      </c>
      <c r="Q875" s="13">
        <v>1</v>
      </c>
      <c r="R875" s="13" t="s">
        <v>73</v>
      </c>
      <c r="S875" s="13" t="s">
        <v>73</v>
      </c>
      <c r="T875" s="13">
        <v>44901</v>
      </c>
      <c r="U875" s="13">
        <v>2958465</v>
      </c>
      <c r="V875" s="13" t="s">
        <v>5707</v>
      </c>
      <c r="W875" s="13" t="s">
        <v>144</v>
      </c>
      <c r="Y875" s="13" t="s">
        <v>143</v>
      </c>
      <c r="Z875" s="13">
        <v>7594328</v>
      </c>
      <c r="AA875" s="13">
        <v>1654</v>
      </c>
      <c r="AB875" s="13">
        <v>827</v>
      </c>
      <c r="AE875" s="51">
        <f t="shared" si="260"/>
        <v>1</v>
      </c>
      <c r="AG875" s="6" t="str">
        <f t="shared" si="261"/>
        <v>90MB1BG0-C1BAY0</v>
      </c>
      <c r="AH875" s="6" t="str">
        <f t="shared" si="262"/>
        <v>59MB1BGB-MB0A01S</v>
      </c>
      <c r="AI875" s="6" t="str">
        <f t="shared" si="263"/>
        <v/>
      </c>
      <c r="AJ875" s="6" t="str">
        <f t="shared" si="264"/>
        <v/>
      </c>
      <c r="AK875" s="6" t="str">
        <f t="shared" si="265"/>
        <v/>
      </c>
      <c r="AL875" s="6" t="str">
        <f t="shared" si="266"/>
        <v/>
      </c>
      <c r="AM875" s="6" t="str">
        <f t="shared" si="267"/>
        <v/>
      </c>
      <c r="AN875" s="6" t="str">
        <f t="shared" si="268"/>
        <v/>
      </c>
      <c r="AO875" s="6" t="str">
        <f t="shared" si="269"/>
        <v xml:space="preserve">90MB1BG0-C1BAY0 | 59MB1BGB-MB0A01S |  |  |  |  |  | </v>
      </c>
      <c r="AP875" s="6">
        <f t="shared" si="270"/>
        <v>100</v>
      </c>
      <c r="AQ875" s="4"/>
      <c r="AR875" s="6" t="b">
        <f t="shared" si="271"/>
        <v>1</v>
      </c>
      <c r="AS875" s="6" t="str">
        <f t="shared" si="272"/>
        <v>461E | 90MB1BG0-C1BAY0 | 59MB1BGB-MB0A01S |  |  |  |  |  |  | Q5</v>
      </c>
      <c r="AT875" s="63">
        <f>IF(NOT(AR875),IF(TRIM($H875)="","Assembly","Phantom Alt"),VLOOKUP(F875,ZPCS04!B:G,6,0))</f>
        <v>1245</v>
      </c>
      <c r="AU875" s="7"/>
      <c r="AV875" s="38">
        <f ca="1">IF(TRIM($W875)="F",OFFSET($A$5,MATCH($AS875,$AS$5:$AS875,0)-1,0),$A875)</f>
        <v>874</v>
      </c>
      <c r="AW875" s="38">
        <f ca="1">IFERROR(OFFSET(ZPCS04!$A$1,MATCH(F875,ZPCS04!B:B,0)-1,0),100)</f>
        <v>1.9999999800000001</v>
      </c>
      <c r="AX875" s="7"/>
      <c r="AY875" s="6" t="b">
        <f t="shared" si="273"/>
        <v>1</v>
      </c>
      <c r="AZ875" s="6" t="b">
        <f t="shared" si="274"/>
        <v>1</v>
      </c>
      <c r="BB875" s="38" t="str">
        <f ca="1">IF(AT875="Phantom Alt",MATCH($AS875,$AS$5:$AS875,0),IF(OR(OFFSET($AF875,0,8-COUNTBLANK($AG875:$AN875))=$F874,$BE875=$BE874),$BB874,""))</f>
        <v/>
      </c>
      <c r="BC875" s="41"/>
      <c r="BD875" s="55" t="str">
        <f t="shared" si="275"/>
        <v>90MB1BG0-C1BAY0 | 13010-04790000</v>
      </c>
      <c r="BE875" s="55" t="str">
        <f t="shared" ca="1" si="276"/>
        <v>90MB1BG0-C1BAY0 | 59MB1BGB-MB0A01S</v>
      </c>
      <c r="BF875" s="57">
        <f ca="1">IFERROR(VLOOKUP($BE875,$BD$5:$BF874,3,0)*$AE875,VLOOKUP($C875,Demanda!$A:$B,2,0)*$AE875)*IF(AT875="Phantom Alt",$BC875,TRUE)</f>
        <v>1500</v>
      </c>
      <c r="BG875" s="57">
        <f t="shared" ca="1" si="277"/>
        <v>1500</v>
      </c>
      <c r="BH875" s="57">
        <f>SUMIF(Invoice!A:A,F875,Invoice!B:B)</f>
        <v>2000</v>
      </c>
      <c r="BI875" s="57">
        <f t="shared" ca="1" si="278"/>
        <v>1500</v>
      </c>
      <c r="BJ875" s="57">
        <f ca="1">MIN((BI875-SUMIF($AS$5:AS874,AS875,$BJ$5:BJ874)),MAX(0,BH875-SUMIF($F$5:F874,F875,$BJ$5:BJ874)))</f>
        <v>1500</v>
      </c>
      <c r="BK875" s="57">
        <f t="shared" ca="1" si="279"/>
        <v>0</v>
      </c>
      <c r="BL875" s="57">
        <f ca="1">MAX(0,SUMIF(Invoice!A:A,F875,Invoice!B:B)-SUMIF(F:F,F875,BJ:BJ))*(COUNTIF(F:F,F875)=COUNTIF($F$5:F875,F875))</f>
        <v>500</v>
      </c>
    </row>
    <row r="876" spans="1:64" hidden="1">
      <c r="A876" s="43">
        <v>876</v>
      </c>
      <c r="B876" s="13" t="s">
        <v>145</v>
      </c>
      <c r="C876" s="13" t="s">
        <v>5706</v>
      </c>
      <c r="D876" s="13">
        <v>2</v>
      </c>
      <c r="E876" s="13">
        <v>2860</v>
      </c>
      <c r="F876" s="71" t="s">
        <v>194</v>
      </c>
      <c r="G876" s="71" t="s">
        <v>195</v>
      </c>
      <c r="H876" s="13" t="s">
        <v>5736</v>
      </c>
      <c r="I876" s="13" t="s">
        <v>55</v>
      </c>
      <c r="J876" s="28">
        <v>0</v>
      </c>
      <c r="K876" s="13" t="s">
        <v>148</v>
      </c>
      <c r="L876" s="13" t="s">
        <v>53</v>
      </c>
      <c r="M876" s="13">
        <v>1</v>
      </c>
      <c r="O876" s="13">
        <v>1</v>
      </c>
      <c r="P876" s="13">
        <v>2</v>
      </c>
      <c r="Q876" s="13">
        <v>2</v>
      </c>
      <c r="R876" s="13" t="s">
        <v>73</v>
      </c>
      <c r="S876" s="13" t="s">
        <v>73</v>
      </c>
      <c r="T876" s="13">
        <v>44901</v>
      </c>
      <c r="U876" s="13">
        <v>2958465</v>
      </c>
      <c r="V876" s="13" t="s">
        <v>5707</v>
      </c>
      <c r="W876" s="13" t="s">
        <v>144</v>
      </c>
      <c r="Y876" s="13" t="s">
        <v>143</v>
      </c>
      <c r="Z876" s="13">
        <v>7594328</v>
      </c>
      <c r="AA876" s="13">
        <v>1656</v>
      </c>
      <c r="AB876" s="13">
        <v>828</v>
      </c>
      <c r="AE876" s="51">
        <f t="shared" si="260"/>
        <v>1</v>
      </c>
      <c r="AG876" s="6" t="str">
        <f t="shared" si="261"/>
        <v>90MB1BG0-C1BAY0</v>
      </c>
      <c r="AH876" s="6" t="str">
        <f t="shared" si="262"/>
        <v>59MB1BGB-MB0A01S</v>
      </c>
      <c r="AI876" s="6" t="str">
        <f t="shared" si="263"/>
        <v/>
      </c>
      <c r="AJ876" s="6" t="str">
        <f t="shared" si="264"/>
        <v/>
      </c>
      <c r="AK876" s="6" t="str">
        <f t="shared" si="265"/>
        <v/>
      </c>
      <c r="AL876" s="6" t="str">
        <f t="shared" si="266"/>
        <v/>
      </c>
      <c r="AM876" s="6" t="str">
        <f t="shared" si="267"/>
        <v/>
      </c>
      <c r="AN876" s="6" t="str">
        <f t="shared" si="268"/>
        <v/>
      </c>
      <c r="AO876" s="6" t="str">
        <f t="shared" si="269"/>
        <v xml:space="preserve">90MB1BG0-C1BAY0 | 59MB1BGB-MB0A01S |  |  |  |  |  | </v>
      </c>
      <c r="AP876" s="6">
        <f t="shared" si="270"/>
        <v>0</v>
      </c>
      <c r="AQ876" s="4"/>
      <c r="AR876" s="6" t="b">
        <f t="shared" si="271"/>
        <v>1</v>
      </c>
      <c r="AS876" s="6" t="str">
        <f t="shared" si="272"/>
        <v>461E | 90MB1BG0-C1BAY0 | 59MB1BGB-MB0A01S |  |  |  |  |  |  | Q5</v>
      </c>
      <c r="AT876" s="63">
        <f>IF(NOT(AR876),IF(TRIM($H876)="","Assembly","Phantom Alt"),VLOOKUP(F876,ZPCS04!B:G,6,0))</f>
        <v>1245</v>
      </c>
      <c r="AU876" s="7"/>
      <c r="AV876" s="38">
        <f ca="1">IF(TRIM($W876)="F",OFFSET($A$5,MATCH($AS876,$AS$5:$AS876,0)-1,0),$A876)</f>
        <v>874</v>
      </c>
      <c r="AW876" s="38">
        <f ca="1">IFERROR(OFFSET(ZPCS04!$A$1,MATCH(F876,ZPCS04!B:B,0)-1,0),100)</f>
        <v>2</v>
      </c>
      <c r="AX876" s="7"/>
      <c r="AY876" s="6" t="b">
        <f t="shared" si="273"/>
        <v>1</v>
      </c>
      <c r="AZ876" s="6" t="b">
        <f t="shared" si="274"/>
        <v>1</v>
      </c>
      <c r="BB876" s="38" t="str">
        <f ca="1">IF(AT876="Phantom Alt",MATCH($AS876,$AS$5:$AS876,0),IF(OR(OFFSET($AF876,0,8-COUNTBLANK($AG876:$AN876))=$F875,$BE876=$BE875),$BB875,""))</f>
        <v/>
      </c>
      <c r="BC876" s="41"/>
      <c r="BD876" s="55" t="str">
        <f t="shared" si="275"/>
        <v>90MB1BG0-C1BAY0 | 13010-04790100</v>
      </c>
      <c r="BE876" s="55" t="str">
        <f t="shared" ca="1" si="276"/>
        <v>90MB1BG0-C1BAY0 | 59MB1BGB-MB0A01S</v>
      </c>
      <c r="BF876" s="57">
        <f ca="1">IFERROR(VLOOKUP($BE876,$BD$5:$BF875,3,0)*$AE876,VLOOKUP($C876,Demanda!$A:$B,2,0)*$AE876)*IF(AT876="Phantom Alt",$BC876,TRUE)</f>
        <v>1500</v>
      </c>
      <c r="BG876" s="57">
        <f t="shared" ca="1" si="277"/>
        <v>0</v>
      </c>
      <c r="BH876" s="57">
        <f>SUMIF(Invoice!A:A,F876,Invoice!B:B)</f>
        <v>0</v>
      </c>
      <c r="BI876" s="57">
        <f t="shared" ca="1" si="278"/>
        <v>1500</v>
      </c>
      <c r="BJ876" s="57">
        <f ca="1">MIN((BI876-SUMIF($AS$5:AS875,AS876,$BJ$5:BJ875)),MAX(0,BH876-SUMIF($F$5:F875,F876,$BJ$5:BJ875)))</f>
        <v>0</v>
      </c>
      <c r="BK876" s="57">
        <f t="shared" ca="1" si="279"/>
        <v>0</v>
      </c>
      <c r="BL876" s="57">
        <f ca="1">MAX(0,SUMIF(Invoice!A:A,F876,Invoice!B:B)-SUMIF(F:F,F876,BJ:BJ))*(COUNTIF(F:F,F876)=COUNTIF($F$5:F876,F876))</f>
        <v>0</v>
      </c>
    </row>
    <row r="877" spans="1:64" hidden="1">
      <c r="A877" s="43">
        <v>877</v>
      </c>
      <c r="B877" s="13" t="s">
        <v>145</v>
      </c>
      <c r="C877" s="13" t="s">
        <v>5706</v>
      </c>
      <c r="D877" s="13">
        <v>2</v>
      </c>
      <c r="E877" s="13">
        <v>2870</v>
      </c>
      <c r="F877" s="71" t="s">
        <v>186</v>
      </c>
      <c r="G877" s="71" t="s">
        <v>187</v>
      </c>
      <c r="H877" s="13" t="s">
        <v>1837</v>
      </c>
      <c r="I877" s="13" t="s">
        <v>55</v>
      </c>
      <c r="J877" s="28">
        <v>0</v>
      </c>
      <c r="K877" s="13" t="s">
        <v>148</v>
      </c>
      <c r="L877" s="13" t="s">
        <v>53</v>
      </c>
      <c r="M877" s="13">
        <v>1</v>
      </c>
      <c r="O877" s="13">
        <v>1</v>
      </c>
      <c r="P877" s="13">
        <v>2</v>
      </c>
      <c r="Q877" s="13">
        <v>2</v>
      </c>
      <c r="R877" s="13" t="s">
        <v>73</v>
      </c>
      <c r="S877" s="13" t="s">
        <v>73</v>
      </c>
      <c r="T877" s="13">
        <v>44901</v>
      </c>
      <c r="U877" s="13">
        <v>2958465</v>
      </c>
      <c r="V877" s="13" t="s">
        <v>5707</v>
      </c>
      <c r="W877" s="13" t="s">
        <v>144</v>
      </c>
      <c r="Y877" s="13" t="s">
        <v>143</v>
      </c>
      <c r="Z877" s="13">
        <v>7594328</v>
      </c>
      <c r="AA877" s="13">
        <v>1660</v>
      </c>
      <c r="AB877" s="13">
        <v>830</v>
      </c>
      <c r="AE877" s="51">
        <f t="shared" si="260"/>
        <v>1</v>
      </c>
      <c r="AG877" s="6" t="str">
        <f t="shared" si="261"/>
        <v>90MB1BG0-C1BAY0</v>
      </c>
      <c r="AH877" s="6" t="str">
        <f t="shared" si="262"/>
        <v>59MB1BGB-MB0A01S</v>
      </c>
      <c r="AI877" s="6" t="str">
        <f t="shared" si="263"/>
        <v/>
      </c>
      <c r="AJ877" s="6" t="str">
        <f t="shared" si="264"/>
        <v/>
      </c>
      <c r="AK877" s="6" t="str">
        <f t="shared" si="265"/>
        <v/>
      </c>
      <c r="AL877" s="6" t="str">
        <f t="shared" si="266"/>
        <v/>
      </c>
      <c r="AM877" s="6" t="str">
        <f t="shared" si="267"/>
        <v/>
      </c>
      <c r="AN877" s="6" t="str">
        <f t="shared" si="268"/>
        <v/>
      </c>
      <c r="AO877" s="6" t="str">
        <f t="shared" si="269"/>
        <v xml:space="preserve">90MB1BG0-C1BAY0 | 59MB1BGB-MB0A01S |  |  |  |  |  | </v>
      </c>
      <c r="AP877" s="6">
        <f t="shared" si="270"/>
        <v>0</v>
      </c>
      <c r="AQ877" s="4"/>
      <c r="AR877" s="6" t="b">
        <f t="shared" si="271"/>
        <v>1</v>
      </c>
      <c r="AS877" s="6" t="str">
        <f t="shared" si="272"/>
        <v>461E | 90MB1BG0-C1BAY0 | 59MB1BGB-MB0A01S |  |  |  |  |  |  | Q6</v>
      </c>
      <c r="AT877" s="63">
        <f>IF(NOT(AR877),IF(TRIM($H877)="","Assembly","Phantom Alt"),VLOOKUP(F877,ZPCS04!B:G,6,0))</f>
        <v>1244</v>
      </c>
      <c r="AU877" s="7"/>
      <c r="AV877" s="38">
        <f ca="1">IF(TRIM($W877)="F",OFFSET($A$5,MATCH($AS877,$AS$5:$AS877,0)-1,0),$A877)</f>
        <v>877</v>
      </c>
      <c r="AW877" s="38">
        <f ca="1">IFERROR(OFFSET(ZPCS04!$A$1,MATCH(F877,ZPCS04!B:B,0)-1,0),100)</f>
        <v>2</v>
      </c>
      <c r="AX877" s="7"/>
      <c r="AY877" s="6" t="b">
        <f t="shared" si="273"/>
        <v>1</v>
      </c>
      <c r="AZ877" s="6" t="b">
        <f t="shared" si="274"/>
        <v>1</v>
      </c>
      <c r="BB877" s="38" t="str">
        <f ca="1">IF(AT877="Phantom Alt",MATCH($AS877,$AS$5:$AS877,0),IF(OR(OFFSET($AF877,0,8-COUNTBLANK($AG877:$AN877))=$F876,$BE877=$BE876),$BB876,""))</f>
        <v/>
      </c>
      <c r="BC877" s="41"/>
      <c r="BD877" s="55" t="str">
        <f t="shared" si="275"/>
        <v>90MB1BG0-C1BAY0 | 13021-00080000</v>
      </c>
      <c r="BE877" s="55" t="str">
        <f t="shared" ca="1" si="276"/>
        <v>90MB1BG0-C1BAY0 | 59MB1BGB-MB0A01S</v>
      </c>
      <c r="BF877" s="57">
        <f ca="1">IFERROR(VLOOKUP($BE877,$BD$5:$BF876,3,0)*$AE877,VLOOKUP($C877,Demanda!$A:$B,2,0)*$AE877)*IF(AT877="Phantom Alt",$BC877,TRUE)</f>
        <v>1500</v>
      </c>
      <c r="BG877" s="57">
        <f t="shared" ca="1" si="277"/>
        <v>0</v>
      </c>
      <c r="BH877" s="57">
        <f>SUMIF(Invoice!A:A,F877,Invoice!B:B)</f>
        <v>0</v>
      </c>
      <c r="BI877" s="57">
        <f t="shared" ca="1" si="278"/>
        <v>1500</v>
      </c>
      <c r="BJ877" s="57">
        <f ca="1">MIN((BI877-SUMIF($AS$5:AS876,AS877,$BJ$5:BJ876)),MAX(0,BH877-SUMIF($F$5:F876,F877,$BJ$5:BJ876)))</f>
        <v>0</v>
      </c>
      <c r="BK877" s="57">
        <f t="shared" ca="1" si="279"/>
        <v>0</v>
      </c>
      <c r="BL877" s="57">
        <f ca="1">MAX(0,SUMIF(Invoice!A:A,F877,Invoice!B:B)-SUMIF(F:F,F877,BJ:BJ))*(COUNTIF(F:F,F877)=COUNTIF($F$5:F877,F877))</f>
        <v>0</v>
      </c>
    </row>
    <row r="878" spans="1:64" hidden="1">
      <c r="A878" s="43">
        <v>878</v>
      </c>
      <c r="B878" s="13" t="s">
        <v>145</v>
      </c>
      <c r="C878" s="13" t="s">
        <v>5706</v>
      </c>
      <c r="D878" s="13">
        <v>2</v>
      </c>
      <c r="E878" s="13">
        <v>2870</v>
      </c>
      <c r="F878" s="71" t="s">
        <v>189</v>
      </c>
      <c r="G878" s="71" t="s">
        <v>190</v>
      </c>
      <c r="H878" s="13" t="s">
        <v>1837</v>
      </c>
      <c r="I878" s="13" t="s">
        <v>54</v>
      </c>
      <c r="J878" s="28">
        <v>100</v>
      </c>
      <c r="K878" s="13" t="s">
        <v>148</v>
      </c>
      <c r="L878" s="13" t="s">
        <v>53</v>
      </c>
      <c r="M878" s="13">
        <v>1</v>
      </c>
      <c r="N878" s="13">
        <v>1</v>
      </c>
      <c r="O878" s="13">
        <v>1</v>
      </c>
      <c r="P878" s="13">
        <v>2</v>
      </c>
      <c r="Q878" s="13">
        <v>1</v>
      </c>
      <c r="R878" s="13" t="s">
        <v>73</v>
      </c>
      <c r="S878" s="13" t="s">
        <v>73</v>
      </c>
      <c r="T878" s="13">
        <v>44901</v>
      </c>
      <c r="U878" s="13">
        <v>2958465</v>
      </c>
      <c r="V878" s="13" t="s">
        <v>5707</v>
      </c>
      <c r="W878" s="13" t="s">
        <v>144</v>
      </c>
      <c r="Y878" s="13" t="s">
        <v>143</v>
      </c>
      <c r="Z878" s="13">
        <v>7594328</v>
      </c>
      <c r="AA878" s="13">
        <v>1658</v>
      </c>
      <c r="AB878" s="13">
        <v>829</v>
      </c>
      <c r="AE878" s="51">
        <f t="shared" si="260"/>
        <v>1</v>
      </c>
      <c r="AG878" s="6" t="str">
        <f t="shared" si="261"/>
        <v>90MB1BG0-C1BAY0</v>
      </c>
      <c r="AH878" s="6" t="str">
        <f t="shared" si="262"/>
        <v>59MB1BGB-MB0A01S</v>
      </c>
      <c r="AI878" s="6" t="str">
        <f t="shared" si="263"/>
        <v/>
      </c>
      <c r="AJ878" s="6" t="str">
        <f t="shared" si="264"/>
        <v/>
      </c>
      <c r="AK878" s="6" t="str">
        <f t="shared" si="265"/>
        <v/>
      </c>
      <c r="AL878" s="6" t="str">
        <f t="shared" si="266"/>
        <v/>
      </c>
      <c r="AM878" s="6" t="str">
        <f t="shared" si="267"/>
        <v/>
      </c>
      <c r="AN878" s="6" t="str">
        <f t="shared" si="268"/>
        <v/>
      </c>
      <c r="AO878" s="6" t="str">
        <f t="shared" si="269"/>
        <v xml:space="preserve">90MB1BG0-C1BAY0 | 59MB1BGB-MB0A01S |  |  |  |  |  | </v>
      </c>
      <c r="AP878" s="6">
        <f t="shared" si="270"/>
        <v>100</v>
      </c>
      <c r="AQ878" s="4"/>
      <c r="AR878" s="6" t="b">
        <f t="shared" si="271"/>
        <v>1</v>
      </c>
      <c r="AS878" s="6" t="str">
        <f t="shared" si="272"/>
        <v>461E | 90MB1BG0-C1BAY0 | 59MB1BGB-MB0A01S |  |  |  |  |  |  | Q6</v>
      </c>
      <c r="AT878" s="63">
        <f>IF(NOT(AR878),IF(TRIM($H878)="","Assembly","Phantom Alt"),VLOOKUP(F878,ZPCS04!B:G,6,0))</f>
        <v>1244</v>
      </c>
      <c r="AU878" s="7"/>
      <c r="AV878" s="38">
        <f ca="1">IF(TRIM($W878)="F",OFFSET($A$5,MATCH($AS878,$AS$5:$AS878,0)-1,0),$A878)</f>
        <v>877</v>
      </c>
      <c r="AW878" s="38">
        <f ca="1">IFERROR(OFFSET(ZPCS04!$A$1,MATCH(F878,ZPCS04!B:B,0)-1,0),100)</f>
        <v>1.9999999850000001</v>
      </c>
      <c r="AX878" s="7"/>
      <c r="AY878" s="6" t="b">
        <f t="shared" si="273"/>
        <v>1</v>
      </c>
      <c r="AZ878" s="6" t="b">
        <f t="shared" si="274"/>
        <v>1</v>
      </c>
      <c r="BB878" s="38" t="str">
        <f ca="1">IF(AT878="Phantom Alt",MATCH($AS878,$AS$5:$AS878,0),IF(OR(OFFSET($AF878,0,8-COUNTBLANK($AG878:$AN878))=$F877,$BE878=$BE877),$BB877,""))</f>
        <v/>
      </c>
      <c r="BC878" s="41"/>
      <c r="BD878" s="55" t="str">
        <f t="shared" si="275"/>
        <v>90MB1BG0-C1BAY0 | 13021-00080100</v>
      </c>
      <c r="BE878" s="55" t="str">
        <f t="shared" ca="1" si="276"/>
        <v>90MB1BG0-C1BAY0 | 59MB1BGB-MB0A01S</v>
      </c>
      <c r="BF878" s="57">
        <f ca="1">IFERROR(VLOOKUP($BE878,$BD$5:$BF877,3,0)*$AE878,VLOOKUP($C878,Demanda!$A:$B,2,0)*$AE878)*IF(AT878="Phantom Alt",$BC878,TRUE)</f>
        <v>1500</v>
      </c>
      <c r="BG878" s="57">
        <f t="shared" ca="1" si="277"/>
        <v>1500</v>
      </c>
      <c r="BH878" s="57">
        <f>SUMIF(Invoice!A:A,F878,Invoice!B:B)</f>
        <v>1500</v>
      </c>
      <c r="BI878" s="57">
        <f t="shared" ca="1" si="278"/>
        <v>1500</v>
      </c>
      <c r="BJ878" s="57">
        <f ca="1">MIN((BI878-SUMIF($AS$5:AS877,AS878,$BJ$5:BJ877)),MAX(0,BH878-SUMIF($F$5:F877,F878,$BJ$5:BJ877)))</f>
        <v>1500</v>
      </c>
      <c r="BK878" s="57">
        <f t="shared" ca="1" si="279"/>
        <v>0</v>
      </c>
      <c r="BL878" s="57">
        <f ca="1">MAX(0,SUMIF(Invoice!A:A,F878,Invoice!B:B)-SUMIF(F:F,F878,BJ:BJ))*(COUNTIF(F:F,F878)=COUNTIF($F$5:F878,F878))</f>
        <v>0</v>
      </c>
    </row>
    <row r="879" spans="1:64" hidden="1">
      <c r="A879" s="43">
        <v>879</v>
      </c>
      <c r="B879" s="13" t="s">
        <v>145</v>
      </c>
      <c r="C879" s="13" t="s">
        <v>5706</v>
      </c>
      <c r="D879" s="13">
        <v>2</v>
      </c>
      <c r="E879" s="13">
        <v>2880</v>
      </c>
      <c r="F879" s="71" t="s">
        <v>2224</v>
      </c>
      <c r="G879" s="71" t="s">
        <v>2225</v>
      </c>
      <c r="I879" s="13" t="s">
        <v>54</v>
      </c>
      <c r="J879" s="28">
        <v>0</v>
      </c>
      <c r="K879" s="13" t="s">
        <v>148</v>
      </c>
      <c r="L879" s="13" t="s">
        <v>53</v>
      </c>
      <c r="M879" s="13">
        <v>2</v>
      </c>
      <c r="N879" s="13">
        <v>2</v>
      </c>
      <c r="O879" s="13">
        <v>1</v>
      </c>
      <c r="R879" s="13" t="s">
        <v>73</v>
      </c>
      <c r="S879" s="13" t="s">
        <v>73</v>
      </c>
      <c r="T879" s="13">
        <v>44901</v>
      </c>
      <c r="U879" s="13">
        <v>2958465</v>
      </c>
      <c r="V879" s="13" t="s">
        <v>5707</v>
      </c>
      <c r="W879" s="13" t="s">
        <v>144</v>
      </c>
      <c r="Y879" s="13" t="s">
        <v>143</v>
      </c>
      <c r="Z879" s="13">
        <v>7594328</v>
      </c>
      <c r="AA879" s="13">
        <v>1662</v>
      </c>
      <c r="AB879" s="13">
        <v>831</v>
      </c>
      <c r="AE879" s="51">
        <f t="shared" si="260"/>
        <v>2</v>
      </c>
      <c r="AG879" s="6" t="str">
        <f t="shared" si="261"/>
        <v>90MB1BG0-C1BAY0</v>
      </c>
      <c r="AH879" s="6" t="str">
        <f t="shared" si="262"/>
        <v>59MB1BGB-MB0A01S</v>
      </c>
      <c r="AI879" s="6" t="str">
        <f t="shared" si="263"/>
        <v/>
      </c>
      <c r="AJ879" s="6" t="str">
        <f t="shared" si="264"/>
        <v/>
      </c>
      <c r="AK879" s="6" t="str">
        <f t="shared" si="265"/>
        <v/>
      </c>
      <c r="AL879" s="6" t="str">
        <f t="shared" si="266"/>
        <v/>
      </c>
      <c r="AM879" s="6" t="str">
        <f t="shared" si="267"/>
        <v/>
      </c>
      <c r="AN879" s="6" t="str">
        <f t="shared" si="268"/>
        <v/>
      </c>
      <c r="AO879" s="6" t="str">
        <f t="shared" si="269"/>
        <v xml:space="preserve">90MB1BG0-C1BAY0 | 59MB1BGB-MB0A01S |  |  |  |  |  | </v>
      </c>
      <c r="AP879" s="6">
        <f t="shared" si="270"/>
        <v>100</v>
      </c>
      <c r="AQ879" s="4"/>
      <c r="AR879" s="6" t="b">
        <f t="shared" si="271"/>
        <v>1</v>
      </c>
      <c r="AS879" s="6" t="str">
        <f t="shared" si="272"/>
        <v>461E | 90MB1BG0-C1BAY0 | 59MB1BGB-MB0A01S |  |  |  |  |  |  | uniq879</v>
      </c>
      <c r="AT879" s="63">
        <f>IF(NOT(AR879),IF(TRIM($H879)="","Assembly","Phantom Alt"),VLOOKUP(F879,ZPCS04!B:G,6,0))</f>
        <v>116</v>
      </c>
      <c r="AU879" s="7"/>
      <c r="AV879" s="38">
        <f ca="1">IF(TRIM($W879)="F",OFFSET($A$5,MATCH($AS879,$AS$5:$AS879,0)-1,0),$A879)</f>
        <v>879</v>
      </c>
      <c r="AW879" s="38">
        <f ca="1">IFERROR(OFFSET(ZPCS04!$A$1,MATCH(F879,ZPCS04!B:B,0)-1,0),100)</f>
        <v>1.99999996</v>
      </c>
      <c r="AX879" s="7"/>
      <c r="AY879" s="6" t="b">
        <f t="shared" si="273"/>
        <v>1</v>
      </c>
      <c r="AZ879" s="6" t="b">
        <f t="shared" si="274"/>
        <v>1</v>
      </c>
      <c r="BB879" s="38" t="str">
        <f ca="1">IF(AT879="Phantom Alt",MATCH($AS879,$AS$5:$AS879,0),IF(OR(OFFSET($AF879,0,8-COUNTBLANK($AG879:$AN879))=$F878,$BE879=$BE878),$BB878,""))</f>
        <v/>
      </c>
      <c r="BC879" s="41"/>
      <c r="BD879" s="55" t="str">
        <f t="shared" si="275"/>
        <v>90MB1BG0-C1BAY0 | 11011-00065000</v>
      </c>
      <c r="BE879" s="55" t="str">
        <f t="shared" ca="1" si="276"/>
        <v>90MB1BG0-C1BAY0 | 59MB1BGB-MB0A01S</v>
      </c>
      <c r="BF879" s="57">
        <f ca="1">IFERROR(VLOOKUP($BE879,$BD$5:$BF878,3,0)*$AE879,VLOOKUP($C879,Demanda!$A:$B,2,0)*$AE879)*IF(AT879="Phantom Alt",$BC879,TRUE)</f>
        <v>3000</v>
      </c>
      <c r="BG879" s="57">
        <f t="shared" ca="1" si="277"/>
        <v>3000</v>
      </c>
      <c r="BH879" s="57">
        <f>SUMIF(Invoice!A:A,F879,Invoice!B:B)</f>
        <v>4000</v>
      </c>
      <c r="BI879" s="57">
        <f t="shared" ca="1" si="278"/>
        <v>3000</v>
      </c>
      <c r="BJ879" s="57">
        <f ca="1">MIN((BI879-SUMIF($AS$5:AS878,AS879,$BJ$5:BJ878)),MAX(0,BH879-SUMIF($F$5:F878,F879,$BJ$5:BJ878)))</f>
        <v>3000</v>
      </c>
      <c r="BK879" s="57">
        <f t="shared" ca="1" si="279"/>
        <v>0</v>
      </c>
      <c r="BL879" s="57">
        <f ca="1">MAX(0,SUMIF(Invoice!A:A,F879,Invoice!B:B)-SUMIF(F:F,F879,BJ:BJ))*(COUNTIF(F:F,F879)=COUNTIF($F$5:F879,F879))</f>
        <v>1000</v>
      </c>
    </row>
    <row r="880" spans="1:64" hidden="1">
      <c r="A880" s="43">
        <v>880</v>
      </c>
      <c r="B880" s="13" t="s">
        <v>145</v>
      </c>
      <c r="C880" s="13" t="s">
        <v>5706</v>
      </c>
      <c r="D880" s="13">
        <v>2</v>
      </c>
      <c r="E880" s="13">
        <v>2890</v>
      </c>
      <c r="F880" s="71" t="s">
        <v>1870</v>
      </c>
      <c r="G880" s="71" t="s">
        <v>1871</v>
      </c>
      <c r="I880" s="13" t="s">
        <v>54</v>
      </c>
      <c r="J880" s="28">
        <v>0</v>
      </c>
      <c r="K880" s="13" t="s">
        <v>148</v>
      </c>
      <c r="L880" s="13" t="s">
        <v>53</v>
      </c>
      <c r="M880" s="13">
        <v>4</v>
      </c>
      <c r="N880" s="13">
        <v>4</v>
      </c>
      <c r="O880" s="13">
        <v>1</v>
      </c>
      <c r="R880" s="13" t="s">
        <v>73</v>
      </c>
      <c r="S880" s="13" t="s">
        <v>73</v>
      </c>
      <c r="T880" s="13">
        <v>44901</v>
      </c>
      <c r="U880" s="13">
        <v>2958465</v>
      </c>
      <c r="V880" s="13" t="s">
        <v>5707</v>
      </c>
      <c r="W880" s="13" t="s">
        <v>144</v>
      </c>
      <c r="Y880" s="13" t="s">
        <v>143</v>
      </c>
      <c r="Z880" s="13">
        <v>7594328</v>
      </c>
      <c r="AA880" s="13">
        <v>1664</v>
      </c>
      <c r="AB880" s="13">
        <v>832</v>
      </c>
      <c r="AE880" s="51">
        <f t="shared" si="260"/>
        <v>4</v>
      </c>
      <c r="AG880" s="6" t="str">
        <f t="shared" si="261"/>
        <v>90MB1BG0-C1BAY0</v>
      </c>
      <c r="AH880" s="6" t="str">
        <f t="shared" si="262"/>
        <v>59MB1BGB-MB0A01S</v>
      </c>
      <c r="AI880" s="6" t="str">
        <f t="shared" si="263"/>
        <v/>
      </c>
      <c r="AJ880" s="6" t="str">
        <f t="shared" si="264"/>
        <v/>
      </c>
      <c r="AK880" s="6" t="str">
        <f t="shared" si="265"/>
        <v/>
      </c>
      <c r="AL880" s="6" t="str">
        <f t="shared" si="266"/>
        <v/>
      </c>
      <c r="AM880" s="6" t="str">
        <f t="shared" si="267"/>
        <v/>
      </c>
      <c r="AN880" s="6" t="str">
        <f t="shared" si="268"/>
        <v/>
      </c>
      <c r="AO880" s="6" t="str">
        <f t="shared" si="269"/>
        <v xml:space="preserve">90MB1BG0-C1BAY0 | 59MB1BGB-MB0A01S |  |  |  |  |  | </v>
      </c>
      <c r="AP880" s="6">
        <f t="shared" si="270"/>
        <v>100</v>
      </c>
      <c r="AQ880" s="4"/>
      <c r="AR880" s="6" t="b">
        <f t="shared" si="271"/>
        <v>1</v>
      </c>
      <c r="AS880" s="6" t="str">
        <f t="shared" si="272"/>
        <v>461E | 90MB1BG0-C1BAY0 | 59MB1BGB-MB0A01S |  |  |  |  |  |  | uniq880</v>
      </c>
      <c r="AT880" s="63">
        <f>IF(NOT(AR880),IF(TRIM($H880)="","Assembly","Phantom Alt"),VLOOKUP(F880,ZPCS04!B:G,6,0))</f>
        <v>118</v>
      </c>
      <c r="AU880" s="7"/>
      <c r="AV880" s="38">
        <f ca="1">IF(TRIM($W880)="F",OFFSET($A$5,MATCH($AS880,$AS$5:$AS880,0)-1,0),$A880)</f>
        <v>880</v>
      </c>
      <c r="AW880" s="38">
        <f ca="1">IFERROR(OFFSET(ZPCS04!$A$1,MATCH(F880,ZPCS04!B:B,0)-1,0),100)</f>
        <v>1.9999999399999999</v>
      </c>
      <c r="AX880" s="7"/>
      <c r="AY880" s="6" t="b">
        <f t="shared" si="273"/>
        <v>1</v>
      </c>
      <c r="AZ880" s="6" t="b">
        <f t="shared" si="274"/>
        <v>1</v>
      </c>
      <c r="BB880" s="38" t="str">
        <f ca="1">IF(AT880="Phantom Alt",MATCH($AS880,$AS$5:$AS880,0),IF(OR(OFFSET($AF880,0,8-COUNTBLANK($AG880:$AN880))=$F879,$BE880=$BE879),$BB879,""))</f>
        <v/>
      </c>
      <c r="BC880" s="41"/>
      <c r="BD880" s="55" t="str">
        <f t="shared" si="275"/>
        <v>90MB1BG0-C1BAY0 | 11031-0001F500</v>
      </c>
      <c r="BE880" s="55" t="str">
        <f t="shared" ca="1" si="276"/>
        <v>90MB1BG0-C1BAY0 | 59MB1BGB-MB0A01S</v>
      </c>
      <c r="BF880" s="57">
        <f ca="1">IFERROR(VLOOKUP($BE880,$BD$5:$BF879,3,0)*$AE880,VLOOKUP($C880,Demanda!$A:$B,2,0)*$AE880)*IF(AT880="Phantom Alt",$BC880,TRUE)</f>
        <v>6000</v>
      </c>
      <c r="BG880" s="57">
        <f t="shared" ca="1" si="277"/>
        <v>6000</v>
      </c>
      <c r="BH880" s="57">
        <f>SUMIF(Invoice!A:A,F880,Invoice!B:B)</f>
        <v>6000</v>
      </c>
      <c r="BI880" s="57">
        <f t="shared" ca="1" si="278"/>
        <v>6000</v>
      </c>
      <c r="BJ880" s="57">
        <f ca="1">MIN((BI880-SUMIF($AS$5:AS879,AS880,$BJ$5:BJ879)),MAX(0,BH880-SUMIF($F$5:F879,F880,$BJ$5:BJ879)))</f>
        <v>6000</v>
      </c>
      <c r="BK880" s="57">
        <f t="shared" ca="1" si="279"/>
        <v>0</v>
      </c>
      <c r="BL880" s="57">
        <f ca="1">MAX(0,SUMIF(Invoice!A:A,F880,Invoice!B:B)-SUMIF(F:F,F880,BJ:BJ))*(COUNTIF(F:F,F880)=COUNTIF($F$5:F880,F880))</f>
        <v>0</v>
      </c>
    </row>
    <row r="881" spans="1:65" hidden="1">
      <c r="A881" s="43">
        <v>881</v>
      </c>
      <c r="B881" s="13" t="s">
        <v>145</v>
      </c>
      <c r="C881" s="13" t="s">
        <v>5706</v>
      </c>
      <c r="D881" s="13">
        <v>2</v>
      </c>
      <c r="E881" s="13">
        <v>2900</v>
      </c>
      <c r="F881" s="71" t="s">
        <v>1872</v>
      </c>
      <c r="G881" s="71" t="s">
        <v>1873</v>
      </c>
      <c r="I881" s="13" t="s">
        <v>54</v>
      </c>
      <c r="J881" s="28">
        <v>0</v>
      </c>
      <c r="K881" s="13" t="s">
        <v>148</v>
      </c>
      <c r="L881" s="13" t="s">
        <v>53</v>
      </c>
      <c r="M881" s="13">
        <v>14</v>
      </c>
      <c r="N881" s="13">
        <v>14</v>
      </c>
      <c r="O881" s="13">
        <v>1</v>
      </c>
      <c r="R881" s="13" t="s">
        <v>73</v>
      </c>
      <c r="S881" s="13" t="s">
        <v>73</v>
      </c>
      <c r="T881" s="13">
        <v>44901</v>
      </c>
      <c r="U881" s="13">
        <v>2958465</v>
      </c>
      <c r="V881" s="13" t="s">
        <v>5707</v>
      </c>
      <c r="W881" s="13" t="s">
        <v>144</v>
      </c>
      <c r="Y881" s="13" t="s">
        <v>143</v>
      </c>
      <c r="Z881" s="13">
        <v>7594328</v>
      </c>
      <c r="AA881" s="13">
        <v>1666</v>
      </c>
      <c r="AB881" s="13">
        <v>833</v>
      </c>
      <c r="AE881" s="51">
        <f t="shared" si="260"/>
        <v>14</v>
      </c>
      <c r="AG881" s="6" t="str">
        <f t="shared" si="261"/>
        <v>90MB1BG0-C1BAY0</v>
      </c>
      <c r="AH881" s="6" t="str">
        <f t="shared" si="262"/>
        <v>59MB1BGB-MB0A01S</v>
      </c>
      <c r="AI881" s="6" t="str">
        <f t="shared" si="263"/>
        <v/>
      </c>
      <c r="AJ881" s="6" t="str">
        <f t="shared" si="264"/>
        <v/>
      </c>
      <c r="AK881" s="6" t="str">
        <f t="shared" si="265"/>
        <v/>
      </c>
      <c r="AL881" s="6" t="str">
        <f t="shared" si="266"/>
        <v/>
      </c>
      <c r="AM881" s="6" t="str">
        <f t="shared" si="267"/>
        <v/>
      </c>
      <c r="AN881" s="6" t="str">
        <f t="shared" si="268"/>
        <v/>
      </c>
      <c r="AO881" s="6" t="str">
        <f t="shared" si="269"/>
        <v xml:space="preserve">90MB1BG0-C1BAY0 | 59MB1BGB-MB0A01S |  |  |  |  |  | </v>
      </c>
      <c r="AP881" s="6">
        <f t="shared" si="270"/>
        <v>100</v>
      </c>
      <c r="AQ881" s="4"/>
      <c r="AR881" s="6" t="b">
        <f t="shared" si="271"/>
        <v>1</v>
      </c>
      <c r="AS881" s="6" t="str">
        <f t="shared" si="272"/>
        <v>461E | 90MB1BG0-C1BAY0 | 59MB1BGB-MB0A01S |  |  |  |  |  |  | uniq881</v>
      </c>
      <c r="AT881" s="63">
        <f>IF(NOT(AR881),IF(TRIM($H881)="","Assembly","Phantom Alt"),VLOOKUP(F881,ZPCS04!B:G,6,0))</f>
        <v>119</v>
      </c>
      <c r="AU881" s="7"/>
      <c r="AV881" s="38">
        <f ca="1">IF(TRIM($W881)="F",OFFSET($A$5,MATCH($AS881,$AS$5:$AS881,0)-1,0),$A881)</f>
        <v>881</v>
      </c>
      <c r="AW881" s="38">
        <f ca="1">IFERROR(OFFSET(ZPCS04!$A$1,MATCH(F881,ZPCS04!B:B,0)-1,0),100)</f>
        <v>1.99999978</v>
      </c>
      <c r="AX881" s="7"/>
      <c r="AY881" s="6" t="b">
        <f t="shared" si="273"/>
        <v>1</v>
      </c>
      <c r="AZ881" s="6" t="b">
        <f t="shared" si="274"/>
        <v>1</v>
      </c>
      <c r="BB881" s="38" t="str">
        <f ca="1">IF(AT881="Phantom Alt",MATCH($AS881,$AS$5:$AS881,0),IF(OR(OFFSET($AF881,0,8-COUNTBLANK($AG881:$AN881))=$F880,$BE881=$BE880),$BB880,""))</f>
        <v/>
      </c>
      <c r="BC881" s="41"/>
      <c r="BD881" s="55" t="str">
        <f t="shared" si="275"/>
        <v>90MB1BG0-C1BAY0 | 11031-0004F600</v>
      </c>
      <c r="BE881" s="55" t="str">
        <f t="shared" ca="1" si="276"/>
        <v>90MB1BG0-C1BAY0 | 59MB1BGB-MB0A01S</v>
      </c>
      <c r="BF881" s="57">
        <f ca="1">IFERROR(VLOOKUP($BE881,$BD$5:$BF880,3,0)*$AE881,VLOOKUP($C881,Demanda!$A:$B,2,0)*$AE881)*IF(AT881="Phantom Alt",$BC881,TRUE)</f>
        <v>21000</v>
      </c>
      <c r="BG881" s="57">
        <f t="shared" ca="1" si="277"/>
        <v>21000</v>
      </c>
      <c r="BH881" s="57">
        <f>SUMIF(Invoice!A:A,F881,Invoice!B:B)</f>
        <v>22000</v>
      </c>
      <c r="BI881" s="57">
        <f t="shared" ca="1" si="278"/>
        <v>21000</v>
      </c>
      <c r="BJ881" s="57">
        <f ca="1">MIN((BI881-SUMIF($AS$5:AS880,AS881,$BJ$5:BJ880)),MAX(0,BH881-SUMIF($F$5:F880,F881,$BJ$5:BJ880)))</f>
        <v>21000</v>
      </c>
      <c r="BK881" s="57">
        <f t="shared" ca="1" si="279"/>
        <v>0</v>
      </c>
      <c r="BL881" s="57">
        <f ca="1">MAX(0,SUMIF(Invoice!A:A,F881,Invoice!B:B)-SUMIF(F:F,F881,BJ:BJ))*(COUNTIF(F:F,F881)=COUNTIF($F$5:F881,F881))</f>
        <v>1000</v>
      </c>
    </row>
    <row r="882" spans="1:65" hidden="1">
      <c r="A882" s="43">
        <v>882</v>
      </c>
      <c r="B882" s="13" t="s">
        <v>145</v>
      </c>
      <c r="C882" s="13" t="s">
        <v>5706</v>
      </c>
      <c r="D882" s="13">
        <v>2</v>
      </c>
      <c r="E882" s="13">
        <v>2910</v>
      </c>
      <c r="F882" s="71" t="s">
        <v>1874</v>
      </c>
      <c r="G882" s="71" t="s">
        <v>1875</v>
      </c>
      <c r="I882" s="13" t="s">
        <v>54</v>
      </c>
      <c r="J882" s="28">
        <v>0</v>
      </c>
      <c r="K882" s="13" t="s">
        <v>148</v>
      </c>
      <c r="L882" s="13" t="s">
        <v>53</v>
      </c>
      <c r="M882" s="13">
        <v>10</v>
      </c>
      <c r="N882" s="13">
        <v>10</v>
      </c>
      <c r="O882" s="13">
        <v>1</v>
      </c>
      <c r="R882" s="13" t="s">
        <v>73</v>
      </c>
      <c r="S882" s="13" t="s">
        <v>73</v>
      </c>
      <c r="T882" s="13">
        <v>44901</v>
      </c>
      <c r="U882" s="13">
        <v>2958465</v>
      </c>
      <c r="V882" s="13" t="s">
        <v>5707</v>
      </c>
      <c r="W882" s="13" t="s">
        <v>144</v>
      </c>
      <c r="Y882" s="13" t="s">
        <v>143</v>
      </c>
      <c r="Z882" s="13">
        <v>7594328</v>
      </c>
      <c r="AA882" s="13">
        <v>1668</v>
      </c>
      <c r="AB882" s="13">
        <v>834</v>
      </c>
      <c r="AE882" s="51">
        <f t="shared" si="260"/>
        <v>10</v>
      </c>
      <c r="AG882" s="6" t="str">
        <f t="shared" si="261"/>
        <v>90MB1BG0-C1BAY0</v>
      </c>
      <c r="AH882" s="6" t="str">
        <f t="shared" si="262"/>
        <v>59MB1BGB-MB0A01S</v>
      </c>
      <c r="AI882" s="6" t="str">
        <f t="shared" si="263"/>
        <v/>
      </c>
      <c r="AJ882" s="6" t="str">
        <f t="shared" si="264"/>
        <v/>
      </c>
      <c r="AK882" s="6" t="str">
        <f t="shared" si="265"/>
        <v/>
      </c>
      <c r="AL882" s="6" t="str">
        <f t="shared" si="266"/>
        <v/>
      </c>
      <c r="AM882" s="6" t="str">
        <f t="shared" si="267"/>
        <v/>
      </c>
      <c r="AN882" s="6" t="str">
        <f t="shared" si="268"/>
        <v/>
      </c>
      <c r="AO882" s="6" t="str">
        <f t="shared" si="269"/>
        <v xml:space="preserve">90MB1BG0-C1BAY0 | 59MB1BGB-MB0A01S |  |  |  |  |  | </v>
      </c>
      <c r="AP882" s="6">
        <f t="shared" si="270"/>
        <v>100</v>
      </c>
      <c r="AQ882" s="4"/>
      <c r="AR882" s="6" t="b">
        <f t="shared" si="271"/>
        <v>1</v>
      </c>
      <c r="AS882" s="6" t="str">
        <f t="shared" si="272"/>
        <v>461E | 90MB1BG0-C1BAY0 | 59MB1BGB-MB0A01S |  |  |  |  |  |  | uniq882</v>
      </c>
      <c r="AT882" s="63">
        <f>IF(NOT(AR882),IF(TRIM($H882)="","Assembly","Phantom Alt"),VLOOKUP(F882,ZPCS04!B:G,6,0))</f>
        <v>120</v>
      </c>
      <c r="AU882" s="7"/>
      <c r="AV882" s="38">
        <f ca="1">IF(TRIM($W882)="F",OFFSET($A$5,MATCH($AS882,$AS$5:$AS882,0)-1,0),$A882)</f>
        <v>882</v>
      </c>
      <c r="AW882" s="38">
        <f ca="1">IFERROR(OFFSET(ZPCS04!$A$1,MATCH(F882,ZPCS04!B:B,0)-1,0),100)</f>
        <v>1.9999998400000001</v>
      </c>
      <c r="AX882" s="7"/>
      <c r="AY882" s="6" t="b">
        <f t="shared" si="273"/>
        <v>1</v>
      </c>
      <c r="AZ882" s="6" t="b">
        <f t="shared" si="274"/>
        <v>1</v>
      </c>
      <c r="BB882" s="38" t="str">
        <f ca="1">IF(AT882="Phantom Alt",MATCH($AS882,$AS$5:$AS882,0),IF(OR(OFFSET($AF882,0,8-COUNTBLANK($AG882:$AN882))=$F881,$BE882=$BE881),$BB881,""))</f>
        <v/>
      </c>
      <c r="BC882" s="41"/>
      <c r="BD882" s="55" t="str">
        <f t="shared" si="275"/>
        <v>90MB1BG0-C1BAY0 | 11031-0005F300</v>
      </c>
      <c r="BE882" s="55" t="str">
        <f t="shared" ca="1" si="276"/>
        <v>90MB1BG0-C1BAY0 | 59MB1BGB-MB0A01S</v>
      </c>
      <c r="BF882" s="57">
        <f ca="1">IFERROR(VLOOKUP($BE882,$BD$5:$BF881,3,0)*$AE882,VLOOKUP($C882,Demanda!$A:$B,2,0)*$AE882)*IF(AT882="Phantom Alt",$BC882,TRUE)</f>
        <v>15000</v>
      </c>
      <c r="BG882" s="57">
        <f t="shared" ca="1" si="277"/>
        <v>15000</v>
      </c>
      <c r="BH882" s="57">
        <f>SUMIF(Invoice!A:A,F882,Invoice!B:B)</f>
        <v>16000</v>
      </c>
      <c r="BI882" s="57">
        <f t="shared" ca="1" si="278"/>
        <v>15000</v>
      </c>
      <c r="BJ882" s="57">
        <f ca="1">MIN((BI882-SUMIF($AS$5:AS881,AS882,$BJ$5:BJ881)),MAX(0,BH882-SUMIF($F$5:F881,F882,$BJ$5:BJ881)))</f>
        <v>15000</v>
      </c>
      <c r="BK882" s="57">
        <f t="shared" ca="1" si="279"/>
        <v>0</v>
      </c>
      <c r="BL882" s="57">
        <f ca="1">MAX(0,SUMIF(Invoice!A:A,F882,Invoice!B:B)-SUMIF(F:F,F882,BJ:BJ))*(COUNTIF(F:F,F882)=COUNTIF($F$5:F882,F882))</f>
        <v>1000</v>
      </c>
    </row>
    <row r="883" spans="1:65" hidden="1">
      <c r="A883" s="43">
        <v>883</v>
      </c>
      <c r="B883" s="13" t="s">
        <v>145</v>
      </c>
      <c r="C883" s="13" t="s">
        <v>5706</v>
      </c>
      <c r="D883" s="13">
        <v>2</v>
      </c>
      <c r="E883" s="13">
        <v>2920</v>
      </c>
      <c r="F883" s="71" t="s">
        <v>1876</v>
      </c>
      <c r="G883" s="71" t="s">
        <v>1877</v>
      </c>
      <c r="I883" s="13" t="s">
        <v>54</v>
      </c>
      <c r="J883" s="28">
        <v>0</v>
      </c>
      <c r="K883" s="13" t="s">
        <v>148</v>
      </c>
      <c r="L883" s="13" t="s">
        <v>53</v>
      </c>
      <c r="M883" s="13">
        <v>9</v>
      </c>
      <c r="N883" s="13">
        <v>9</v>
      </c>
      <c r="O883" s="13">
        <v>1</v>
      </c>
      <c r="R883" s="13" t="s">
        <v>73</v>
      </c>
      <c r="S883" s="13" t="s">
        <v>73</v>
      </c>
      <c r="T883" s="13">
        <v>44901</v>
      </c>
      <c r="U883" s="13">
        <v>2958465</v>
      </c>
      <c r="V883" s="13" t="s">
        <v>5707</v>
      </c>
      <c r="W883" s="13" t="s">
        <v>144</v>
      </c>
      <c r="Y883" s="13" t="s">
        <v>143</v>
      </c>
      <c r="Z883" s="13">
        <v>7594328</v>
      </c>
      <c r="AA883" s="13">
        <v>1670</v>
      </c>
      <c r="AB883" s="13">
        <v>835</v>
      </c>
      <c r="AE883" s="51">
        <f t="shared" si="260"/>
        <v>9</v>
      </c>
      <c r="AG883" s="6" t="str">
        <f t="shared" si="261"/>
        <v>90MB1BG0-C1BAY0</v>
      </c>
      <c r="AH883" s="6" t="str">
        <f t="shared" si="262"/>
        <v>59MB1BGB-MB0A01S</v>
      </c>
      <c r="AI883" s="6" t="str">
        <f t="shared" si="263"/>
        <v/>
      </c>
      <c r="AJ883" s="6" t="str">
        <f t="shared" si="264"/>
        <v/>
      </c>
      <c r="AK883" s="6" t="str">
        <f t="shared" si="265"/>
        <v/>
      </c>
      <c r="AL883" s="6" t="str">
        <f t="shared" si="266"/>
        <v/>
      </c>
      <c r="AM883" s="6" t="str">
        <f t="shared" si="267"/>
        <v/>
      </c>
      <c r="AN883" s="6" t="str">
        <f t="shared" si="268"/>
        <v/>
      </c>
      <c r="AO883" s="6" t="str">
        <f t="shared" si="269"/>
        <v xml:space="preserve">90MB1BG0-C1BAY0 | 59MB1BGB-MB0A01S |  |  |  |  |  | </v>
      </c>
      <c r="AP883" s="6">
        <f t="shared" si="270"/>
        <v>100</v>
      </c>
      <c r="AQ883" s="4"/>
      <c r="AR883" s="6" t="b">
        <f t="shared" si="271"/>
        <v>1</v>
      </c>
      <c r="AS883" s="6" t="str">
        <f t="shared" si="272"/>
        <v>461E | 90MB1BG0-C1BAY0 | 59MB1BGB-MB0A01S |  |  |  |  |  |  | uniq883</v>
      </c>
      <c r="AT883" s="63">
        <f>IF(NOT(AR883),IF(TRIM($H883)="","Assembly","Phantom Alt"),VLOOKUP(F883,ZPCS04!B:G,6,0))</f>
        <v>121</v>
      </c>
      <c r="AU883" s="7"/>
      <c r="AV883" s="38">
        <f ca="1">IF(TRIM($W883)="F",OFFSET($A$5,MATCH($AS883,$AS$5:$AS883,0)-1,0),$A883)</f>
        <v>883</v>
      </c>
      <c r="AW883" s="38">
        <f ca="1">IFERROR(OFFSET(ZPCS04!$A$1,MATCH(F883,ZPCS04!B:B,0)-1,0),100)</f>
        <v>1.9999998560000001</v>
      </c>
      <c r="AX883" s="7"/>
      <c r="AY883" s="6" t="b">
        <f t="shared" si="273"/>
        <v>1</v>
      </c>
      <c r="AZ883" s="6" t="b">
        <f t="shared" si="274"/>
        <v>1</v>
      </c>
      <c r="BB883" s="38" t="str">
        <f ca="1">IF(AT883="Phantom Alt",MATCH($AS883,$AS$5:$AS883,0),IF(OR(OFFSET($AF883,0,8-COUNTBLANK($AG883:$AN883))=$F882,$BE883=$BE882),$BB882,""))</f>
        <v/>
      </c>
      <c r="BC883" s="41"/>
      <c r="BD883" s="55" t="str">
        <f t="shared" si="275"/>
        <v>90MB1BG0-C1BAY0 | 11031-0006F300</v>
      </c>
      <c r="BE883" s="55" t="str">
        <f t="shared" ca="1" si="276"/>
        <v>90MB1BG0-C1BAY0 | 59MB1BGB-MB0A01S</v>
      </c>
      <c r="BF883" s="57">
        <f ca="1">IFERROR(VLOOKUP($BE883,$BD$5:$BF882,3,0)*$AE883,VLOOKUP($C883,Demanda!$A:$B,2,0)*$AE883)*IF(AT883="Phantom Alt",$BC883,TRUE)</f>
        <v>13500</v>
      </c>
      <c r="BG883" s="57">
        <f t="shared" ca="1" si="277"/>
        <v>13500</v>
      </c>
      <c r="BH883" s="57">
        <f>SUMIF(Invoice!A:A,F883,Invoice!B:B)</f>
        <v>14400</v>
      </c>
      <c r="BI883" s="57">
        <f t="shared" ca="1" si="278"/>
        <v>13500</v>
      </c>
      <c r="BJ883" s="57">
        <f ca="1">MIN((BI883-SUMIF($AS$5:AS882,AS883,$BJ$5:BJ882)),MAX(0,BH883-SUMIF($F$5:F882,F883,$BJ$5:BJ882)))</f>
        <v>13500</v>
      </c>
      <c r="BK883" s="57">
        <f t="shared" ca="1" si="279"/>
        <v>0</v>
      </c>
      <c r="BL883" s="57">
        <f ca="1">MAX(0,SUMIF(Invoice!A:A,F883,Invoice!B:B)-SUMIF(F:F,F883,BJ:BJ))*(COUNTIF(F:F,F883)=COUNTIF($F$5:F883,F883))</f>
        <v>900</v>
      </c>
    </row>
    <row r="884" spans="1:65" hidden="1">
      <c r="A884" s="43">
        <v>884</v>
      </c>
      <c r="B884" s="13" t="s">
        <v>145</v>
      </c>
      <c r="C884" s="13" t="s">
        <v>5706</v>
      </c>
      <c r="D884" s="13">
        <v>2</v>
      </c>
      <c r="E884" s="13">
        <v>2930</v>
      </c>
      <c r="F884" s="71" t="s">
        <v>4136</v>
      </c>
      <c r="G884" s="71" t="s">
        <v>4137</v>
      </c>
      <c r="H884" s="13" t="s">
        <v>5737</v>
      </c>
      <c r="I884" s="13" t="s">
        <v>54</v>
      </c>
      <c r="J884" s="28">
        <v>100</v>
      </c>
      <c r="K884" s="13" t="s">
        <v>148</v>
      </c>
      <c r="L884" s="13" t="s">
        <v>53</v>
      </c>
      <c r="M884" s="13">
        <v>1</v>
      </c>
      <c r="N884" s="13">
        <v>1</v>
      </c>
      <c r="O884" s="13">
        <v>1</v>
      </c>
      <c r="P884" s="13">
        <v>2</v>
      </c>
      <c r="Q884" s="13">
        <v>1</v>
      </c>
      <c r="R884" s="13" t="s">
        <v>73</v>
      </c>
      <c r="S884" s="13" t="s">
        <v>73</v>
      </c>
      <c r="T884" s="13">
        <v>44901</v>
      </c>
      <c r="U884" s="13">
        <v>2958465</v>
      </c>
      <c r="V884" s="13" t="s">
        <v>5707</v>
      </c>
      <c r="W884" s="13" t="s">
        <v>144</v>
      </c>
      <c r="Y884" s="13" t="s">
        <v>143</v>
      </c>
      <c r="Z884" s="13">
        <v>7594328</v>
      </c>
      <c r="AA884" s="13">
        <v>1672</v>
      </c>
      <c r="AB884" s="13">
        <v>836</v>
      </c>
      <c r="AE884" s="51">
        <f t="shared" si="260"/>
        <v>1</v>
      </c>
      <c r="AG884" s="6" t="str">
        <f t="shared" si="261"/>
        <v>90MB1BG0-C1BAY0</v>
      </c>
      <c r="AH884" s="6" t="str">
        <f t="shared" si="262"/>
        <v>59MB1BGB-MB0A01S</v>
      </c>
      <c r="AI884" s="6" t="str">
        <f t="shared" si="263"/>
        <v/>
      </c>
      <c r="AJ884" s="6" t="str">
        <f t="shared" si="264"/>
        <v/>
      </c>
      <c r="AK884" s="6" t="str">
        <f t="shared" si="265"/>
        <v/>
      </c>
      <c r="AL884" s="6" t="str">
        <f t="shared" si="266"/>
        <v/>
      </c>
      <c r="AM884" s="6" t="str">
        <f t="shared" si="267"/>
        <v/>
      </c>
      <c r="AN884" s="6" t="str">
        <f t="shared" si="268"/>
        <v/>
      </c>
      <c r="AO884" s="6" t="str">
        <f t="shared" si="269"/>
        <v xml:space="preserve">90MB1BG0-C1BAY0 | 59MB1BGB-MB0A01S |  |  |  |  |  | </v>
      </c>
      <c r="AP884" s="6">
        <f t="shared" si="270"/>
        <v>100</v>
      </c>
      <c r="AQ884" s="4"/>
      <c r="AR884" s="6" t="b">
        <f t="shared" si="271"/>
        <v>1</v>
      </c>
      <c r="AS884" s="6" t="str">
        <f t="shared" si="272"/>
        <v>461E | 90MB1BG0-C1BAY0 | 59MB1BGB-MB0A01S |  |  |  |  |  |  | Q7</v>
      </c>
      <c r="AT884" s="63">
        <f>IF(NOT(AR884),IF(TRIM($H884)="","Assembly","Phantom Alt"),VLOOKUP(F884,ZPCS04!B:G,6,0))</f>
        <v>903</v>
      </c>
      <c r="AU884" s="7"/>
      <c r="AV884" s="38">
        <f ca="1">IF(TRIM($W884)="F",OFFSET($A$5,MATCH($AS884,$AS$5:$AS884,0)-1,0),$A884)</f>
        <v>884</v>
      </c>
      <c r="AW884" s="38">
        <f ca="1">IFERROR(OFFSET(ZPCS04!$A$1,MATCH(F884,ZPCS04!B:B,0)-1,0),100)</f>
        <v>1.999999965</v>
      </c>
      <c r="AX884" s="7"/>
      <c r="AY884" s="6" t="b">
        <f t="shared" si="273"/>
        <v>1</v>
      </c>
      <c r="AZ884" s="6" t="b">
        <f t="shared" si="274"/>
        <v>1</v>
      </c>
      <c r="BB884" s="38" t="str">
        <f ca="1">IF(AT884="Phantom Alt",MATCH($AS884,$AS$5:$AS884,0),IF(OR(OFFSET($AF884,0,8-COUNTBLANK($AG884:$AN884))=$F883,$BE884=$BE883),$BB883,""))</f>
        <v/>
      </c>
      <c r="BC884" s="41"/>
      <c r="BD884" s="55" t="str">
        <f t="shared" si="275"/>
        <v>90MB1BG0-C1BAY0 | 12003-00082100</v>
      </c>
      <c r="BE884" s="55" t="str">
        <f t="shared" ca="1" si="276"/>
        <v>90MB1BG0-C1BAY0 | 59MB1BGB-MB0A01S</v>
      </c>
      <c r="BF884" s="57">
        <f ca="1">IFERROR(VLOOKUP($BE884,$BD$5:$BF883,3,0)*$AE884,VLOOKUP($C884,Demanda!$A:$B,2,0)*$AE884)*IF(AT884="Phantom Alt",$BC884,TRUE)</f>
        <v>1500</v>
      </c>
      <c r="BG884" s="57">
        <f t="shared" ca="1" si="277"/>
        <v>1500</v>
      </c>
      <c r="BH884" s="57">
        <f>SUMIF(Invoice!A:A,F884,Invoice!B:B)</f>
        <v>3500</v>
      </c>
      <c r="BI884" s="57">
        <f t="shared" ca="1" si="278"/>
        <v>1500</v>
      </c>
      <c r="BJ884" s="57">
        <f ca="1">MIN((BI884-SUMIF($AS$5:AS883,AS884,$BJ$5:BJ883)),MAX(0,BH884-SUMIF($F$5:F883,F884,$BJ$5:BJ883)))</f>
        <v>1500</v>
      </c>
      <c r="BK884" s="57">
        <f t="shared" ca="1" si="279"/>
        <v>0</v>
      </c>
      <c r="BL884" s="57">
        <f ca="1">MAX(0,SUMIF(Invoice!A:A,F884,Invoice!B:B)-SUMIF(F:F,F884,BJ:BJ))*(COUNTIF(F:F,F884)=COUNTIF($F$5:F884,F884))</f>
        <v>2000</v>
      </c>
    </row>
    <row r="885" spans="1:65" hidden="1">
      <c r="A885" s="43">
        <v>887</v>
      </c>
      <c r="B885" s="13" t="s">
        <v>145</v>
      </c>
      <c r="C885" s="13" t="s">
        <v>5706</v>
      </c>
      <c r="D885" s="13">
        <v>2</v>
      </c>
      <c r="E885" s="13">
        <v>2930</v>
      </c>
      <c r="F885" s="71" t="s">
        <v>4138</v>
      </c>
      <c r="G885" s="71" t="s">
        <v>4139</v>
      </c>
      <c r="H885" s="13" t="s">
        <v>5737</v>
      </c>
      <c r="I885" s="13" t="s">
        <v>55</v>
      </c>
      <c r="J885" s="28">
        <v>0</v>
      </c>
      <c r="K885" s="13" t="s">
        <v>148</v>
      </c>
      <c r="L885" s="13" t="s">
        <v>53</v>
      </c>
      <c r="M885" s="13">
        <v>1</v>
      </c>
      <c r="O885" s="13">
        <v>1</v>
      </c>
      <c r="P885" s="13">
        <v>2</v>
      </c>
      <c r="Q885" s="13">
        <v>2</v>
      </c>
      <c r="R885" s="13" t="s">
        <v>73</v>
      </c>
      <c r="S885" s="13" t="s">
        <v>73</v>
      </c>
      <c r="T885" s="13">
        <v>44901</v>
      </c>
      <c r="U885" s="13">
        <v>2958465</v>
      </c>
      <c r="V885" s="13" t="s">
        <v>5707</v>
      </c>
      <c r="W885" s="13" t="s">
        <v>144</v>
      </c>
      <c r="Y885" s="13" t="s">
        <v>143</v>
      </c>
      <c r="Z885" s="13">
        <v>7594328</v>
      </c>
      <c r="AA885" s="13">
        <v>1674</v>
      </c>
      <c r="AB885" s="13">
        <v>837</v>
      </c>
      <c r="AE885" s="51">
        <f t="shared" si="260"/>
        <v>1</v>
      </c>
      <c r="AG885" s="6" t="str">
        <f t="shared" si="261"/>
        <v>90MB1BG0-C1BAY0</v>
      </c>
      <c r="AH885" s="6" t="str">
        <f t="shared" si="262"/>
        <v>59MB1BGB-MB0A01S</v>
      </c>
      <c r="AI885" s="6" t="str">
        <f t="shared" si="263"/>
        <v/>
      </c>
      <c r="AJ885" s="6" t="str">
        <f t="shared" si="264"/>
        <v/>
      </c>
      <c r="AK885" s="6" t="str">
        <f t="shared" si="265"/>
        <v/>
      </c>
      <c r="AL885" s="6" t="str">
        <f t="shared" si="266"/>
        <v/>
      </c>
      <c r="AM885" s="6" t="str">
        <f t="shared" si="267"/>
        <v/>
      </c>
      <c r="AN885" s="6" t="str">
        <f t="shared" si="268"/>
        <v/>
      </c>
      <c r="AO885" s="6" t="str">
        <f t="shared" si="269"/>
        <v xml:space="preserve">90MB1BG0-C1BAY0 | 59MB1BGB-MB0A01S |  |  |  |  |  | </v>
      </c>
      <c r="AP885" s="6">
        <f t="shared" si="270"/>
        <v>0</v>
      </c>
      <c r="AQ885" s="4"/>
      <c r="AR885" s="6" t="b">
        <f t="shared" si="271"/>
        <v>1</v>
      </c>
      <c r="AS885" s="6" t="str">
        <f t="shared" si="272"/>
        <v>461E | 90MB1BG0-C1BAY0 | 59MB1BGB-MB0A01S |  |  |  |  |  |  | Q7</v>
      </c>
      <c r="AT885" s="63">
        <f>IF(NOT(AR885),IF(TRIM($H885)="","Assembly","Phantom Alt"),VLOOKUP(F885,ZPCS04!B:G,6,0))</f>
        <v>903</v>
      </c>
      <c r="AU885" s="7"/>
      <c r="AV885" s="38">
        <f ca="1">IF(TRIM($W885)="F",OFFSET($A$5,MATCH($AS885,$AS$5:$AS885,0)-1,0),$A885)</f>
        <v>884</v>
      </c>
      <c r="AW885" s="38">
        <f ca="1">IFERROR(OFFSET(ZPCS04!$A$1,MATCH(F885,ZPCS04!B:B,0)-1,0),100)</f>
        <v>2</v>
      </c>
      <c r="AX885" s="7"/>
      <c r="AY885" s="6" t="b">
        <f t="shared" si="273"/>
        <v>1</v>
      </c>
      <c r="AZ885" s="6" t="b">
        <f t="shared" si="274"/>
        <v>1</v>
      </c>
      <c r="BB885" s="38" t="str">
        <f ca="1">IF(AT885="Phantom Alt",MATCH($AS885,$AS$5:$AS885,0),IF(OR(OFFSET($AF885,0,8-COUNTBLANK($AG885:$AN885))=$F884,$BE885=$BE884),$BB884,""))</f>
        <v/>
      </c>
      <c r="BC885" s="41"/>
      <c r="BD885" s="55" t="str">
        <f t="shared" si="275"/>
        <v>90MB1BG0-C1BAY0 | 12003-00083100</v>
      </c>
      <c r="BE885" s="55" t="str">
        <f t="shared" ca="1" si="276"/>
        <v>90MB1BG0-C1BAY0 | 59MB1BGB-MB0A01S</v>
      </c>
      <c r="BF885" s="57">
        <f ca="1">IFERROR(VLOOKUP($BE885,$BD$5:$BF884,3,0)*$AE885,VLOOKUP($C885,Demanda!$A:$B,2,0)*$AE885)*IF(AT885="Phantom Alt",$BC885,TRUE)</f>
        <v>1500</v>
      </c>
      <c r="BG885" s="57">
        <f t="shared" ca="1" si="277"/>
        <v>0</v>
      </c>
      <c r="BH885" s="57">
        <f>SUMIF(Invoice!A:A,F885,Invoice!B:B)</f>
        <v>0</v>
      </c>
      <c r="BI885" s="57">
        <f t="shared" ca="1" si="278"/>
        <v>1500</v>
      </c>
      <c r="BJ885" s="57">
        <f ca="1">MIN((BI885-SUMIF($AS$5:AS884,AS885,$BJ$5:BJ884)),MAX(0,BH885-SUMIF($F$5:F884,F885,$BJ$5:BJ884)))</f>
        <v>0</v>
      </c>
      <c r="BK885" s="57">
        <f t="shared" ca="1" si="279"/>
        <v>0</v>
      </c>
      <c r="BL885" s="57">
        <f ca="1">MAX(0,SUMIF(Invoice!A:A,F885,Invoice!B:B)-SUMIF(F:F,F885,BJ:BJ))*(COUNTIF(F:F,F885)=COUNTIF($F$5:F885,F885))</f>
        <v>0</v>
      </c>
    </row>
    <row r="886" spans="1:65" hidden="1">
      <c r="A886" s="43">
        <v>885</v>
      </c>
      <c r="B886" s="13" t="s">
        <v>145</v>
      </c>
      <c r="C886" s="13" t="s">
        <v>5706</v>
      </c>
      <c r="D886" s="13">
        <v>2</v>
      </c>
      <c r="E886" s="13">
        <v>2940</v>
      </c>
      <c r="F886" s="71" t="s">
        <v>5738</v>
      </c>
      <c r="G886" s="71" t="s">
        <v>2007</v>
      </c>
      <c r="H886" s="13" t="s">
        <v>1846</v>
      </c>
      <c r="I886" s="13" t="s">
        <v>54</v>
      </c>
      <c r="J886" s="28">
        <v>100</v>
      </c>
      <c r="K886" s="13" t="s">
        <v>260</v>
      </c>
      <c r="L886" s="13" t="s">
        <v>272</v>
      </c>
      <c r="M886" s="13">
        <v>1</v>
      </c>
      <c r="N886" s="13">
        <v>1</v>
      </c>
      <c r="O886" s="13">
        <v>1</v>
      </c>
      <c r="P886" s="13">
        <v>2</v>
      </c>
      <c r="Q886" s="13">
        <v>1</v>
      </c>
      <c r="R886" s="13" t="s">
        <v>73</v>
      </c>
      <c r="S886" s="13" t="s">
        <v>73</v>
      </c>
      <c r="T886" s="13">
        <v>44901</v>
      </c>
      <c r="U886" s="13">
        <v>2958465</v>
      </c>
      <c r="V886" s="13" t="s">
        <v>5707</v>
      </c>
      <c r="W886" s="13" t="s">
        <v>142</v>
      </c>
      <c r="Y886" s="13" t="s">
        <v>143</v>
      </c>
      <c r="Z886" s="13">
        <v>7594328</v>
      </c>
      <c r="AA886" s="13">
        <v>1676</v>
      </c>
      <c r="AB886" s="13">
        <v>838</v>
      </c>
      <c r="AE886" s="51">
        <f t="shared" si="260"/>
        <v>1</v>
      </c>
      <c r="AG886" s="6" t="str">
        <f t="shared" si="261"/>
        <v>90MB1BG0-C1BAY0</v>
      </c>
      <c r="AH886" s="6" t="str">
        <f t="shared" si="262"/>
        <v>59MB1BGB-MB0A01S</v>
      </c>
      <c r="AI886" s="6" t="str">
        <f t="shared" si="263"/>
        <v/>
      </c>
      <c r="AJ886" s="6" t="str">
        <f t="shared" si="264"/>
        <v/>
      </c>
      <c r="AK886" s="6" t="str">
        <f t="shared" si="265"/>
        <v/>
      </c>
      <c r="AL886" s="6" t="str">
        <f t="shared" si="266"/>
        <v/>
      </c>
      <c r="AM886" s="6" t="str">
        <f t="shared" si="267"/>
        <v/>
      </c>
      <c r="AN886" s="6" t="str">
        <f t="shared" si="268"/>
        <v/>
      </c>
      <c r="AO886" s="6" t="str">
        <f t="shared" si="269"/>
        <v xml:space="preserve">90MB1BG0-C1BAY0 | 59MB1BGB-MB0A01S |  |  |  |  |  | </v>
      </c>
      <c r="AP886" s="6">
        <f t="shared" si="270"/>
        <v>100</v>
      </c>
      <c r="AQ886" s="4"/>
      <c r="AR886" s="6" t="b">
        <f t="shared" si="271"/>
        <v>0</v>
      </c>
      <c r="AS886" s="6" t="str">
        <f t="shared" si="272"/>
        <v>461E | 90MB1BG0-C1BAY0 | 59MB1BGB-MB0A01S |  |  |  |  |  |  | Q8</v>
      </c>
      <c r="AT886" s="63" t="str">
        <f>IF(NOT(AR886),IF(TRIM($H886)="","Assembly","Phantom Alt"),VLOOKUP(F886,ZPCS04!B:G,6,0))</f>
        <v>Phantom Alt</v>
      </c>
      <c r="AU886" s="7"/>
      <c r="AV886" s="38">
        <f ca="1">IF(TRIM($W886)="F",OFFSET($A$5,MATCH($AS886,$AS$5:$AS886,0)-1,0),$A886)</f>
        <v>885</v>
      </c>
      <c r="AW886" s="38">
        <f ca="1">IFERROR(OFFSET(ZPCS04!$A$1,MATCH(F886,ZPCS04!B:B,0)-1,0),100)</f>
        <v>100</v>
      </c>
      <c r="AX886" s="7"/>
      <c r="AY886" s="6" t="b">
        <f t="shared" si="273"/>
        <v>1</v>
      </c>
      <c r="AZ886" s="6" t="b">
        <f t="shared" si="274"/>
        <v>1</v>
      </c>
      <c r="BB886" s="38">
        <f ca="1">IF(AT886="Phantom Alt",MATCH($AS886,$AS$5:$AS886,0),IF(OR(OFFSET($AF886,0,8-COUNTBLANK($AG886:$AN886))=$F885,$BE886=$BE885),$BB885,""))</f>
        <v>882</v>
      </c>
      <c r="BC886" s="41">
        <v>1</v>
      </c>
      <c r="BD886" s="55" t="str">
        <f t="shared" si="275"/>
        <v>90MB1BG0-C1BAY0 | LBLSFISASUS02-GR-A</v>
      </c>
      <c r="BE886" s="55" t="str">
        <f t="shared" ca="1" si="276"/>
        <v>90MB1BG0-C1BAY0 | 59MB1BGB-MB0A01S</v>
      </c>
      <c r="BF886" s="57">
        <f ca="1">IFERROR(VLOOKUP($BE886,$BD$5:$BF885,3,0)*$AE886,VLOOKUP($C886,Demanda!$A:$B,2,0)*$AE886)*IF(AT886="Phantom Alt",$BC886,TRUE)</f>
        <v>1500</v>
      </c>
      <c r="BG886" s="57">
        <f t="shared" ca="1" si="277"/>
        <v>1500</v>
      </c>
      <c r="BH886" s="57">
        <f>SUMIF(Invoice!A:A,F886,Invoice!B:B)</f>
        <v>0</v>
      </c>
      <c r="BI886" s="57">
        <f t="shared" ca="1" si="278"/>
        <v>1500</v>
      </c>
      <c r="BJ886" s="57">
        <f ca="1">MIN((BI886-SUMIF($AS$5:AS885,AS886,$BJ$5:BJ885)),MAX(0,BH886-SUMIF($F$5:F885,F886,$BJ$5:BJ885)))</f>
        <v>0</v>
      </c>
      <c r="BK886" s="57">
        <f t="shared" ca="1" si="279"/>
        <v>0</v>
      </c>
      <c r="BL886" s="57">
        <f ca="1">MAX(0,SUMIF(Invoice!A:A,F886,Invoice!B:B)-SUMIF(F:F,F886,BJ:BJ))*(COUNTIF(F:F,F886)=COUNTIF($F$5:F886,F886))</f>
        <v>0</v>
      </c>
    </row>
    <row r="887" spans="1:65">
      <c r="A887" s="43">
        <v>886</v>
      </c>
      <c r="B887" s="13" t="s">
        <v>145</v>
      </c>
      <c r="C887" s="13" t="s">
        <v>5706</v>
      </c>
      <c r="D887" s="13">
        <v>3</v>
      </c>
      <c r="E887" s="13">
        <v>10</v>
      </c>
      <c r="F887" s="71" t="s">
        <v>2008</v>
      </c>
      <c r="G887" s="71" t="s">
        <v>2009</v>
      </c>
      <c r="I887" s="13" t="s">
        <v>54</v>
      </c>
      <c r="J887" s="28">
        <v>0</v>
      </c>
      <c r="K887" s="13" t="s">
        <v>148</v>
      </c>
      <c r="L887" s="13" t="s">
        <v>53</v>
      </c>
      <c r="M887" s="13">
        <v>1</v>
      </c>
      <c r="N887" s="13">
        <v>1</v>
      </c>
      <c r="O887" s="13">
        <v>1</v>
      </c>
      <c r="R887" s="13" t="s">
        <v>73</v>
      </c>
      <c r="S887" s="13" t="s">
        <v>73</v>
      </c>
      <c r="T887" s="13">
        <v>44901</v>
      </c>
      <c r="U887" s="13">
        <v>2958465</v>
      </c>
      <c r="V887" s="13" t="s">
        <v>5707</v>
      </c>
      <c r="W887" s="13" t="s">
        <v>144</v>
      </c>
      <c r="Y887" s="13" t="s">
        <v>143</v>
      </c>
      <c r="Z887" s="13">
        <v>7603297</v>
      </c>
      <c r="AA887" s="13">
        <v>2</v>
      </c>
      <c r="AB887" s="13">
        <v>1</v>
      </c>
      <c r="AE887" s="51">
        <f t="shared" si="260"/>
        <v>1</v>
      </c>
      <c r="AG887" s="6" t="str">
        <f t="shared" si="261"/>
        <v>90MB1BG0-C1BAY0</v>
      </c>
      <c r="AH887" s="6" t="str">
        <f t="shared" si="262"/>
        <v>59MB1BGB-MB0A01S</v>
      </c>
      <c r="AI887" s="6" t="str">
        <f t="shared" si="263"/>
        <v>LBLSFISASUS02-GR-A</v>
      </c>
      <c r="AJ887" s="6" t="str">
        <f t="shared" si="264"/>
        <v/>
      </c>
      <c r="AK887" s="6" t="str">
        <f t="shared" si="265"/>
        <v/>
      </c>
      <c r="AL887" s="6" t="str">
        <f t="shared" si="266"/>
        <v/>
      </c>
      <c r="AM887" s="6" t="str">
        <f t="shared" si="267"/>
        <v/>
      </c>
      <c r="AN887" s="6" t="str">
        <f t="shared" si="268"/>
        <v/>
      </c>
      <c r="AO887" s="6" t="str">
        <f t="shared" si="269"/>
        <v xml:space="preserve">90MB1BG0-C1BAY0 | 59MB1BGB-MB0A01S | LBLSFISASUS02-GR-A |  |  |  |  | </v>
      </c>
      <c r="AP887" s="6">
        <f t="shared" si="270"/>
        <v>100</v>
      </c>
      <c r="AQ887" s="4"/>
      <c r="AR887" s="6" t="b">
        <f t="shared" si="271"/>
        <v>1</v>
      </c>
      <c r="AS887" s="6" t="str">
        <f t="shared" si="272"/>
        <v>461E | 90MB1BG0-C1BAY0 | 59MB1BGB-MB0A01S | LBLSFISASUS02-GR-A |  |  |  |  |  | uniq887</v>
      </c>
      <c r="AT887" s="63">
        <f>IF(NOT(AR887),IF(TRIM($H887)="","Assembly","Phantom Alt"),VLOOKUP(F887,ZPCS04!B:G,6,0))</f>
        <v>292</v>
      </c>
      <c r="AU887" s="7"/>
      <c r="AV887" s="38">
        <f ca="1">IF(TRIM($W887)="F",OFFSET($A$5,MATCH($AS887,$AS$5:$AS887,0)-1,0),$A887)</f>
        <v>886</v>
      </c>
      <c r="AW887" s="38">
        <f ca="1">IFERROR(OFFSET(ZPCS04!$A$1,MATCH(F887,ZPCS04!B:B,0)-1,0),100)</f>
        <v>2</v>
      </c>
      <c r="AX887" s="7"/>
      <c r="AY887" s="6" t="b">
        <f t="shared" si="273"/>
        <v>1</v>
      </c>
      <c r="AZ887" s="6" t="b">
        <f t="shared" si="274"/>
        <v>1</v>
      </c>
      <c r="BB887" s="38">
        <f ca="1">IF(AT887="Phantom Alt",MATCH($AS887,$AS$5:$AS887,0),IF(OR(OFFSET($AF887,0,8-COUNTBLANK($AG887:$AN887))=$F886,$BE887=$BE886),$BB886,""))</f>
        <v>882</v>
      </c>
      <c r="BC887" s="41"/>
      <c r="BD887" s="55" t="str">
        <f t="shared" si="275"/>
        <v>90MB1BG0-C1BAY0 | 15L-00000101-01</v>
      </c>
      <c r="BE887" s="55" t="str">
        <f t="shared" ca="1" si="276"/>
        <v>90MB1BG0-C1BAY0 | LBLSFISASUS02-GR-A</v>
      </c>
      <c r="BF887" s="57">
        <f ca="1">IFERROR(VLOOKUP($BE887,$BD$5:$BF886,3,0)*$AE887,VLOOKUP($C887,Demanda!$A:$B,2,0)*$AE887)*IF(AT887="Phantom Alt",$BC887,TRUE)</f>
        <v>1500</v>
      </c>
      <c r="BG887" s="57">
        <f t="shared" ca="1" si="277"/>
        <v>1500</v>
      </c>
      <c r="BH887" s="57">
        <f>SUMIF(Invoice!A:A,F887,Invoice!B:B)</f>
        <v>0</v>
      </c>
      <c r="BI887" s="57">
        <f t="shared" ca="1" si="278"/>
        <v>1500</v>
      </c>
      <c r="BJ887" s="57">
        <f ca="1">MIN((BI887-SUMIF($AS$5:AS886,AS887,$BJ$5:BJ886)),MAX(0,BH887-SUMIF($F$5:F886,F887,$BJ$5:BJ886)))</f>
        <v>0</v>
      </c>
      <c r="BK887" s="57">
        <f t="shared" ca="1" si="279"/>
        <v>-1500</v>
      </c>
      <c r="BL887" s="57">
        <f ca="1">MAX(0,SUMIF(Invoice!A:A,F887,Invoice!B:B)-SUMIF(F:F,F887,BJ:BJ))*(COUNTIF(F:F,F887)=COUNTIF($F$5:F887,F887))</f>
        <v>0</v>
      </c>
      <c r="BM887" s="44" t="str">
        <f>VLOOKUP(F887,[1]Sheet1!$A:$H,8,0)</f>
        <v>National - except indicated in codes 3, 4, 5 or 8.</v>
      </c>
    </row>
    <row r="888" spans="1:65" hidden="1">
      <c r="A888" s="43">
        <v>888</v>
      </c>
      <c r="B888" s="13" t="s">
        <v>145</v>
      </c>
      <c r="C888" s="13" t="s">
        <v>5706</v>
      </c>
      <c r="D888" s="13">
        <v>2</v>
      </c>
      <c r="E888" s="13">
        <v>2940</v>
      </c>
      <c r="F888" s="71" t="s">
        <v>5739</v>
      </c>
      <c r="G888" s="71" t="s">
        <v>2010</v>
      </c>
      <c r="H888" s="13" t="s">
        <v>1846</v>
      </c>
      <c r="I888" s="13" t="s">
        <v>55</v>
      </c>
      <c r="J888" s="28">
        <v>0</v>
      </c>
      <c r="K888" s="13" t="s">
        <v>260</v>
      </c>
      <c r="L888" s="13" t="s">
        <v>272</v>
      </c>
      <c r="M888" s="13">
        <v>1</v>
      </c>
      <c r="O888" s="13">
        <v>1</v>
      </c>
      <c r="P888" s="13">
        <v>2</v>
      </c>
      <c r="Q888" s="13">
        <v>2</v>
      </c>
      <c r="R888" s="13" t="s">
        <v>73</v>
      </c>
      <c r="S888" s="13" t="s">
        <v>73</v>
      </c>
      <c r="T888" s="13">
        <v>44901</v>
      </c>
      <c r="U888" s="13">
        <v>2958465</v>
      </c>
      <c r="V888" s="13" t="s">
        <v>5707</v>
      </c>
      <c r="W888" s="13" t="s">
        <v>142</v>
      </c>
      <c r="Y888" s="13" t="s">
        <v>143</v>
      </c>
      <c r="Z888" s="13">
        <v>7594328</v>
      </c>
      <c r="AA888" s="13">
        <v>1678</v>
      </c>
      <c r="AB888" s="13">
        <v>839</v>
      </c>
      <c r="AE888" s="51">
        <f t="shared" si="260"/>
        <v>1</v>
      </c>
      <c r="AG888" s="6" t="str">
        <f t="shared" si="261"/>
        <v>90MB1BG0-C1BAY0</v>
      </c>
      <c r="AH888" s="6" t="str">
        <f t="shared" si="262"/>
        <v>59MB1BGB-MB0A01S</v>
      </c>
      <c r="AI888" s="6" t="str">
        <f t="shared" si="263"/>
        <v/>
      </c>
      <c r="AJ888" s="6" t="str">
        <f t="shared" si="264"/>
        <v/>
      </c>
      <c r="AK888" s="6" t="str">
        <f t="shared" si="265"/>
        <v/>
      </c>
      <c r="AL888" s="6" t="str">
        <f t="shared" si="266"/>
        <v/>
      </c>
      <c r="AM888" s="6" t="str">
        <f t="shared" si="267"/>
        <v/>
      </c>
      <c r="AN888" s="6" t="str">
        <f t="shared" si="268"/>
        <v/>
      </c>
      <c r="AO888" s="6" t="str">
        <f t="shared" si="269"/>
        <v xml:space="preserve">90MB1BG0-C1BAY0 | 59MB1BGB-MB0A01S |  |  |  |  |  | </v>
      </c>
      <c r="AP888" s="6">
        <f t="shared" si="270"/>
        <v>0</v>
      </c>
      <c r="AQ888" s="4"/>
      <c r="AR888" s="6" t="b">
        <f t="shared" si="271"/>
        <v>0</v>
      </c>
      <c r="AS888" s="6" t="str">
        <f t="shared" si="272"/>
        <v>461E | 90MB1BG0-C1BAY0 | 59MB1BGB-MB0A01S |  |  |  |  |  |  | Q8</v>
      </c>
      <c r="AT888" s="63" t="str">
        <f>IF(NOT(AR888),IF(TRIM($H888)="","Assembly","Phantom Alt"),VLOOKUP(F888,ZPCS04!B:G,6,0))</f>
        <v>Phantom Alt</v>
      </c>
      <c r="AU888" s="7"/>
      <c r="AV888" s="38">
        <f ca="1">IF(TRIM($W888)="F",OFFSET($A$5,MATCH($AS888,$AS$5:$AS888,0)-1,0),$A888)</f>
        <v>888</v>
      </c>
      <c r="AW888" s="38">
        <f ca="1">IFERROR(OFFSET(ZPCS04!$A$1,MATCH(F888,ZPCS04!B:B,0)-1,0),100)</f>
        <v>100</v>
      </c>
      <c r="AX888" s="7"/>
      <c r="AY888" s="6" t="b">
        <f t="shared" si="273"/>
        <v>1</v>
      </c>
      <c r="AZ888" s="6" t="b">
        <f t="shared" si="274"/>
        <v>1</v>
      </c>
      <c r="BB888" s="38">
        <f ca="1">IF(AT888="Phantom Alt",MATCH($AS888,$AS$5:$AS888,0),IF(OR(OFFSET($AF888,0,8-COUNTBLANK($AG888:$AN888))=$F887,$BE888=$BE887),$BB887,""))</f>
        <v>882</v>
      </c>
      <c r="BC888" s="41"/>
      <c r="BD888" s="55" t="str">
        <f t="shared" si="275"/>
        <v>90MB1BG0-C1BAY0 | LBLSFISASUS02-GR-B</v>
      </c>
      <c r="BE888" s="55" t="str">
        <f t="shared" ca="1" si="276"/>
        <v>90MB1BG0-C1BAY0 | 59MB1BGB-MB0A01S</v>
      </c>
      <c r="BF888" s="57">
        <f ca="1">IFERROR(VLOOKUP($BE888,$BD$5:$BF887,3,0)*$AE888,VLOOKUP($C888,Demanda!$A:$B,2,0)*$AE888)*IF(AT888="Phantom Alt",$BC888,TRUE)</f>
        <v>0</v>
      </c>
      <c r="BG888" s="57">
        <f t="shared" ca="1" si="277"/>
        <v>0</v>
      </c>
      <c r="BH888" s="57">
        <f>SUMIF(Invoice!A:A,F888,Invoice!B:B)</f>
        <v>0</v>
      </c>
      <c r="BI888" s="57">
        <f t="shared" ca="1" si="278"/>
        <v>1500</v>
      </c>
      <c r="BJ888" s="57">
        <f ca="1">MIN((BI888-SUMIF($AS$5:AS887,AS888,$BJ$5:BJ887)),MAX(0,BH888-SUMIF($F$5:F887,F888,$BJ$5:BJ887)))</f>
        <v>0</v>
      </c>
      <c r="BK888" s="57">
        <f t="shared" ca="1" si="279"/>
        <v>0</v>
      </c>
      <c r="BL888" s="57">
        <f ca="1">MAX(0,SUMIF(Invoice!A:A,F888,Invoice!B:B)-SUMIF(F:F,F888,BJ:BJ))*(COUNTIF(F:F,F888)=COUNTIF($F$5:F888,F888))</f>
        <v>0</v>
      </c>
    </row>
    <row r="889" spans="1:65" hidden="1">
      <c r="A889" s="43">
        <v>889</v>
      </c>
      <c r="B889" s="13" t="s">
        <v>145</v>
      </c>
      <c r="C889" s="13" t="s">
        <v>5706</v>
      </c>
      <c r="D889" s="13">
        <v>3</v>
      </c>
      <c r="E889" s="13">
        <v>10</v>
      </c>
      <c r="F889" s="71" t="s">
        <v>2011</v>
      </c>
      <c r="G889" s="71" t="s">
        <v>2012</v>
      </c>
      <c r="I889" s="13" t="s">
        <v>55</v>
      </c>
      <c r="J889" s="28">
        <v>0</v>
      </c>
      <c r="K889" s="13" t="s">
        <v>148</v>
      </c>
      <c r="L889" s="13" t="s">
        <v>53</v>
      </c>
      <c r="M889" s="13">
        <v>1</v>
      </c>
      <c r="O889" s="13">
        <v>1</v>
      </c>
      <c r="R889" s="13" t="s">
        <v>73</v>
      </c>
      <c r="S889" s="13" t="s">
        <v>73</v>
      </c>
      <c r="T889" s="13">
        <v>44901</v>
      </c>
      <c r="U889" s="13">
        <v>2958465</v>
      </c>
      <c r="V889" s="13" t="s">
        <v>5707</v>
      </c>
      <c r="W889" s="13" t="s">
        <v>144</v>
      </c>
      <c r="Y889" s="13" t="s">
        <v>143</v>
      </c>
      <c r="Z889" s="13">
        <v>7603298</v>
      </c>
      <c r="AA889" s="13">
        <v>2</v>
      </c>
      <c r="AB889" s="13">
        <v>1</v>
      </c>
      <c r="AE889" s="51">
        <f t="shared" si="260"/>
        <v>1</v>
      </c>
      <c r="AG889" s="6" t="str">
        <f t="shared" si="261"/>
        <v>90MB1BG0-C1BAY0</v>
      </c>
      <c r="AH889" s="6" t="str">
        <f t="shared" si="262"/>
        <v>59MB1BGB-MB0A01S</v>
      </c>
      <c r="AI889" s="6" t="str">
        <f t="shared" si="263"/>
        <v>LBLSFISASUS02-GR-B</v>
      </c>
      <c r="AJ889" s="6" t="str">
        <f t="shared" si="264"/>
        <v/>
      </c>
      <c r="AK889" s="6" t="str">
        <f t="shared" si="265"/>
        <v/>
      </c>
      <c r="AL889" s="6" t="str">
        <f t="shared" si="266"/>
        <v/>
      </c>
      <c r="AM889" s="6" t="str">
        <f t="shared" si="267"/>
        <v/>
      </c>
      <c r="AN889" s="6" t="str">
        <f t="shared" si="268"/>
        <v/>
      </c>
      <c r="AO889" s="6" t="str">
        <f t="shared" si="269"/>
        <v xml:space="preserve">90MB1BG0-C1BAY0 | 59MB1BGB-MB0A01S | LBLSFISASUS02-GR-B |  |  |  |  | </v>
      </c>
      <c r="AP889" s="6">
        <f t="shared" si="270"/>
        <v>100</v>
      </c>
      <c r="AQ889" s="4"/>
      <c r="AR889" s="6" t="b">
        <f t="shared" si="271"/>
        <v>1</v>
      </c>
      <c r="AS889" s="6" t="str">
        <f t="shared" si="272"/>
        <v>461E | 90MB1BG0-C1BAY0 | 59MB1BGB-MB0A01S | LBLSFISASUS02-GR-B |  |  |  |  |  | uniq889</v>
      </c>
      <c r="AT889" s="63">
        <f>IF(NOT(AR889),IF(TRIM($H889)="","Assembly","Phantom Alt"),VLOOKUP(F889,ZPCS04!B:G,6,0))</f>
        <v>292</v>
      </c>
      <c r="AU889" s="7"/>
      <c r="AV889" s="38">
        <f ca="1">IF(TRIM($W889)="F",OFFSET($A$5,MATCH($AS889,$AS$5:$AS889,0)-1,0),$A889)</f>
        <v>889</v>
      </c>
      <c r="AW889" s="38">
        <f ca="1">IFERROR(OFFSET(ZPCS04!$A$1,MATCH(F889,ZPCS04!B:B,0)-1,0),100)</f>
        <v>2</v>
      </c>
      <c r="AX889" s="7"/>
      <c r="AY889" s="6" t="b">
        <f t="shared" si="273"/>
        <v>1</v>
      </c>
      <c r="AZ889" s="6" t="b">
        <f t="shared" si="274"/>
        <v>1</v>
      </c>
      <c r="BB889" s="38">
        <f ca="1">IF(AT889="Phantom Alt",MATCH($AS889,$AS$5:$AS889,0),IF(OR(OFFSET($AF889,0,8-COUNTBLANK($AG889:$AN889))=$F888,$BE889=$BE888),$BB888,""))</f>
        <v>882</v>
      </c>
      <c r="BC889" s="41"/>
      <c r="BD889" s="55" t="str">
        <f t="shared" si="275"/>
        <v>90MB1BG0-C1BAY0 | 15L-00000101</v>
      </c>
      <c r="BE889" s="55" t="str">
        <f t="shared" ca="1" si="276"/>
        <v>90MB1BG0-C1BAY0 | LBLSFISASUS02-GR-B</v>
      </c>
      <c r="BF889" s="57">
        <f ca="1">IFERROR(VLOOKUP($BE889,$BD$5:$BF888,3,0)*$AE889,VLOOKUP($C889,Demanda!$A:$B,2,0)*$AE889)*IF(AT889="Phantom Alt",$BC889,TRUE)</f>
        <v>0</v>
      </c>
      <c r="BG889" s="57">
        <f t="shared" ca="1" si="277"/>
        <v>0</v>
      </c>
      <c r="BH889" s="57">
        <f>SUMIF(Invoice!A:A,F889,Invoice!B:B)</f>
        <v>0</v>
      </c>
      <c r="BI889" s="57">
        <f t="shared" ca="1" si="278"/>
        <v>0</v>
      </c>
      <c r="BJ889" s="57">
        <f ca="1">MIN((BI889-SUMIF($AS$5:AS888,AS889,$BJ$5:BJ888)),MAX(0,BH889-SUMIF($F$5:F888,F889,$BJ$5:BJ888)))</f>
        <v>0</v>
      </c>
      <c r="BK889" s="57">
        <f t="shared" ca="1" si="279"/>
        <v>0</v>
      </c>
      <c r="BL889" s="57">
        <f ca="1">MAX(0,SUMIF(Invoice!A:A,F889,Invoice!B:B)-SUMIF(F:F,F889,BJ:BJ))*(COUNTIF(F:F,F889)=COUNTIF($F$5:F889,F889))</f>
        <v>0</v>
      </c>
    </row>
    <row r="890" spans="1:65">
      <c r="A890" s="43">
        <v>890</v>
      </c>
      <c r="B890" s="13" t="s">
        <v>145</v>
      </c>
      <c r="C890" s="13" t="s">
        <v>5706</v>
      </c>
      <c r="D890" s="13">
        <v>2</v>
      </c>
      <c r="E890" s="13">
        <v>2950</v>
      </c>
      <c r="F890" s="71" t="s">
        <v>2013</v>
      </c>
      <c r="G890" s="71" t="s">
        <v>2014</v>
      </c>
      <c r="I890" s="13" t="s">
        <v>54</v>
      </c>
      <c r="J890" s="28">
        <v>0</v>
      </c>
      <c r="K890" s="13" t="s">
        <v>148</v>
      </c>
      <c r="L890" s="13" t="s">
        <v>53</v>
      </c>
      <c r="M890" s="13">
        <v>3.3</v>
      </c>
      <c r="N890" s="13">
        <v>3.3</v>
      </c>
      <c r="O890" s="13">
        <v>1</v>
      </c>
      <c r="R890" s="13" t="s">
        <v>2015</v>
      </c>
      <c r="S890" s="13" t="s">
        <v>2015</v>
      </c>
      <c r="T890" s="13">
        <v>44901</v>
      </c>
      <c r="U890" s="13">
        <v>2958465</v>
      </c>
      <c r="V890" s="13" t="s">
        <v>5707</v>
      </c>
      <c r="W890" s="13" t="s">
        <v>144</v>
      </c>
      <c r="Y890" s="13" t="s">
        <v>143</v>
      </c>
      <c r="Z890" s="13">
        <v>7594328</v>
      </c>
      <c r="AA890" s="13">
        <v>1680</v>
      </c>
      <c r="AB890" s="13">
        <v>840</v>
      </c>
      <c r="AE890" s="51">
        <f t="shared" si="260"/>
        <v>3.3</v>
      </c>
      <c r="AG890" s="6" t="str">
        <f t="shared" si="261"/>
        <v>90MB1BG0-C1BAY0</v>
      </c>
      <c r="AH890" s="6" t="str">
        <f t="shared" si="262"/>
        <v>59MB1BGB-MB0A01S</v>
      </c>
      <c r="AI890" s="6" t="str">
        <f t="shared" si="263"/>
        <v/>
      </c>
      <c r="AJ890" s="6" t="str">
        <f t="shared" si="264"/>
        <v/>
      </c>
      <c r="AK890" s="6" t="str">
        <f t="shared" si="265"/>
        <v/>
      </c>
      <c r="AL890" s="6" t="str">
        <f t="shared" si="266"/>
        <v/>
      </c>
      <c r="AM890" s="6" t="str">
        <f t="shared" si="267"/>
        <v/>
      </c>
      <c r="AN890" s="6" t="str">
        <f t="shared" si="268"/>
        <v/>
      </c>
      <c r="AO890" s="6" t="str">
        <f t="shared" si="269"/>
        <v xml:space="preserve">90MB1BG0-C1BAY0 | 59MB1BGB-MB0A01S |  |  |  |  |  | </v>
      </c>
      <c r="AP890" s="6">
        <f t="shared" si="270"/>
        <v>100</v>
      </c>
      <c r="AQ890" s="4"/>
      <c r="AR890" s="6" t="b">
        <f t="shared" si="271"/>
        <v>1</v>
      </c>
      <c r="AS890" s="6" t="str">
        <f t="shared" si="272"/>
        <v>461E | 90MB1BG0-C1BAY0 | 59MB1BGB-MB0A01S |  |  |  |  |  |  | uniq890</v>
      </c>
      <c r="AT890" s="63">
        <f>IF(NOT(AR890),IF(TRIM($H890)="","Assembly","Phantom Alt"),VLOOKUP(F890,ZPCS04!B:G,6,0))</f>
        <v>240</v>
      </c>
      <c r="AU890" s="7"/>
      <c r="AV890" s="38">
        <f ca="1">IF(TRIM($W890)="F",OFFSET($A$5,MATCH($AS890,$AS$5:$AS890,0)-1,0),$A890)</f>
        <v>890</v>
      </c>
      <c r="AW890" s="38">
        <f ca="1">IFERROR(OFFSET(ZPCS04!$A$1,MATCH(F890,ZPCS04!B:B,0)-1,0),100)</f>
        <v>2</v>
      </c>
      <c r="AX890" s="7"/>
      <c r="AY890" s="6" t="b">
        <f t="shared" si="273"/>
        <v>1</v>
      </c>
      <c r="AZ890" s="6" t="b">
        <f t="shared" si="274"/>
        <v>1</v>
      </c>
      <c r="BB890" s="38" t="str">
        <f ca="1">IF(AT890="Phantom Alt",MATCH($AS890,$AS$5:$AS890,0),IF(OR(OFFSET($AF890,0,8-COUNTBLANK($AG890:$AN890))=$F889,$BE890=$BE889),$BB889,""))</f>
        <v/>
      </c>
      <c r="BC890" s="41"/>
      <c r="BD890" s="55" t="str">
        <f t="shared" si="275"/>
        <v>90MB1BG0-C1BAY0 | G2492-0000-05</v>
      </c>
      <c r="BE890" s="55" t="str">
        <f t="shared" ca="1" si="276"/>
        <v>90MB1BG0-C1BAY0 | 59MB1BGB-MB0A01S</v>
      </c>
      <c r="BF890" s="57">
        <f ca="1">IFERROR(VLOOKUP($BE890,$BD$5:$BF889,3,0)*$AE890,VLOOKUP($C890,Demanda!$A:$B,2,0)*$AE890)*IF(AT890="Phantom Alt",$BC890,TRUE)</f>
        <v>4950</v>
      </c>
      <c r="BG890" s="57">
        <f t="shared" ca="1" si="277"/>
        <v>4950</v>
      </c>
      <c r="BH890" s="57">
        <f>SUMIF(Invoice!A:A,F890,Invoice!B:B)</f>
        <v>0</v>
      </c>
      <c r="BI890" s="57">
        <f t="shared" ca="1" si="278"/>
        <v>4950</v>
      </c>
      <c r="BJ890" s="57">
        <f ca="1">MIN((BI890-SUMIF($AS$5:AS889,AS890,$BJ$5:BJ889)),MAX(0,BH890-SUMIF($F$5:F889,F890,$BJ$5:BJ889)))</f>
        <v>0</v>
      </c>
      <c r="BK890" s="57">
        <f t="shared" ca="1" si="279"/>
        <v>-4950</v>
      </c>
      <c r="BL890" s="57">
        <f ca="1">MAX(0,SUMIF(Invoice!A:A,F890,Invoice!B:B)-SUMIF(F:F,F890,BJ:BJ))*(COUNTIF(F:F,F890)=COUNTIF($F$5:F890,F890))</f>
        <v>0</v>
      </c>
      <c r="BM890" s="44" t="str">
        <f>VLOOKUP(F890,[1]Sheet1!$A:$H,8,0)</f>
        <v>National - except indicated in codes 3, 4, 5 or 8.</v>
      </c>
    </row>
    <row r="891" spans="1:65">
      <c r="A891" s="43">
        <v>891</v>
      </c>
      <c r="B891" s="13" t="s">
        <v>145</v>
      </c>
      <c r="C891" s="13" t="s">
        <v>5706</v>
      </c>
      <c r="D891" s="13">
        <v>2</v>
      </c>
      <c r="E891" s="13">
        <v>2960</v>
      </c>
      <c r="F891" s="71" t="s">
        <v>2016</v>
      </c>
      <c r="G891" s="71" t="s">
        <v>2017</v>
      </c>
      <c r="I891" s="13" t="s">
        <v>54</v>
      </c>
      <c r="J891" s="28">
        <v>0</v>
      </c>
      <c r="K891" s="13" t="s">
        <v>148</v>
      </c>
      <c r="L891" s="13" t="s">
        <v>53</v>
      </c>
      <c r="M891" s="13">
        <v>12</v>
      </c>
      <c r="N891" s="13">
        <v>12</v>
      </c>
      <c r="O891" s="13">
        <v>1</v>
      </c>
      <c r="R891" s="13" t="s">
        <v>2018</v>
      </c>
      <c r="S891" s="13" t="s">
        <v>2018</v>
      </c>
      <c r="T891" s="13">
        <v>44901</v>
      </c>
      <c r="U891" s="13">
        <v>2958465</v>
      </c>
      <c r="V891" s="13" t="s">
        <v>5707</v>
      </c>
      <c r="W891" s="13" t="s">
        <v>144</v>
      </c>
      <c r="Y891" s="13" t="s">
        <v>143</v>
      </c>
      <c r="Z891" s="13">
        <v>7594328</v>
      </c>
      <c r="AA891" s="13">
        <v>1682</v>
      </c>
      <c r="AB891" s="13">
        <v>841</v>
      </c>
      <c r="AE891" s="51">
        <f t="shared" si="260"/>
        <v>12</v>
      </c>
      <c r="AG891" s="6" t="str">
        <f t="shared" si="261"/>
        <v>90MB1BG0-C1BAY0</v>
      </c>
      <c r="AH891" s="6" t="str">
        <f t="shared" si="262"/>
        <v>59MB1BGB-MB0A01S</v>
      </c>
      <c r="AI891" s="6" t="str">
        <f t="shared" si="263"/>
        <v/>
      </c>
      <c r="AJ891" s="6" t="str">
        <f t="shared" si="264"/>
        <v/>
      </c>
      <c r="AK891" s="6" t="str">
        <f t="shared" si="265"/>
        <v/>
      </c>
      <c r="AL891" s="6" t="str">
        <f t="shared" si="266"/>
        <v/>
      </c>
      <c r="AM891" s="6" t="str">
        <f t="shared" si="267"/>
        <v/>
      </c>
      <c r="AN891" s="6" t="str">
        <f t="shared" si="268"/>
        <v/>
      </c>
      <c r="AO891" s="6" t="str">
        <f t="shared" si="269"/>
        <v xml:space="preserve">90MB1BG0-C1BAY0 | 59MB1BGB-MB0A01S |  |  |  |  |  | </v>
      </c>
      <c r="AP891" s="6">
        <f t="shared" si="270"/>
        <v>100</v>
      </c>
      <c r="AQ891" s="4"/>
      <c r="AR891" s="6" t="b">
        <f t="shared" si="271"/>
        <v>1</v>
      </c>
      <c r="AS891" s="6" t="str">
        <f t="shared" si="272"/>
        <v>461E | 90MB1BG0-C1BAY0 | 59MB1BGB-MB0A01S |  |  |  |  |  |  | uniq891</v>
      </c>
      <c r="AT891" s="63">
        <f>IF(NOT(AR891),IF(TRIM($H891)="","Assembly","Phantom Alt"),VLOOKUP(F891,ZPCS04!B:G,6,0))</f>
        <v>241</v>
      </c>
      <c r="AU891" s="7"/>
      <c r="AV891" s="38">
        <f ca="1">IF(TRIM($W891)="F",OFFSET($A$5,MATCH($AS891,$AS$5:$AS891,0)-1,0),$A891)</f>
        <v>891</v>
      </c>
      <c r="AW891" s="38">
        <f ca="1">IFERROR(OFFSET(ZPCS04!$A$1,MATCH(F891,ZPCS04!B:B,0)-1,0),100)</f>
        <v>2</v>
      </c>
      <c r="AX891" s="7"/>
      <c r="AY891" s="6" t="b">
        <f t="shared" si="273"/>
        <v>1</v>
      </c>
      <c r="AZ891" s="6" t="b">
        <f t="shared" si="274"/>
        <v>1</v>
      </c>
      <c r="BB891" s="38" t="str">
        <f ca="1">IF(AT891="Phantom Alt",MATCH($AS891,$AS$5:$AS891,0),IF(OR(OFFSET($AF891,0,8-COUNTBLANK($AG891:$AN891))=$F890,$BE891=$BE890),$BB890,""))</f>
        <v/>
      </c>
      <c r="BC891" s="41"/>
      <c r="BD891" s="55" t="str">
        <f t="shared" si="275"/>
        <v>90MB1BG0-C1BAY0 | G2492-0001-04</v>
      </c>
      <c r="BE891" s="55" t="str">
        <f t="shared" ca="1" si="276"/>
        <v>90MB1BG0-C1BAY0 | 59MB1BGB-MB0A01S</v>
      </c>
      <c r="BF891" s="57">
        <f ca="1">IFERROR(VLOOKUP($BE891,$BD$5:$BF890,3,0)*$AE891,VLOOKUP($C891,Demanda!$A:$B,2,0)*$AE891)*IF(AT891="Phantom Alt",$BC891,TRUE)</f>
        <v>18000</v>
      </c>
      <c r="BG891" s="57">
        <f t="shared" ca="1" si="277"/>
        <v>18000</v>
      </c>
      <c r="BH891" s="57">
        <f>SUMIF(Invoice!A:A,F891,Invoice!B:B)</f>
        <v>0</v>
      </c>
      <c r="BI891" s="57">
        <f t="shared" ca="1" si="278"/>
        <v>18000</v>
      </c>
      <c r="BJ891" s="57">
        <f ca="1">MIN((BI891-SUMIF($AS$5:AS890,AS891,$BJ$5:BJ890)),MAX(0,BH891-SUMIF($F$5:F890,F891,$BJ$5:BJ890)))</f>
        <v>0</v>
      </c>
      <c r="BK891" s="57">
        <f t="shared" ca="1" si="279"/>
        <v>-18000</v>
      </c>
      <c r="BL891" s="57">
        <f ca="1">MAX(0,SUMIF(Invoice!A:A,F891,Invoice!B:B)-SUMIF(F:F,F891,BJ:BJ))*(COUNTIF(F:F,F891)=COUNTIF($F$5:F891,F891))</f>
        <v>0</v>
      </c>
      <c r="BM891" s="44" t="str">
        <f>VLOOKUP(F891,[1]Sheet1!$A:$H,8,0)</f>
        <v>National - production with tax incentive</v>
      </c>
    </row>
    <row r="892" spans="1:65" hidden="1">
      <c r="A892" s="43">
        <v>892</v>
      </c>
      <c r="B892" s="13" t="s">
        <v>145</v>
      </c>
      <c r="C892" s="13" t="s">
        <v>5706</v>
      </c>
      <c r="D892" s="13">
        <v>2</v>
      </c>
      <c r="E892" s="13">
        <v>2970</v>
      </c>
      <c r="F892" s="71" t="s">
        <v>2019</v>
      </c>
      <c r="G892" s="71" t="s">
        <v>2020</v>
      </c>
      <c r="H892" s="13" t="s">
        <v>1853</v>
      </c>
      <c r="I892" s="13" t="s">
        <v>55</v>
      </c>
      <c r="J892" s="28">
        <v>0</v>
      </c>
      <c r="K892" s="13" t="s">
        <v>2021</v>
      </c>
      <c r="L892" s="13" t="s">
        <v>53</v>
      </c>
      <c r="M892" s="13">
        <v>25</v>
      </c>
      <c r="O892" s="13">
        <v>1</v>
      </c>
      <c r="P892" s="13">
        <v>2</v>
      </c>
      <c r="Q892" s="13">
        <v>2</v>
      </c>
      <c r="R892" s="13" t="s">
        <v>2015</v>
      </c>
      <c r="S892" s="13" t="s">
        <v>2015</v>
      </c>
      <c r="T892" s="13">
        <v>44901</v>
      </c>
      <c r="U892" s="13">
        <v>2958465</v>
      </c>
      <c r="V892" s="13" t="s">
        <v>5707</v>
      </c>
      <c r="W892" s="13" t="s">
        <v>144</v>
      </c>
      <c r="Y892" s="13" t="s">
        <v>143</v>
      </c>
      <c r="Z892" s="13">
        <v>7594328</v>
      </c>
      <c r="AA892" s="13">
        <v>1686</v>
      </c>
      <c r="AB892" s="13">
        <v>843</v>
      </c>
      <c r="AE892" s="51">
        <f t="shared" si="260"/>
        <v>25</v>
      </c>
      <c r="AG892" s="6" t="str">
        <f t="shared" si="261"/>
        <v>90MB1BG0-C1BAY0</v>
      </c>
      <c r="AH892" s="6" t="str">
        <f t="shared" si="262"/>
        <v>59MB1BGB-MB0A01S</v>
      </c>
      <c r="AI892" s="6" t="str">
        <f t="shared" si="263"/>
        <v/>
      </c>
      <c r="AJ892" s="6" t="str">
        <f t="shared" si="264"/>
        <v/>
      </c>
      <c r="AK892" s="6" t="str">
        <f t="shared" si="265"/>
        <v/>
      </c>
      <c r="AL892" s="6" t="str">
        <f t="shared" si="266"/>
        <v/>
      </c>
      <c r="AM892" s="6" t="str">
        <f t="shared" si="267"/>
        <v/>
      </c>
      <c r="AN892" s="6" t="str">
        <f t="shared" si="268"/>
        <v/>
      </c>
      <c r="AO892" s="6" t="str">
        <f t="shared" si="269"/>
        <v xml:space="preserve">90MB1BG0-C1BAY0 | 59MB1BGB-MB0A01S |  |  |  |  |  | </v>
      </c>
      <c r="AP892" s="6">
        <f t="shared" si="270"/>
        <v>0</v>
      </c>
      <c r="AQ892" s="4"/>
      <c r="AR892" s="6" t="b">
        <f t="shared" si="271"/>
        <v>1</v>
      </c>
      <c r="AS892" s="6" t="str">
        <f t="shared" si="272"/>
        <v>461E | 90MB1BG0-C1BAY0 | 59MB1BGB-MB0A01S |  |  |  |  |  |  | Q9</v>
      </c>
      <c r="AT892" s="63">
        <f>IF(NOT(AR892),IF(TRIM($H892)="","Assembly","Phantom Alt"),VLOOKUP(F892,ZPCS04!B:G,6,0))</f>
        <v>801</v>
      </c>
      <c r="AU892" s="7"/>
      <c r="AV892" s="38">
        <f ca="1">IF(TRIM($W892)="F",OFFSET($A$5,MATCH($AS892,$AS$5:$AS892,0)-1,0),$A892)</f>
        <v>892</v>
      </c>
      <c r="AW892" s="38">
        <f ca="1">IFERROR(OFFSET(ZPCS04!$A$1,MATCH(F892,ZPCS04!B:B,0)-1,0),100)</f>
        <v>2</v>
      </c>
      <c r="AX892" s="7"/>
      <c r="AY892" s="6" t="b">
        <f t="shared" si="273"/>
        <v>1</v>
      </c>
      <c r="AZ892" s="6" t="b">
        <f t="shared" si="274"/>
        <v>1</v>
      </c>
      <c r="BB892" s="38" t="str">
        <f ca="1">IF(AT892="Phantom Alt",MATCH($AS892,$AS$5:$AS892,0),IF(OR(OFFSET($AF892,0,8-COUNTBLANK($AG892:$AN892))=$F891,$BE892=$BE891),$BB891,""))</f>
        <v/>
      </c>
      <c r="BC892" s="41"/>
      <c r="BD892" s="55" t="str">
        <f t="shared" si="275"/>
        <v>90MB1BG0-C1BAY0 | G2492-0000-01</v>
      </c>
      <c r="BE892" s="55" t="str">
        <f t="shared" ca="1" si="276"/>
        <v>90MB1BG0-C1BAY0 | 59MB1BGB-MB0A01S</v>
      </c>
      <c r="BF892" s="57">
        <f ca="1">IFERROR(VLOOKUP($BE892,$BD$5:$BF891,3,0)*$AE892,VLOOKUP($C892,Demanda!$A:$B,2,0)*$AE892)*IF(AT892="Phantom Alt",$BC892,TRUE)</f>
        <v>37500</v>
      </c>
      <c r="BG892" s="57">
        <f t="shared" ca="1" si="277"/>
        <v>0</v>
      </c>
      <c r="BH892" s="57">
        <f>SUMIF(Invoice!A:A,F892,Invoice!B:B)</f>
        <v>0</v>
      </c>
      <c r="BI892" s="57">
        <f t="shared" ca="1" si="278"/>
        <v>37500</v>
      </c>
      <c r="BJ892" s="57">
        <f ca="1">MIN((BI892-SUMIF($AS$5:AS891,AS892,$BJ$5:BJ891)),MAX(0,BH892-SUMIF($F$5:F891,F892,$BJ$5:BJ891)))</f>
        <v>0</v>
      </c>
      <c r="BK892" s="57">
        <f t="shared" ca="1" si="279"/>
        <v>0</v>
      </c>
      <c r="BL892" s="57">
        <f ca="1">MAX(0,SUMIF(Invoice!A:A,F892,Invoice!B:B)-SUMIF(F:F,F892,BJ:BJ))*(COUNTIF(F:F,F892)=COUNTIF($F$5:F892,F892))</f>
        <v>0</v>
      </c>
    </row>
    <row r="893" spans="1:65" hidden="1">
      <c r="A893" s="43">
        <v>893</v>
      </c>
      <c r="B893" s="13" t="s">
        <v>145</v>
      </c>
      <c r="C893" s="13" t="s">
        <v>5706</v>
      </c>
      <c r="D893" s="13">
        <v>2</v>
      </c>
      <c r="E893" s="13">
        <v>2970</v>
      </c>
      <c r="F893" s="71" t="s">
        <v>2022</v>
      </c>
      <c r="G893" s="71" t="s">
        <v>2023</v>
      </c>
      <c r="H893" s="13" t="s">
        <v>1853</v>
      </c>
      <c r="I893" s="13" t="s">
        <v>55</v>
      </c>
      <c r="J893" s="28">
        <v>0</v>
      </c>
      <c r="K893" s="13" t="s">
        <v>2021</v>
      </c>
      <c r="L893" s="13" t="s">
        <v>53</v>
      </c>
      <c r="M893" s="13">
        <v>25</v>
      </c>
      <c r="O893" s="13">
        <v>1</v>
      </c>
      <c r="P893" s="13">
        <v>2</v>
      </c>
      <c r="Q893" s="13">
        <v>3</v>
      </c>
      <c r="R893" s="13" t="s">
        <v>2015</v>
      </c>
      <c r="S893" s="13" t="s">
        <v>2015</v>
      </c>
      <c r="T893" s="13">
        <v>44901</v>
      </c>
      <c r="U893" s="13">
        <v>2958465</v>
      </c>
      <c r="V893" s="13" t="s">
        <v>5707</v>
      </c>
      <c r="W893" s="13" t="s">
        <v>144</v>
      </c>
      <c r="Y893" s="13" t="s">
        <v>143</v>
      </c>
      <c r="Z893" s="13">
        <v>7594328</v>
      </c>
      <c r="AA893" s="13">
        <v>1688</v>
      </c>
      <c r="AB893" s="13">
        <v>844</v>
      </c>
      <c r="AE893" s="51">
        <f t="shared" si="260"/>
        <v>25</v>
      </c>
      <c r="AG893" s="6" t="str">
        <f t="shared" si="261"/>
        <v>90MB1BG0-C1BAY0</v>
      </c>
      <c r="AH893" s="6" t="str">
        <f t="shared" si="262"/>
        <v>59MB1BGB-MB0A01S</v>
      </c>
      <c r="AI893" s="6" t="str">
        <f t="shared" si="263"/>
        <v/>
      </c>
      <c r="AJ893" s="6" t="str">
        <f t="shared" si="264"/>
        <v/>
      </c>
      <c r="AK893" s="6" t="str">
        <f t="shared" si="265"/>
        <v/>
      </c>
      <c r="AL893" s="6" t="str">
        <f t="shared" si="266"/>
        <v/>
      </c>
      <c r="AM893" s="6" t="str">
        <f t="shared" si="267"/>
        <v/>
      </c>
      <c r="AN893" s="6" t="str">
        <f t="shared" si="268"/>
        <v/>
      </c>
      <c r="AO893" s="6" t="str">
        <f t="shared" si="269"/>
        <v xml:space="preserve">90MB1BG0-C1BAY0 | 59MB1BGB-MB0A01S |  |  |  |  |  | </v>
      </c>
      <c r="AP893" s="6">
        <f t="shared" si="270"/>
        <v>0</v>
      </c>
      <c r="AQ893" s="4"/>
      <c r="AR893" s="6" t="b">
        <f t="shared" si="271"/>
        <v>1</v>
      </c>
      <c r="AS893" s="6" t="str">
        <f t="shared" si="272"/>
        <v>461E | 90MB1BG0-C1BAY0 | 59MB1BGB-MB0A01S |  |  |  |  |  |  | Q9</v>
      </c>
      <c r="AT893" s="63">
        <f>IF(NOT(AR893),IF(TRIM($H893)="","Assembly","Phantom Alt"),VLOOKUP(F893,ZPCS04!B:G,6,0))</f>
        <v>801</v>
      </c>
      <c r="AU893" s="7"/>
      <c r="AV893" s="38">
        <f ca="1">IF(TRIM($W893)="F",OFFSET($A$5,MATCH($AS893,$AS$5:$AS893,0)-1,0),$A893)</f>
        <v>892</v>
      </c>
      <c r="AW893" s="38">
        <f ca="1">IFERROR(OFFSET(ZPCS04!$A$1,MATCH(F893,ZPCS04!B:B,0)-1,0),100)</f>
        <v>2</v>
      </c>
      <c r="AX893" s="7"/>
      <c r="AY893" s="6" t="b">
        <f t="shared" si="273"/>
        <v>1</v>
      </c>
      <c r="AZ893" s="6" t="b">
        <f t="shared" si="274"/>
        <v>1</v>
      </c>
      <c r="BB893" s="38" t="str">
        <f ca="1">IF(AT893="Phantom Alt",MATCH($AS893,$AS$5:$AS893,0),IF(OR(OFFSET($AF893,0,8-COUNTBLANK($AG893:$AN893))=$F892,$BE893=$BE892),$BB892,""))</f>
        <v/>
      </c>
      <c r="BC893" s="41"/>
      <c r="BD893" s="55" t="str">
        <f t="shared" si="275"/>
        <v>90MB1BG0-C1BAY0 | G2492-0000-01P</v>
      </c>
      <c r="BE893" s="55" t="str">
        <f t="shared" ca="1" si="276"/>
        <v>90MB1BG0-C1BAY0 | 59MB1BGB-MB0A01S</v>
      </c>
      <c r="BF893" s="57">
        <f ca="1">IFERROR(VLOOKUP($BE893,$BD$5:$BF892,3,0)*$AE893,VLOOKUP($C893,Demanda!$A:$B,2,0)*$AE893)*IF(AT893="Phantom Alt",$BC893,TRUE)</f>
        <v>37500</v>
      </c>
      <c r="BG893" s="57">
        <f t="shared" ca="1" si="277"/>
        <v>0</v>
      </c>
      <c r="BH893" s="57">
        <f>SUMIF(Invoice!A:A,F893,Invoice!B:B)</f>
        <v>0</v>
      </c>
      <c r="BI893" s="57">
        <f t="shared" ca="1" si="278"/>
        <v>37500</v>
      </c>
      <c r="BJ893" s="57">
        <f ca="1">MIN((BI893-SUMIF($AS$5:AS892,AS893,$BJ$5:BJ892)),MAX(0,BH893-SUMIF($F$5:F892,F893,$BJ$5:BJ892)))</f>
        <v>0</v>
      </c>
      <c r="BK893" s="57">
        <f t="shared" ca="1" si="279"/>
        <v>0</v>
      </c>
      <c r="BL893" s="57">
        <f ca="1">MAX(0,SUMIF(Invoice!A:A,F893,Invoice!B:B)-SUMIF(F:F,F893,BJ:BJ))*(COUNTIF(F:F,F893)=COUNTIF($F$5:F893,F893))</f>
        <v>0</v>
      </c>
    </row>
    <row r="894" spans="1:65" hidden="1">
      <c r="A894" s="43">
        <v>896</v>
      </c>
      <c r="B894" s="13" t="s">
        <v>145</v>
      </c>
      <c r="C894" s="13" t="s">
        <v>5706</v>
      </c>
      <c r="D894" s="13">
        <v>2</v>
      </c>
      <c r="E894" s="13">
        <v>2970</v>
      </c>
      <c r="F894" s="71" t="s">
        <v>2024</v>
      </c>
      <c r="G894" s="71" t="s">
        <v>2025</v>
      </c>
      <c r="H894" s="13" t="s">
        <v>1853</v>
      </c>
      <c r="I894" s="13" t="s">
        <v>55</v>
      </c>
      <c r="J894" s="28">
        <v>0</v>
      </c>
      <c r="K894" s="13" t="s">
        <v>2021</v>
      </c>
      <c r="L894" s="13" t="s">
        <v>53</v>
      </c>
      <c r="M894" s="13">
        <v>25</v>
      </c>
      <c r="O894" s="13">
        <v>1</v>
      </c>
      <c r="P894" s="13">
        <v>2</v>
      </c>
      <c r="Q894" s="13">
        <v>4</v>
      </c>
      <c r="R894" s="13" t="s">
        <v>2015</v>
      </c>
      <c r="S894" s="13" t="s">
        <v>2015</v>
      </c>
      <c r="T894" s="13">
        <v>44901</v>
      </c>
      <c r="U894" s="13">
        <v>2958465</v>
      </c>
      <c r="V894" s="13" t="s">
        <v>5707</v>
      </c>
      <c r="W894" s="13" t="s">
        <v>144</v>
      </c>
      <c r="Y894" s="13" t="s">
        <v>143</v>
      </c>
      <c r="Z894" s="13">
        <v>7594328</v>
      </c>
      <c r="AA894" s="13">
        <v>1690</v>
      </c>
      <c r="AB894" s="13">
        <v>845</v>
      </c>
      <c r="AE894" s="51">
        <f t="shared" si="260"/>
        <v>25</v>
      </c>
      <c r="AG894" s="6" t="str">
        <f t="shared" si="261"/>
        <v>90MB1BG0-C1BAY0</v>
      </c>
      <c r="AH894" s="6" t="str">
        <f t="shared" si="262"/>
        <v>59MB1BGB-MB0A01S</v>
      </c>
      <c r="AI894" s="6" t="str">
        <f t="shared" si="263"/>
        <v/>
      </c>
      <c r="AJ894" s="6" t="str">
        <f t="shared" si="264"/>
        <v/>
      </c>
      <c r="AK894" s="6" t="str">
        <f t="shared" si="265"/>
        <v/>
      </c>
      <c r="AL894" s="6" t="str">
        <f t="shared" si="266"/>
        <v/>
      </c>
      <c r="AM894" s="6" t="str">
        <f t="shared" si="267"/>
        <v/>
      </c>
      <c r="AN894" s="6" t="str">
        <f t="shared" si="268"/>
        <v/>
      </c>
      <c r="AO894" s="6" t="str">
        <f t="shared" si="269"/>
        <v xml:space="preserve">90MB1BG0-C1BAY0 | 59MB1BGB-MB0A01S |  |  |  |  |  | </v>
      </c>
      <c r="AP894" s="6">
        <f t="shared" si="270"/>
        <v>0</v>
      </c>
      <c r="AQ894" s="4"/>
      <c r="AR894" s="6" t="b">
        <f t="shared" si="271"/>
        <v>1</v>
      </c>
      <c r="AS894" s="6" t="str">
        <f t="shared" si="272"/>
        <v>461E | 90MB1BG0-C1BAY0 | 59MB1BGB-MB0A01S |  |  |  |  |  |  | Q9</v>
      </c>
      <c r="AT894" s="63">
        <f>IF(NOT(AR894),IF(TRIM($H894)="","Assembly","Phantom Alt"),VLOOKUP(F894,ZPCS04!B:G,6,0))</f>
        <v>801</v>
      </c>
      <c r="AU894" s="7"/>
      <c r="AV894" s="38">
        <f ca="1">IF(TRIM($W894)="F",OFFSET($A$5,MATCH($AS894,$AS$5:$AS894,0)-1,0),$A894)</f>
        <v>892</v>
      </c>
      <c r="AW894" s="38">
        <f ca="1">IFERROR(OFFSET(ZPCS04!$A$1,MATCH(F894,ZPCS04!B:B,0)-1,0),100)</f>
        <v>2</v>
      </c>
      <c r="AX894" s="7"/>
      <c r="AY894" s="6" t="b">
        <f t="shared" si="273"/>
        <v>1</v>
      </c>
      <c r="AZ894" s="6" t="b">
        <f t="shared" si="274"/>
        <v>1</v>
      </c>
      <c r="BB894" s="38" t="str">
        <f ca="1">IF(AT894="Phantom Alt",MATCH($AS894,$AS$5:$AS894,0),IF(OR(OFFSET($AF894,0,8-COUNTBLANK($AG894:$AN894))=$F893,$BE894=$BE893),$BB893,""))</f>
        <v/>
      </c>
      <c r="BC894" s="41"/>
      <c r="BD894" s="55" t="str">
        <f t="shared" si="275"/>
        <v>90MB1BG0-C1BAY0 | G2492-0000-01S</v>
      </c>
      <c r="BE894" s="55" t="str">
        <f t="shared" ca="1" si="276"/>
        <v>90MB1BG0-C1BAY0 | 59MB1BGB-MB0A01S</v>
      </c>
      <c r="BF894" s="57">
        <f ca="1">IFERROR(VLOOKUP($BE894,$BD$5:$BF893,3,0)*$AE894,VLOOKUP($C894,Demanda!$A:$B,2,0)*$AE894)*IF(AT894="Phantom Alt",$BC894,TRUE)</f>
        <v>37500</v>
      </c>
      <c r="BG894" s="57">
        <f t="shared" ca="1" si="277"/>
        <v>0</v>
      </c>
      <c r="BH894" s="57">
        <f>SUMIF(Invoice!A:A,F894,Invoice!B:B)</f>
        <v>0</v>
      </c>
      <c r="BI894" s="57">
        <f t="shared" ca="1" si="278"/>
        <v>37500</v>
      </c>
      <c r="BJ894" s="57">
        <f ca="1">MIN((BI894-SUMIF($AS$5:AS893,AS894,$BJ$5:BJ893)),MAX(0,BH894-SUMIF($F$5:F893,F894,$BJ$5:BJ893)))</f>
        <v>0</v>
      </c>
      <c r="BK894" s="57">
        <f t="shared" ca="1" si="279"/>
        <v>0</v>
      </c>
      <c r="BL894" s="57">
        <f ca="1">MAX(0,SUMIF(Invoice!A:A,F894,Invoice!B:B)-SUMIF(F:F,F894,BJ:BJ))*(COUNTIF(F:F,F894)=COUNTIF($F$5:F894,F894))</f>
        <v>0</v>
      </c>
    </row>
    <row r="895" spans="1:65">
      <c r="A895" s="43">
        <v>894</v>
      </c>
      <c r="B895" s="13" t="s">
        <v>145</v>
      </c>
      <c r="C895" s="13" t="s">
        <v>5706</v>
      </c>
      <c r="D895" s="13">
        <v>2</v>
      </c>
      <c r="E895" s="13">
        <v>2970</v>
      </c>
      <c r="F895" s="71" t="s">
        <v>2026</v>
      </c>
      <c r="G895" s="71" t="s">
        <v>2025</v>
      </c>
      <c r="H895" s="13" t="s">
        <v>1853</v>
      </c>
      <c r="I895" s="13" t="s">
        <v>54</v>
      </c>
      <c r="J895" s="28">
        <v>100</v>
      </c>
      <c r="K895" s="13" t="s">
        <v>2021</v>
      </c>
      <c r="L895" s="13" t="s">
        <v>53</v>
      </c>
      <c r="M895" s="13">
        <v>25</v>
      </c>
      <c r="N895" s="13">
        <v>25</v>
      </c>
      <c r="O895" s="13">
        <v>1</v>
      </c>
      <c r="P895" s="13">
        <v>2</v>
      </c>
      <c r="Q895" s="13">
        <v>1</v>
      </c>
      <c r="R895" s="13" t="s">
        <v>2015</v>
      </c>
      <c r="S895" s="13" t="s">
        <v>2015</v>
      </c>
      <c r="T895" s="13">
        <v>44901</v>
      </c>
      <c r="U895" s="13">
        <v>2958465</v>
      </c>
      <c r="V895" s="13" t="s">
        <v>5707</v>
      </c>
      <c r="W895" s="13" t="s">
        <v>144</v>
      </c>
      <c r="Y895" s="13" t="s">
        <v>143</v>
      </c>
      <c r="Z895" s="13">
        <v>7594328</v>
      </c>
      <c r="AA895" s="13">
        <v>1684</v>
      </c>
      <c r="AB895" s="13">
        <v>842</v>
      </c>
      <c r="AE895" s="51">
        <f t="shared" si="260"/>
        <v>25</v>
      </c>
      <c r="AG895" s="6" t="str">
        <f t="shared" si="261"/>
        <v>90MB1BG0-C1BAY0</v>
      </c>
      <c r="AH895" s="6" t="str">
        <f t="shared" si="262"/>
        <v>59MB1BGB-MB0A01S</v>
      </c>
      <c r="AI895" s="6" t="str">
        <f t="shared" si="263"/>
        <v/>
      </c>
      <c r="AJ895" s="6" t="str">
        <f t="shared" si="264"/>
        <v/>
      </c>
      <c r="AK895" s="6" t="str">
        <f t="shared" si="265"/>
        <v/>
      </c>
      <c r="AL895" s="6" t="str">
        <f t="shared" si="266"/>
        <v/>
      </c>
      <c r="AM895" s="6" t="str">
        <f t="shared" si="267"/>
        <v/>
      </c>
      <c r="AN895" s="6" t="str">
        <f t="shared" si="268"/>
        <v/>
      </c>
      <c r="AO895" s="6" t="str">
        <f t="shared" si="269"/>
        <v xml:space="preserve">90MB1BG0-C1BAY0 | 59MB1BGB-MB0A01S |  |  |  |  |  | </v>
      </c>
      <c r="AP895" s="6">
        <f t="shared" si="270"/>
        <v>100</v>
      </c>
      <c r="AQ895" s="4"/>
      <c r="AR895" s="6" t="b">
        <f t="shared" si="271"/>
        <v>1</v>
      </c>
      <c r="AS895" s="6" t="str">
        <f t="shared" si="272"/>
        <v>461E | 90MB1BG0-C1BAY0 | 59MB1BGB-MB0A01S |  |  |  |  |  |  | Q9</v>
      </c>
      <c r="AT895" s="63">
        <f>IF(NOT(AR895),IF(TRIM($H895)="","Assembly","Phantom Alt"),VLOOKUP(F895,ZPCS04!B:G,6,0))</f>
        <v>801</v>
      </c>
      <c r="AU895" s="7"/>
      <c r="AV895" s="38">
        <f ca="1">IF(TRIM($W895)="F",OFFSET($A$5,MATCH($AS895,$AS$5:$AS895,0)-1,0),$A895)</f>
        <v>892</v>
      </c>
      <c r="AW895" s="38">
        <f ca="1">IFERROR(OFFSET(ZPCS04!$A$1,MATCH(F895,ZPCS04!B:B,0)-1,0),100)</f>
        <v>2</v>
      </c>
      <c r="AX895" s="7"/>
      <c r="AY895" s="6" t="b">
        <f t="shared" si="273"/>
        <v>1</v>
      </c>
      <c r="AZ895" s="6" t="b">
        <f t="shared" si="274"/>
        <v>1</v>
      </c>
      <c r="BB895" s="38" t="str">
        <f ca="1">IF(AT895="Phantom Alt",MATCH($AS895,$AS$5:$AS895,0),IF(OR(OFFSET($AF895,0,8-COUNTBLANK($AG895:$AN895))=$F894,$BE895=$BE894),$BB894,""))</f>
        <v/>
      </c>
      <c r="BC895" s="41"/>
      <c r="BD895" s="55" t="str">
        <f t="shared" si="275"/>
        <v>90MB1BG0-C1BAY0 | G2492-0000-02S</v>
      </c>
      <c r="BE895" s="55" t="str">
        <f t="shared" ca="1" si="276"/>
        <v>90MB1BG0-C1BAY0 | 59MB1BGB-MB0A01S</v>
      </c>
      <c r="BF895" s="57">
        <f ca="1">IFERROR(VLOOKUP($BE895,$BD$5:$BF894,3,0)*$AE895,VLOOKUP($C895,Demanda!$A:$B,2,0)*$AE895)*IF(AT895="Phantom Alt",$BC895,TRUE)</f>
        <v>37500</v>
      </c>
      <c r="BG895" s="57">
        <f t="shared" ca="1" si="277"/>
        <v>37500</v>
      </c>
      <c r="BH895" s="57">
        <f>SUMIF(Invoice!A:A,F895,Invoice!B:B)</f>
        <v>0</v>
      </c>
      <c r="BI895" s="57">
        <f t="shared" ca="1" si="278"/>
        <v>37500</v>
      </c>
      <c r="BJ895" s="57">
        <f ca="1">MIN((BI895-SUMIF($AS$5:AS894,AS895,$BJ$5:BJ894)),MAX(0,BH895-SUMIF($F$5:F894,F895,$BJ$5:BJ894)))</f>
        <v>0</v>
      </c>
      <c r="BK895" s="57">
        <f t="shared" ca="1" si="279"/>
        <v>-37500</v>
      </c>
      <c r="BL895" s="57">
        <f ca="1">MAX(0,SUMIF(Invoice!A:A,F895,Invoice!B:B)-SUMIF(F:F,F895,BJ:BJ))*(COUNTIF(F:F,F895)=COUNTIF($F$5:F895,F895))</f>
        <v>0</v>
      </c>
      <c r="BM895" s="44" t="str">
        <f>VLOOKUP(F895,[1]Sheet1!$A:$H,8,0)</f>
        <v>National - except indicated in codes 3, 4, 5 or 8.</v>
      </c>
    </row>
    <row r="896" spans="1:65">
      <c r="A896" s="43">
        <v>895</v>
      </c>
      <c r="B896" s="13" t="s">
        <v>145</v>
      </c>
      <c r="C896" s="13" t="s">
        <v>5706</v>
      </c>
      <c r="D896" s="13">
        <v>3</v>
      </c>
      <c r="E896" s="13">
        <v>10</v>
      </c>
      <c r="F896" s="71" t="s">
        <v>2027</v>
      </c>
      <c r="G896" s="71" t="s">
        <v>2028</v>
      </c>
      <c r="I896" s="13" t="s">
        <v>54</v>
      </c>
      <c r="J896" s="28">
        <v>0</v>
      </c>
      <c r="K896" s="13" t="s">
        <v>2021</v>
      </c>
      <c r="L896" s="13" t="s">
        <v>53</v>
      </c>
      <c r="M896" s="13">
        <v>1.25</v>
      </c>
      <c r="N896" s="13">
        <v>31.25</v>
      </c>
      <c r="O896" s="13">
        <v>1</v>
      </c>
      <c r="R896" s="13" t="s">
        <v>2029</v>
      </c>
      <c r="S896" s="13" t="s">
        <v>2029</v>
      </c>
      <c r="T896" s="13">
        <v>44923</v>
      </c>
      <c r="U896" s="13">
        <v>2958465</v>
      </c>
      <c r="V896" s="13" t="s">
        <v>2030</v>
      </c>
      <c r="W896" s="13" t="s">
        <v>144</v>
      </c>
      <c r="Y896" s="13" t="s">
        <v>143</v>
      </c>
      <c r="Z896" s="13">
        <v>7549388</v>
      </c>
      <c r="AA896" s="13">
        <v>5</v>
      </c>
      <c r="AB896" s="13">
        <v>2</v>
      </c>
      <c r="AE896" s="51">
        <f t="shared" si="260"/>
        <v>1.25</v>
      </c>
      <c r="AG896" s="6" t="str">
        <f t="shared" si="261"/>
        <v>90MB1BG0-C1BAY0</v>
      </c>
      <c r="AH896" s="6" t="str">
        <f t="shared" si="262"/>
        <v>59MB1BGB-MB0A01S</v>
      </c>
      <c r="AI896" s="6" t="str">
        <f t="shared" si="263"/>
        <v>G2492-0000-02S</v>
      </c>
      <c r="AJ896" s="6" t="str">
        <f t="shared" si="264"/>
        <v/>
      </c>
      <c r="AK896" s="6" t="str">
        <f t="shared" si="265"/>
        <v/>
      </c>
      <c r="AL896" s="6" t="str">
        <f t="shared" si="266"/>
        <v/>
      </c>
      <c r="AM896" s="6" t="str">
        <f t="shared" si="267"/>
        <v/>
      </c>
      <c r="AN896" s="6" t="str">
        <f t="shared" si="268"/>
        <v/>
      </c>
      <c r="AO896" s="6" t="str">
        <f t="shared" si="269"/>
        <v xml:space="preserve">90MB1BG0-C1BAY0 | 59MB1BGB-MB0A01S | G2492-0000-02S |  |  |  |  | </v>
      </c>
      <c r="AP896" s="6">
        <f t="shared" si="270"/>
        <v>100</v>
      </c>
      <c r="AQ896" s="4"/>
      <c r="AR896" s="6" t="b">
        <f t="shared" si="271"/>
        <v>1</v>
      </c>
      <c r="AS896" s="6" t="str">
        <f t="shared" si="272"/>
        <v>461E | 90MB1BG0-C1BAY0 | 59MB1BGB-MB0A01S | G2492-0000-02S |  |  |  |  |  | uniq896</v>
      </c>
      <c r="AT896" s="63">
        <f>IF(NOT(AR896),IF(TRIM($H896)="","Assembly","Phantom Alt"),VLOOKUP(F896,ZPCS04!B:G,6,0))</f>
        <v>239</v>
      </c>
      <c r="AU896" s="7"/>
      <c r="AV896" s="38">
        <f ca="1">IF(TRIM($W896)="F",OFFSET($A$5,MATCH($AS896,$AS$5:$AS896,0)-1,0),$A896)</f>
        <v>895</v>
      </c>
      <c r="AW896" s="38">
        <f ca="1">IFERROR(OFFSET(ZPCS04!$A$1,MATCH(F896,ZPCS04!B:B,0)-1,0),100)</f>
        <v>3</v>
      </c>
      <c r="AX896" s="7"/>
      <c r="AY896" s="6" t="b">
        <f t="shared" si="273"/>
        <v>1</v>
      </c>
      <c r="AZ896" s="6" t="b">
        <f t="shared" si="274"/>
        <v>1</v>
      </c>
      <c r="BB896" s="38" t="str">
        <f ca="1">IF(AT896="Phantom Alt",MATCH($AS896,$AS$5:$AS896,0),IF(OR(OFFSET($AF896,0,8-COUNTBLANK($AG896:$AN896))=$F895,$BE896=$BE895),$BB895,""))</f>
        <v/>
      </c>
      <c r="BC896" s="41"/>
      <c r="BD896" s="55" t="str">
        <f t="shared" si="275"/>
        <v>90MB1BG0-C1BAY0 | G2492-0000-02B</v>
      </c>
      <c r="BE896" s="55" t="str">
        <f t="shared" ca="1" si="276"/>
        <v>90MB1BG0-C1BAY0 | G2492-0000-02S</v>
      </c>
      <c r="BF896" s="57">
        <f ca="1">IFERROR(VLOOKUP($BE896,$BD$5:$BF895,3,0)*$AE896,VLOOKUP($C896,Demanda!$A:$B,2,0)*$AE896)*IF(AT896="Phantom Alt",$BC896,TRUE)</f>
        <v>46875</v>
      </c>
      <c r="BG896" s="57">
        <f t="shared" ca="1" si="277"/>
        <v>46875</v>
      </c>
      <c r="BH896" s="57">
        <f>SUMIF(Invoice!A:A,F896,Invoice!B:B)</f>
        <v>0</v>
      </c>
      <c r="BI896" s="57">
        <f t="shared" ca="1" si="278"/>
        <v>46875</v>
      </c>
      <c r="BJ896" s="57">
        <f ca="1">MIN((BI896-SUMIF($AS$5:AS895,AS896,$BJ$5:BJ895)),MAX(0,BH896-SUMIF($F$5:F895,F896,$BJ$5:BJ895)))</f>
        <v>0</v>
      </c>
      <c r="BK896" s="57">
        <f t="shared" ca="1" si="279"/>
        <v>-46875</v>
      </c>
      <c r="BL896" s="57">
        <f ca="1">MAX(0,SUMIF(Invoice!A:A,F896,Invoice!B:B)-SUMIF(F:F,F896,BJ:BJ))*(COUNTIF(F:F,F896)=COUNTIF($F$5:F896,F896))</f>
        <v>0</v>
      </c>
      <c r="BM896" s="44" t="str">
        <f>VLOOKUP(F896,[1]Sheet1!$A:$H,8,0)</f>
        <v>National - except indicated in codes 3, 4, 5 or 8.</v>
      </c>
    </row>
    <row r="897" spans="1:65">
      <c r="A897" s="43">
        <v>898</v>
      </c>
      <c r="B897" s="13" t="s">
        <v>145</v>
      </c>
      <c r="C897" s="13" t="s">
        <v>5706</v>
      </c>
      <c r="D897" s="13">
        <v>2</v>
      </c>
      <c r="E897" s="13">
        <v>2980</v>
      </c>
      <c r="F897" s="71" t="s">
        <v>2031</v>
      </c>
      <c r="G897" s="71" t="s">
        <v>2032</v>
      </c>
      <c r="I897" s="13" t="s">
        <v>54</v>
      </c>
      <c r="J897" s="28">
        <v>0</v>
      </c>
      <c r="K897" s="13" t="s">
        <v>148</v>
      </c>
      <c r="L897" s="13" t="s">
        <v>53</v>
      </c>
      <c r="M897" s="13">
        <v>3.2</v>
      </c>
      <c r="N897" s="13">
        <v>3.2</v>
      </c>
      <c r="O897" s="13">
        <v>1</v>
      </c>
      <c r="R897" s="13" t="s">
        <v>2018</v>
      </c>
      <c r="S897" s="13" t="s">
        <v>2018</v>
      </c>
      <c r="T897" s="13">
        <v>44901</v>
      </c>
      <c r="U897" s="13">
        <v>2958465</v>
      </c>
      <c r="V897" s="13" t="s">
        <v>5707</v>
      </c>
      <c r="W897" s="13" t="s">
        <v>144</v>
      </c>
      <c r="Y897" s="13" t="s">
        <v>143</v>
      </c>
      <c r="Z897" s="13">
        <v>7594328</v>
      </c>
      <c r="AA897" s="13">
        <v>1692</v>
      </c>
      <c r="AB897" s="13">
        <v>846</v>
      </c>
      <c r="AE897" s="51">
        <f t="shared" si="260"/>
        <v>3.2</v>
      </c>
      <c r="AG897" s="6" t="str">
        <f t="shared" si="261"/>
        <v>90MB1BG0-C1BAY0</v>
      </c>
      <c r="AH897" s="6" t="str">
        <f t="shared" si="262"/>
        <v>59MB1BGB-MB0A01S</v>
      </c>
      <c r="AI897" s="6" t="str">
        <f t="shared" si="263"/>
        <v/>
      </c>
      <c r="AJ897" s="6" t="str">
        <f t="shared" si="264"/>
        <v/>
      </c>
      <c r="AK897" s="6" t="str">
        <f t="shared" si="265"/>
        <v/>
      </c>
      <c r="AL897" s="6" t="str">
        <f t="shared" si="266"/>
        <v/>
      </c>
      <c r="AM897" s="6" t="str">
        <f t="shared" si="267"/>
        <v/>
      </c>
      <c r="AN897" s="6" t="str">
        <f t="shared" si="268"/>
        <v/>
      </c>
      <c r="AO897" s="6" t="str">
        <f t="shared" si="269"/>
        <v xml:space="preserve">90MB1BG0-C1BAY0 | 59MB1BGB-MB0A01S |  |  |  |  |  | </v>
      </c>
      <c r="AP897" s="6">
        <f t="shared" si="270"/>
        <v>100</v>
      </c>
      <c r="AQ897" s="4"/>
      <c r="AR897" s="6" t="b">
        <f t="shared" si="271"/>
        <v>1</v>
      </c>
      <c r="AS897" s="6" t="str">
        <f t="shared" si="272"/>
        <v>461E | 90MB1BG0-C1BAY0 | 59MB1BGB-MB0A01S |  |  |  |  |  |  | uniq897</v>
      </c>
      <c r="AT897" s="63">
        <f>IF(NOT(AR897),IF(TRIM($H897)="","Assembly","Phantom Alt"),VLOOKUP(F897,ZPCS04!B:G,6,0))</f>
        <v>242</v>
      </c>
      <c r="AU897" s="7"/>
      <c r="AV897" s="38">
        <f ca="1">IF(TRIM($W897)="F",OFFSET($A$5,MATCH($AS897,$AS$5:$AS897,0)-1,0),$A897)</f>
        <v>898</v>
      </c>
      <c r="AW897" s="38">
        <f ca="1">IFERROR(OFFSET(ZPCS04!$A$1,MATCH(F897,ZPCS04!B:B,0)-1,0),100)</f>
        <v>2</v>
      </c>
      <c r="AX897" s="7"/>
      <c r="AY897" s="6" t="b">
        <f t="shared" si="273"/>
        <v>1</v>
      </c>
      <c r="AZ897" s="6" t="b">
        <f t="shared" si="274"/>
        <v>1</v>
      </c>
      <c r="BB897" s="38" t="str">
        <f ca="1">IF(AT897="Phantom Alt",MATCH($AS897,$AS$5:$AS897,0),IF(OR(OFFSET($AF897,0,8-COUNTBLANK($AG897:$AN897))=$F896,$BE897=$BE896),$BB896,""))</f>
        <v/>
      </c>
      <c r="BC897" s="41"/>
      <c r="BD897" s="55" t="str">
        <f t="shared" si="275"/>
        <v>90MB1BG0-C1BAY0 | G2492-0001-05</v>
      </c>
      <c r="BE897" s="55" t="str">
        <f t="shared" ca="1" si="276"/>
        <v>90MB1BG0-C1BAY0 | 59MB1BGB-MB0A01S</v>
      </c>
      <c r="BF897" s="57">
        <f ca="1">IFERROR(VLOOKUP($BE897,$BD$5:$BF896,3,0)*$AE897,VLOOKUP($C897,Demanda!$A:$B,2,0)*$AE897)*IF(AT897="Phantom Alt",$BC897,TRUE)</f>
        <v>4800</v>
      </c>
      <c r="BG897" s="57">
        <f t="shared" ca="1" si="277"/>
        <v>4800</v>
      </c>
      <c r="BH897" s="57">
        <f>SUMIF(Invoice!A:A,F897,Invoice!B:B)</f>
        <v>0</v>
      </c>
      <c r="BI897" s="57">
        <f t="shared" ca="1" si="278"/>
        <v>4800</v>
      </c>
      <c r="BJ897" s="57">
        <f ca="1">MIN((BI897-SUMIF($AS$5:AS896,AS897,$BJ$5:BJ896)),MAX(0,BH897-SUMIF($F$5:F896,F897,$BJ$5:BJ896)))</f>
        <v>0</v>
      </c>
      <c r="BK897" s="57">
        <f t="shared" ca="1" si="279"/>
        <v>-4800</v>
      </c>
      <c r="BL897" s="57">
        <f ca="1">MAX(0,SUMIF(Invoice!A:A,F897,Invoice!B:B)-SUMIF(F:F,F897,BJ:BJ))*(COUNTIF(F:F,F897)=COUNTIF($F$5:F897,F897))</f>
        <v>0</v>
      </c>
      <c r="BM897" s="44" t="str">
        <f>VLOOKUP(F897,[1]Sheet1!$A:$H,8,0)</f>
        <v>Foreign - acquired nationally</v>
      </c>
    </row>
    <row r="898" spans="1:65">
      <c r="A898" s="43">
        <v>897</v>
      </c>
      <c r="B898" s="13" t="s">
        <v>145</v>
      </c>
      <c r="C898" s="13" t="s">
        <v>5706</v>
      </c>
      <c r="D898" s="13">
        <v>2</v>
      </c>
      <c r="E898" s="13">
        <v>2990</v>
      </c>
      <c r="F898" s="71" t="s">
        <v>2033</v>
      </c>
      <c r="G898" s="71" t="s">
        <v>2034</v>
      </c>
      <c r="H898" s="13" t="s">
        <v>5740</v>
      </c>
      <c r="I898" s="13" t="s">
        <v>54</v>
      </c>
      <c r="J898" s="28">
        <v>100</v>
      </c>
      <c r="K898" s="13" t="s">
        <v>148</v>
      </c>
      <c r="L898" s="13" t="s">
        <v>53</v>
      </c>
      <c r="M898" s="13">
        <v>0.2</v>
      </c>
      <c r="N898" s="13">
        <v>0.2</v>
      </c>
      <c r="O898" s="13">
        <v>1</v>
      </c>
      <c r="P898" s="13">
        <v>2</v>
      </c>
      <c r="Q898" s="13">
        <v>1</v>
      </c>
      <c r="R898" s="13" t="s">
        <v>2015</v>
      </c>
      <c r="S898" s="13" t="s">
        <v>2015</v>
      </c>
      <c r="T898" s="13">
        <v>44901</v>
      </c>
      <c r="U898" s="13">
        <v>2958465</v>
      </c>
      <c r="V898" s="13" t="s">
        <v>5707</v>
      </c>
      <c r="W898" s="13" t="s">
        <v>144</v>
      </c>
      <c r="Y898" s="13" t="s">
        <v>143</v>
      </c>
      <c r="Z898" s="13">
        <v>7594328</v>
      </c>
      <c r="AA898" s="13">
        <v>1694</v>
      </c>
      <c r="AB898" s="13">
        <v>847</v>
      </c>
      <c r="AE898" s="51">
        <f t="shared" si="260"/>
        <v>0.2</v>
      </c>
      <c r="AG898" s="6" t="str">
        <f t="shared" si="261"/>
        <v>90MB1BG0-C1BAY0</v>
      </c>
      <c r="AH898" s="6" t="str">
        <f t="shared" si="262"/>
        <v>59MB1BGB-MB0A01S</v>
      </c>
      <c r="AI898" s="6" t="str">
        <f t="shared" si="263"/>
        <v/>
      </c>
      <c r="AJ898" s="6" t="str">
        <f t="shared" si="264"/>
        <v/>
      </c>
      <c r="AK898" s="6" t="str">
        <f t="shared" si="265"/>
        <v/>
      </c>
      <c r="AL898" s="6" t="str">
        <f t="shared" si="266"/>
        <v/>
      </c>
      <c r="AM898" s="6" t="str">
        <f t="shared" si="267"/>
        <v/>
      </c>
      <c r="AN898" s="6" t="str">
        <f t="shared" si="268"/>
        <v/>
      </c>
      <c r="AO898" s="6" t="str">
        <f t="shared" si="269"/>
        <v xml:space="preserve">90MB1BG0-C1BAY0 | 59MB1BGB-MB0A01S |  |  |  |  |  | </v>
      </c>
      <c r="AP898" s="6">
        <f t="shared" si="270"/>
        <v>100</v>
      </c>
      <c r="AQ898" s="4"/>
      <c r="AR898" s="6" t="b">
        <f t="shared" si="271"/>
        <v>1</v>
      </c>
      <c r="AS898" s="6" t="str">
        <f t="shared" si="272"/>
        <v>461E | 90MB1BG0-C1BAY0 | 59MB1BGB-MB0A01S |  |  |  |  |  |  | R1</v>
      </c>
      <c r="AT898" s="63">
        <f>IF(NOT(AR898),IF(TRIM($H898)="","Assembly","Phantom Alt"),VLOOKUP(F898,ZPCS04!B:G,6,0))</f>
        <v>802</v>
      </c>
      <c r="AU898" s="7"/>
      <c r="AV898" s="38">
        <f ca="1">IF(TRIM($W898)="F",OFFSET($A$5,MATCH($AS898,$AS$5:$AS898,0)-1,0),$A898)</f>
        <v>897</v>
      </c>
      <c r="AW898" s="38">
        <f ca="1">IFERROR(OFFSET(ZPCS04!$A$1,MATCH(F898,ZPCS04!B:B,0)-1,0),100)</f>
        <v>2</v>
      </c>
      <c r="AX898" s="7"/>
      <c r="AY898" s="6" t="b">
        <f t="shared" si="273"/>
        <v>1</v>
      </c>
      <c r="AZ898" s="6" t="b">
        <f t="shared" si="274"/>
        <v>1</v>
      </c>
      <c r="BB898" s="38" t="str">
        <f ca="1">IF(AT898="Phantom Alt",MATCH($AS898,$AS$5:$AS898,0),IF(OR(OFFSET($AF898,0,8-COUNTBLANK($AG898:$AN898))=$F897,$BE898=$BE897),$BB897,""))</f>
        <v/>
      </c>
      <c r="BC898" s="41"/>
      <c r="BD898" s="55" t="str">
        <f t="shared" si="275"/>
        <v>90MB1BG0-C1BAY0 | G2492-0000-02</v>
      </c>
      <c r="BE898" s="55" t="str">
        <f t="shared" ca="1" si="276"/>
        <v>90MB1BG0-C1BAY0 | 59MB1BGB-MB0A01S</v>
      </c>
      <c r="BF898" s="57">
        <f ca="1">IFERROR(VLOOKUP($BE898,$BD$5:$BF897,3,0)*$AE898,VLOOKUP($C898,Demanda!$A:$B,2,0)*$AE898)*IF(AT898="Phantom Alt",$BC898,TRUE)</f>
        <v>300</v>
      </c>
      <c r="BG898" s="57">
        <f t="shared" ca="1" si="277"/>
        <v>300</v>
      </c>
      <c r="BH898" s="57">
        <f>SUMIF(Invoice!A:A,F898,Invoice!B:B)</f>
        <v>0</v>
      </c>
      <c r="BI898" s="57">
        <f t="shared" ca="1" si="278"/>
        <v>300</v>
      </c>
      <c r="BJ898" s="57">
        <f ca="1">MIN((BI898-SUMIF($AS$5:AS897,AS898,$BJ$5:BJ897)),MAX(0,BH898-SUMIF($F$5:F897,F898,$BJ$5:BJ897)))</f>
        <v>0</v>
      </c>
      <c r="BK898" s="57">
        <f t="shared" ca="1" si="279"/>
        <v>-300</v>
      </c>
      <c r="BL898" s="57">
        <f ca="1">MAX(0,SUMIF(Invoice!A:A,F898,Invoice!B:B)-SUMIF(F:F,F898,BJ:BJ))*(COUNTIF(F:F,F898)=COUNTIF($F$5:F898,F898))</f>
        <v>0</v>
      </c>
      <c r="BM898" s="44" t="str">
        <f>VLOOKUP(F898,[1]Sheet1!$A:$H,8,0)</f>
        <v>National - except indicated in codes 3, 4, 5 or 8.</v>
      </c>
    </row>
    <row r="899" spans="1:65" hidden="1">
      <c r="A899" s="43">
        <v>899</v>
      </c>
      <c r="B899" s="13" t="s">
        <v>145</v>
      </c>
      <c r="C899" s="13" t="s">
        <v>5706</v>
      </c>
      <c r="D899" s="13">
        <v>2</v>
      </c>
      <c r="E899" s="13">
        <v>2990</v>
      </c>
      <c r="F899" s="71" t="s">
        <v>2035</v>
      </c>
      <c r="G899" s="71" t="s">
        <v>2036</v>
      </c>
      <c r="H899" s="13" t="s">
        <v>5740</v>
      </c>
      <c r="I899" s="13" t="s">
        <v>55</v>
      </c>
      <c r="J899" s="28">
        <v>0</v>
      </c>
      <c r="K899" s="13" t="s">
        <v>148</v>
      </c>
      <c r="L899" s="13" t="s">
        <v>53</v>
      </c>
      <c r="M899" s="13">
        <v>0.2</v>
      </c>
      <c r="O899" s="13">
        <v>1</v>
      </c>
      <c r="P899" s="13">
        <v>2</v>
      </c>
      <c r="Q899" s="13">
        <v>2</v>
      </c>
      <c r="R899" s="13" t="s">
        <v>2015</v>
      </c>
      <c r="S899" s="13" t="s">
        <v>2015</v>
      </c>
      <c r="T899" s="13">
        <v>44901</v>
      </c>
      <c r="U899" s="13">
        <v>2958465</v>
      </c>
      <c r="V899" s="13" t="s">
        <v>5707</v>
      </c>
      <c r="W899" s="13" t="s">
        <v>144</v>
      </c>
      <c r="Y899" s="13" t="s">
        <v>143</v>
      </c>
      <c r="Z899" s="13">
        <v>7594328</v>
      </c>
      <c r="AA899" s="13">
        <v>1696</v>
      </c>
      <c r="AB899" s="13">
        <v>848</v>
      </c>
      <c r="AE899" s="51">
        <f t="shared" si="260"/>
        <v>0.2</v>
      </c>
      <c r="AG899" s="6" t="str">
        <f t="shared" si="261"/>
        <v>90MB1BG0-C1BAY0</v>
      </c>
      <c r="AH899" s="6" t="str">
        <f t="shared" si="262"/>
        <v>59MB1BGB-MB0A01S</v>
      </c>
      <c r="AI899" s="6" t="str">
        <f t="shared" si="263"/>
        <v/>
      </c>
      <c r="AJ899" s="6" t="str">
        <f t="shared" si="264"/>
        <v/>
      </c>
      <c r="AK899" s="6" t="str">
        <f t="shared" si="265"/>
        <v/>
      </c>
      <c r="AL899" s="6" t="str">
        <f t="shared" si="266"/>
        <v/>
      </c>
      <c r="AM899" s="6" t="str">
        <f t="shared" si="267"/>
        <v/>
      </c>
      <c r="AN899" s="6" t="str">
        <f t="shared" si="268"/>
        <v/>
      </c>
      <c r="AO899" s="6" t="str">
        <f t="shared" si="269"/>
        <v xml:space="preserve">90MB1BG0-C1BAY0 | 59MB1BGB-MB0A01S |  |  |  |  |  | </v>
      </c>
      <c r="AP899" s="6">
        <f t="shared" si="270"/>
        <v>0</v>
      </c>
      <c r="AQ899" s="4"/>
      <c r="AR899" s="6" t="b">
        <f t="shared" si="271"/>
        <v>1</v>
      </c>
      <c r="AS899" s="6" t="str">
        <f t="shared" si="272"/>
        <v>461E | 90MB1BG0-C1BAY0 | 59MB1BGB-MB0A01S |  |  |  |  |  |  | R1</v>
      </c>
      <c r="AT899" s="63">
        <f>IF(NOT(AR899),IF(TRIM($H899)="","Assembly","Phantom Alt"),VLOOKUP(F899,ZPCS04!B:G,6,0))</f>
        <v>802</v>
      </c>
      <c r="AU899" s="7"/>
      <c r="AV899" s="38">
        <f ca="1">IF(TRIM($W899)="F",OFFSET($A$5,MATCH($AS899,$AS$5:$AS899,0)-1,0),$A899)</f>
        <v>897</v>
      </c>
      <c r="AW899" s="38">
        <f ca="1">IFERROR(OFFSET(ZPCS04!$A$1,MATCH(F899,ZPCS04!B:B,0)-1,0),100)</f>
        <v>2</v>
      </c>
      <c r="AX899" s="7"/>
      <c r="AY899" s="6" t="b">
        <f t="shared" si="273"/>
        <v>1</v>
      </c>
      <c r="AZ899" s="6" t="b">
        <f t="shared" si="274"/>
        <v>1</v>
      </c>
      <c r="BB899" s="38" t="str">
        <f ca="1">IF(AT899="Phantom Alt",MATCH($AS899,$AS$5:$AS899,0),IF(OR(OFFSET($AF899,0,8-COUNTBLANK($AG899:$AN899))=$F898,$BE899=$BE898),$BB898,""))</f>
        <v/>
      </c>
      <c r="BC899" s="41"/>
      <c r="BD899" s="55" t="str">
        <f t="shared" si="275"/>
        <v>90MB1BG0-C1BAY0 | G2492-0000-06</v>
      </c>
      <c r="BE899" s="55" t="str">
        <f t="shared" ca="1" si="276"/>
        <v>90MB1BG0-C1BAY0 | 59MB1BGB-MB0A01S</v>
      </c>
      <c r="BF899" s="57">
        <f ca="1">IFERROR(VLOOKUP($BE899,$BD$5:$BF898,3,0)*$AE899,VLOOKUP($C899,Demanda!$A:$B,2,0)*$AE899)*IF(AT899="Phantom Alt",$BC899,TRUE)</f>
        <v>300</v>
      </c>
      <c r="BG899" s="57">
        <f t="shared" ca="1" si="277"/>
        <v>0</v>
      </c>
      <c r="BH899" s="57">
        <f>SUMIF(Invoice!A:A,F899,Invoice!B:B)</f>
        <v>0</v>
      </c>
      <c r="BI899" s="57">
        <f t="shared" ca="1" si="278"/>
        <v>300</v>
      </c>
      <c r="BJ899" s="57">
        <f ca="1">MIN((BI899-SUMIF($AS$5:AS898,AS899,$BJ$5:BJ898)),MAX(0,BH899-SUMIF($F$5:F898,F899,$BJ$5:BJ898)))</f>
        <v>0</v>
      </c>
      <c r="BK899" s="57">
        <f t="shared" ca="1" si="279"/>
        <v>0</v>
      </c>
      <c r="BL899" s="57">
        <f ca="1">MAX(0,SUMIF(Invoice!A:A,F899,Invoice!B:B)-SUMIF(F:F,F899,BJ:BJ))*(COUNTIF(F:F,F899)=COUNTIF($F$5:F899,F899))</f>
        <v>0</v>
      </c>
    </row>
    <row r="900" spans="1:65" hidden="1">
      <c r="A900" s="43">
        <v>901</v>
      </c>
      <c r="B900" s="13" t="s">
        <v>145</v>
      </c>
      <c r="C900" s="13" t="s">
        <v>5706</v>
      </c>
      <c r="D900" s="13">
        <v>2</v>
      </c>
      <c r="E900" s="13">
        <v>3000</v>
      </c>
      <c r="F900" s="71" t="s">
        <v>2027</v>
      </c>
      <c r="G900" s="71" t="s">
        <v>2028</v>
      </c>
      <c r="I900" s="13" t="s">
        <v>54</v>
      </c>
      <c r="J900" s="28">
        <v>0</v>
      </c>
      <c r="K900" s="13" t="s">
        <v>2021</v>
      </c>
      <c r="L900" s="13" t="s">
        <v>53</v>
      </c>
      <c r="M900" s="13">
        <v>-1.7999999999999999E-2</v>
      </c>
      <c r="N900" s="13">
        <v>-1.7999999999999999E-2</v>
      </c>
      <c r="O900" s="13">
        <v>1</v>
      </c>
      <c r="R900" s="13" t="s">
        <v>2029</v>
      </c>
      <c r="S900" s="13" t="s">
        <v>2029</v>
      </c>
      <c r="T900" s="13">
        <v>44901</v>
      </c>
      <c r="U900" s="13">
        <v>2958465</v>
      </c>
      <c r="V900" s="13" t="s">
        <v>5707</v>
      </c>
      <c r="W900" s="13" t="s">
        <v>144</v>
      </c>
      <c r="Y900" s="13" t="s">
        <v>143</v>
      </c>
      <c r="Z900" s="13">
        <v>7594328</v>
      </c>
      <c r="AA900" s="13">
        <v>1698</v>
      </c>
      <c r="AB900" s="13">
        <v>849</v>
      </c>
      <c r="AE900" s="51">
        <f t="shared" si="260"/>
        <v>-1.7999999999999999E-2</v>
      </c>
      <c r="AG900" s="6" t="str">
        <f t="shared" si="261"/>
        <v>90MB1BG0-C1BAY0</v>
      </c>
      <c r="AH900" s="6" t="str">
        <f t="shared" si="262"/>
        <v>59MB1BGB-MB0A01S</v>
      </c>
      <c r="AI900" s="6" t="str">
        <f t="shared" si="263"/>
        <v/>
      </c>
      <c r="AJ900" s="6" t="str">
        <f t="shared" si="264"/>
        <v/>
      </c>
      <c r="AK900" s="6" t="str">
        <f t="shared" si="265"/>
        <v/>
      </c>
      <c r="AL900" s="6" t="str">
        <f t="shared" si="266"/>
        <v/>
      </c>
      <c r="AM900" s="6" t="str">
        <f t="shared" si="267"/>
        <v/>
      </c>
      <c r="AN900" s="6" t="str">
        <f t="shared" si="268"/>
        <v/>
      </c>
      <c r="AO900" s="6" t="str">
        <f t="shared" si="269"/>
        <v xml:space="preserve">90MB1BG0-C1BAY0 | 59MB1BGB-MB0A01S |  |  |  |  |  | </v>
      </c>
      <c r="AP900" s="6">
        <f t="shared" si="270"/>
        <v>100</v>
      </c>
      <c r="AQ900" s="4"/>
      <c r="AR900" s="6" t="b">
        <f t="shared" si="271"/>
        <v>1</v>
      </c>
      <c r="AS900" s="6" t="str">
        <f t="shared" si="272"/>
        <v>461E | 90MB1BG0-C1BAY0 | 59MB1BGB-MB0A01S |  |  |  |  |  |  | uniq900</v>
      </c>
      <c r="AT900" s="63">
        <f>IF(NOT(AR900),IF(TRIM($H900)="","Assembly","Phantom Alt"),VLOOKUP(F900,ZPCS04!B:G,6,0))</f>
        <v>239</v>
      </c>
      <c r="AU900" s="7"/>
      <c r="AV900" s="38">
        <f ca="1">IF(TRIM($W900)="F",OFFSET($A$5,MATCH($AS900,$AS$5:$AS900,0)-1,0),$A900)</f>
        <v>901</v>
      </c>
      <c r="AW900" s="38">
        <f ca="1">IFERROR(OFFSET(ZPCS04!$A$1,MATCH(F900,ZPCS04!B:B,0)-1,0),100)</f>
        <v>3</v>
      </c>
      <c r="AX900" s="7"/>
      <c r="AY900" s="6" t="b">
        <f t="shared" si="273"/>
        <v>1</v>
      </c>
      <c r="AZ900" s="6" t="b">
        <f t="shared" si="274"/>
        <v>1</v>
      </c>
      <c r="BB900" s="38" t="str">
        <f ca="1">IF(AT900="Phantom Alt",MATCH($AS900,$AS$5:$AS900,0),IF(OR(OFFSET($AF900,0,8-COUNTBLANK($AG900:$AN900))=$F899,$BE900=$BE899),$BB899,""))</f>
        <v/>
      </c>
      <c r="BC900" s="41"/>
      <c r="BD900" s="55" t="str">
        <f t="shared" si="275"/>
        <v>90MB1BG0-C1BAY0 | G2492-0000-02B</v>
      </c>
      <c r="BE900" s="55" t="str">
        <f t="shared" ca="1" si="276"/>
        <v>90MB1BG0-C1BAY0 | 59MB1BGB-MB0A01S</v>
      </c>
      <c r="BF900" s="57">
        <f ca="1">IFERROR(VLOOKUP($BE900,$BD$5:$BF899,3,0)*$AE900,VLOOKUP($C900,Demanda!$A:$B,2,0)*$AE900)*IF(AT900="Phantom Alt",$BC900,TRUE)</f>
        <v>-26.999999999999996</v>
      </c>
      <c r="BG900" s="57">
        <f t="shared" ca="1" si="277"/>
        <v>-26.999999999999996</v>
      </c>
      <c r="BH900" s="57">
        <f>SUMIF(Invoice!A:A,F900,Invoice!B:B)</f>
        <v>0</v>
      </c>
      <c r="BI900" s="57">
        <f t="shared" ca="1" si="278"/>
        <v>-26.999999999999996</v>
      </c>
      <c r="BJ900" s="57">
        <f ca="1">MIN((BI900-SUMIF($AS$5:AS899,AS900,$BJ$5:BJ899)),MAX(0,BH900-SUMIF($F$5:F899,F900,$BJ$5:BJ899)))</f>
        <v>-26.999999999999996</v>
      </c>
      <c r="BK900" s="57">
        <f t="shared" ca="1" si="279"/>
        <v>0</v>
      </c>
      <c r="BL900" s="57">
        <f ca="1">MAX(0,SUMIF(Invoice!A:A,F900,Invoice!B:B)-SUMIF(F:F,F900,BJ:BJ))*(COUNTIF(F:F,F900)=COUNTIF($F$5:F900,F900))</f>
        <v>26.999999999999996</v>
      </c>
    </row>
    <row r="901" spans="1:65" hidden="1">
      <c r="A901" s="43">
        <v>900</v>
      </c>
      <c r="B901" s="13" t="s">
        <v>145</v>
      </c>
      <c r="C901" s="13" t="s">
        <v>5706</v>
      </c>
      <c r="D901" s="13">
        <v>2</v>
      </c>
      <c r="E901" s="13">
        <v>3010</v>
      </c>
      <c r="F901" s="71" t="s">
        <v>5741</v>
      </c>
      <c r="G901" s="71" t="s">
        <v>2037</v>
      </c>
      <c r="I901" s="13" t="s">
        <v>54</v>
      </c>
      <c r="J901" s="28">
        <v>0</v>
      </c>
      <c r="K901" s="13" t="s">
        <v>260</v>
      </c>
      <c r="L901" s="13" t="s">
        <v>272</v>
      </c>
      <c r="M901" s="13">
        <v>1</v>
      </c>
      <c r="N901" s="13">
        <v>1</v>
      </c>
      <c r="O901" s="13">
        <v>1</v>
      </c>
      <c r="R901" s="13" t="s">
        <v>73</v>
      </c>
      <c r="S901" s="13" t="s">
        <v>73</v>
      </c>
      <c r="T901" s="13">
        <v>44901</v>
      </c>
      <c r="U901" s="13">
        <v>2958465</v>
      </c>
      <c r="V901" s="13" t="s">
        <v>5707</v>
      </c>
      <c r="W901" s="13" t="s">
        <v>142</v>
      </c>
      <c r="Y901" s="13" t="s">
        <v>143</v>
      </c>
      <c r="Z901" s="13">
        <v>7594328</v>
      </c>
      <c r="AA901" s="13">
        <v>1719</v>
      </c>
      <c r="AB901" s="13">
        <v>855</v>
      </c>
      <c r="AE901" s="51">
        <f t="shared" si="260"/>
        <v>1</v>
      </c>
      <c r="AG901" s="6" t="str">
        <f t="shared" si="261"/>
        <v>90MB1BG0-C1BAY0</v>
      </c>
      <c r="AH901" s="6" t="str">
        <f t="shared" si="262"/>
        <v>59MB1BGB-MB0A01S</v>
      </c>
      <c r="AI901" s="6" t="str">
        <f t="shared" si="263"/>
        <v/>
      </c>
      <c r="AJ901" s="6" t="str">
        <f t="shared" si="264"/>
        <v/>
      </c>
      <c r="AK901" s="6" t="str">
        <f t="shared" si="265"/>
        <v/>
      </c>
      <c r="AL901" s="6" t="str">
        <f t="shared" si="266"/>
        <v/>
      </c>
      <c r="AM901" s="6" t="str">
        <f t="shared" si="267"/>
        <v/>
      </c>
      <c r="AN901" s="6" t="str">
        <f t="shared" si="268"/>
        <v/>
      </c>
      <c r="AO901" s="6" t="str">
        <f t="shared" si="269"/>
        <v xml:space="preserve">90MB1BG0-C1BAY0 | 59MB1BGB-MB0A01S |  |  |  |  |  | </v>
      </c>
      <c r="AP901" s="6">
        <f t="shared" si="270"/>
        <v>100</v>
      </c>
      <c r="AQ901" s="4"/>
      <c r="AR901" s="6" t="b">
        <f t="shared" si="271"/>
        <v>0</v>
      </c>
      <c r="AS901" s="6" t="str">
        <f t="shared" si="272"/>
        <v>461E | 90MB1BG0-C1BAY0 | 59MB1BGB-MB0A01S |  |  |  |  |  |  | uniq901</v>
      </c>
      <c r="AT901" s="63" t="str">
        <f>IF(NOT(AR901),IF(TRIM($H901)="","Assembly","Phantom Alt"),VLOOKUP(F901,ZPCS04!B:G,6,0))</f>
        <v>Assembly</v>
      </c>
      <c r="AU901" s="7"/>
      <c r="AV901" s="38">
        <f ca="1">IF(TRIM($W901)="F",OFFSET($A$5,MATCH($AS901,$AS$5:$AS901,0)-1,0),$A901)</f>
        <v>900</v>
      </c>
      <c r="AW901" s="38">
        <f ca="1">IFERROR(OFFSET(ZPCS04!$A$1,MATCH(F901,ZPCS04!B:B,0)-1,0),100)</f>
        <v>100</v>
      </c>
      <c r="AX901" s="7"/>
      <c r="AY901" s="6" t="b">
        <f t="shared" si="273"/>
        <v>1</v>
      </c>
      <c r="AZ901" s="6" t="b">
        <f t="shared" si="274"/>
        <v>1</v>
      </c>
      <c r="BB901" s="38" t="str">
        <f ca="1">IF(AT901="Phantom Alt",MATCH($AS901,$AS$5:$AS901,0),IF(OR(OFFSET($AF901,0,8-COUNTBLANK($AG901:$AN901))=$F900,$BE901=$BE900),$BB900,""))</f>
        <v/>
      </c>
      <c r="BC901" s="41"/>
      <c r="BD901" s="55" t="str">
        <f t="shared" si="275"/>
        <v>90MB1BG0-C1BAY0 | B650-0823-A02-A</v>
      </c>
      <c r="BE901" s="55" t="str">
        <f t="shared" ca="1" si="276"/>
        <v>90MB1BG0-C1BAY0 | 59MB1BGB-MB0A01S</v>
      </c>
      <c r="BF901" s="57">
        <f ca="1">IFERROR(VLOOKUP($BE901,$BD$5:$BF900,3,0)*$AE901,VLOOKUP($C901,Demanda!$A:$B,2,0)*$AE901)*IF(AT901="Phantom Alt",$BC901,TRUE)</f>
        <v>1500</v>
      </c>
      <c r="BG901" s="57">
        <f t="shared" ca="1" si="277"/>
        <v>1500</v>
      </c>
      <c r="BH901" s="57">
        <f>SUMIF(Invoice!A:A,F901,Invoice!B:B)</f>
        <v>0</v>
      </c>
      <c r="BI901" s="57">
        <f t="shared" ca="1" si="278"/>
        <v>1500</v>
      </c>
      <c r="BJ901" s="57">
        <f ca="1">MIN((BI901-SUMIF($AS$5:AS900,AS901,$BJ$5:BJ900)),MAX(0,BH901-SUMIF($F$5:F900,F901,$BJ$5:BJ900)))</f>
        <v>0</v>
      </c>
      <c r="BK901" s="57">
        <f t="shared" ca="1" si="279"/>
        <v>0</v>
      </c>
      <c r="BL901" s="57">
        <f ca="1">MAX(0,SUMIF(Invoice!A:A,F901,Invoice!B:B)-SUMIF(F:F,F901,BJ:BJ))*(COUNTIF(F:F,F901)=COUNTIF($F$5:F901,F901))</f>
        <v>0</v>
      </c>
    </row>
    <row r="902" spans="1:65" hidden="1">
      <c r="A902" s="43">
        <v>902</v>
      </c>
      <c r="B902" s="13" t="s">
        <v>145</v>
      </c>
      <c r="C902" s="13" t="s">
        <v>5706</v>
      </c>
      <c r="D902" s="13">
        <v>3</v>
      </c>
      <c r="E902" s="13">
        <v>10</v>
      </c>
      <c r="F902" s="71" t="s">
        <v>2038</v>
      </c>
      <c r="G902" s="71" t="s">
        <v>2039</v>
      </c>
      <c r="I902" s="13" t="s">
        <v>54</v>
      </c>
      <c r="J902" s="28">
        <v>0</v>
      </c>
      <c r="K902" s="13" t="s">
        <v>148</v>
      </c>
      <c r="L902" s="13" t="s">
        <v>53</v>
      </c>
      <c r="M902" s="13">
        <v>1</v>
      </c>
      <c r="N902" s="13">
        <v>1</v>
      </c>
      <c r="O902" s="13">
        <v>1</v>
      </c>
      <c r="R902" s="13" t="s">
        <v>73</v>
      </c>
      <c r="S902" s="13" t="s">
        <v>73</v>
      </c>
      <c r="T902" s="13">
        <v>44901</v>
      </c>
      <c r="U902" s="13">
        <v>2958465</v>
      </c>
      <c r="V902" s="13" t="s">
        <v>5707</v>
      </c>
      <c r="W902" s="13" t="s">
        <v>144</v>
      </c>
      <c r="Y902" s="13" t="s">
        <v>143</v>
      </c>
      <c r="Z902" s="13">
        <v>7607760</v>
      </c>
      <c r="AA902" s="13">
        <v>2</v>
      </c>
      <c r="AB902" s="13">
        <v>1</v>
      </c>
      <c r="AE902" s="51">
        <f t="shared" ref="AE902:AE908" si="280">M902/O902</f>
        <v>1</v>
      </c>
      <c r="AG902" s="6" t="str">
        <f t="shared" ref="AG902:AG908" si="281">C902</f>
        <v>90MB1BG0-C1BAY0</v>
      </c>
      <c r="AH902" s="6" t="str">
        <f t="shared" ref="AH902:AH908" si="282">IF($D902&lt;=AH$4,"",IF(AND($D901=AH$4,$D902&gt;AH$4),$F901,AH901))</f>
        <v>59MB1BGB-MB0A01S</v>
      </c>
      <c r="AI902" s="6" t="str">
        <f t="shared" ref="AI902:AI908" si="283">IF($D902&lt;=AI$4,"",IF(AND($D901=AI$4,$D902&gt;AI$4),$F901,AI901))</f>
        <v>B650-0823-A02-A</v>
      </c>
      <c r="AJ902" s="6" t="str">
        <f t="shared" ref="AJ902:AJ908" si="284">IF($D902&lt;=AJ$4,"",IF(AND($D901=AJ$4,$D902&gt;AJ$4),$F901,AJ901))</f>
        <v/>
      </c>
      <c r="AK902" s="6" t="str">
        <f t="shared" ref="AK902:AK908" si="285">IF($D902&lt;=AK$4,"",IF(AND($D901=AK$4,$D902&gt;AK$4),$F901,AK901))</f>
        <v/>
      </c>
      <c r="AL902" s="6" t="str">
        <f t="shared" ref="AL902:AL908" si="286">IF($D902&lt;=AL$4,"",IF(AND($D901=AL$4,$D902&gt;AL$4),$F901,AL901))</f>
        <v/>
      </c>
      <c r="AM902" s="6" t="str">
        <f t="shared" ref="AM902:AM908" si="287">IF($D902&lt;=AM$4,"",IF(AND($D901=AM$4,$D902&gt;AM$4),$F901,AM901))</f>
        <v/>
      </c>
      <c r="AN902" s="6" t="str">
        <f t="shared" ref="AN902:AN908" si="288">IF($D902&lt;=AN$4,"",IF(AND($D901=AN$4,$D902&gt;AN$4),$F901,AN901))</f>
        <v/>
      </c>
      <c r="AO902" s="6" t="str">
        <f t="shared" ref="AO902:AO908" si="289">CONCATENATE(AG902," | ",AH902," | ",AI902," | ",AJ902," | ",AK902," | ",AL902," | ",AM902," | ",AN902)</f>
        <v xml:space="preserve">90MB1BG0-C1BAY0 | 59MB1BGB-MB0A01S | B650-0823-A02-A |  |  |  |  | </v>
      </c>
      <c r="AP902" s="6">
        <f t="shared" ref="AP902:AP908" si="290">IF(TRIM(H902)="",100,J902)</f>
        <v>100</v>
      </c>
      <c r="AQ902" s="4"/>
      <c r="AR902" s="6" t="b">
        <f t="shared" ref="AR902:AR908" si="291">NOT(TRIM(W902)&lt;&gt;"F")</f>
        <v>1</v>
      </c>
      <c r="AS902" s="6" t="str">
        <f t="shared" ref="AS902:AS908" si="292">$B902&amp;" | "&amp;$AO902&amp;" | "&amp;IF(TRIM(H902)="","uniq"&amp;ROW(),TRIM(H902))</f>
        <v>461E | 90MB1BG0-C1BAY0 | 59MB1BGB-MB0A01S | B650-0823-A02-A |  |  |  |  |  | uniq902</v>
      </c>
      <c r="AT902" s="63">
        <f>IF(NOT(AR902),IF(TRIM($H902)="","Assembly","Phantom Alt"),VLOOKUP(F902,ZPCS04!B:G,6,0))</f>
        <v>310</v>
      </c>
      <c r="AU902" s="7"/>
      <c r="AV902" s="38">
        <f ca="1">IF(TRIM($W902)="F",OFFSET($A$5,MATCH($AS902,$AS$5:$AS902,0)-1,0),$A902)</f>
        <v>902</v>
      </c>
      <c r="AW902" s="38">
        <f ca="1">IFERROR(OFFSET(ZPCS04!$A$1,MATCH(F902,ZPCS04!B:B,0)-1,0),100)</f>
        <v>1.9999999850000001</v>
      </c>
      <c r="AX902" s="7"/>
      <c r="AY902" s="6" t="b">
        <f t="shared" ref="AY902:AY908" si="293">SUMIF(AS:AS,AS902,AP:AP)=100</f>
        <v>1</v>
      </c>
      <c r="AZ902" s="6" t="b">
        <f t="shared" ref="AZ902:AZ908" si="294">SUMIF(AS:AS,AS902,AE:AE)/COUNTIF(AS:AS,AS902)=AE902</f>
        <v>1</v>
      </c>
      <c r="BB902" s="38" t="str">
        <f ca="1">IF(AT902="Phantom Alt",MATCH($AS902,$AS$5:$AS902,0),IF(OR(OFFSET($AF902,0,8-COUNTBLANK($AG902:$AN902))=$F901,$BE902=$BE901),$BB901,""))</f>
        <v/>
      </c>
      <c r="BC902" s="41"/>
      <c r="BD902" s="55" t="str">
        <f t="shared" ref="BD902:BD908" si="295">C902&amp;" | "&amp;F902</f>
        <v>90MB1BG0-C1BAY0 | 05006-00031700</v>
      </c>
      <c r="BE902" s="55" t="str">
        <f t="shared" ref="BE902:BE908" ca="1" si="296">C902&amp;" | "&amp;OFFSET($AF902,0,8-COUNTBLANK($AG902:$AN902))</f>
        <v>90MB1BG0-C1BAY0 | B650-0823-A02-A</v>
      </c>
      <c r="BF902" s="57">
        <f ca="1">IFERROR(VLOOKUP($BE902,$BD$5:$BF901,3,0)*$AE902,VLOOKUP($C902,Demanda!$A:$B,2,0)*$AE902)*IF(AT902="Phantom Alt",$BC902,TRUE)</f>
        <v>1500</v>
      </c>
      <c r="BG902" s="57">
        <f t="shared" ref="BG902:BG908" ca="1" si="297">BF902*(AP902/100)</f>
        <v>1500</v>
      </c>
      <c r="BH902" s="57">
        <f>SUMIF(Invoice!A:A,F902,Invoice!B:B)</f>
        <v>1500</v>
      </c>
      <c r="BI902" s="57">
        <f t="shared" ref="BI902:BI908" ca="1" si="298">SUMIF(AS:AS,AS902,BG:BG)</f>
        <v>1500</v>
      </c>
      <c r="BJ902" s="57">
        <f ca="1">MIN((BI902-SUMIF($AS$5:AS901,AS902,$BJ$5:BJ901)),MAX(0,BH902-SUMIF($F$5:F901,F902,$BJ$5:BJ901)))</f>
        <v>1500</v>
      </c>
      <c r="BK902" s="57">
        <f t="shared" ref="BK902:BK908" ca="1" si="299">(-SUMIF(AS:AS,AS902,BG:BG)+SUMIF(AS:AS,AS902,BJ:BJ))*(AP902=100)*AR902</f>
        <v>0</v>
      </c>
      <c r="BL902" s="57">
        <f ca="1">MAX(0,SUMIF(Invoice!A:A,F902,Invoice!B:B)-SUMIF(F:F,F902,BJ:BJ))*(COUNTIF(F:F,F902)=COUNTIF($F$5:F902,F902))</f>
        <v>0</v>
      </c>
    </row>
    <row r="903" spans="1:65" hidden="1">
      <c r="A903" s="43">
        <v>904</v>
      </c>
      <c r="B903" s="13" t="s">
        <v>145</v>
      </c>
      <c r="C903" s="13" t="s">
        <v>5706</v>
      </c>
      <c r="D903" s="13">
        <v>2</v>
      </c>
      <c r="E903" s="13">
        <v>3020</v>
      </c>
      <c r="F903" s="71" t="s">
        <v>5742</v>
      </c>
      <c r="G903" s="71" t="s">
        <v>2037</v>
      </c>
      <c r="H903" s="13" t="s">
        <v>219</v>
      </c>
      <c r="I903" s="13" t="s">
        <v>54</v>
      </c>
      <c r="J903" s="28">
        <v>100</v>
      </c>
      <c r="K903" s="13" t="s">
        <v>260</v>
      </c>
      <c r="L903" s="13" t="s">
        <v>272</v>
      </c>
      <c r="M903" s="13">
        <v>1</v>
      </c>
      <c r="N903" s="13">
        <v>1</v>
      </c>
      <c r="O903" s="13">
        <v>1</v>
      </c>
      <c r="P903" s="13">
        <v>2</v>
      </c>
      <c r="Q903" s="13">
        <v>1</v>
      </c>
      <c r="R903" s="13" t="s">
        <v>73</v>
      </c>
      <c r="S903" s="13" t="s">
        <v>73</v>
      </c>
      <c r="T903" s="13">
        <v>44901</v>
      </c>
      <c r="U903" s="13">
        <v>2958465</v>
      </c>
      <c r="V903" s="13" t="s">
        <v>5707</v>
      </c>
      <c r="W903" s="13" t="s">
        <v>142</v>
      </c>
      <c r="Y903" s="13" t="s">
        <v>143</v>
      </c>
      <c r="Z903" s="13">
        <v>7594328</v>
      </c>
      <c r="AA903" s="13">
        <v>1721</v>
      </c>
      <c r="AB903" s="13">
        <v>856</v>
      </c>
      <c r="AE903" s="51">
        <f t="shared" si="280"/>
        <v>1</v>
      </c>
      <c r="AG903" s="6" t="str">
        <f t="shared" si="281"/>
        <v>90MB1BG0-C1BAY0</v>
      </c>
      <c r="AH903" s="6" t="str">
        <f t="shared" si="282"/>
        <v>59MB1BGB-MB0A01S</v>
      </c>
      <c r="AI903" s="6" t="str">
        <f t="shared" si="283"/>
        <v/>
      </c>
      <c r="AJ903" s="6" t="str">
        <f t="shared" si="284"/>
        <v/>
      </c>
      <c r="AK903" s="6" t="str">
        <f t="shared" si="285"/>
        <v/>
      </c>
      <c r="AL903" s="6" t="str">
        <f t="shared" si="286"/>
        <v/>
      </c>
      <c r="AM903" s="6" t="str">
        <f t="shared" si="287"/>
        <v/>
      </c>
      <c r="AN903" s="6" t="str">
        <f t="shared" si="288"/>
        <v/>
      </c>
      <c r="AO903" s="6" t="str">
        <f t="shared" si="289"/>
        <v xml:space="preserve">90MB1BG0-C1BAY0 | 59MB1BGB-MB0A01S |  |  |  |  |  | </v>
      </c>
      <c r="AP903" s="6">
        <f t="shared" si="290"/>
        <v>100</v>
      </c>
      <c r="AQ903" s="4"/>
      <c r="AR903" s="6" t="b">
        <f t="shared" si="291"/>
        <v>0</v>
      </c>
      <c r="AS903" s="6" t="str">
        <f t="shared" si="292"/>
        <v>461E | 90MB1BG0-C1BAY0 | 59MB1BGB-MB0A01S |  |  |  |  |  |  | B1</v>
      </c>
      <c r="AT903" s="63" t="str">
        <f>IF(NOT(AR903),IF(TRIM($H903)="","Assembly","Phantom Alt"),VLOOKUP(F903,ZPCS04!B:G,6,0))</f>
        <v>Phantom Alt</v>
      </c>
      <c r="AU903" s="7"/>
      <c r="AV903" s="38">
        <f ca="1">IF(TRIM($W903)="F",OFFSET($A$5,MATCH($AS903,$AS$5:$AS903,0)-1,0),$A903)</f>
        <v>904</v>
      </c>
      <c r="AW903" s="38">
        <f ca="1">IFERROR(OFFSET(ZPCS04!$A$1,MATCH(F903,ZPCS04!B:B,0)-1,0),100)</f>
        <v>100</v>
      </c>
      <c r="AX903" s="7"/>
      <c r="AY903" s="6" t="b">
        <f t="shared" si="293"/>
        <v>1</v>
      </c>
      <c r="AZ903" s="6" t="b">
        <f t="shared" si="294"/>
        <v>1</v>
      </c>
      <c r="BB903" s="38">
        <f ca="1">IF(AT903="Phantom Alt",MATCH($AS903,$AS$5:$AS903,0),IF(OR(OFFSET($AF903,0,8-COUNTBLANK($AG903:$AN903))=$F902,$BE903=$BE902),$BB902,""))</f>
        <v>899</v>
      </c>
      <c r="BC903" s="41">
        <v>1</v>
      </c>
      <c r="BD903" s="55" t="str">
        <f t="shared" si="295"/>
        <v>90MB1BG0-C1BAY0 | B650-FLBK-BUTON-A</v>
      </c>
      <c r="BE903" s="55" t="str">
        <f t="shared" ca="1" si="296"/>
        <v>90MB1BG0-C1BAY0 | 59MB1BGB-MB0A01S</v>
      </c>
      <c r="BF903" s="57">
        <f ca="1">IFERROR(VLOOKUP($BE903,$BD$5:$BF902,3,0)*$AE903,VLOOKUP($C903,Demanda!$A:$B,2,0)*$AE903)*IF(AT903="Phantom Alt",$BC903,TRUE)</f>
        <v>1500</v>
      </c>
      <c r="BG903" s="57">
        <f t="shared" ca="1" si="297"/>
        <v>1500</v>
      </c>
      <c r="BH903" s="57">
        <f>SUMIF(Invoice!A:A,F903,Invoice!B:B)</f>
        <v>0</v>
      </c>
      <c r="BI903" s="57">
        <f t="shared" ca="1" si="298"/>
        <v>1500</v>
      </c>
      <c r="BJ903" s="57">
        <f ca="1">MIN((BI903-SUMIF($AS$5:AS902,AS903,$BJ$5:BJ902)),MAX(0,BH903-SUMIF($F$5:F902,F903,$BJ$5:BJ902)))</f>
        <v>0</v>
      </c>
      <c r="BK903" s="57">
        <f t="shared" ca="1" si="299"/>
        <v>0</v>
      </c>
      <c r="BL903" s="57">
        <f ca="1">MAX(0,SUMIF(Invoice!A:A,F903,Invoice!B:B)-SUMIF(F:F,F903,BJ:BJ))*(COUNTIF(F:F,F903)=COUNTIF($F$5:F903,F903))</f>
        <v>0</v>
      </c>
    </row>
    <row r="904" spans="1:65" hidden="1">
      <c r="A904" s="43">
        <v>903</v>
      </c>
      <c r="B904" s="13" t="s">
        <v>145</v>
      </c>
      <c r="C904" s="13" t="s">
        <v>5706</v>
      </c>
      <c r="D904" s="13">
        <v>3</v>
      </c>
      <c r="E904" s="13">
        <v>20</v>
      </c>
      <c r="F904" s="71" t="s">
        <v>2045</v>
      </c>
      <c r="G904" s="71" t="s">
        <v>2046</v>
      </c>
      <c r="I904" s="13" t="s">
        <v>54</v>
      </c>
      <c r="J904" s="28">
        <v>0</v>
      </c>
      <c r="K904" s="13" t="s">
        <v>148</v>
      </c>
      <c r="L904" s="13" t="s">
        <v>53</v>
      </c>
      <c r="M904" s="13">
        <v>1</v>
      </c>
      <c r="N904" s="13">
        <v>1</v>
      </c>
      <c r="O904" s="13">
        <v>1</v>
      </c>
      <c r="R904" s="13" t="s">
        <v>73</v>
      </c>
      <c r="S904" s="13" t="s">
        <v>73</v>
      </c>
      <c r="T904" s="13">
        <v>44901</v>
      </c>
      <c r="U904" s="13">
        <v>2958465</v>
      </c>
      <c r="V904" s="13" t="s">
        <v>5707</v>
      </c>
      <c r="W904" s="13" t="s">
        <v>144</v>
      </c>
      <c r="Y904" s="13" t="s">
        <v>143</v>
      </c>
      <c r="Z904" s="13">
        <v>7607761</v>
      </c>
      <c r="AA904" s="13">
        <v>2</v>
      </c>
      <c r="AB904" s="13">
        <v>1</v>
      </c>
      <c r="AE904" s="51">
        <f t="shared" si="280"/>
        <v>1</v>
      </c>
      <c r="AG904" s="6" t="str">
        <f t="shared" si="281"/>
        <v>90MB1BG0-C1BAY0</v>
      </c>
      <c r="AH904" s="6" t="str">
        <f t="shared" si="282"/>
        <v>59MB1BGB-MB0A01S</v>
      </c>
      <c r="AI904" s="6" t="str">
        <f t="shared" si="283"/>
        <v>B650-FLBK-BUTON-A</v>
      </c>
      <c r="AJ904" s="6" t="str">
        <f t="shared" si="284"/>
        <v/>
      </c>
      <c r="AK904" s="6" t="str">
        <f t="shared" si="285"/>
        <v/>
      </c>
      <c r="AL904" s="6" t="str">
        <f t="shared" si="286"/>
        <v/>
      </c>
      <c r="AM904" s="6" t="str">
        <f t="shared" si="287"/>
        <v/>
      </c>
      <c r="AN904" s="6" t="str">
        <f t="shared" si="288"/>
        <v/>
      </c>
      <c r="AO904" s="6" t="str">
        <f t="shared" si="289"/>
        <v xml:space="preserve">90MB1BG0-C1BAY0 | 59MB1BGB-MB0A01S | B650-FLBK-BUTON-A |  |  |  |  | </v>
      </c>
      <c r="AP904" s="6">
        <f t="shared" si="290"/>
        <v>100</v>
      </c>
      <c r="AQ904" s="4"/>
      <c r="AR904" s="6" t="b">
        <f t="shared" si="291"/>
        <v>1</v>
      </c>
      <c r="AS904" s="6" t="str">
        <f t="shared" si="292"/>
        <v>461E | 90MB1BG0-C1BAY0 | 59MB1BGB-MB0A01S | B650-FLBK-BUTON-A |  |  |  |  |  | uniq904</v>
      </c>
      <c r="AT904" s="63">
        <f>IF(NOT(AR904),IF(TRIM($H904)="","Assembly","Phantom Alt"),VLOOKUP(F904,ZPCS04!B:G,6,0))</f>
        <v>302</v>
      </c>
      <c r="AU904" s="7"/>
      <c r="AV904" s="38">
        <f ca="1">IF(TRIM($W904)="F",OFFSET($A$5,MATCH($AS904,$AS$5:$AS904,0)-1,0),$A904)</f>
        <v>903</v>
      </c>
      <c r="AW904" s="38">
        <f ca="1">IFERROR(OFFSET(ZPCS04!$A$1,MATCH(F904,ZPCS04!B:B,0)-1,0),100)</f>
        <v>1.9999999850000001</v>
      </c>
      <c r="AX904" s="7"/>
      <c r="AY904" s="6" t="b">
        <f t="shared" si="293"/>
        <v>1</v>
      </c>
      <c r="AZ904" s="6" t="b">
        <f t="shared" si="294"/>
        <v>1</v>
      </c>
      <c r="BB904" s="38">
        <f ca="1">IF(AT904="Phantom Alt",MATCH($AS904,$AS$5:$AS904,0),IF(OR(OFFSET($AF904,0,8-COUNTBLANK($AG904:$AN904))=$F903,$BE904=$BE903),$BB903,""))</f>
        <v>899</v>
      </c>
      <c r="BC904" s="41"/>
      <c r="BD904" s="55" t="str">
        <f t="shared" si="295"/>
        <v>90MB1BG0-C1BAY0 | 05002-00060400</v>
      </c>
      <c r="BE904" s="55" t="str">
        <f t="shared" ca="1" si="296"/>
        <v>90MB1BG0-C1BAY0 | B650-FLBK-BUTON-A</v>
      </c>
      <c r="BF904" s="57">
        <f ca="1">IFERROR(VLOOKUP($BE904,$BD$5:$BF903,3,0)*$AE904,VLOOKUP($C904,Demanda!$A:$B,2,0)*$AE904)*IF(AT904="Phantom Alt",$BC904,TRUE)</f>
        <v>1500</v>
      </c>
      <c r="BG904" s="57">
        <f t="shared" ca="1" si="297"/>
        <v>1500</v>
      </c>
      <c r="BH904" s="57">
        <f>SUMIF(Invoice!A:A,F904,Invoice!B:B)</f>
        <v>1500</v>
      </c>
      <c r="BI904" s="57">
        <f t="shared" ca="1" si="298"/>
        <v>1500</v>
      </c>
      <c r="BJ904" s="57">
        <f ca="1">MIN((BI904-SUMIF($AS$5:AS903,AS904,$BJ$5:BJ903)),MAX(0,BH904-SUMIF($F$5:F903,F904,$BJ$5:BJ903)))</f>
        <v>1500</v>
      </c>
      <c r="BK904" s="57">
        <f t="shared" ca="1" si="299"/>
        <v>0</v>
      </c>
      <c r="BL904" s="57">
        <f ca="1">MAX(0,SUMIF(Invoice!A:A,F904,Invoice!B:B)-SUMIF(F:F,F904,BJ:BJ))*(COUNTIF(F:F,F904)=COUNTIF($F$5:F904,F904))</f>
        <v>0</v>
      </c>
    </row>
    <row r="905" spans="1:65" hidden="1">
      <c r="A905" s="43">
        <v>905</v>
      </c>
      <c r="B905" s="13" t="s">
        <v>145</v>
      </c>
      <c r="C905" s="13" t="s">
        <v>5706</v>
      </c>
      <c r="D905" s="13">
        <v>2</v>
      </c>
      <c r="E905" s="13">
        <v>3020</v>
      </c>
      <c r="F905" s="71" t="s">
        <v>5743</v>
      </c>
      <c r="G905" s="71" t="s">
        <v>2037</v>
      </c>
      <c r="H905" s="13" t="s">
        <v>219</v>
      </c>
      <c r="I905" s="13" t="s">
        <v>55</v>
      </c>
      <c r="J905" s="28">
        <v>0</v>
      </c>
      <c r="K905" s="13" t="s">
        <v>260</v>
      </c>
      <c r="L905" s="13" t="s">
        <v>272</v>
      </c>
      <c r="M905" s="13">
        <v>1</v>
      </c>
      <c r="O905" s="13">
        <v>1</v>
      </c>
      <c r="P905" s="13">
        <v>2</v>
      </c>
      <c r="Q905" s="13">
        <v>2</v>
      </c>
      <c r="R905" s="13" t="s">
        <v>73</v>
      </c>
      <c r="S905" s="13" t="s">
        <v>73</v>
      </c>
      <c r="T905" s="13">
        <v>44901</v>
      </c>
      <c r="U905" s="13">
        <v>2958465</v>
      </c>
      <c r="V905" s="13" t="s">
        <v>5707</v>
      </c>
      <c r="W905" s="13" t="s">
        <v>142</v>
      </c>
      <c r="Y905" s="13" t="s">
        <v>143</v>
      </c>
      <c r="Z905" s="13">
        <v>7594328</v>
      </c>
      <c r="AA905" s="13">
        <v>1723</v>
      </c>
      <c r="AB905" s="13">
        <v>857</v>
      </c>
      <c r="AE905" s="51">
        <f t="shared" si="280"/>
        <v>1</v>
      </c>
      <c r="AG905" s="6" t="str">
        <f t="shared" si="281"/>
        <v>90MB1BG0-C1BAY0</v>
      </c>
      <c r="AH905" s="6" t="str">
        <f t="shared" si="282"/>
        <v>59MB1BGB-MB0A01S</v>
      </c>
      <c r="AI905" s="6" t="str">
        <f t="shared" si="283"/>
        <v/>
      </c>
      <c r="AJ905" s="6" t="str">
        <f t="shared" si="284"/>
        <v/>
      </c>
      <c r="AK905" s="6" t="str">
        <f t="shared" si="285"/>
        <v/>
      </c>
      <c r="AL905" s="6" t="str">
        <f t="shared" si="286"/>
        <v/>
      </c>
      <c r="AM905" s="6" t="str">
        <f t="shared" si="287"/>
        <v/>
      </c>
      <c r="AN905" s="6" t="str">
        <f t="shared" si="288"/>
        <v/>
      </c>
      <c r="AO905" s="6" t="str">
        <f t="shared" si="289"/>
        <v xml:space="preserve">90MB1BG0-C1BAY0 | 59MB1BGB-MB0A01S |  |  |  |  |  | </v>
      </c>
      <c r="AP905" s="6">
        <f t="shared" si="290"/>
        <v>0</v>
      </c>
      <c r="AQ905" s="4"/>
      <c r="AR905" s="6" t="b">
        <f t="shared" si="291"/>
        <v>0</v>
      </c>
      <c r="AS905" s="6" t="str">
        <f t="shared" si="292"/>
        <v>461E | 90MB1BG0-C1BAY0 | 59MB1BGB-MB0A01S |  |  |  |  |  |  | B1</v>
      </c>
      <c r="AT905" s="63" t="str">
        <f>IF(NOT(AR905),IF(TRIM($H905)="","Assembly","Phantom Alt"),VLOOKUP(F905,ZPCS04!B:G,6,0))</f>
        <v>Phantom Alt</v>
      </c>
      <c r="AU905" s="7"/>
      <c r="AV905" s="38">
        <f ca="1">IF(TRIM($W905)="F",OFFSET($A$5,MATCH($AS905,$AS$5:$AS905,0)-1,0),$A905)</f>
        <v>905</v>
      </c>
      <c r="AW905" s="38">
        <f ca="1">IFERROR(OFFSET(ZPCS04!$A$1,MATCH(F905,ZPCS04!B:B,0)-1,0),100)</f>
        <v>100</v>
      </c>
      <c r="AX905" s="7"/>
      <c r="AY905" s="6" t="b">
        <f t="shared" si="293"/>
        <v>1</v>
      </c>
      <c r="AZ905" s="6" t="b">
        <f t="shared" si="294"/>
        <v>1</v>
      </c>
      <c r="BB905" s="38">
        <f ca="1">IF(AT905="Phantom Alt",MATCH($AS905,$AS$5:$AS905,0),IF(OR(OFFSET($AF905,0,8-COUNTBLANK($AG905:$AN905))=$F904,$BE905=$BE904),$BB904,""))</f>
        <v>899</v>
      </c>
      <c r="BC905" s="41"/>
      <c r="BD905" s="55" t="str">
        <f t="shared" si="295"/>
        <v>90MB1BG0-C1BAY0 | B650-FLBK-BUTON-B</v>
      </c>
      <c r="BE905" s="55" t="str">
        <f t="shared" ca="1" si="296"/>
        <v>90MB1BG0-C1BAY0 | 59MB1BGB-MB0A01S</v>
      </c>
      <c r="BF905" s="57">
        <f ca="1">IFERROR(VLOOKUP($BE905,$BD$5:$BF904,3,0)*$AE905,VLOOKUP($C905,Demanda!$A:$B,2,0)*$AE905)*IF(AT905="Phantom Alt",$BC905,TRUE)</f>
        <v>0</v>
      </c>
      <c r="BG905" s="57">
        <f t="shared" ca="1" si="297"/>
        <v>0</v>
      </c>
      <c r="BH905" s="57">
        <f>SUMIF(Invoice!A:A,F905,Invoice!B:B)</f>
        <v>0</v>
      </c>
      <c r="BI905" s="57">
        <f t="shared" ca="1" si="298"/>
        <v>1500</v>
      </c>
      <c r="BJ905" s="57">
        <f ca="1">MIN((BI905-SUMIF($AS$5:AS904,AS905,$BJ$5:BJ904)),MAX(0,BH905-SUMIF($F$5:F904,F905,$BJ$5:BJ904)))</f>
        <v>0</v>
      </c>
      <c r="BK905" s="57">
        <f t="shared" ca="1" si="299"/>
        <v>0</v>
      </c>
      <c r="BL905" s="57">
        <f ca="1">MAX(0,SUMIF(Invoice!A:A,F905,Invoice!B:B)-SUMIF(F:F,F905,BJ:BJ))*(COUNTIF(F:F,F905)=COUNTIF($F$5:F905,F905))</f>
        <v>0</v>
      </c>
    </row>
    <row r="906" spans="1:65" hidden="1">
      <c r="A906" s="43">
        <v>906</v>
      </c>
      <c r="B906" s="13" t="s">
        <v>145</v>
      </c>
      <c r="C906" s="13" t="s">
        <v>5706</v>
      </c>
      <c r="D906" s="13">
        <v>3</v>
      </c>
      <c r="E906" s="13">
        <v>20</v>
      </c>
      <c r="F906" s="71" t="s">
        <v>2047</v>
      </c>
      <c r="G906" s="71" t="s">
        <v>2048</v>
      </c>
      <c r="I906" s="13" t="s">
        <v>55</v>
      </c>
      <c r="J906" s="28">
        <v>0</v>
      </c>
      <c r="K906" s="13" t="s">
        <v>148</v>
      </c>
      <c r="L906" s="13" t="s">
        <v>53</v>
      </c>
      <c r="M906" s="13">
        <v>1</v>
      </c>
      <c r="O906" s="13">
        <v>1</v>
      </c>
      <c r="R906" s="13" t="s">
        <v>73</v>
      </c>
      <c r="S906" s="13" t="s">
        <v>73</v>
      </c>
      <c r="T906" s="13">
        <v>44901</v>
      </c>
      <c r="U906" s="13">
        <v>2958465</v>
      </c>
      <c r="V906" s="13" t="s">
        <v>5707</v>
      </c>
      <c r="W906" s="13" t="s">
        <v>144</v>
      </c>
      <c r="Y906" s="13" t="s">
        <v>143</v>
      </c>
      <c r="Z906" s="13">
        <v>7607762</v>
      </c>
      <c r="AA906" s="13">
        <v>2</v>
      </c>
      <c r="AB906" s="13">
        <v>1</v>
      </c>
      <c r="AE906" s="51">
        <f t="shared" si="280"/>
        <v>1</v>
      </c>
      <c r="AG906" s="6" t="str">
        <f t="shared" si="281"/>
        <v>90MB1BG0-C1BAY0</v>
      </c>
      <c r="AH906" s="6" t="str">
        <f t="shared" si="282"/>
        <v>59MB1BGB-MB0A01S</v>
      </c>
      <c r="AI906" s="6" t="str">
        <f t="shared" si="283"/>
        <v>B650-FLBK-BUTON-B</v>
      </c>
      <c r="AJ906" s="6" t="str">
        <f t="shared" si="284"/>
        <v/>
      </c>
      <c r="AK906" s="6" t="str">
        <f t="shared" si="285"/>
        <v/>
      </c>
      <c r="AL906" s="6" t="str">
        <f t="shared" si="286"/>
        <v/>
      </c>
      <c r="AM906" s="6" t="str">
        <f t="shared" si="287"/>
        <v/>
      </c>
      <c r="AN906" s="6" t="str">
        <f t="shared" si="288"/>
        <v/>
      </c>
      <c r="AO906" s="6" t="str">
        <f t="shared" si="289"/>
        <v xml:space="preserve">90MB1BG0-C1BAY0 | 59MB1BGB-MB0A01S | B650-FLBK-BUTON-B |  |  |  |  | </v>
      </c>
      <c r="AP906" s="6">
        <f t="shared" si="290"/>
        <v>100</v>
      </c>
      <c r="AQ906" s="4"/>
      <c r="AR906" s="6" t="b">
        <f t="shared" si="291"/>
        <v>1</v>
      </c>
      <c r="AS906" s="6" t="str">
        <f t="shared" si="292"/>
        <v>461E | 90MB1BG0-C1BAY0 | 59MB1BGB-MB0A01S | B650-FLBK-BUTON-B |  |  |  |  |  | uniq906</v>
      </c>
      <c r="AT906" s="63">
        <f>IF(NOT(AR906),IF(TRIM($H906)="","Assembly","Phantom Alt"),VLOOKUP(F906,ZPCS04!B:G,6,0))</f>
        <v>302</v>
      </c>
      <c r="AU906" s="7"/>
      <c r="AV906" s="38">
        <f ca="1">IF(TRIM($W906)="F",OFFSET($A$5,MATCH($AS906,$AS$5:$AS906,0)-1,0),$A906)</f>
        <v>906</v>
      </c>
      <c r="AW906" s="38">
        <f ca="1">IFERROR(OFFSET(ZPCS04!$A$1,MATCH(F906,ZPCS04!B:B,0)-1,0),100)</f>
        <v>2</v>
      </c>
      <c r="AX906" s="7"/>
      <c r="AY906" s="6" t="b">
        <f t="shared" si="293"/>
        <v>1</v>
      </c>
      <c r="AZ906" s="6" t="b">
        <f t="shared" si="294"/>
        <v>1</v>
      </c>
      <c r="BB906" s="38">
        <f ca="1">IF(AT906="Phantom Alt",MATCH($AS906,$AS$5:$AS906,0),IF(OR(OFFSET($AF906,0,8-COUNTBLANK($AG906:$AN906))=$F905,$BE906=$BE905),$BB905,""))</f>
        <v>899</v>
      </c>
      <c r="BC906" s="41"/>
      <c r="BD906" s="55" t="str">
        <f t="shared" si="295"/>
        <v>90MB1BG0-C1BAY0 | 05002-00060000</v>
      </c>
      <c r="BE906" s="55" t="str">
        <f t="shared" ca="1" si="296"/>
        <v>90MB1BG0-C1BAY0 | B650-FLBK-BUTON-B</v>
      </c>
      <c r="BF906" s="57">
        <f ca="1">IFERROR(VLOOKUP($BE906,$BD$5:$BF905,3,0)*$AE906,VLOOKUP($C906,Demanda!$A:$B,2,0)*$AE906)*IF(AT906="Phantom Alt",$BC906,TRUE)</f>
        <v>0</v>
      </c>
      <c r="BG906" s="57">
        <f t="shared" ca="1" si="297"/>
        <v>0</v>
      </c>
      <c r="BH906" s="57">
        <f>SUMIF(Invoice!A:A,F906,Invoice!B:B)</f>
        <v>0</v>
      </c>
      <c r="BI906" s="57">
        <f t="shared" ca="1" si="298"/>
        <v>0</v>
      </c>
      <c r="BJ906" s="57">
        <f ca="1">MIN((BI906-SUMIF($AS$5:AS905,AS906,$BJ$5:BJ905)),MAX(0,BH906-SUMIF($F$5:F905,F906,$BJ$5:BJ905)))</f>
        <v>0</v>
      </c>
      <c r="BK906" s="57">
        <f t="shared" ca="1" si="299"/>
        <v>0</v>
      </c>
      <c r="BL906" s="57">
        <f ca="1">MAX(0,SUMIF(Invoice!A:A,F906,Invoice!B:B)-SUMIF(F:F,F906,BJ:BJ))*(COUNTIF(F:F,F906)=COUNTIF($F$5:F906,F906))</f>
        <v>0</v>
      </c>
    </row>
    <row r="907" spans="1:65" hidden="1">
      <c r="A907" s="43">
        <v>907</v>
      </c>
      <c r="B907" s="13" t="s">
        <v>145</v>
      </c>
      <c r="C907" s="13" t="s">
        <v>5706</v>
      </c>
      <c r="D907" s="13">
        <v>2</v>
      </c>
      <c r="E907" s="13">
        <v>3020</v>
      </c>
      <c r="F907" s="71" t="s">
        <v>5744</v>
      </c>
      <c r="G907" s="71" t="s">
        <v>2037</v>
      </c>
      <c r="H907" s="13" t="s">
        <v>219</v>
      </c>
      <c r="I907" s="13" t="s">
        <v>55</v>
      </c>
      <c r="J907" s="28">
        <v>0</v>
      </c>
      <c r="K907" s="13" t="s">
        <v>260</v>
      </c>
      <c r="L907" s="13" t="s">
        <v>272</v>
      </c>
      <c r="M907" s="13">
        <v>1</v>
      </c>
      <c r="O907" s="13">
        <v>1</v>
      </c>
      <c r="P907" s="13">
        <v>2</v>
      </c>
      <c r="Q907" s="13">
        <v>3</v>
      </c>
      <c r="R907" s="13" t="s">
        <v>73</v>
      </c>
      <c r="S907" s="13" t="s">
        <v>73</v>
      </c>
      <c r="T907" s="13">
        <v>44901</v>
      </c>
      <c r="U907" s="13">
        <v>2958465</v>
      </c>
      <c r="V907" s="13" t="s">
        <v>5707</v>
      </c>
      <c r="W907" s="13" t="s">
        <v>142</v>
      </c>
      <c r="Y907" s="13" t="s">
        <v>143</v>
      </c>
      <c r="Z907" s="13">
        <v>7594328</v>
      </c>
      <c r="AA907" s="13">
        <v>1725</v>
      </c>
      <c r="AB907" s="13">
        <v>858</v>
      </c>
      <c r="AE907" s="51">
        <f t="shared" si="280"/>
        <v>1</v>
      </c>
      <c r="AG907" s="6" t="str">
        <f t="shared" si="281"/>
        <v>90MB1BG0-C1BAY0</v>
      </c>
      <c r="AH907" s="6" t="str">
        <f t="shared" si="282"/>
        <v>59MB1BGB-MB0A01S</v>
      </c>
      <c r="AI907" s="6" t="str">
        <f t="shared" si="283"/>
        <v/>
      </c>
      <c r="AJ907" s="6" t="str">
        <f t="shared" si="284"/>
        <v/>
      </c>
      <c r="AK907" s="6" t="str">
        <f t="shared" si="285"/>
        <v/>
      </c>
      <c r="AL907" s="6" t="str">
        <f t="shared" si="286"/>
        <v/>
      </c>
      <c r="AM907" s="6" t="str">
        <f t="shared" si="287"/>
        <v/>
      </c>
      <c r="AN907" s="6" t="str">
        <f t="shared" si="288"/>
        <v/>
      </c>
      <c r="AO907" s="6" t="str">
        <f t="shared" si="289"/>
        <v xml:space="preserve">90MB1BG0-C1BAY0 | 59MB1BGB-MB0A01S |  |  |  |  |  | </v>
      </c>
      <c r="AP907" s="6">
        <f t="shared" si="290"/>
        <v>0</v>
      </c>
      <c r="AQ907" s="4"/>
      <c r="AR907" s="6" t="b">
        <f t="shared" si="291"/>
        <v>0</v>
      </c>
      <c r="AS907" s="6" t="str">
        <f t="shared" si="292"/>
        <v>461E | 90MB1BG0-C1BAY0 | 59MB1BGB-MB0A01S |  |  |  |  |  |  | B1</v>
      </c>
      <c r="AT907" s="63" t="str">
        <f>IF(NOT(AR907),IF(TRIM($H907)="","Assembly","Phantom Alt"),VLOOKUP(F907,ZPCS04!B:G,6,0))</f>
        <v>Phantom Alt</v>
      </c>
      <c r="AU907" s="7"/>
      <c r="AV907" s="38">
        <f ca="1">IF(TRIM($W907)="F",OFFSET($A$5,MATCH($AS907,$AS$5:$AS907,0)-1,0),$A907)</f>
        <v>907</v>
      </c>
      <c r="AW907" s="38">
        <f ca="1">IFERROR(OFFSET(ZPCS04!$A$1,MATCH(F907,ZPCS04!B:B,0)-1,0),100)</f>
        <v>100</v>
      </c>
      <c r="AX907" s="7"/>
      <c r="AY907" s="6" t="b">
        <f t="shared" si="293"/>
        <v>1</v>
      </c>
      <c r="AZ907" s="6" t="b">
        <f t="shared" si="294"/>
        <v>1</v>
      </c>
      <c r="BB907" s="38">
        <f ca="1">IF(AT907="Phantom Alt",MATCH($AS907,$AS$5:$AS907,0),IF(OR(OFFSET($AF907,0,8-COUNTBLANK($AG907:$AN907))=$F906,$BE907=$BE906),$BB906,""))</f>
        <v>899</v>
      </c>
      <c r="BC907" s="41"/>
      <c r="BD907" s="55" t="str">
        <f t="shared" si="295"/>
        <v>90MB1BG0-C1BAY0 | B650-FLBK-BUTON-C</v>
      </c>
      <c r="BE907" s="55" t="str">
        <f t="shared" ca="1" si="296"/>
        <v>90MB1BG0-C1BAY0 | 59MB1BGB-MB0A01S</v>
      </c>
      <c r="BF907" s="57">
        <f ca="1">IFERROR(VLOOKUP($BE907,$BD$5:$BF906,3,0)*$AE907,VLOOKUP($C907,Demanda!$A:$B,2,0)*$AE907)*IF(AT907="Phantom Alt",$BC907,TRUE)</f>
        <v>0</v>
      </c>
      <c r="BG907" s="57">
        <f t="shared" ca="1" si="297"/>
        <v>0</v>
      </c>
      <c r="BH907" s="57">
        <f>SUMIF(Invoice!A:A,F907,Invoice!B:B)</f>
        <v>0</v>
      </c>
      <c r="BI907" s="57">
        <f t="shared" ca="1" si="298"/>
        <v>1500</v>
      </c>
      <c r="BJ907" s="57">
        <f ca="1">MIN((BI907-SUMIF($AS$5:AS906,AS907,$BJ$5:BJ906)),MAX(0,BH907-SUMIF($F$5:F906,F907,$BJ$5:BJ906)))</f>
        <v>0</v>
      </c>
      <c r="BK907" s="57">
        <f t="shared" ca="1" si="299"/>
        <v>0</v>
      </c>
      <c r="BL907" s="57">
        <f ca="1">MAX(0,SUMIF(Invoice!A:A,F907,Invoice!B:B)-SUMIF(F:F,F907,BJ:BJ))*(COUNTIF(F:F,F907)=COUNTIF($F$5:F907,F907))</f>
        <v>0</v>
      </c>
    </row>
    <row r="908" spans="1:65" hidden="1">
      <c r="A908" s="43">
        <v>908</v>
      </c>
      <c r="B908" s="13" t="s">
        <v>145</v>
      </c>
      <c r="C908" s="13" t="s">
        <v>5706</v>
      </c>
      <c r="D908" s="13">
        <v>3</v>
      </c>
      <c r="E908" s="13">
        <v>20</v>
      </c>
      <c r="F908" s="71" t="s">
        <v>2049</v>
      </c>
      <c r="G908" s="71" t="s">
        <v>2050</v>
      </c>
      <c r="I908" s="13" t="s">
        <v>55</v>
      </c>
      <c r="J908" s="28">
        <v>0</v>
      </c>
      <c r="K908" s="13" t="s">
        <v>148</v>
      </c>
      <c r="L908" s="13" t="s">
        <v>53</v>
      </c>
      <c r="M908" s="13">
        <v>1</v>
      </c>
      <c r="O908" s="13">
        <v>1</v>
      </c>
      <c r="R908" s="13" t="s">
        <v>73</v>
      </c>
      <c r="S908" s="13" t="s">
        <v>73</v>
      </c>
      <c r="T908" s="13">
        <v>44901</v>
      </c>
      <c r="U908" s="13">
        <v>2958465</v>
      </c>
      <c r="V908" s="13" t="s">
        <v>5707</v>
      </c>
      <c r="W908" s="13" t="s">
        <v>144</v>
      </c>
      <c r="Y908" s="13" t="s">
        <v>143</v>
      </c>
      <c r="Z908" s="13">
        <v>7607763</v>
      </c>
      <c r="AA908" s="13">
        <v>2</v>
      </c>
      <c r="AB908" s="13">
        <v>1</v>
      </c>
      <c r="AE908" s="51">
        <f t="shared" si="280"/>
        <v>1</v>
      </c>
      <c r="AG908" s="6" t="str">
        <f t="shared" si="281"/>
        <v>90MB1BG0-C1BAY0</v>
      </c>
      <c r="AH908" s="6" t="str">
        <f t="shared" si="282"/>
        <v>59MB1BGB-MB0A01S</v>
      </c>
      <c r="AI908" s="6" t="str">
        <f t="shared" si="283"/>
        <v>B650-FLBK-BUTON-C</v>
      </c>
      <c r="AJ908" s="6" t="str">
        <f t="shared" si="284"/>
        <v/>
      </c>
      <c r="AK908" s="6" t="str">
        <f t="shared" si="285"/>
        <v/>
      </c>
      <c r="AL908" s="6" t="str">
        <f t="shared" si="286"/>
        <v/>
      </c>
      <c r="AM908" s="6" t="str">
        <f t="shared" si="287"/>
        <v/>
      </c>
      <c r="AN908" s="6" t="str">
        <f t="shared" si="288"/>
        <v/>
      </c>
      <c r="AO908" s="6" t="str">
        <f t="shared" si="289"/>
        <v xml:space="preserve">90MB1BG0-C1BAY0 | 59MB1BGB-MB0A01S | B650-FLBK-BUTON-C |  |  |  |  | </v>
      </c>
      <c r="AP908" s="6">
        <f t="shared" si="290"/>
        <v>100</v>
      </c>
      <c r="AQ908" s="4"/>
      <c r="AR908" s="6" t="b">
        <f t="shared" si="291"/>
        <v>1</v>
      </c>
      <c r="AS908" s="6" t="str">
        <f t="shared" si="292"/>
        <v>461E | 90MB1BG0-C1BAY0 | 59MB1BGB-MB0A01S | B650-FLBK-BUTON-C |  |  |  |  |  | uniq908</v>
      </c>
      <c r="AT908" s="63">
        <f>IF(NOT(AR908),IF(TRIM($H908)="","Assembly","Phantom Alt"),VLOOKUP(F908,ZPCS04!B:G,6,0))</f>
        <v>302</v>
      </c>
      <c r="AU908" s="7"/>
      <c r="AV908" s="38">
        <f ca="1">IF(TRIM($W908)="F",OFFSET($A$5,MATCH($AS908,$AS$5:$AS908,0)-1,0),$A908)</f>
        <v>908</v>
      </c>
      <c r="AW908" s="38">
        <f ca="1">IFERROR(OFFSET(ZPCS04!$A$1,MATCH(F908,ZPCS04!B:B,0)-1,0),100)</f>
        <v>2</v>
      </c>
      <c r="AX908" s="7"/>
      <c r="AY908" s="6" t="b">
        <f t="shared" si="293"/>
        <v>1</v>
      </c>
      <c r="AZ908" s="6" t="b">
        <f t="shared" si="294"/>
        <v>1</v>
      </c>
      <c r="BB908" s="38">
        <f ca="1">IF(AT908="Phantom Alt",MATCH($AS908,$AS$5:$AS908,0),IF(OR(OFFSET($AF908,0,8-COUNTBLANK($AG908:$AN908))=$F907,$BE908=$BE907),$BB907,""))</f>
        <v>899</v>
      </c>
      <c r="BC908" s="41"/>
      <c r="BD908" s="55" t="str">
        <f t="shared" si="295"/>
        <v>90MB1BG0-C1BAY0 | 05002-00060200</v>
      </c>
      <c r="BE908" s="55" t="str">
        <f t="shared" ca="1" si="296"/>
        <v>90MB1BG0-C1BAY0 | B650-FLBK-BUTON-C</v>
      </c>
      <c r="BF908" s="57">
        <f ca="1">IFERROR(VLOOKUP($BE908,$BD$5:$BF907,3,0)*$AE908,VLOOKUP($C908,Demanda!$A:$B,2,0)*$AE908)*IF(AT908="Phantom Alt",$BC908,TRUE)</f>
        <v>0</v>
      </c>
      <c r="BG908" s="57">
        <f t="shared" ca="1" si="297"/>
        <v>0</v>
      </c>
      <c r="BH908" s="57">
        <f>SUMIF(Invoice!A:A,F908,Invoice!B:B)</f>
        <v>0</v>
      </c>
      <c r="BI908" s="57">
        <f t="shared" ca="1" si="298"/>
        <v>0</v>
      </c>
      <c r="BJ908" s="57">
        <f ca="1">MIN((BI908-SUMIF($AS$5:AS907,AS908,$BJ$5:BJ907)),MAX(0,BH908-SUMIF($F$5:F907,F908,$BJ$5:BJ907)))</f>
        <v>0</v>
      </c>
      <c r="BK908" s="57">
        <f t="shared" ca="1" si="299"/>
        <v>0</v>
      </c>
      <c r="BL908" s="57">
        <f ca="1">MAX(0,SUMIF(Invoice!A:A,F908,Invoice!B:B)-SUMIF(F:F,F908,BJ:BJ))*(COUNTIF(F:F,F908)=COUNTIF($F$5:F908,F908))</f>
        <v>0</v>
      </c>
    </row>
    <row r="909" spans="1:65" hidden="1">
      <c r="A909" s="43"/>
      <c r="AE909" s="51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4"/>
      <c r="AR909" s="6"/>
      <c r="AS909" s="6"/>
      <c r="AT909" s="63"/>
      <c r="AU909" s="7"/>
      <c r="AV909" s="38"/>
      <c r="AW909" s="38"/>
      <c r="AX909" s="7"/>
      <c r="AY909" s="6"/>
      <c r="AZ909" s="6"/>
      <c r="BB909" s="38"/>
      <c r="BC909" s="41"/>
      <c r="BD909" s="55"/>
      <c r="BE909" s="55"/>
      <c r="BF909" s="57"/>
      <c r="BG909" s="57"/>
      <c r="BH909" s="57"/>
      <c r="BI909" s="57"/>
      <c r="BJ909" s="57"/>
      <c r="BK909" s="57"/>
      <c r="BL909" s="57"/>
    </row>
    <row r="910" spans="1:65" hidden="1">
      <c r="A910" s="43"/>
      <c r="AE910" s="51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4"/>
      <c r="AR910" s="6"/>
      <c r="AS910" s="6"/>
      <c r="AT910" s="63"/>
      <c r="AU910" s="7"/>
      <c r="AV910" s="38"/>
      <c r="AW910" s="38"/>
      <c r="AX910" s="7"/>
      <c r="AY910" s="6"/>
      <c r="AZ910" s="6"/>
      <c r="BB910" s="38"/>
      <c r="BC910" s="41"/>
      <c r="BD910" s="55"/>
      <c r="BE910" s="55"/>
      <c r="BF910" s="57"/>
      <c r="BG910" s="57"/>
      <c r="BH910" s="57"/>
      <c r="BI910" s="57"/>
      <c r="BJ910" s="57"/>
      <c r="BK910" s="57"/>
      <c r="BL910" s="57"/>
    </row>
    <row r="911" spans="1:65" hidden="1">
      <c r="A911" s="43"/>
      <c r="AE911" s="51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4"/>
      <c r="AR911" s="6"/>
      <c r="AS911" s="6"/>
      <c r="AT911" s="63"/>
      <c r="AU911" s="7"/>
      <c r="AV911" s="38"/>
      <c r="AW911" s="38"/>
      <c r="AX911" s="7"/>
      <c r="AY911" s="6"/>
      <c r="AZ911" s="6"/>
      <c r="BB911" s="38"/>
      <c r="BC911" s="41"/>
      <c r="BD911" s="55"/>
      <c r="BE911" s="55"/>
      <c r="BF911" s="57"/>
      <c r="BG911" s="57"/>
      <c r="BH911" s="57"/>
      <c r="BI911" s="57"/>
      <c r="BJ911" s="57"/>
      <c r="BK911" s="57"/>
      <c r="BL911" s="57"/>
    </row>
    <row r="912" spans="1:65" hidden="1">
      <c r="A912" s="43"/>
      <c r="AE912" s="51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4"/>
      <c r="AR912" s="6"/>
      <c r="AS912" s="6"/>
      <c r="AT912" s="63"/>
      <c r="AU912" s="7"/>
      <c r="AV912" s="38"/>
      <c r="AW912" s="38"/>
      <c r="AX912" s="7"/>
      <c r="AY912" s="6"/>
      <c r="AZ912" s="6"/>
      <c r="BB912" s="38"/>
      <c r="BC912" s="41"/>
      <c r="BD912" s="55"/>
      <c r="BE912" s="55"/>
      <c r="BF912" s="57"/>
      <c r="BG912" s="57"/>
      <c r="BH912" s="57"/>
      <c r="BI912" s="57"/>
      <c r="BJ912" s="57"/>
      <c r="BK912" s="57"/>
      <c r="BL912" s="57"/>
    </row>
    <row r="913" spans="1:64" hidden="1">
      <c r="A913" s="43"/>
      <c r="AE913" s="51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4"/>
      <c r="AR913" s="6"/>
      <c r="AS913" s="6"/>
      <c r="AT913" s="63"/>
      <c r="AU913" s="7"/>
      <c r="AV913" s="38"/>
      <c r="AW913" s="38"/>
      <c r="AX913" s="7"/>
      <c r="AY913" s="6"/>
      <c r="AZ913" s="6"/>
      <c r="BB913" s="38"/>
      <c r="BC913" s="41"/>
      <c r="BD913" s="55"/>
      <c r="BE913" s="55"/>
      <c r="BF913" s="57"/>
      <c r="BG913" s="57"/>
      <c r="BH913" s="57"/>
      <c r="BI913" s="57"/>
      <c r="BJ913" s="57"/>
      <c r="BK913" s="57"/>
      <c r="BL913" s="57"/>
    </row>
    <row r="914" spans="1:64" hidden="1">
      <c r="A914" s="43"/>
      <c r="AE914" s="51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4"/>
      <c r="AR914" s="6"/>
      <c r="AS914" s="6"/>
      <c r="AT914" s="63"/>
      <c r="AU914" s="7"/>
      <c r="AV914" s="38"/>
      <c r="AW914" s="38"/>
      <c r="AX914" s="7"/>
      <c r="AY914" s="6"/>
      <c r="AZ914" s="6"/>
      <c r="BB914" s="38"/>
      <c r="BC914" s="41"/>
      <c r="BD914" s="55"/>
      <c r="BE914" s="55"/>
      <c r="BF914" s="57"/>
      <c r="BG914" s="57"/>
      <c r="BH914" s="57"/>
      <c r="BI914" s="57"/>
      <c r="BJ914" s="57"/>
      <c r="BK914" s="57"/>
      <c r="BL914" s="57"/>
    </row>
    <row r="915" spans="1:64" hidden="1">
      <c r="A915" s="43"/>
      <c r="AE915" s="51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4"/>
      <c r="AR915" s="6"/>
      <c r="AS915" s="6"/>
      <c r="AT915" s="63"/>
      <c r="AU915" s="7"/>
      <c r="AV915" s="38"/>
      <c r="AW915" s="38"/>
      <c r="AX915" s="7"/>
      <c r="AY915" s="6"/>
      <c r="AZ915" s="6"/>
      <c r="BB915" s="38"/>
      <c r="BC915" s="41"/>
      <c r="BD915" s="55"/>
      <c r="BE915" s="55"/>
      <c r="BF915" s="57"/>
      <c r="BG915" s="57"/>
      <c r="BH915" s="57"/>
      <c r="BI915" s="57"/>
      <c r="BJ915" s="57"/>
      <c r="BK915" s="57"/>
      <c r="BL915" s="57"/>
    </row>
    <row r="916" spans="1:64" hidden="1">
      <c r="A916" s="43"/>
      <c r="AE916" s="51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4"/>
      <c r="AR916" s="6"/>
      <c r="AS916" s="6"/>
      <c r="AT916" s="63"/>
      <c r="AU916" s="7"/>
      <c r="AV916" s="38"/>
      <c r="AW916" s="38"/>
      <c r="AX916" s="7"/>
      <c r="AY916" s="6"/>
      <c r="AZ916" s="6"/>
      <c r="BB916" s="38"/>
      <c r="BC916" s="41"/>
      <c r="BD916" s="55"/>
      <c r="BE916" s="55"/>
      <c r="BF916" s="57"/>
      <c r="BG916" s="57"/>
      <c r="BH916" s="57"/>
      <c r="BI916" s="57"/>
      <c r="BJ916" s="57"/>
      <c r="BK916" s="57"/>
      <c r="BL916" s="57"/>
    </row>
    <row r="917" spans="1:64" hidden="1">
      <c r="A917" s="43"/>
      <c r="AE917" s="51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4"/>
      <c r="AR917" s="6"/>
      <c r="AS917" s="6"/>
      <c r="AT917" s="63"/>
      <c r="AU917" s="7"/>
      <c r="AV917" s="38"/>
      <c r="AW917" s="38"/>
      <c r="AX917" s="7"/>
      <c r="AY917" s="6"/>
      <c r="AZ917" s="6"/>
      <c r="BB917" s="38"/>
      <c r="BC917" s="41"/>
      <c r="BD917" s="55"/>
      <c r="BE917" s="55"/>
      <c r="BF917" s="57"/>
      <c r="BG917" s="57"/>
      <c r="BH917" s="57"/>
      <c r="BI917" s="57"/>
      <c r="BJ917" s="57"/>
      <c r="BK917" s="57"/>
      <c r="BL917" s="57"/>
    </row>
    <row r="918" spans="1:64" hidden="1">
      <c r="A918" s="43"/>
      <c r="AE918" s="51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4"/>
      <c r="AR918" s="6"/>
      <c r="AS918" s="6"/>
      <c r="AT918" s="63"/>
      <c r="AU918" s="7"/>
      <c r="AV918" s="38"/>
      <c r="AW918" s="38"/>
      <c r="AX918" s="7"/>
      <c r="AY918" s="6"/>
      <c r="AZ918" s="6"/>
      <c r="BB918" s="38"/>
      <c r="BC918" s="41"/>
      <c r="BD918" s="55"/>
      <c r="BE918" s="55"/>
      <c r="BF918" s="57"/>
      <c r="BG918" s="57"/>
      <c r="BH918" s="57"/>
      <c r="BI918" s="57"/>
      <c r="BJ918" s="57"/>
      <c r="BK918" s="57"/>
      <c r="BL918" s="57"/>
    </row>
    <row r="919" spans="1:64" hidden="1">
      <c r="A919" s="43"/>
      <c r="AE919" s="51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4"/>
      <c r="AR919" s="6"/>
      <c r="AS919" s="6"/>
      <c r="AT919" s="63"/>
      <c r="AU919" s="7"/>
      <c r="AV919" s="38"/>
      <c r="AW919" s="38"/>
      <c r="AX919" s="7"/>
      <c r="AY919" s="6"/>
      <c r="AZ919" s="6"/>
      <c r="BB919" s="38"/>
      <c r="BC919" s="41"/>
      <c r="BD919" s="55"/>
      <c r="BE919" s="55"/>
      <c r="BF919" s="57"/>
      <c r="BG919" s="57"/>
      <c r="BH919" s="57"/>
      <c r="BI919" s="57"/>
      <c r="BJ919" s="57"/>
      <c r="BK919" s="57"/>
      <c r="BL919" s="57"/>
    </row>
    <row r="920" spans="1:64" hidden="1">
      <c r="A920" s="43"/>
      <c r="AE920" s="51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4"/>
      <c r="AR920" s="6"/>
      <c r="AS920" s="6"/>
      <c r="AT920" s="63"/>
      <c r="AU920" s="7"/>
      <c r="AV920" s="38"/>
      <c r="AW920" s="38"/>
      <c r="AX920" s="7"/>
      <c r="AY920" s="6"/>
      <c r="AZ920" s="6"/>
      <c r="BB920" s="38"/>
      <c r="BC920" s="41"/>
      <c r="BD920" s="55"/>
      <c r="BE920" s="55"/>
      <c r="BF920" s="57"/>
      <c r="BG920" s="57"/>
      <c r="BH920" s="57"/>
      <c r="BI920" s="57"/>
      <c r="BJ920" s="57"/>
      <c r="BK920" s="57"/>
      <c r="BL920" s="57"/>
    </row>
    <row r="921" spans="1:64" hidden="1">
      <c r="A921" s="43"/>
      <c r="AE921" s="51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4"/>
      <c r="AR921" s="6"/>
      <c r="AS921" s="6"/>
      <c r="AT921" s="63"/>
      <c r="AU921" s="7"/>
      <c r="AV921" s="38"/>
      <c r="AW921" s="38"/>
      <c r="AX921" s="7"/>
      <c r="AY921" s="6"/>
      <c r="AZ921" s="6"/>
      <c r="BB921" s="38"/>
      <c r="BC921" s="41"/>
      <c r="BD921" s="55"/>
      <c r="BE921" s="55"/>
      <c r="BF921" s="57"/>
      <c r="BG921" s="57"/>
      <c r="BH921" s="57"/>
      <c r="BI921" s="57"/>
      <c r="BJ921" s="57"/>
      <c r="BK921" s="57"/>
      <c r="BL921" s="57"/>
    </row>
    <row r="922" spans="1:64" hidden="1">
      <c r="A922" s="43"/>
      <c r="AE922" s="51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4"/>
      <c r="AR922" s="6"/>
      <c r="AS922" s="6"/>
      <c r="AT922" s="63"/>
      <c r="AU922" s="7"/>
      <c r="AV922" s="38"/>
      <c r="AW922" s="38"/>
      <c r="AX922" s="7"/>
      <c r="AY922" s="6"/>
      <c r="AZ922" s="6"/>
      <c r="BB922" s="38"/>
      <c r="BC922" s="41"/>
      <c r="BD922" s="55"/>
      <c r="BE922" s="55"/>
      <c r="BF922" s="57"/>
      <c r="BG922" s="57"/>
      <c r="BH922" s="57"/>
      <c r="BI922" s="57"/>
      <c r="BJ922" s="57"/>
      <c r="BK922" s="57"/>
      <c r="BL922" s="57"/>
    </row>
    <row r="923" spans="1:64" hidden="1">
      <c r="A923" s="43"/>
      <c r="AE923" s="51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4"/>
      <c r="AR923" s="6"/>
      <c r="AS923" s="6"/>
      <c r="AT923" s="63"/>
      <c r="AU923" s="7"/>
      <c r="AV923" s="38"/>
      <c r="AW923" s="38"/>
      <c r="AX923" s="7"/>
      <c r="AY923" s="6"/>
      <c r="AZ923" s="6"/>
      <c r="BB923" s="38"/>
      <c r="BC923" s="41"/>
      <c r="BD923" s="55"/>
      <c r="BE923" s="55"/>
      <c r="BF923" s="57"/>
      <c r="BG923" s="57"/>
      <c r="BH923" s="57"/>
      <c r="BI923" s="57"/>
      <c r="BJ923" s="57"/>
      <c r="BK923" s="57"/>
      <c r="BL923" s="57"/>
    </row>
    <row r="924" spans="1:64" hidden="1">
      <c r="A924" s="43"/>
      <c r="AE924" s="51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4"/>
      <c r="AR924" s="6"/>
      <c r="AS924" s="6"/>
      <c r="AT924" s="63"/>
      <c r="AU924" s="7"/>
      <c r="AV924" s="38"/>
      <c r="AW924" s="38"/>
      <c r="AX924" s="7"/>
      <c r="AY924" s="6"/>
      <c r="AZ924" s="6"/>
      <c r="BB924" s="38"/>
      <c r="BC924" s="41"/>
      <c r="BD924" s="55"/>
      <c r="BE924" s="55"/>
      <c r="BF924" s="57"/>
      <c r="BG924" s="57"/>
      <c r="BH924" s="57"/>
      <c r="BI924" s="57"/>
      <c r="BJ924" s="57"/>
      <c r="BK924" s="57"/>
      <c r="BL924" s="57"/>
    </row>
    <row r="925" spans="1:64" hidden="1">
      <c r="A925" s="43"/>
      <c r="AE925" s="51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4"/>
      <c r="AR925" s="6"/>
      <c r="AS925" s="6"/>
      <c r="AT925" s="63"/>
      <c r="AU925" s="7"/>
      <c r="AV925" s="38"/>
      <c r="AW925" s="38"/>
      <c r="AX925" s="7"/>
      <c r="AY925" s="6"/>
      <c r="AZ925" s="6"/>
      <c r="BB925" s="38"/>
      <c r="BC925" s="41"/>
      <c r="BD925" s="55"/>
      <c r="BE925" s="55"/>
      <c r="BF925" s="57"/>
      <c r="BG925" s="57"/>
      <c r="BH925" s="57"/>
      <c r="BI925" s="57"/>
      <c r="BJ925" s="57"/>
      <c r="BK925" s="57"/>
      <c r="BL925" s="57"/>
    </row>
    <row r="926" spans="1:64" hidden="1">
      <c r="A926" s="43"/>
      <c r="F926" s="87"/>
      <c r="AE926" s="51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4"/>
      <c r="AR926" s="6"/>
      <c r="AS926" s="6"/>
      <c r="AT926" s="63"/>
      <c r="AU926" s="7"/>
      <c r="AV926" s="38"/>
      <c r="AW926" s="38"/>
      <c r="AX926" s="7"/>
      <c r="AY926" s="6"/>
      <c r="AZ926" s="6"/>
      <c r="BB926" s="38"/>
      <c r="BC926" s="41"/>
      <c r="BD926" s="55"/>
      <c r="BE926" s="55"/>
      <c r="BF926" s="57"/>
      <c r="BG926" s="57"/>
      <c r="BH926" s="57"/>
      <c r="BI926" s="57"/>
      <c r="BJ926" s="57"/>
      <c r="BK926" s="57"/>
      <c r="BL926" s="57"/>
    </row>
    <row r="927" spans="1:64" hidden="1">
      <c r="A927" s="43"/>
      <c r="F927" s="87"/>
      <c r="AE927" s="51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4"/>
      <c r="AR927" s="6"/>
      <c r="AS927" s="6"/>
      <c r="AT927" s="63"/>
      <c r="AU927" s="7"/>
      <c r="AV927" s="38"/>
      <c r="AW927" s="38"/>
      <c r="AX927" s="7"/>
      <c r="AY927" s="6"/>
      <c r="AZ927" s="6"/>
      <c r="BB927" s="38"/>
      <c r="BC927" s="41"/>
      <c r="BD927" s="55"/>
      <c r="BE927" s="55"/>
      <c r="BF927" s="57"/>
      <c r="BG927" s="57"/>
      <c r="BH927" s="57"/>
      <c r="BI927" s="57"/>
      <c r="BJ927" s="57"/>
      <c r="BK927" s="57"/>
      <c r="BL927" s="57"/>
    </row>
    <row r="928" spans="1:64" hidden="1">
      <c r="A928" s="43"/>
      <c r="F928" s="87"/>
      <c r="AE928" s="51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4"/>
      <c r="AR928" s="6"/>
      <c r="AS928" s="6"/>
      <c r="AT928" s="63"/>
      <c r="AU928" s="7"/>
      <c r="AV928" s="38"/>
      <c r="AW928" s="38"/>
      <c r="AX928" s="7"/>
      <c r="AY928" s="6"/>
      <c r="AZ928" s="6"/>
      <c r="BB928" s="38"/>
      <c r="BC928" s="41"/>
      <c r="BD928" s="55"/>
      <c r="BE928" s="55"/>
      <c r="BF928" s="57"/>
      <c r="BG928" s="57"/>
      <c r="BH928" s="57"/>
      <c r="BI928" s="57"/>
      <c r="BJ928" s="57"/>
      <c r="BK928" s="57"/>
      <c r="BL928" s="57"/>
    </row>
    <row r="929" spans="1:64" hidden="1">
      <c r="A929" s="43"/>
      <c r="F929" s="87"/>
      <c r="AE929" s="51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4"/>
      <c r="AR929" s="6"/>
      <c r="AS929" s="6"/>
      <c r="AT929" s="63"/>
      <c r="AU929" s="7"/>
      <c r="AV929" s="38"/>
      <c r="AW929" s="38"/>
      <c r="AX929" s="7"/>
      <c r="AY929" s="6"/>
      <c r="AZ929" s="6"/>
      <c r="BB929" s="38"/>
      <c r="BC929" s="41"/>
      <c r="BD929" s="55"/>
      <c r="BE929" s="55"/>
      <c r="BF929" s="57"/>
      <c r="BG929" s="57"/>
      <c r="BH929" s="57"/>
      <c r="BI929" s="57"/>
      <c r="BJ929" s="57"/>
      <c r="BK929" s="57"/>
      <c r="BL929" s="57"/>
    </row>
    <row r="930" spans="1:64" hidden="1">
      <c r="A930" s="43"/>
      <c r="F930" s="87"/>
      <c r="AE930" s="51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4"/>
      <c r="AR930" s="6"/>
      <c r="AS930" s="6"/>
      <c r="AT930" s="63"/>
      <c r="AU930" s="7"/>
      <c r="AV930" s="38"/>
      <c r="AW930" s="38"/>
      <c r="AX930" s="7"/>
      <c r="AY930" s="6"/>
      <c r="AZ930" s="6"/>
      <c r="BB930" s="38"/>
      <c r="BC930" s="41"/>
      <c r="BD930" s="55"/>
      <c r="BE930" s="55"/>
      <c r="BF930" s="57"/>
      <c r="BG930" s="57"/>
      <c r="BH930" s="57"/>
      <c r="BI930" s="57"/>
      <c r="BJ930" s="57"/>
      <c r="BK930" s="57"/>
      <c r="BL930" s="57"/>
    </row>
    <row r="931" spans="1:64" hidden="1">
      <c r="A931" s="43"/>
      <c r="F931" s="87"/>
      <c r="AE931" s="51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4"/>
      <c r="AR931" s="6"/>
      <c r="AS931" s="6"/>
      <c r="AT931" s="63"/>
      <c r="AU931" s="7"/>
      <c r="AV931" s="38"/>
      <c r="AW931" s="38"/>
      <c r="AX931" s="7"/>
      <c r="AY931" s="6"/>
      <c r="AZ931" s="6"/>
      <c r="BB931" s="38"/>
      <c r="BC931" s="41"/>
      <c r="BD931" s="55"/>
      <c r="BE931" s="55"/>
      <c r="BF931" s="57"/>
      <c r="BG931" s="57"/>
      <c r="BH931" s="57"/>
      <c r="BI931" s="57"/>
      <c r="BJ931" s="57"/>
      <c r="BK931" s="57"/>
      <c r="BL931" s="57"/>
    </row>
    <row r="932" spans="1:64" hidden="1">
      <c r="A932" s="43"/>
      <c r="F932" s="87"/>
      <c r="AE932" s="51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4"/>
      <c r="AR932" s="6"/>
      <c r="AS932" s="6"/>
      <c r="AT932" s="63"/>
      <c r="AU932" s="7"/>
      <c r="AV932" s="38"/>
      <c r="AW932" s="38"/>
      <c r="AX932" s="7"/>
      <c r="AY932" s="6"/>
      <c r="AZ932" s="6"/>
      <c r="BB932" s="38"/>
      <c r="BC932" s="41"/>
      <c r="BD932" s="55"/>
      <c r="BE932" s="55"/>
      <c r="BF932" s="57"/>
      <c r="BG932" s="57"/>
      <c r="BH932" s="57"/>
      <c r="BI932" s="57"/>
      <c r="BJ932" s="57"/>
      <c r="BK932" s="57"/>
      <c r="BL932" s="57"/>
    </row>
    <row r="933" spans="1:64" hidden="1">
      <c r="A933" s="43"/>
      <c r="F933" s="87"/>
      <c r="AE933" s="51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4"/>
      <c r="AR933" s="6"/>
      <c r="AS933" s="6"/>
      <c r="AT933" s="63"/>
      <c r="AU933" s="7"/>
      <c r="AV933" s="38"/>
      <c r="AW933" s="38"/>
      <c r="AX933" s="7"/>
      <c r="AY933" s="6"/>
      <c r="AZ933" s="6"/>
      <c r="BB933" s="38"/>
      <c r="BC933" s="41"/>
      <c r="BD933" s="55"/>
      <c r="BE933" s="55"/>
      <c r="BF933" s="57"/>
      <c r="BG933" s="57"/>
      <c r="BH933" s="57"/>
      <c r="BI933" s="57"/>
      <c r="BJ933" s="57"/>
      <c r="BK933" s="57"/>
      <c r="BL933" s="57"/>
    </row>
    <row r="934" spans="1:64" hidden="1">
      <c r="A934" s="43"/>
      <c r="F934" s="87"/>
      <c r="AE934" s="51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4"/>
      <c r="AR934" s="6"/>
      <c r="AS934" s="6"/>
      <c r="AT934" s="63"/>
      <c r="AU934" s="7"/>
      <c r="AV934" s="38"/>
      <c r="AW934" s="38"/>
      <c r="AX934" s="7"/>
      <c r="AY934" s="6"/>
      <c r="AZ934" s="6"/>
      <c r="BB934" s="38"/>
      <c r="BC934" s="41"/>
      <c r="BD934" s="55"/>
      <c r="BE934" s="55"/>
      <c r="BF934" s="57"/>
      <c r="BG934" s="57"/>
      <c r="BH934" s="57"/>
      <c r="BI934" s="57"/>
      <c r="BJ934" s="57"/>
      <c r="BK934" s="57"/>
      <c r="BL934" s="57"/>
    </row>
    <row r="935" spans="1:64" hidden="1">
      <c r="A935" s="43"/>
      <c r="F935" s="87"/>
      <c r="AE935" s="51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4"/>
      <c r="AR935" s="6"/>
      <c r="AS935" s="6"/>
      <c r="AT935" s="63"/>
      <c r="AU935" s="7"/>
      <c r="AV935" s="38"/>
      <c r="AW935" s="38"/>
      <c r="AX935" s="7"/>
      <c r="AY935" s="6"/>
      <c r="AZ935" s="6"/>
      <c r="BB935" s="38"/>
      <c r="BC935" s="41"/>
      <c r="BD935" s="55"/>
      <c r="BE935" s="55"/>
      <c r="BF935" s="57"/>
      <c r="BG935" s="57"/>
      <c r="BH935" s="57"/>
      <c r="BI935" s="57"/>
      <c r="BJ935" s="57"/>
      <c r="BK935" s="57"/>
      <c r="BL935" s="57"/>
    </row>
    <row r="936" spans="1:64" hidden="1">
      <c r="A936" s="43"/>
      <c r="F936" s="87"/>
      <c r="AE936" s="51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4"/>
      <c r="AR936" s="6"/>
      <c r="AS936" s="6"/>
      <c r="AT936" s="63"/>
      <c r="AU936" s="7"/>
      <c r="AV936" s="38"/>
      <c r="AW936" s="38"/>
      <c r="AX936" s="7"/>
      <c r="AY936" s="6"/>
      <c r="AZ936" s="6"/>
      <c r="BB936" s="38"/>
      <c r="BC936" s="41"/>
      <c r="BD936" s="55"/>
      <c r="BE936" s="55"/>
      <c r="BF936" s="57"/>
      <c r="BG936" s="57"/>
      <c r="BH936" s="57"/>
      <c r="BI936" s="57"/>
      <c r="BJ936" s="57"/>
      <c r="BK936" s="57"/>
      <c r="BL936" s="57"/>
    </row>
    <row r="937" spans="1:64" hidden="1">
      <c r="A937" s="43"/>
      <c r="F937" s="87"/>
      <c r="AE937" s="51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4"/>
      <c r="AR937" s="6"/>
      <c r="AS937" s="6"/>
      <c r="AT937" s="63"/>
      <c r="AU937" s="7"/>
      <c r="AV937" s="38"/>
      <c r="AW937" s="38"/>
      <c r="AX937" s="7"/>
      <c r="AY937" s="6"/>
      <c r="AZ937" s="6"/>
      <c r="BB937" s="38"/>
      <c r="BC937" s="41"/>
      <c r="BD937" s="55"/>
      <c r="BE937" s="55"/>
      <c r="BF937" s="57"/>
      <c r="BG937" s="57"/>
      <c r="BH937" s="57"/>
      <c r="BI937" s="57"/>
      <c r="BJ937" s="57"/>
      <c r="BK937" s="57"/>
      <c r="BL937" s="57"/>
    </row>
    <row r="938" spans="1:64" hidden="1">
      <c r="A938" s="43"/>
      <c r="F938" s="87"/>
      <c r="AE938" s="51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4"/>
      <c r="AR938" s="6"/>
      <c r="AS938" s="6"/>
      <c r="AT938" s="63"/>
      <c r="AU938" s="7"/>
      <c r="AV938" s="38"/>
      <c r="AW938" s="38"/>
      <c r="AX938" s="7"/>
      <c r="AY938" s="6"/>
      <c r="AZ938" s="6"/>
      <c r="BB938" s="38"/>
      <c r="BC938" s="41"/>
      <c r="BD938" s="55"/>
      <c r="BE938" s="55"/>
      <c r="BF938" s="57"/>
      <c r="BG938" s="57"/>
      <c r="BH938" s="57"/>
      <c r="BI938" s="57"/>
      <c r="BJ938" s="57"/>
      <c r="BK938" s="57"/>
      <c r="BL938" s="57"/>
    </row>
    <row r="939" spans="1:64" hidden="1">
      <c r="A939" s="43"/>
      <c r="F939" s="87"/>
      <c r="AE939" s="51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4"/>
      <c r="AR939" s="6"/>
      <c r="AS939" s="6"/>
      <c r="AT939" s="63"/>
      <c r="AU939" s="7"/>
      <c r="AV939" s="38"/>
      <c r="AW939" s="38"/>
      <c r="AX939" s="7"/>
      <c r="AY939" s="6"/>
      <c r="AZ939" s="6"/>
      <c r="BB939" s="38"/>
      <c r="BC939" s="41"/>
      <c r="BD939" s="55"/>
      <c r="BE939" s="55"/>
      <c r="BF939" s="57"/>
      <c r="BG939" s="57"/>
      <c r="BH939" s="57"/>
      <c r="BI939" s="57"/>
      <c r="BJ939" s="57"/>
      <c r="BK939" s="57"/>
      <c r="BL939" s="57"/>
    </row>
    <row r="940" spans="1:64" hidden="1">
      <c r="A940" s="43"/>
      <c r="F940" s="87"/>
      <c r="AE940" s="51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4"/>
      <c r="AR940" s="6"/>
      <c r="AS940" s="6"/>
      <c r="AT940" s="63"/>
      <c r="AU940" s="7"/>
      <c r="AV940" s="38"/>
      <c r="AW940" s="38"/>
      <c r="AX940" s="7"/>
      <c r="AY940" s="6"/>
      <c r="AZ940" s="6"/>
      <c r="BB940" s="38"/>
      <c r="BC940" s="41"/>
      <c r="BD940" s="55"/>
      <c r="BE940" s="55"/>
      <c r="BF940" s="57"/>
      <c r="BG940" s="57"/>
      <c r="BH940" s="57"/>
      <c r="BI940" s="57"/>
      <c r="BJ940" s="57"/>
      <c r="BK940" s="57"/>
      <c r="BL940" s="57"/>
    </row>
    <row r="941" spans="1:64" hidden="1">
      <c r="A941" s="43"/>
      <c r="F941" s="87"/>
      <c r="AE941" s="51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4"/>
      <c r="AR941" s="6"/>
      <c r="AS941" s="6"/>
      <c r="AT941" s="63"/>
      <c r="AU941" s="7"/>
      <c r="AV941" s="38"/>
      <c r="AW941" s="38"/>
      <c r="AX941" s="7"/>
      <c r="AY941" s="6"/>
      <c r="AZ941" s="6"/>
      <c r="BB941" s="38"/>
      <c r="BC941" s="41"/>
      <c r="BD941" s="55"/>
      <c r="BE941" s="55"/>
      <c r="BF941" s="57"/>
      <c r="BG941" s="57"/>
      <c r="BH941" s="57"/>
      <c r="BI941" s="57"/>
      <c r="BJ941" s="57"/>
      <c r="BK941" s="57"/>
      <c r="BL941" s="57"/>
    </row>
  </sheetData>
  <autoFilter ref="A5:BL941">
    <filterColumn colId="62">
      <filters>
        <filter val="(1,500)"/>
        <filter val="(150)"/>
        <filter val="(18,000)"/>
        <filter val="(225)"/>
        <filter val="(300)"/>
        <filter val="(37,500)"/>
        <filter val="(4,800)"/>
        <filter val="(4,950)"/>
        <filter val="(46,875)"/>
      </filters>
    </filterColumn>
    <filterColumn colId="63"/>
  </autoFilter>
  <sortState ref="A6:BQ941">
    <sortCondition ref="AV6:AV941"/>
    <sortCondition ref="AW6:AW941"/>
  </sortState>
  <mergeCells count="1">
    <mergeCell ref="C2:E2"/>
  </mergeCells>
  <conditionalFormatting sqref="BB6:BC941">
    <cfRule type="expression" dxfId="239" priority="43">
      <formula>$AT6="Phantom Alt"</formula>
    </cfRule>
  </conditionalFormatting>
  <conditionalFormatting sqref="BB1:BC1">
    <cfRule type="expression" dxfId="238" priority="40">
      <formula>$AT1="Phantom Alt"</formula>
    </cfRule>
  </conditionalFormatting>
  <conditionalFormatting sqref="BB204:BC398">
    <cfRule type="expression" dxfId="237" priority="2">
      <formula>$AT204="Phantom Alt"</formula>
    </cfRule>
  </conditionalFormatting>
  <conditionalFormatting sqref="BB3">
    <cfRule type="expression" dxfId="236" priority="1">
      <formula>$AT3="Phantom Alt"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H2698"/>
  <sheetViews>
    <sheetView showGridLines="0" zoomScaleNormal="100" workbookViewId="0">
      <pane xSplit="2" ySplit="3" topLeftCell="C2670" activePane="bottomRight" state="frozen"/>
      <selection pane="topRight" activeCell="C1" sqref="C1"/>
      <selection pane="bottomLeft" activeCell="A4" sqref="A4"/>
      <selection pane="bottomRight" activeCell="C2698" sqref="C2697:H2698"/>
    </sheetView>
  </sheetViews>
  <sheetFormatPr defaultColWidth="9.109375" defaultRowHeight="13.8"/>
  <cols>
    <col min="1" max="1" width="21.77734375" style="44" bestFit="1" customWidth="1"/>
    <col min="2" max="2" width="18.33203125" style="52" bestFit="1" customWidth="1"/>
    <col min="3" max="3" width="48" style="44" bestFit="1" customWidth="1"/>
    <col min="4" max="4" width="11" style="44" customWidth="1"/>
    <col min="5" max="7" width="10.5546875" style="44" customWidth="1"/>
    <col min="8" max="8" width="10.6640625" style="44" bestFit="1" customWidth="1"/>
    <col min="9" max="16384" width="9.109375" style="44"/>
  </cols>
  <sheetData>
    <row r="2" spans="1:8" s="53" customFormat="1" ht="14.4" thickBot="1">
      <c r="A2" s="30" t="s">
        <v>36</v>
      </c>
      <c r="B2" s="1" t="s">
        <v>24</v>
      </c>
      <c r="C2" s="3" t="s">
        <v>23</v>
      </c>
      <c r="D2" s="3" t="s">
        <v>0</v>
      </c>
      <c r="E2" s="3" t="s">
        <v>22</v>
      </c>
      <c r="F2" s="3" t="s">
        <v>21</v>
      </c>
      <c r="G2" s="3" t="s">
        <v>20</v>
      </c>
      <c r="H2" s="3" t="s">
        <v>19</v>
      </c>
    </row>
    <row r="3" spans="1:8" ht="9.9" customHeight="1"/>
    <row r="4" spans="1:8" ht="14.4">
      <c r="A4" s="31">
        <f>COUNTIF('BOM Atual ZPCS12'!F:F,B4)+(1-(SUMIF(Invoice!$A:$A,$B4,Invoice!$B:$B)/100000000000))</f>
        <v>1</v>
      </c>
      <c r="B4" t="s">
        <v>2051</v>
      </c>
      <c r="C4" t="s">
        <v>2052</v>
      </c>
      <c r="D4" t="s">
        <v>145</v>
      </c>
      <c r="E4" t="s">
        <v>51</v>
      </c>
      <c r="F4"/>
      <c r="G4">
        <v>1</v>
      </c>
      <c r="H4" t="s">
        <v>105</v>
      </c>
    </row>
    <row r="5" spans="1:8" ht="14.4">
      <c r="A5" s="31">
        <f>COUNTIF('BOM Atual ZPCS12'!F:F,B5)+(1-(SUMIF(Invoice!$A:$A,$B5,Invoice!$B:$B)/100000000000))</f>
        <v>1</v>
      </c>
      <c r="B5" t="s">
        <v>2053</v>
      </c>
      <c r="C5" t="s">
        <v>2054</v>
      </c>
      <c r="D5" t="s">
        <v>145</v>
      </c>
      <c r="E5" t="s">
        <v>51</v>
      </c>
      <c r="F5"/>
      <c r="G5">
        <v>2</v>
      </c>
      <c r="H5" t="s">
        <v>105</v>
      </c>
    </row>
    <row r="6" spans="1:8" ht="14.4">
      <c r="A6" s="31">
        <f>COUNTIF('BOM Atual ZPCS12'!F:F,B6)+(1-(SUMIF(Invoice!$A:$A,$B6,Invoice!$B:$B)/100000000000))</f>
        <v>1</v>
      </c>
      <c r="B6" t="s">
        <v>2055</v>
      </c>
      <c r="C6" t="s">
        <v>2056</v>
      </c>
      <c r="D6" t="s">
        <v>145</v>
      </c>
      <c r="E6" t="s">
        <v>51</v>
      </c>
      <c r="F6"/>
      <c r="G6">
        <v>3</v>
      </c>
      <c r="H6" t="s">
        <v>105</v>
      </c>
    </row>
    <row r="7" spans="1:8" ht="14.4">
      <c r="A7" s="31">
        <f>COUNTIF('BOM Atual ZPCS12'!F:F,B7)+(1-(SUMIF(Invoice!$A:$A,$B7,Invoice!$B:$B)/100000000000))</f>
        <v>1</v>
      </c>
      <c r="B7" t="s">
        <v>2057</v>
      </c>
      <c r="C7" t="s">
        <v>2058</v>
      </c>
      <c r="D7" t="s">
        <v>145</v>
      </c>
      <c r="E7" t="s">
        <v>51</v>
      </c>
      <c r="F7"/>
      <c r="G7">
        <v>4</v>
      </c>
      <c r="H7" t="s">
        <v>105</v>
      </c>
    </row>
    <row r="8" spans="1:8" ht="14.4">
      <c r="A8" s="31">
        <f>COUNTIF('BOM Atual ZPCS12'!F:F,B8)+(1-(SUMIF(Invoice!$A:$A,$B8,Invoice!$B:$B)/100000000000))</f>
        <v>1</v>
      </c>
      <c r="B8" t="s">
        <v>2059</v>
      </c>
      <c r="C8" t="s">
        <v>2060</v>
      </c>
      <c r="D8" t="s">
        <v>145</v>
      </c>
      <c r="E8" t="s">
        <v>51</v>
      </c>
      <c r="F8"/>
      <c r="G8">
        <v>5</v>
      </c>
      <c r="H8" t="s">
        <v>105</v>
      </c>
    </row>
    <row r="9" spans="1:8" ht="14.4">
      <c r="A9" s="31">
        <f>COUNTIF('BOM Atual ZPCS12'!F:F,B9)+(1-(SUMIF(Invoice!$A:$A,$B9,Invoice!$B:$B)/100000000000))</f>
        <v>1</v>
      </c>
      <c r="B9" t="s">
        <v>2061</v>
      </c>
      <c r="C9" t="s">
        <v>2062</v>
      </c>
      <c r="D9" t="s">
        <v>145</v>
      </c>
      <c r="E9" t="s">
        <v>51</v>
      </c>
      <c r="F9"/>
      <c r="G9">
        <v>6</v>
      </c>
      <c r="H9" t="s">
        <v>105</v>
      </c>
    </row>
    <row r="10" spans="1:8" ht="14.4">
      <c r="A10" s="31">
        <f>COUNTIF('BOM Atual ZPCS12'!F:F,B10)+(1-(SUMIF(Invoice!$A:$A,$B10,Invoice!$B:$B)/100000000000))</f>
        <v>1</v>
      </c>
      <c r="B10" t="s">
        <v>2063</v>
      </c>
      <c r="C10" t="s">
        <v>2064</v>
      </c>
      <c r="D10" t="s">
        <v>145</v>
      </c>
      <c r="E10" t="s">
        <v>51</v>
      </c>
      <c r="F10"/>
      <c r="G10">
        <v>7</v>
      </c>
      <c r="H10" t="s">
        <v>105</v>
      </c>
    </row>
    <row r="11" spans="1:8" ht="14.4">
      <c r="A11" s="31">
        <f>COUNTIF('BOM Atual ZPCS12'!F:F,B11)+(1-(SUMIF(Invoice!$A:$A,$B11,Invoice!$B:$B)/100000000000))</f>
        <v>1</v>
      </c>
      <c r="B11" t="s">
        <v>2065</v>
      </c>
      <c r="C11" t="s">
        <v>2066</v>
      </c>
      <c r="D11" t="s">
        <v>145</v>
      </c>
      <c r="E11" t="s">
        <v>51</v>
      </c>
      <c r="F11"/>
      <c r="G11">
        <v>8</v>
      </c>
      <c r="H11" t="s">
        <v>105</v>
      </c>
    </row>
    <row r="12" spans="1:8" ht="14.4">
      <c r="A12" s="31">
        <f>COUNTIF('BOM Atual ZPCS12'!F:F,B12)+(1-(SUMIF(Invoice!$A:$A,$B12,Invoice!$B:$B)/100000000000))</f>
        <v>1.9999999850000001</v>
      </c>
      <c r="B12" t="s">
        <v>1833</v>
      </c>
      <c r="C12" t="s">
        <v>1834</v>
      </c>
      <c r="D12" t="s">
        <v>145</v>
      </c>
      <c r="E12" t="s">
        <v>51</v>
      </c>
      <c r="F12"/>
      <c r="G12">
        <v>9</v>
      </c>
      <c r="H12" t="s">
        <v>105</v>
      </c>
    </row>
    <row r="13" spans="1:8" ht="14.4">
      <c r="A13" s="31">
        <f>COUNTIF('BOM Atual ZPCS12'!F:F,B13)+(1-(SUMIF(Invoice!$A:$A,$B13,Invoice!$B:$B)/100000000000))</f>
        <v>1</v>
      </c>
      <c r="B13" t="s">
        <v>2067</v>
      </c>
      <c r="C13" t="s">
        <v>2068</v>
      </c>
      <c r="D13" t="s">
        <v>145</v>
      </c>
      <c r="E13" t="s">
        <v>51</v>
      </c>
      <c r="F13"/>
      <c r="G13">
        <v>10</v>
      </c>
      <c r="H13" t="s">
        <v>105</v>
      </c>
    </row>
    <row r="14" spans="1:8" ht="14.4">
      <c r="A14" s="31">
        <f>COUNTIF('BOM Atual ZPCS12'!F:F,B14)+(1-(SUMIF(Invoice!$A:$A,$B14,Invoice!$B:$B)/100000000000))</f>
        <v>1</v>
      </c>
      <c r="B14" t="s">
        <v>2069</v>
      </c>
      <c r="C14" t="s">
        <v>2070</v>
      </c>
      <c r="D14" t="s">
        <v>145</v>
      </c>
      <c r="E14" t="s">
        <v>51</v>
      </c>
      <c r="F14"/>
      <c r="G14">
        <v>11</v>
      </c>
      <c r="H14" t="s">
        <v>105</v>
      </c>
    </row>
    <row r="15" spans="1:8" ht="14.4">
      <c r="A15" s="31">
        <f>COUNTIF('BOM Atual ZPCS12'!F:F,B15)+(1-(SUMIF(Invoice!$A:$A,$B15,Invoice!$B:$B)/100000000000))</f>
        <v>1</v>
      </c>
      <c r="B15" t="s">
        <v>2071</v>
      </c>
      <c r="C15" t="s">
        <v>2072</v>
      </c>
      <c r="D15" t="s">
        <v>145</v>
      </c>
      <c r="E15" t="s">
        <v>51</v>
      </c>
      <c r="F15"/>
      <c r="G15">
        <v>12</v>
      </c>
      <c r="H15" t="s">
        <v>105</v>
      </c>
    </row>
    <row r="16" spans="1:8" ht="14.4">
      <c r="A16" s="31">
        <f>COUNTIF('BOM Atual ZPCS12'!F:F,B16)+(1-(SUMIF(Invoice!$A:$A,$B16,Invoice!$B:$B)/100000000000))</f>
        <v>1</v>
      </c>
      <c r="B16" t="s">
        <v>2073</v>
      </c>
      <c r="C16" t="s">
        <v>2074</v>
      </c>
      <c r="D16" t="s">
        <v>145</v>
      </c>
      <c r="E16" t="s">
        <v>51</v>
      </c>
      <c r="F16"/>
      <c r="G16">
        <v>13</v>
      </c>
      <c r="H16" t="s">
        <v>105</v>
      </c>
    </row>
    <row r="17" spans="1:8" ht="14.4">
      <c r="A17" s="31">
        <f>COUNTIF('BOM Atual ZPCS12'!F:F,B17)+(1-(SUMIF(Invoice!$A:$A,$B17,Invoice!$B:$B)/100000000000))</f>
        <v>1</v>
      </c>
      <c r="B17" t="s">
        <v>2075</v>
      </c>
      <c r="C17" t="s">
        <v>2076</v>
      </c>
      <c r="D17" t="s">
        <v>145</v>
      </c>
      <c r="E17" t="s">
        <v>51</v>
      </c>
      <c r="F17"/>
      <c r="G17">
        <v>14</v>
      </c>
      <c r="H17" t="s">
        <v>105</v>
      </c>
    </row>
    <row r="18" spans="1:8" ht="14.4">
      <c r="A18" s="31">
        <f>COUNTIF('BOM Atual ZPCS12'!F:F,B18)+(1-(SUMIF(Invoice!$A:$A,$B18,Invoice!$B:$B)/100000000000))</f>
        <v>1</v>
      </c>
      <c r="B18" t="s">
        <v>2042</v>
      </c>
      <c r="C18" t="s">
        <v>2077</v>
      </c>
      <c r="D18" t="s">
        <v>145</v>
      </c>
      <c r="E18" t="s">
        <v>51</v>
      </c>
      <c r="F18"/>
      <c r="G18">
        <v>15</v>
      </c>
      <c r="H18" t="s">
        <v>105</v>
      </c>
    </row>
    <row r="19" spans="1:8" ht="14.4">
      <c r="A19" s="31">
        <f>COUNTIF('BOM Atual ZPCS12'!F:F,B19)+(1-(SUMIF(Invoice!$A:$A,$B19,Invoice!$B:$B)/100000000000))</f>
        <v>1</v>
      </c>
      <c r="B19" t="s">
        <v>2043</v>
      </c>
      <c r="C19" t="s">
        <v>2078</v>
      </c>
      <c r="D19" t="s">
        <v>145</v>
      </c>
      <c r="E19" t="s">
        <v>51</v>
      </c>
      <c r="F19"/>
      <c r="G19">
        <v>16</v>
      </c>
      <c r="H19" t="s">
        <v>105</v>
      </c>
    </row>
    <row r="20" spans="1:8" ht="14.4">
      <c r="A20" s="31">
        <f>COUNTIF('BOM Atual ZPCS12'!F:F,B20)+(1-(SUMIF(Invoice!$A:$A,$B20,Invoice!$B:$B)/100000000000))</f>
        <v>1</v>
      </c>
      <c r="B20" t="s">
        <v>2040</v>
      </c>
      <c r="C20" t="s">
        <v>2041</v>
      </c>
      <c r="D20" t="s">
        <v>145</v>
      </c>
      <c r="E20" t="s">
        <v>51</v>
      </c>
      <c r="F20"/>
      <c r="G20">
        <v>17</v>
      </c>
      <c r="H20" t="s">
        <v>105</v>
      </c>
    </row>
    <row r="21" spans="1:8" ht="14.4">
      <c r="A21" s="31">
        <f>COUNTIF('BOM Atual ZPCS12'!F:F,B21)+(1-(SUMIF(Invoice!$A:$A,$B21,Invoice!$B:$B)/100000000000))</f>
        <v>1</v>
      </c>
      <c r="B21" t="s">
        <v>2044</v>
      </c>
      <c r="C21" t="s">
        <v>2079</v>
      </c>
      <c r="D21" t="s">
        <v>145</v>
      </c>
      <c r="E21" t="s">
        <v>51</v>
      </c>
      <c r="F21"/>
      <c r="G21">
        <v>18</v>
      </c>
      <c r="H21" t="s">
        <v>105</v>
      </c>
    </row>
    <row r="22" spans="1:8" ht="14.4">
      <c r="A22" s="31">
        <f>COUNTIF('BOM Atual ZPCS12'!F:F,B22)+(1-(SUMIF(Invoice!$A:$A,$B22,Invoice!$B:$B)/100000000000))</f>
        <v>1</v>
      </c>
      <c r="B22" t="s">
        <v>2080</v>
      </c>
      <c r="C22" t="s">
        <v>2081</v>
      </c>
      <c r="D22" t="s">
        <v>145</v>
      </c>
      <c r="E22" t="s">
        <v>51</v>
      </c>
      <c r="F22"/>
      <c r="G22">
        <v>19</v>
      </c>
      <c r="H22" t="s">
        <v>105</v>
      </c>
    </row>
    <row r="23" spans="1:8" ht="14.4">
      <c r="A23" s="31">
        <f>COUNTIF('BOM Atual ZPCS12'!F:F,B23)+(1-(SUMIF(Invoice!$A:$A,$B23,Invoice!$B:$B)/100000000000))</f>
        <v>1</v>
      </c>
      <c r="B23" t="s">
        <v>2082</v>
      </c>
      <c r="C23" t="s">
        <v>2083</v>
      </c>
      <c r="D23" t="s">
        <v>145</v>
      </c>
      <c r="E23" t="s">
        <v>51</v>
      </c>
      <c r="F23"/>
      <c r="G23">
        <v>20</v>
      </c>
      <c r="H23" t="s">
        <v>105</v>
      </c>
    </row>
    <row r="24" spans="1:8" ht="14.4">
      <c r="A24" s="31">
        <f>COUNTIF('BOM Atual ZPCS12'!F:F,B24)+(1-(SUMIF(Invoice!$A:$A,$B24,Invoice!$B:$B)/100000000000))</f>
        <v>1</v>
      </c>
      <c r="B24" t="s">
        <v>2084</v>
      </c>
      <c r="C24" t="s">
        <v>2085</v>
      </c>
      <c r="D24" t="s">
        <v>145</v>
      </c>
      <c r="E24" t="s">
        <v>51</v>
      </c>
      <c r="F24"/>
      <c r="G24">
        <v>21</v>
      </c>
      <c r="H24" t="s">
        <v>105</v>
      </c>
    </row>
    <row r="25" spans="1:8" ht="14.4">
      <c r="A25" s="31">
        <f>COUNTIF('BOM Atual ZPCS12'!F:F,B25)+(1-(SUMIF(Invoice!$A:$A,$B25,Invoice!$B:$B)/100000000000))</f>
        <v>1</v>
      </c>
      <c r="B25" t="s">
        <v>2086</v>
      </c>
      <c r="C25" t="s">
        <v>2087</v>
      </c>
      <c r="D25" t="s">
        <v>145</v>
      </c>
      <c r="E25" t="s">
        <v>51</v>
      </c>
      <c r="F25"/>
      <c r="G25">
        <v>22</v>
      </c>
      <c r="H25" t="s">
        <v>105</v>
      </c>
    </row>
    <row r="26" spans="1:8" ht="14.4">
      <c r="A26" s="31">
        <f>COUNTIF('BOM Atual ZPCS12'!F:F,B26)+(1-(SUMIF(Invoice!$A:$A,$B26,Invoice!$B:$B)/100000000000))</f>
        <v>1</v>
      </c>
      <c r="B26" t="s">
        <v>2088</v>
      </c>
      <c r="C26" t="s">
        <v>2089</v>
      </c>
      <c r="D26" t="s">
        <v>145</v>
      </c>
      <c r="E26" t="s">
        <v>51</v>
      </c>
      <c r="F26"/>
      <c r="G26">
        <v>23</v>
      </c>
      <c r="H26" t="s">
        <v>105</v>
      </c>
    </row>
    <row r="27" spans="1:8" ht="14.4">
      <c r="A27" s="31">
        <f>COUNTIF('BOM Atual ZPCS12'!F:F,B27)+(1-(SUMIF(Invoice!$A:$A,$B27,Invoice!$B:$B)/100000000000))</f>
        <v>1.9999999850000001</v>
      </c>
      <c r="B27" t="s">
        <v>302</v>
      </c>
      <c r="C27" t="s">
        <v>2090</v>
      </c>
      <c r="D27" t="s">
        <v>145</v>
      </c>
      <c r="E27" t="s">
        <v>51</v>
      </c>
      <c r="F27"/>
      <c r="G27">
        <v>24</v>
      </c>
      <c r="H27" t="s">
        <v>105</v>
      </c>
    </row>
    <row r="28" spans="1:8" ht="14.4">
      <c r="A28" s="31">
        <f>COUNTIF('BOM Atual ZPCS12'!F:F,B28)+(1-(SUMIF(Invoice!$A:$A,$B28,Invoice!$B:$B)/100000000000))</f>
        <v>1.9999999850000001</v>
      </c>
      <c r="B28" t="s">
        <v>304</v>
      </c>
      <c r="C28" t="s">
        <v>2091</v>
      </c>
      <c r="D28" t="s">
        <v>145</v>
      </c>
      <c r="E28" t="s">
        <v>51</v>
      </c>
      <c r="F28"/>
      <c r="G28">
        <v>25</v>
      </c>
      <c r="H28" t="s">
        <v>105</v>
      </c>
    </row>
    <row r="29" spans="1:8" ht="14.4">
      <c r="A29" s="31">
        <f>COUNTIF('BOM Atual ZPCS12'!F:F,B29)+(1-(SUMIF(Invoice!$A:$A,$B29,Invoice!$B:$B)/100000000000))</f>
        <v>1</v>
      </c>
      <c r="B29" t="s">
        <v>2092</v>
      </c>
      <c r="C29" t="s">
        <v>2093</v>
      </c>
      <c r="D29" t="s">
        <v>145</v>
      </c>
      <c r="E29" t="s">
        <v>51</v>
      </c>
      <c r="F29"/>
      <c r="G29">
        <v>26</v>
      </c>
      <c r="H29" t="s">
        <v>105</v>
      </c>
    </row>
    <row r="30" spans="1:8" ht="14.4">
      <c r="A30" s="31">
        <f>COUNTIF('BOM Atual ZPCS12'!F:F,B30)+(1-(SUMIF(Invoice!$A:$A,$B30,Invoice!$B:$B)/100000000000))</f>
        <v>1</v>
      </c>
      <c r="B30" t="s">
        <v>2094</v>
      </c>
      <c r="C30" t="s">
        <v>2095</v>
      </c>
      <c r="D30" t="s">
        <v>145</v>
      </c>
      <c r="E30" t="s">
        <v>51</v>
      </c>
      <c r="F30"/>
      <c r="G30">
        <v>27</v>
      </c>
      <c r="H30" t="s">
        <v>105</v>
      </c>
    </row>
    <row r="31" spans="1:8" ht="14.4">
      <c r="A31" s="31">
        <f>COUNTIF('BOM Atual ZPCS12'!F:F,B31)+(1-(SUMIF(Invoice!$A:$A,$B31,Invoice!$B:$B)/100000000000))</f>
        <v>1</v>
      </c>
      <c r="B31" t="s">
        <v>2096</v>
      </c>
      <c r="C31" t="s">
        <v>2097</v>
      </c>
      <c r="D31" t="s">
        <v>145</v>
      </c>
      <c r="E31" t="s">
        <v>51</v>
      </c>
      <c r="F31"/>
      <c r="G31">
        <v>28</v>
      </c>
      <c r="H31" t="s">
        <v>105</v>
      </c>
    </row>
    <row r="32" spans="1:8" ht="14.4">
      <c r="A32" s="31">
        <f>COUNTIF('BOM Atual ZPCS12'!F:F,B32)+(1-(SUMIF(Invoice!$A:$A,$B32,Invoice!$B:$B)/100000000000))</f>
        <v>1</v>
      </c>
      <c r="B32" t="s">
        <v>2098</v>
      </c>
      <c r="C32" t="s">
        <v>2099</v>
      </c>
      <c r="D32" t="s">
        <v>145</v>
      </c>
      <c r="E32" t="s">
        <v>51</v>
      </c>
      <c r="F32"/>
      <c r="G32">
        <v>29</v>
      </c>
      <c r="H32" t="s">
        <v>105</v>
      </c>
    </row>
    <row r="33" spans="1:8" ht="14.4">
      <c r="A33" s="31">
        <f>COUNTIF('BOM Atual ZPCS12'!F:F,B33)+(1-(SUMIF(Invoice!$A:$A,$B33,Invoice!$B:$B)/100000000000))</f>
        <v>1.9999999850000001</v>
      </c>
      <c r="B33" t="s">
        <v>312</v>
      </c>
      <c r="C33" t="s">
        <v>313</v>
      </c>
      <c r="D33" t="s">
        <v>145</v>
      </c>
      <c r="E33" t="s">
        <v>51</v>
      </c>
      <c r="F33"/>
      <c r="G33">
        <v>30</v>
      </c>
      <c r="H33" t="s">
        <v>105</v>
      </c>
    </row>
    <row r="34" spans="1:8" ht="14.4">
      <c r="A34" s="31">
        <f>COUNTIF('BOM Atual ZPCS12'!F:F,B34)+(1-(SUMIF(Invoice!$A:$A,$B34,Invoice!$B:$B)/100000000000))</f>
        <v>1.9999999850000001</v>
      </c>
      <c r="B34" t="s">
        <v>316</v>
      </c>
      <c r="C34" t="s">
        <v>2100</v>
      </c>
      <c r="D34" t="s">
        <v>145</v>
      </c>
      <c r="E34" t="s">
        <v>51</v>
      </c>
      <c r="F34"/>
      <c r="G34">
        <v>31</v>
      </c>
      <c r="H34" t="s">
        <v>105</v>
      </c>
    </row>
    <row r="35" spans="1:8" ht="14.4">
      <c r="A35" s="31">
        <f>COUNTIF('BOM Atual ZPCS12'!F:F,B35)+(1-(SUMIF(Invoice!$A:$A,$B35,Invoice!$B:$B)/100000000000))</f>
        <v>1</v>
      </c>
      <c r="B35" t="s">
        <v>318</v>
      </c>
      <c r="C35" t="s">
        <v>2101</v>
      </c>
      <c r="D35" t="s">
        <v>145</v>
      </c>
      <c r="E35" t="s">
        <v>51</v>
      </c>
      <c r="F35"/>
      <c r="G35">
        <v>32</v>
      </c>
      <c r="H35" t="s">
        <v>105</v>
      </c>
    </row>
    <row r="36" spans="1:8" ht="14.4">
      <c r="A36" s="31">
        <f>COUNTIF('BOM Atual ZPCS12'!F:F,B36)+(1-(SUMIF(Invoice!$A:$A,$B36,Invoice!$B:$B)/100000000000))</f>
        <v>1</v>
      </c>
      <c r="B36" t="s">
        <v>2102</v>
      </c>
      <c r="C36" t="s">
        <v>2103</v>
      </c>
      <c r="D36" t="s">
        <v>145</v>
      </c>
      <c r="E36" t="s">
        <v>51</v>
      </c>
      <c r="F36"/>
      <c r="G36">
        <v>33</v>
      </c>
      <c r="H36" t="s">
        <v>105</v>
      </c>
    </row>
    <row r="37" spans="1:8" ht="14.4">
      <c r="A37" s="31">
        <f>COUNTIF('BOM Atual ZPCS12'!F:F,B37)+(1-(SUMIF(Invoice!$A:$A,$B37,Invoice!$B:$B)/100000000000))</f>
        <v>1</v>
      </c>
      <c r="B37" t="s">
        <v>319</v>
      </c>
      <c r="C37" t="s">
        <v>320</v>
      </c>
      <c r="D37" t="s">
        <v>145</v>
      </c>
      <c r="E37" t="s">
        <v>51</v>
      </c>
      <c r="F37"/>
      <c r="G37">
        <v>34</v>
      </c>
      <c r="H37" t="s">
        <v>105</v>
      </c>
    </row>
    <row r="38" spans="1:8" ht="14.4">
      <c r="A38" s="31">
        <f>COUNTIF('BOM Atual ZPCS12'!F:F,B38)+(1-(SUMIF(Invoice!$A:$A,$B38,Invoice!$B:$B)/100000000000))</f>
        <v>1</v>
      </c>
      <c r="B38" t="s">
        <v>2104</v>
      </c>
      <c r="C38" t="s">
        <v>2105</v>
      </c>
      <c r="D38" t="s">
        <v>145</v>
      </c>
      <c r="E38" t="s">
        <v>51</v>
      </c>
      <c r="F38"/>
      <c r="G38">
        <v>35</v>
      </c>
      <c r="H38" t="s">
        <v>105</v>
      </c>
    </row>
    <row r="39" spans="1:8" ht="14.4">
      <c r="A39" s="31">
        <f>COUNTIF('BOM Atual ZPCS12'!F:F,B39)+(1-(SUMIF(Invoice!$A:$A,$B39,Invoice!$B:$B)/100000000000))</f>
        <v>1</v>
      </c>
      <c r="B39" t="s">
        <v>321</v>
      </c>
      <c r="C39" t="s">
        <v>322</v>
      </c>
      <c r="D39" t="s">
        <v>145</v>
      </c>
      <c r="E39" t="s">
        <v>51</v>
      </c>
      <c r="F39"/>
      <c r="G39">
        <v>36</v>
      </c>
      <c r="H39" t="s">
        <v>105</v>
      </c>
    </row>
    <row r="40" spans="1:8" ht="14.4">
      <c r="A40" s="31">
        <f>COUNTIF('BOM Atual ZPCS12'!F:F,B40)+(1-(SUMIF(Invoice!$A:$A,$B40,Invoice!$B:$B)/100000000000))</f>
        <v>1.9999999850000001</v>
      </c>
      <c r="B40" t="s">
        <v>2106</v>
      </c>
      <c r="C40" t="s">
        <v>2107</v>
      </c>
      <c r="D40" t="s">
        <v>145</v>
      </c>
      <c r="E40" t="s">
        <v>51</v>
      </c>
      <c r="F40"/>
      <c r="G40">
        <v>37</v>
      </c>
      <c r="H40" t="s">
        <v>105</v>
      </c>
    </row>
    <row r="41" spans="1:8" ht="14.4">
      <c r="A41" s="31">
        <f>COUNTIF('BOM Atual ZPCS12'!F:F,B41)+(1-(SUMIF(Invoice!$A:$A,$B41,Invoice!$B:$B)/100000000000))</f>
        <v>1</v>
      </c>
      <c r="B41" t="s">
        <v>2108</v>
      </c>
      <c r="C41" t="s">
        <v>2109</v>
      </c>
      <c r="D41" t="s">
        <v>145</v>
      </c>
      <c r="E41" t="s">
        <v>51</v>
      </c>
      <c r="F41"/>
      <c r="G41">
        <v>38</v>
      </c>
      <c r="H41" t="s">
        <v>105</v>
      </c>
    </row>
    <row r="42" spans="1:8" ht="14.4">
      <c r="A42" s="31">
        <f>COUNTIF('BOM Atual ZPCS12'!F:F,B42)+(1-(SUMIF(Invoice!$A:$A,$B42,Invoice!$B:$B)/100000000000))</f>
        <v>1</v>
      </c>
      <c r="B42" t="s">
        <v>2110</v>
      </c>
      <c r="C42" t="s">
        <v>2111</v>
      </c>
      <c r="D42" t="s">
        <v>145</v>
      </c>
      <c r="E42" t="s">
        <v>51</v>
      </c>
      <c r="F42"/>
      <c r="G42">
        <v>39</v>
      </c>
      <c r="H42" t="s">
        <v>105</v>
      </c>
    </row>
    <row r="43" spans="1:8" ht="14.4">
      <c r="A43" s="31">
        <f>COUNTIF('BOM Atual ZPCS12'!F:F,B43)+(1-(SUMIF(Invoice!$A:$A,$B43,Invoice!$B:$B)/100000000000))</f>
        <v>1</v>
      </c>
      <c r="B43" t="s">
        <v>2112</v>
      </c>
      <c r="C43" t="s">
        <v>2113</v>
      </c>
      <c r="D43" t="s">
        <v>145</v>
      </c>
      <c r="E43" t="s">
        <v>51</v>
      </c>
      <c r="F43"/>
      <c r="G43">
        <v>40</v>
      </c>
      <c r="H43" t="s">
        <v>105</v>
      </c>
    </row>
    <row r="44" spans="1:8" ht="14.4">
      <c r="A44" s="31">
        <f>COUNTIF('BOM Atual ZPCS12'!F:F,B44)+(1-(SUMIF(Invoice!$A:$A,$B44,Invoice!$B:$B)/100000000000))</f>
        <v>1.999999925</v>
      </c>
      <c r="B44" t="s">
        <v>323</v>
      </c>
      <c r="C44" t="s">
        <v>2114</v>
      </c>
      <c r="D44" t="s">
        <v>145</v>
      </c>
      <c r="E44" t="s">
        <v>51</v>
      </c>
      <c r="F44"/>
      <c r="G44">
        <v>41</v>
      </c>
      <c r="H44" t="s">
        <v>105</v>
      </c>
    </row>
    <row r="45" spans="1:8" ht="14.4">
      <c r="A45" s="31">
        <f>COUNTIF('BOM Atual ZPCS12'!F:F,B45)+(1-(SUMIF(Invoice!$A:$A,$B45,Invoice!$B:$B)/100000000000))</f>
        <v>1</v>
      </c>
      <c r="B45" t="s">
        <v>325</v>
      </c>
      <c r="C45" t="s">
        <v>326</v>
      </c>
      <c r="D45" t="s">
        <v>145</v>
      </c>
      <c r="E45" t="s">
        <v>51</v>
      </c>
      <c r="F45"/>
      <c r="G45">
        <v>42</v>
      </c>
      <c r="H45" t="s">
        <v>105</v>
      </c>
    </row>
    <row r="46" spans="1:8" ht="14.4">
      <c r="A46" s="31">
        <f>COUNTIF('BOM Atual ZPCS12'!F:F,B46)+(1-(SUMIF(Invoice!$A:$A,$B46,Invoice!$B:$B)/100000000000))</f>
        <v>1</v>
      </c>
      <c r="B46" t="s">
        <v>2115</v>
      </c>
      <c r="C46" t="s">
        <v>2116</v>
      </c>
      <c r="D46" t="s">
        <v>145</v>
      </c>
      <c r="E46" t="s">
        <v>51</v>
      </c>
      <c r="F46"/>
      <c r="G46">
        <v>43</v>
      </c>
      <c r="H46" t="s">
        <v>105</v>
      </c>
    </row>
    <row r="47" spans="1:8" ht="14.4">
      <c r="A47" s="31">
        <f>COUNTIF('BOM Atual ZPCS12'!F:F,B47)+(1-(SUMIF(Invoice!$A:$A,$B47,Invoice!$B:$B)/100000000000))</f>
        <v>1</v>
      </c>
      <c r="B47" t="s">
        <v>2117</v>
      </c>
      <c r="C47" t="s">
        <v>2118</v>
      </c>
      <c r="D47" t="s">
        <v>145</v>
      </c>
      <c r="E47" t="s">
        <v>51</v>
      </c>
      <c r="F47"/>
      <c r="G47">
        <v>44</v>
      </c>
      <c r="H47" t="s">
        <v>105</v>
      </c>
    </row>
    <row r="48" spans="1:8" ht="14.4">
      <c r="A48" s="31">
        <f>COUNTIF('BOM Atual ZPCS12'!F:F,B48)+(1-(SUMIF(Invoice!$A:$A,$B48,Invoice!$B:$B)/100000000000))</f>
        <v>1.99999997</v>
      </c>
      <c r="B48" t="s">
        <v>331</v>
      </c>
      <c r="C48" t="s">
        <v>332</v>
      </c>
      <c r="D48" t="s">
        <v>145</v>
      </c>
      <c r="E48" t="s">
        <v>51</v>
      </c>
      <c r="F48"/>
      <c r="G48">
        <v>45</v>
      </c>
      <c r="H48" t="s">
        <v>105</v>
      </c>
    </row>
    <row r="49" spans="1:8" ht="14.4">
      <c r="A49" s="31">
        <f>COUNTIF('BOM Atual ZPCS12'!F:F,B49)+(1-(SUMIF(Invoice!$A:$A,$B49,Invoice!$B:$B)/100000000000))</f>
        <v>1</v>
      </c>
      <c r="B49" t="s">
        <v>2119</v>
      </c>
      <c r="C49" t="s">
        <v>2120</v>
      </c>
      <c r="D49" t="s">
        <v>145</v>
      </c>
      <c r="E49" t="s">
        <v>51</v>
      </c>
      <c r="F49"/>
      <c r="G49">
        <v>46</v>
      </c>
      <c r="H49" t="s">
        <v>105</v>
      </c>
    </row>
    <row r="50" spans="1:8" ht="14.4">
      <c r="A50" s="31">
        <f>COUNTIF('BOM Atual ZPCS12'!F:F,B50)+(1-(SUMIF(Invoice!$A:$A,$B50,Invoice!$B:$B)/100000000000))</f>
        <v>1</v>
      </c>
      <c r="B50" t="s">
        <v>2121</v>
      </c>
      <c r="C50" t="s">
        <v>2122</v>
      </c>
      <c r="D50" t="s">
        <v>145</v>
      </c>
      <c r="E50" t="s">
        <v>51</v>
      </c>
      <c r="F50"/>
      <c r="G50">
        <v>47</v>
      </c>
      <c r="H50" t="s">
        <v>105</v>
      </c>
    </row>
    <row r="51" spans="1:8" ht="14.4">
      <c r="A51" s="31">
        <f>COUNTIF('BOM Atual ZPCS12'!F:F,B51)+(1-(SUMIF(Invoice!$A:$A,$B51,Invoice!$B:$B)/100000000000))</f>
        <v>1</v>
      </c>
      <c r="B51" t="s">
        <v>2123</v>
      </c>
      <c r="C51" t="s">
        <v>2124</v>
      </c>
      <c r="D51" t="s">
        <v>145</v>
      </c>
      <c r="E51" t="s">
        <v>51</v>
      </c>
      <c r="F51"/>
      <c r="G51">
        <v>48</v>
      </c>
      <c r="H51" t="s">
        <v>105</v>
      </c>
    </row>
    <row r="52" spans="1:8" ht="14.4">
      <c r="A52" s="31">
        <f>COUNTIF('BOM Atual ZPCS12'!F:F,B52)+(1-(SUMIF(Invoice!$A:$A,$B52,Invoice!$B:$B)/100000000000))</f>
        <v>1</v>
      </c>
      <c r="B52" t="s">
        <v>2125</v>
      </c>
      <c r="C52" t="s">
        <v>2126</v>
      </c>
      <c r="D52" t="s">
        <v>145</v>
      </c>
      <c r="E52" t="s">
        <v>51</v>
      </c>
      <c r="F52"/>
      <c r="G52">
        <v>49</v>
      </c>
      <c r="H52" t="s">
        <v>105</v>
      </c>
    </row>
    <row r="53" spans="1:8" ht="14.4">
      <c r="A53" s="31">
        <f>COUNTIF('BOM Atual ZPCS12'!F:F,B53)+(1-(SUMIF(Invoice!$A:$A,$B53,Invoice!$B:$B)/100000000000))</f>
        <v>1</v>
      </c>
      <c r="B53" t="s">
        <v>2127</v>
      </c>
      <c r="C53" t="s">
        <v>2128</v>
      </c>
      <c r="D53" t="s">
        <v>145</v>
      </c>
      <c r="E53" t="s">
        <v>51</v>
      </c>
      <c r="F53"/>
      <c r="G53">
        <v>50</v>
      </c>
      <c r="H53" t="s">
        <v>105</v>
      </c>
    </row>
    <row r="54" spans="1:8" ht="14.4">
      <c r="A54" s="31">
        <f>COUNTIF('BOM Atual ZPCS12'!F:F,B54)+(1-(SUMIF(Invoice!$A:$A,$B54,Invoice!$B:$B)/100000000000))</f>
        <v>1</v>
      </c>
      <c r="B54" t="s">
        <v>2129</v>
      </c>
      <c r="C54" t="s">
        <v>2130</v>
      </c>
      <c r="D54" t="s">
        <v>145</v>
      </c>
      <c r="E54" t="s">
        <v>51</v>
      </c>
      <c r="F54"/>
      <c r="G54">
        <v>51</v>
      </c>
      <c r="H54" t="s">
        <v>105</v>
      </c>
    </row>
    <row r="55" spans="1:8" ht="14.4">
      <c r="A55" s="31">
        <f>COUNTIF('BOM Atual ZPCS12'!F:F,B55)+(1-(SUMIF(Invoice!$A:$A,$B55,Invoice!$B:$B)/100000000000))</f>
        <v>1</v>
      </c>
      <c r="B55" t="s">
        <v>2131</v>
      </c>
      <c r="C55" t="s">
        <v>2132</v>
      </c>
      <c r="D55" t="s">
        <v>145</v>
      </c>
      <c r="E55" t="s">
        <v>51</v>
      </c>
      <c r="F55"/>
      <c r="G55">
        <v>52</v>
      </c>
      <c r="H55" t="s">
        <v>105</v>
      </c>
    </row>
    <row r="56" spans="1:8" ht="14.4">
      <c r="A56" s="31">
        <f>COUNTIF('BOM Atual ZPCS12'!F:F,B56)+(1-(SUMIF(Invoice!$A:$A,$B56,Invoice!$B:$B)/100000000000))</f>
        <v>1</v>
      </c>
      <c r="B56" t="s">
        <v>2133</v>
      </c>
      <c r="C56" t="s">
        <v>2134</v>
      </c>
      <c r="D56" t="s">
        <v>145</v>
      </c>
      <c r="E56" t="s">
        <v>51</v>
      </c>
      <c r="F56"/>
      <c r="G56">
        <v>53</v>
      </c>
      <c r="H56" t="s">
        <v>105</v>
      </c>
    </row>
    <row r="57" spans="1:8" ht="14.4">
      <c r="A57" s="31">
        <f>COUNTIF('BOM Atual ZPCS12'!F:F,B57)+(1-(SUMIF(Invoice!$A:$A,$B57,Invoice!$B:$B)/100000000000))</f>
        <v>1.9999999850000001</v>
      </c>
      <c r="B57" t="s">
        <v>333</v>
      </c>
      <c r="C57" t="s">
        <v>334</v>
      </c>
      <c r="D57" t="s">
        <v>145</v>
      </c>
      <c r="E57" t="s">
        <v>51</v>
      </c>
      <c r="F57"/>
      <c r="G57">
        <v>54</v>
      </c>
      <c r="H57" t="s">
        <v>105</v>
      </c>
    </row>
    <row r="58" spans="1:8" ht="14.4">
      <c r="A58" s="31">
        <f>COUNTIF('BOM Atual ZPCS12'!F:F,B58)+(1-(SUMIF(Invoice!$A:$A,$B58,Invoice!$B:$B)/100000000000))</f>
        <v>1</v>
      </c>
      <c r="B58" t="s">
        <v>335</v>
      </c>
      <c r="C58" t="s">
        <v>336</v>
      </c>
      <c r="D58" t="s">
        <v>145</v>
      </c>
      <c r="E58" t="s">
        <v>51</v>
      </c>
      <c r="F58"/>
      <c r="G58">
        <v>55</v>
      </c>
      <c r="H58" t="s">
        <v>105</v>
      </c>
    </row>
    <row r="59" spans="1:8" ht="14.4">
      <c r="A59" s="31">
        <f>COUNTIF('BOM Atual ZPCS12'!F:F,B59)+(1-(SUMIF(Invoice!$A:$A,$B59,Invoice!$B:$B)/100000000000))</f>
        <v>1.9999999850000001</v>
      </c>
      <c r="B59" t="s">
        <v>2135</v>
      </c>
      <c r="C59" t="s">
        <v>2136</v>
      </c>
      <c r="D59" t="s">
        <v>145</v>
      </c>
      <c r="E59" t="s">
        <v>51</v>
      </c>
      <c r="F59"/>
      <c r="G59">
        <v>56</v>
      </c>
      <c r="H59" t="s">
        <v>105</v>
      </c>
    </row>
    <row r="60" spans="1:8" ht="14.4">
      <c r="A60" s="31">
        <f>COUNTIF('BOM Atual ZPCS12'!F:F,B60)+(1-(SUMIF(Invoice!$A:$A,$B60,Invoice!$B:$B)/100000000000))</f>
        <v>1</v>
      </c>
      <c r="B60" t="s">
        <v>2137</v>
      </c>
      <c r="C60" t="s">
        <v>2138</v>
      </c>
      <c r="D60" t="s">
        <v>145</v>
      </c>
      <c r="E60" t="s">
        <v>51</v>
      </c>
      <c r="F60"/>
      <c r="G60">
        <v>57</v>
      </c>
      <c r="H60" t="s">
        <v>105</v>
      </c>
    </row>
    <row r="61" spans="1:8" ht="14.4">
      <c r="A61" s="31">
        <f>COUNTIF('BOM Atual ZPCS12'!F:F,B61)+(1-(SUMIF(Invoice!$A:$A,$B61,Invoice!$B:$B)/100000000000))</f>
        <v>1</v>
      </c>
      <c r="B61" t="s">
        <v>2139</v>
      </c>
      <c r="C61" t="s">
        <v>2140</v>
      </c>
      <c r="D61" t="s">
        <v>145</v>
      </c>
      <c r="E61" t="s">
        <v>51</v>
      </c>
      <c r="F61"/>
      <c r="G61">
        <v>58</v>
      </c>
      <c r="H61" t="s">
        <v>105</v>
      </c>
    </row>
    <row r="62" spans="1:8" ht="14.4">
      <c r="A62" s="31">
        <f>COUNTIF('BOM Atual ZPCS12'!F:F,B62)+(1-(SUMIF(Invoice!$A:$A,$B62,Invoice!$B:$B)/100000000000))</f>
        <v>1</v>
      </c>
      <c r="B62" t="s">
        <v>2141</v>
      </c>
      <c r="C62" t="s">
        <v>2142</v>
      </c>
      <c r="D62" t="s">
        <v>145</v>
      </c>
      <c r="E62" t="s">
        <v>51</v>
      </c>
      <c r="F62"/>
      <c r="G62">
        <v>59</v>
      </c>
      <c r="H62" t="s">
        <v>105</v>
      </c>
    </row>
    <row r="63" spans="1:8" ht="14.4">
      <c r="A63" s="31">
        <f>COUNTIF('BOM Atual ZPCS12'!F:F,B63)+(1-(SUMIF(Invoice!$A:$A,$B63,Invoice!$B:$B)/100000000000))</f>
        <v>1</v>
      </c>
      <c r="B63" t="s">
        <v>2143</v>
      </c>
      <c r="C63" t="s">
        <v>2144</v>
      </c>
      <c r="D63" t="s">
        <v>145</v>
      </c>
      <c r="E63" t="s">
        <v>51</v>
      </c>
      <c r="F63"/>
      <c r="G63">
        <v>60</v>
      </c>
      <c r="H63" t="s">
        <v>105</v>
      </c>
    </row>
    <row r="64" spans="1:8" ht="14.4">
      <c r="A64" s="31">
        <f>COUNTIF('BOM Atual ZPCS12'!F:F,B64)+(1-(SUMIF(Invoice!$A:$A,$B64,Invoice!$B:$B)/100000000000))</f>
        <v>1</v>
      </c>
      <c r="B64" t="s">
        <v>345</v>
      </c>
      <c r="C64" t="s">
        <v>346</v>
      </c>
      <c r="D64" t="s">
        <v>145</v>
      </c>
      <c r="E64" t="s">
        <v>51</v>
      </c>
      <c r="F64"/>
      <c r="G64">
        <v>61</v>
      </c>
      <c r="H64" t="s">
        <v>105</v>
      </c>
    </row>
    <row r="65" spans="1:8" ht="14.4">
      <c r="A65" s="31">
        <f>COUNTIF('BOM Atual ZPCS12'!F:F,B65)+(1-(SUMIF(Invoice!$A:$A,$B65,Invoice!$B:$B)/100000000000))</f>
        <v>1</v>
      </c>
      <c r="B65" t="s">
        <v>2145</v>
      </c>
      <c r="C65" t="s">
        <v>2146</v>
      </c>
      <c r="D65" t="s">
        <v>145</v>
      </c>
      <c r="E65" t="s">
        <v>51</v>
      </c>
      <c r="F65"/>
      <c r="G65">
        <v>62</v>
      </c>
      <c r="H65" t="s">
        <v>105</v>
      </c>
    </row>
    <row r="66" spans="1:8" ht="14.4">
      <c r="A66" s="31">
        <f>COUNTIF('BOM Atual ZPCS12'!F:F,B66)+(1-(SUMIF(Invoice!$A:$A,$B66,Invoice!$B:$B)/100000000000))</f>
        <v>1</v>
      </c>
      <c r="B66" t="s">
        <v>2147</v>
      </c>
      <c r="C66" t="s">
        <v>2148</v>
      </c>
      <c r="D66" t="s">
        <v>145</v>
      </c>
      <c r="E66" t="s">
        <v>51</v>
      </c>
      <c r="F66"/>
      <c r="G66">
        <v>63</v>
      </c>
      <c r="H66" t="s">
        <v>105</v>
      </c>
    </row>
    <row r="67" spans="1:8" ht="14.4">
      <c r="A67" s="31">
        <f>COUNTIF('BOM Atual ZPCS12'!F:F,B67)+(1-(SUMIF(Invoice!$A:$A,$B67,Invoice!$B:$B)/100000000000))</f>
        <v>1</v>
      </c>
      <c r="B67" t="s">
        <v>2149</v>
      </c>
      <c r="C67" t="s">
        <v>2150</v>
      </c>
      <c r="D67" t="s">
        <v>145</v>
      </c>
      <c r="E67" t="s">
        <v>51</v>
      </c>
      <c r="F67"/>
      <c r="G67">
        <v>64</v>
      </c>
      <c r="H67" t="s">
        <v>105</v>
      </c>
    </row>
    <row r="68" spans="1:8" ht="14.4">
      <c r="A68" s="31">
        <f>COUNTIF('BOM Atual ZPCS12'!F:F,B68)+(1-(SUMIF(Invoice!$A:$A,$B68,Invoice!$B:$B)/100000000000))</f>
        <v>1.9999999850000001</v>
      </c>
      <c r="B68" t="s">
        <v>349</v>
      </c>
      <c r="C68" t="s">
        <v>350</v>
      </c>
      <c r="D68" t="s">
        <v>145</v>
      </c>
      <c r="E68" t="s">
        <v>51</v>
      </c>
      <c r="F68"/>
      <c r="G68">
        <v>65</v>
      </c>
      <c r="H68" t="s">
        <v>105</v>
      </c>
    </row>
    <row r="69" spans="1:8" ht="14.4">
      <c r="A69" s="31">
        <f>COUNTIF('BOM Atual ZPCS12'!F:F,B69)+(1-(SUMIF(Invoice!$A:$A,$B69,Invoice!$B:$B)/100000000000))</f>
        <v>1</v>
      </c>
      <c r="B69" t="s">
        <v>2151</v>
      </c>
      <c r="C69" t="s">
        <v>2152</v>
      </c>
      <c r="D69" t="s">
        <v>145</v>
      </c>
      <c r="E69" t="s">
        <v>51</v>
      </c>
      <c r="F69"/>
      <c r="G69">
        <v>66</v>
      </c>
      <c r="H69" t="s">
        <v>105</v>
      </c>
    </row>
    <row r="70" spans="1:8" ht="14.4">
      <c r="A70" s="31">
        <f>COUNTIF('BOM Atual ZPCS12'!F:F,B70)+(1-(SUMIF(Invoice!$A:$A,$B70,Invoice!$B:$B)/100000000000))</f>
        <v>1</v>
      </c>
      <c r="B70" t="s">
        <v>351</v>
      </c>
      <c r="C70" t="s">
        <v>352</v>
      </c>
      <c r="D70" t="s">
        <v>145</v>
      </c>
      <c r="E70" t="s">
        <v>51</v>
      </c>
      <c r="F70"/>
      <c r="G70">
        <v>67</v>
      </c>
      <c r="H70" t="s">
        <v>105</v>
      </c>
    </row>
    <row r="71" spans="1:8" ht="14.4">
      <c r="A71" s="31">
        <f>COUNTIF('BOM Atual ZPCS12'!F:F,B71)+(1-(SUMIF(Invoice!$A:$A,$B71,Invoice!$B:$B)/100000000000))</f>
        <v>1</v>
      </c>
      <c r="B71" t="s">
        <v>353</v>
      </c>
      <c r="C71" t="s">
        <v>354</v>
      </c>
      <c r="D71" t="s">
        <v>145</v>
      </c>
      <c r="E71" t="s">
        <v>51</v>
      </c>
      <c r="F71"/>
      <c r="G71">
        <v>68</v>
      </c>
      <c r="H71" t="s">
        <v>105</v>
      </c>
    </row>
    <row r="72" spans="1:8" ht="14.4">
      <c r="A72" s="31">
        <f>COUNTIF('BOM Atual ZPCS12'!F:F,B72)+(1-(SUMIF(Invoice!$A:$A,$B72,Invoice!$B:$B)/100000000000))</f>
        <v>1</v>
      </c>
      <c r="B72" t="s">
        <v>2153</v>
      </c>
      <c r="C72" t="s">
        <v>2154</v>
      </c>
      <c r="D72" t="s">
        <v>145</v>
      </c>
      <c r="E72" t="s">
        <v>51</v>
      </c>
      <c r="F72"/>
      <c r="G72">
        <v>69</v>
      </c>
      <c r="H72" t="s">
        <v>105</v>
      </c>
    </row>
    <row r="73" spans="1:8" ht="14.4">
      <c r="A73" s="31">
        <f>COUNTIF('BOM Atual ZPCS12'!F:F,B73)+(1-(SUMIF(Invoice!$A:$A,$B73,Invoice!$B:$B)/100000000000))</f>
        <v>1.9999999850000001</v>
      </c>
      <c r="B73" t="s">
        <v>2155</v>
      </c>
      <c r="C73" t="s">
        <v>2156</v>
      </c>
      <c r="D73" t="s">
        <v>145</v>
      </c>
      <c r="E73" t="s">
        <v>51</v>
      </c>
      <c r="F73"/>
      <c r="G73">
        <v>70</v>
      </c>
      <c r="H73" t="s">
        <v>105</v>
      </c>
    </row>
    <row r="74" spans="1:8" ht="14.4">
      <c r="A74" s="31">
        <f>COUNTIF('BOM Atual ZPCS12'!F:F,B74)+(1-(SUMIF(Invoice!$A:$A,$B74,Invoice!$B:$B)/100000000000))</f>
        <v>1.9999999850000001</v>
      </c>
      <c r="B74" t="s">
        <v>355</v>
      </c>
      <c r="C74" t="s">
        <v>2157</v>
      </c>
      <c r="D74" t="s">
        <v>145</v>
      </c>
      <c r="E74" t="s">
        <v>51</v>
      </c>
      <c r="F74"/>
      <c r="G74">
        <v>71</v>
      </c>
      <c r="H74" t="s">
        <v>105</v>
      </c>
    </row>
    <row r="75" spans="1:8" ht="14.4">
      <c r="A75" s="31">
        <f>COUNTIF('BOM Atual ZPCS12'!F:F,B75)+(1-(SUMIF(Invoice!$A:$A,$B75,Invoice!$B:$B)/100000000000))</f>
        <v>1</v>
      </c>
      <c r="B75" t="s">
        <v>2158</v>
      </c>
      <c r="C75" t="s">
        <v>2159</v>
      </c>
      <c r="D75" t="s">
        <v>145</v>
      </c>
      <c r="E75" t="s">
        <v>51</v>
      </c>
      <c r="F75"/>
      <c r="G75">
        <v>72</v>
      </c>
      <c r="H75" t="s">
        <v>105</v>
      </c>
    </row>
    <row r="76" spans="1:8" ht="14.4">
      <c r="A76" s="31">
        <f>COUNTIF('BOM Atual ZPCS12'!F:F,B76)+(1-(SUMIF(Invoice!$A:$A,$B76,Invoice!$B:$B)/100000000000))</f>
        <v>1</v>
      </c>
      <c r="B76" t="s">
        <v>2160</v>
      </c>
      <c r="C76" t="s">
        <v>2161</v>
      </c>
      <c r="D76" t="s">
        <v>145</v>
      </c>
      <c r="E76" t="s">
        <v>51</v>
      </c>
      <c r="F76"/>
      <c r="G76">
        <v>73</v>
      </c>
      <c r="H76" t="s">
        <v>105</v>
      </c>
    </row>
    <row r="77" spans="1:8" ht="14.4">
      <c r="A77" s="31">
        <f>COUNTIF('BOM Atual ZPCS12'!F:F,B77)+(1-(SUMIF(Invoice!$A:$A,$B77,Invoice!$B:$B)/100000000000))</f>
        <v>1</v>
      </c>
      <c r="B77" t="s">
        <v>2162</v>
      </c>
      <c r="C77" t="s">
        <v>2163</v>
      </c>
      <c r="D77" t="s">
        <v>145</v>
      </c>
      <c r="E77" t="s">
        <v>51</v>
      </c>
      <c r="F77"/>
      <c r="G77">
        <v>74</v>
      </c>
      <c r="H77" t="s">
        <v>105</v>
      </c>
    </row>
    <row r="78" spans="1:8" ht="14.4">
      <c r="A78" s="31">
        <f>COUNTIF('BOM Atual ZPCS12'!F:F,B78)+(1-(SUMIF(Invoice!$A:$A,$B78,Invoice!$B:$B)/100000000000))</f>
        <v>1</v>
      </c>
      <c r="B78" t="s">
        <v>2164</v>
      </c>
      <c r="C78" t="s">
        <v>2165</v>
      </c>
      <c r="D78" t="s">
        <v>145</v>
      </c>
      <c r="E78" t="s">
        <v>51</v>
      </c>
      <c r="F78"/>
      <c r="G78">
        <v>75</v>
      </c>
      <c r="H78" t="s">
        <v>105</v>
      </c>
    </row>
    <row r="79" spans="1:8" ht="14.4">
      <c r="A79" s="31">
        <f>COUNTIF('BOM Atual ZPCS12'!F:F,B79)+(1-(SUMIF(Invoice!$A:$A,$B79,Invoice!$B:$B)/100000000000))</f>
        <v>1.9999999850000001</v>
      </c>
      <c r="B79" t="s">
        <v>357</v>
      </c>
      <c r="C79" t="s">
        <v>358</v>
      </c>
      <c r="D79" t="s">
        <v>145</v>
      </c>
      <c r="E79" t="s">
        <v>51</v>
      </c>
      <c r="F79"/>
      <c r="G79">
        <v>76</v>
      </c>
      <c r="H79" t="s">
        <v>105</v>
      </c>
    </row>
    <row r="80" spans="1:8" ht="14.4">
      <c r="A80" s="31">
        <f>COUNTIF('BOM Atual ZPCS12'!F:F,B80)+(1-(SUMIF(Invoice!$A:$A,$B80,Invoice!$B:$B)/100000000000))</f>
        <v>1</v>
      </c>
      <c r="B80" t="s">
        <v>2166</v>
      </c>
      <c r="C80" t="s">
        <v>2167</v>
      </c>
      <c r="D80" t="s">
        <v>145</v>
      </c>
      <c r="E80" t="s">
        <v>51</v>
      </c>
      <c r="F80"/>
      <c r="G80">
        <v>77</v>
      </c>
      <c r="H80" t="s">
        <v>105</v>
      </c>
    </row>
    <row r="81" spans="1:8" ht="14.4">
      <c r="A81" s="31">
        <f>COUNTIF('BOM Atual ZPCS12'!F:F,B81)+(1-(SUMIF(Invoice!$A:$A,$B81,Invoice!$B:$B)/100000000000))</f>
        <v>1</v>
      </c>
      <c r="B81" t="s">
        <v>2168</v>
      </c>
      <c r="C81" t="s">
        <v>2169</v>
      </c>
      <c r="D81" t="s">
        <v>145</v>
      </c>
      <c r="E81" t="s">
        <v>51</v>
      </c>
      <c r="F81"/>
      <c r="G81">
        <v>78</v>
      </c>
      <c r="H81" t="s">
        <v>105</v>
      </c>
    </row>
    <row r="82" spans="1:8" ht="14.4">
      <c r="A82" s="31">
        <f>COUNTIF('BOM Atual ZPCS12'!F:F,B82)+(1-(SUMIF(Invoice!$A:$A,$B82,Invoice!$B:$B)/100000000000))</f>
        <v>1</v>
      </c>
      <c r="B82" t="s">
        <v>368</v>
      </c>
      <c r="C82" t="s">
        <v>2170</v>
      </c>
      <c r="D82" t="s">
        <v>145</v>
      </c>
      <c r="E82" t="s">
        <v>51</v>
      </c>
      <c r="F82"/>
      <c r="G82">
        <v>79</v>
      </c>
      <c r="H82" t="s">
        <v>105</v>
      </c>
    </row>
    <row r="83" spans="1:8" ht="14.4">
      <c r="A83" s="31">
        <f>COUNTIF('BOM Atual ZPCS12'!F:F,B83)+(1-(SUMIF(Invoice!$A:$A,$B83,Invoice!$B:$B)/100000000000))</f>
        <v>1.9999999850000001</v>
      </c>
      <c r="B83" t="s">
        <v>381</v>
      </c>
      <c r="C83" t="s">
        <v>2171</v>
      </c>
      <c r="D83" t="s">
        <v>145</v>
      </c>
      <c r="E83" t="s">
        <v>51</v>
      </c>
      <c r="F83"/>
      <c r="G83">
        <v>80</v>
      </c>
      <c r="H83" t="s">
        <v>105</v>
      </c>
    </row>
    <row r="84" spans="1:8" ht="14.4">
      <c r="A84" s="31">
        <f>COUNTIF('BOM Atual ZPCS12'!F:F,B84)+(1-(SUMIF(Invoice!$A:$A,$B84,Invoice!$B:$B)/100000000000))</f>
        <v>1</v>
      </c>
      <c r="B84" t="s">
        <v>384</v>
      </c>
      <c r="C84" t="s">
        <v>385</v>
      </c>
      <c r="D84" t="s">
        <v>145</v>
      </c>
      <c r="E84" t="s">
        <v>51</v>
      </c>
      <c r="F84"/>
      <c r="G84">
        <v>81</v>
      </c>
      <c r="H84" t="s">
        <v>105</v>
      </c>
    </row>
    <row r="85" spans="1:8" ht="14.4">
      <c r="A85" s="31">
        <f>COUNTIF('BOM Atual ZPCS12'!F:F,B85)+(1-(SUMIF(Invoice!$A:$A,$B85,Invoice!$B:$B)/100000000000))</f>
        <v>1</v>
      </c>
      <c r="B85" t="s">
        <v>397</v>
      </c>
      <c r="C85" t="s">
        <v>2172</v>
      </c>
      <c r="D85" t="s">
        <v>145</v>
      </c>
      <c r="E85" t="s">
        <v>51</v>
      </c>
      <c r="F85"/>
      <c r="G85">
        <v>82</v>
      </c>
      <c r="H85" t="s">
        <v>105</v>
      </c>
    </row>
    <row r="86" spans="1:8" ht="14.4">
      <c r="A86" s="31">
        <f>COUNTIF('BOM Atual ZPCS12'!F:F,B86)+(1-(SUMIF(Invoice!$A:$A,$B86,Invoice!$B:$B)/100000000000))</f>
        <v>1</v>
      </c>
      <c r="B86" t="s">
        <v>398</v>
      </c>
      <c r="C86" t="s">
        <v>399</v>
      </c>
      <c r="D86" t="s">
        <v>145</v>
      </c>
      <c r="E86" t="s">
        <v>51</v>
      </c>
      <c r="F86"/>
      <c r="G86">
        <v>83</v>
      </c>
      <c r="H86" t="s">
        <v>105</v>
      </c>
    </row>
    <row r="87" spans="1:8" ht="14.4">
      <c r="A87" s="31">
        <f>COUNTIF('BOM Atual ZPCS12'!F:F,B87)+(1-(SUMIF(Invoice!$A:$A,$B87,Invoice!$B:$B)/100000000000))</f>
        <v>1.99999997</v>
      </c>
      <c r="B87" t="s">
        <v>2173</v>
      </c>
      <c r="C87" t="s">
        <v>2174</v>
      </c>
      <c r="D87" t="s">
        <v>145</v>
      </c>
      <c r="E87" t="s">
        <v>51</v>
      </c>
      <c r="F87"/>
      <c r="G87">
        <v>84</v>
      </c>
      <c r="H87" t="s">
        <v>105</v>
      </c>
    </row>
    <row r="88" spans="1:8" ht="14.4">
      <c r="A88" s="31">
        <f>COUNTIF('BOM Atual ZPCS12'!F:F,B88)+(1-(SUMIF(Invoice!$A:$A,$B88,Invoice!$B:$B)/100000000000))</f>
        <v>1</v>
      </c>
      <c r="B88" t="s">
        <v>2175</v>
      </c>
      <c r="C88" t="s">
        <v>2176</v>
      </c>
      <c r="D88" t="s">
        <v>145</v>
      </c>
      <c r="E88" t="s">
        <v>51</v>
      </c>
      <c r="F88"/>
      <c r="G88">
        <v>85</v>
      </c>
      <c r="H88" t="s">
        <v>105</v>
      </c>
    </row>
    <row r="89" spans="1:8" ht="14.4">
      <c r="A89" s="31">
        <f>COUNTIF('BOM Atual ZPCS12'!F:F,B89)+(1-(SUMIF(Invoice!$A:$A,$B89,Invoice!$B:$B)/100000000000))</f>
        <v>1</v>
      </c>
      <c r="B89" t="s">
        <v>2177</v>
      </c>
      <c r="C89" t="s">
        <v>2178</v>
      </c>
      <c r="D89" t="s">
        <v>145</v>
      </c>
      <c r="E89" t="s">
        <v>51</v>
      </c>
      <c r="F89"/>
      <c r="G89">
        <v>86</v>
      </c>
      <c r="H89" t="s">
        <v>105</v>
      </c>
    </row>
    <row r="90" spans="1:8" ht="14.4">
      <c r="A90" s="31">
        <f>COUNTIF('BOM Atual ZPCS12'!F:F,B90)+(1-(SUMIF(Invoice!$A:$A,$B90,Invoice!$B:$B)/100000000000))</f>
        <v>1</v>
      </c>
      <c r="B90" t="s">
        <v>2179</v>
      </c>
      <c r="C90" t="s">
        <v>2180</v>
      </c>
      <c r="D90" t="s">
        <v>145</v>
      </c>
      <c r="E90" t="s">
        <v>51</v>
      </c>
      <c r="F90"/>
      <c r="G90">
        <v>87</v>
      </c>
      <c r="H90" t="s">
        <v>105</v>
      </c>
    </row>
    <row r="91" spans="1:8" ht="14.4">
      <c r="A91" s="31">
        <f>COUNTIF('BOM Atual ZPCS12'!F:F,B91)+(1-(SUMIF(Invoice!$A:$A,$B91,Invoice!$B:$B)/100000000000))</f>
        <v>1.99999997</v>
      </c>
      <c r="B91" t="s">
        <v>492</v>
      </c>
      <c r="C91" t="s">
        <v>493</v>
      </c>
      <c r="D91" t="s">
        <v>145</v>
      </c>
      <c r="E91" t="s">
        <v>51</v>
      </c>
      <c r="F91"/>
      <c r="G91">
        <v>88</v>
      </c>
      <c r="H91" t="s">
        <v>105</v>
      </c>
    </row>
    <row r="92" spans="1:8" ht="14.4">
      <c r="A92" s="31">
        <f>COUNTIF('BOM Atual ZPCS12'!F:F,B92)+(1-(SUMIF(Invoice!$A:$A,$B92,Invoice!$B:$B)/100000000000))</f>
        <v>1</v>
      </c>
      <c r="B92" t="s">
        <v>2181</v>
      </c>
      <c r="C92" t="s">
        <v>2182</v>
      </c>
      <c r="D92" t="s">
        <v>145</v>
      </c>
      <c r="E92" t="s">
        <v>51</v>
      </c>
      <c r="F92"/>
      <c r="G92">
        <v>89</v>
      </c>
      <c r="H92" t="s">
        <v>105</v>
      </c>
    </row>
    <row r="93" spans="1:8" ht="14.4">
      <c r="A93" s="31">
        <f>COUNTIF('BOM Atual ZPCS12'!F:F,B93)+(1-(SUMIF(Invoice!$A:$A,$B93,Invoice!$B:$B)/100000000000))</f>
        <v>1.9999997899999999</v>
      </c>
      <c r="B93" t="s">
        <v>2183</v>
      </c>
      <c r="C93" t="s">
        <v>2184</v>
      </c>
      <c r="D93" t="s">
        <v>145</v>
      </c>
      <c r="E93" t="s">
        <v>51</v>
      </c>
      <c r="F93"/>
      <c r="G93">
        <v>90</v>
      </c>
      <c r="H93" t="s">
        <v>105</v>
      </c>
    </row>
    <row r="94" spans="1:8" ht="14.4">
      <c r="A94" s="31">
        <f>COUNTIF('BOM Atual ZPCS12'!F:F,B94)+(1-(SUMIF(Invoice!$A:$A,$B94,Invoice!$B:$B)/100000000000))</f>
        <v>1</v>
      </c>
      <c r="B94" t="s">
        <v>2185</v>
      </c>
      <c r="C94" t="s">
        <v>2186</v>
      </c>
      <c r="D94" t="s">
        <v>145</v>
      </c>
      <c r="E94" t="s">
        <v>51</v>
      </c>
      <c r="F94"/>
      <c r="G94">
        <v>91</v>
      </c>
      <c r="H94" t="s">
        <v>105</v>
      </c>
    </row>
    <row r="95" spans="1:8" ht="14.4">
      <c r="A95" s="31">
        <f>COUNTIF('BOM Atual ZPCS12'!F:F,B95)+(1-(SUMIF(Invoice!$A:$A,$B95,Invoice!$B:$B)/100000000000))</f>
        <v>1</v>
      </c>
      <c r="B95" t="s">
        <v>2187</v>
      </c>
      <c r="C95" t="s">
        <v>2188</v>
      </c>
      <c r="D95" t="s">
        <v>145</v>
      </c>
      <c r="E95" t="s">
        <v>51</v>
      </c>
      <c r="F95"/>
      <c r="G95">
        <v>92</v>
      </c>
      <c r="H95" t="s">
        <v>105</v>
      </c>
    </row>
    <row r="96" spans="1:8" ht="14.4">
      <c r="A96" s="31">
        <f>COUNTIF('BOM Atual ZPCS12'!F:F,B96)+(1-(SUMIF(Invoice!$A:$A,$B96,Invoice!$B:$B)/100000000000))</f>
        <v>1</v>
      </c>
      <c r="B96" t="s">
        <v>2189</v>
      </c>
      <c r="C96" t="s">
        <v>2190</v>
      </c>
      <c r="D96" t="s">
        <v>145</v>
      </c>
      <c r="E96" t="s">
        <v>51</v>
      </c>
      <c r="F96"/>
      <c r="G96">
        <v>93</v>
      </c>
      <c r="H96" t="s">
        <v>105</v>
      </c>
    </row>
    <row r="97" spans="1:8" ht="14.4">
      <c r="A97" s="31">
        <f>COUNTIF('BOM Atual ZPCS12'!F:F,B97)+(1-(SUMIF(Invoice!$A:$A,$B97,Invoice!$B:$B)/100000000000))</f>
        <v>1</v>
      </c>
      <c r="B97" t="s">
        <v>2191</v>
      </c>
      <c r="C97" t="s">
        <v>2192</v>
      </c>
      <c r="D97" t="s">
        <v>145</v>
      </c>
      <c r="E97" t="s">
        <v>51</v>
      </c>
      <c r="F97"/>
      <c r="G97">
        <v>94</v>
      </c>
      <c r="H97" t="s">
        <v>105</v>
      </c>
    </row>
    <row r="98" spans="1:8" ht="14.4">
      <c r="A98" s="31">
        <f>COUNTIF('BOM Atual ZPCS12'!F:F,B98)+(1-(SUMIF(Invoice!$A:$A,$B98,Invoice!$B:$B)/100000000000))</f>
        <v>1</v>
      </c>
      <c r="B98" t="s">
        <v>2193</v>
      </c>
      <c r="C98" t="s">
        <v>2194</v>
      </c>
      <c r="D98" t="s">
        <v>145</v>
      </c>
      <c r="E98" t="s">
        <v>51</v>
      </c>
      <c r="F98"/>
      <c r="G98">
        <v>95</v>
      </c>
      <c r="H98" t="s">
        <v>105</v>
      </c>
    </row>
    <row r="99" spans="1:8" ht="14.4">
      <c r="A99" s="31">
        <f>COUNTIF('BOM Atual ZPCS12'!F:F,B99)+(1-(SUMIF(Invoice!$A:$A,$B99,Invoice!$B:$B)/100000000000))</f>
        <v>1</v>
      </c>
      <c r="B99" t="s">
        <v>2195</v>
      </c>
      <c r="C99" t="s">
        <v>2196</v>
      </c>
      <c r="D99" t="s">
        <v>145</v>
      </c>
      <c r="E99" t="s">
        <v>51</v>
      </c>
      <c r="F99"/>
      <c r="G99">
        <v>96</v>
      </c>
      <c r="H99" t="s">
        <v>105</v>
      </c>
    </row>
    <row r="100" spans="1:8" ht="14.4">
      <c r="A100" s="31">
        <f>COUNTIF('BOM Atual ZPCS12'!F:F,B100)+(1-(SUMIF(Invoice!$A:$A,$B100,Invoice!$B:$B)/100000000000))</f>
        <v>1</v>
      </c>
      <c r="B100" t="s">
        <v>2197</v>
      </c>
      <c r="C100" t="s">
        <v>2198</v>
      </c>
      <c r="D100" t="s">
        <v>145</v>
      </c>
      <c r="E100" t="s">
        <v>51</v>
      </c>
      <c r="F100"/>
      <c r="G100">
        <v>97</v>
      </c>
      <c r="H100" t="s">
        <v>105</v>
      </c>
    </row>
    <row r="101" spans="1:8" ht="14.4">
      <c r="A101" s="31">
        <f>COUNTIF('BOM Atual ZPCS12'!F:F,B101)+(1-(SUMIF(Invoice!$A:$A,$B101,Invoice!$B:$B)/100000000000))</f>
        <v>1</v>
      </c>
      <c r="B101" t="s">
        <v>2199</v>
      </c>
      <c r="C101" t="s">
        <v>2200</v>
      </c>
      <c r="D101" t="s">
        <v>145</v>
      </c>
      <c r="E101" t="s">
        <v>51</v>
      </c>
      <c r="F101"/>
      <c r="G101">
        <v>98</v>
      </c>
      <c r="H101" t="s">
        <v>105</v>
      </c>
    </row>
    <row r="102" spans="1:8" ht="14.4">
      <c r="A102" s="31">
        <f>COUNTIF('BOM Atual ZPCS12'!F:F,B102)+(1-(SUMIF(Invoice!$A:$A,$B102,Invoice!$B:$B)/100000000000))</f>
        <v>1</v>
      </c>
      <c r="B102" t="s">
        <v>2201</v>
      </c>
      <c r="C102" t="s">
        <v>2202</v>
      </c>
      <c r="D102" t="s">
        <v>145</v>
      </c>
      <c r="E102" t="s">
        <v>51</v>
      </c>
      <c r="F102"/>
      <c r="G102">
        <v>99</v>
      </c>
      <c r="H102" t="s">
        <v>105</v>
      </c>
    </row>
    <row r="103" spans="1:8" ht="14.4">
      <c r="A103" s="31">
        <f>COUNTIF('BOM Atual ZPCS12'!F:F,B103)+(1-(SUMIF(Invoice!$A:$A,$B103,Invoice!$B:$B)/100000000000))</f>
        <v>1.999999772</v>
      </c>
      <c r="B103" t="s">
        <v>576</v>
      </c>
      <c r="C103" t="s">
        <v>577</v>
      </c>
      <c r="D103" t="s">
        <v>145</v>
      </c>
      <c r="E103" t="s">
        <v>51</v>
      </c>
      <c r="F103"/>
      <c r="G103">
        <v>100</v>
      </c>
      <c r="H103" t="s">
        <v>105</v>
      </c>
    </row>
    <row r="104" spans="1:8" ht="14.4">
      <c r="A104" s="31">
        <f>COUNTIF('BOM Atual ZPCS12'!F:F,B104)+(1-(SUMIF(Invoice!$A:$A,$B104,Invoice!$B:$B)/100000000000))</f>
        <v>1</v>
      </c>
      <c r="B104" t="s">
        <v>2203</v>
      </c>
      <c r="C104" t="s">
        <v>2204</v>
      </c>
      <c r="D104" t="s">
        <v>145</v>
      </c>
      <c r="E104" t="s">
        <v>51</v>
      </c>
      <c r="F104"/>
      <c r="G104">
        <v>101</v>
      </c>
      <c r="H104" t="s">
        <v>105</v>
      </c>
    </row>
    <row r="105" spans="1:8" ht="14.4">
      <c r="A105" s="31">
        <f>COUNTIF('BOM Atual ZPCS12'!F:F,B105)+(1-(SUMIF(Invoice!$A:$A,$B105,Invoice!$B:$B)/100000000000))</f>
        <v>1</v>
      </c>
      <c r="B105" t="s">
        <v>2205</v>
      </c>
      <c r="C105" t="s">
        <v>2206</v>
      </c>
      <c r="D105" t="s">
        <v>145</v>
      </c>
      <c r="E105" t="s">
        <v>51</v>
      </c>
      <c r="F105"/>
      <c r="G105">
        <v>102</v>
      </c>
      <c r="H105" t="s">
        <v>105</v>
      </c>
    </row>
    <row r="106" spans="1:8" ht="14.4">
      <c r="A106" s="31">
        <f>COUNTIF('BOM Atual ZPCS12'!F:F,B106)+(1-(SUMIF(Invoice!$A:$A,$B106,Invoice!$B:$B)/100000000000))</f>
        <v>1</v>
      </c>
      <c r="B106" t="s">
        <v>2207</v>
      </c>
      <c r="C106" t="s">
        <v>2208</v>
      </c>
      <c r="D106" t="s">
        <v>145</v>
      </c>
      <c r="E106" t="s">
        <v>51</v>
      </c>
      <c r="F106"/>
      <c r="G106">
        <v>103</v>
      </c>
      <c r="H106" t="s">
        <v>105</v>
      </c>
    </row>
    <row r="107" spans="1:8" ht="14.4">
      <c r="A107" s="31">
        <f>COUNTIF('BOM Atual ZPCS12'!F:F,B107)+(1-(SUMIF(Invoice!$A:$A,$B107,Invoice!$B:$B)/100000000000))</f>
        <v>1</v>
      </c>
      <c r="B107" t="s">
        <v>2209</v>
      </c>
      <c r="C107" t="s">
        <v>2210</v>
      </c>
      <c r="D107" t="s">
        <v>145</v>
      </c>
      <c r="E107" t="s">
        <v>51</v>
      </c>
      <c r="F107"/>
      <c r="G107">
        <v>104</v>
      </c>
      <c r="H107" t="s">
        <v>105</v>
      </c>
    </row>
    <row r="108" spans="1:8" ht="14.4">
      <c r="A108" s="31">
        <f>COUNTIF('BOM Atual ZPCS12'!F:F,B108)+(1-(SUMIF(Invoice!$A:$A,$B108,Invoice!$B:$B)/100000000000))</f>
        <v>1.99999997</v>
      </c>
      <c r="B108" t="s">
        <v>587</v>
      </c>
      <c r="C108" t="s">
        <v>588</v>
      </c>
      <c r="D108" t="s">
        <v>145</v>
      </c>
      <c r="E108" t="s">
        <v>51</v>
      </c>
      <c r="F108"/>
      <c r="G108">
        <v>105</v>
      </c>
      <c r="H108" t="s">
        <v>105</v>
      </c>
    </row>
    <row r="109" spans="1:8" ht="14.4">
      <c r="A109" s="31">
        <f>COUNTIF('BOM Atual ZPCS12'!F:F,B109)+(1-(SUMIF(Invoice!$A:$A,$B109,Invoice!$B:$B)/100000000000))</f>
        <v>1</v>
      </c>
      <c r="B109" t="s">
        <v>2211</v>
      </c>
      <c r="C109" t="s">
        <v>2212</v>
      </c>
      <c r="D109" t="s">
        <v>145</v>
      </c>
      <c r="E109" t="s">
        <v>51</v>
      </c>
      <c r="F109"/>
      <c r="G109">
        <v>106</v>
      </c>
      <c r="H109" t="s">
        <v>105</v>
      </c>
    </row>
    <row r="110" spans="1:8" ht="14.4">
      <c r="A110" s="31">
        <f>COUNTIF('BOM Atual ZPCS12'!F:F,B110)+(1-(SUMIF(Invoice!$A:$A,$B110,Invoice!$B:$B)/100000000000))</f>
        <v>1</v>
      </c>
      <c r="B110" t="s">
        <v>2213</v>
      </c>
      <c r="C110" t="s">
        <v>2214</v>
      </c>
      <c r="D110" t="s">
        <v>145</v>
      </c>
      <c r="E110" t="s">
        <v>51</v>
      </c>
      <c r="F110"/>
      <c r="G110">
        <v>107</v>
      </c>
      <c r="H110" t="s">
        <v>105</v>
      </c>
    </row>
    <row r="111" spans="1:8" ht="14.4">
      <c r="A111" s="31">
        <f>COUNTIF('BOM Atual ZPCS12'!F:F,B111)+(1-(SUMIF(Invoice!$A:$A,$B111,Invoice!$B:$B)/100000000000))</f>
        <v>1</v>
      </c>
      <c r="B111" t="s">
        <v>2215</v>
      </c>
      <c r="C111" t="s">
        <v>2216</v>
      </c>
      <c r="D111" t="s">
        <v>145</v>
      </c>
      <c r="E111" t="s">
        <v>51</v>
      </c>
      <c r="F111"/>
      <c r="G111">
        <v>108</v>
      </c>
      <c r="H111" t="s">
        <v>105</v>
      </c>
    </row>
    <row r="112" spans="1:8" ht="14.4">
      <c r="A112" s="31">
        <f>COUNTIF('BOM Atual ZPCS12'!F:F,B112)+(1-(SUMIF(Invoice!$A:$A,$B112,Invoice!$B:$B)/100000000000))</f>
        <v>1</v>
      </c>
      <c r="B112" t="s">
        <v>629</v>
      </c>
      <c r="C112" t="s">
        <v>630</v>
      </c>
      <c r="D112" t="s">
        <v>145</v>
      </c>
      <c r="E112" t="s">
        <v>51</v>
      </c>
      <c r="F112"/>
      <c r="G112">
        <v>109</v>
      </c>
      <c r="H112" t="s">
        <v>105</v>
      </c>
    </row>
    <row r="113" spans="1:8" ht="14.4">
      <c r="A113" s="31">
        <f>COUNTIF('BOM Atual ZPCS12'!F:F,B113)+(1-(SUMIF(Invoice!$A:$A,$B113,Invoice!$B:$B)/100000000000))</f>
        <v>1.9999999499999999</v>
      </c>
      <c r="B113" t="s">
        <v>635</v>
      </c>
      <c r="C113" t="s">
        <v>636</v>
      </c>
      <c r="D113" t="s">
        <v>145</v>
      </c>
      <c r="E113" t="s">
        <v>51</v>
      </c>
      <c r="F113"/>
      <c r="G113">
        <v>110</v>
      </c>
      <c r="H113" t="s">
        <v>105</v>
      </c>
    </row>
    <row r="114" spans="1:8" ht="14.4">
      <c r="A114" s="31">
        <f>COUNTIF('BOM Atual ZPCS12'!F:F,B114)+(1-(SUMIF(Invoice!$A:$A,$B114,Invoice!$B:$B)/100000000000))</f>
        <v>2</v>
      </c>
      <c r="B114">
        <v>102006000</v>
      </c>
      <c r="C114" t="s">
        <v>2217</v>
      </c>
      <c r="D114" t="s">
        <v>145</v>
      </c>
      <c r="E114" t="s">
        <v>51</v>
      </c>
      <c r="F114"/>
      <c r="G114">
        <v>111</v>
      </c>
      <c r="H114" t="s">
        <v>105</v>
      </c>
    </row>
    <row r="115" spans="1:8" ht="14.4">
      <c r="A115" s="31">
        <f>COUNTIF('BOM Atual ZPCS12'!F:F,B115)+(1-(SUMIF(Invoice!$A:$A,$B115,Invoice!$B:$B)/100000000000))</f>
        <v>1</v>
      </c>
      <c r="B115" t="s">
        <v>1868</v>
      </c>
      <c r="C115" t="s">
        <v>1869</v>
      </c>
      <c r="D115" t="s">
        <v>145</v>
      </c>
      <c r="E115" t="s">
        <v>51</v>
      </c>
      <c r="F115"/>
      <c r="G115">
        <v>112</v>
      </c>
      <c r="H115" t="s">
        <v>105</v>
      </c>
    </row>
    <row r="116" spans="1:8" ht="14.4">
      <c r="A116" s="31">
        <f>COUNTIF('BOM Atual ZPCS12'!F:F,B116)+(1-(SUMIF(Invoice!$A:$A,$B116,Invoice!$B:$B)/100000000000))</f>
        <v>1.99999996</v>
      </c>
      <c r="B116" t="s">
        <v>2218</v>
      </c>
      <c r="C116" t="s">
        <v>2219</v>
      </c>
      <c r="D116" t="s">
        <v>145</v>
      </c>
      <c r="E116" t="s">
        <v>51</v>
      </c>
      <c r="F116"/>
      <c r="G116">
        <v>113</v>
      </c>
      <c r="H116" t="s">
        <v>105</v>
      </c>
    </row>
    <row r="117" spans="1:8" ht="14.4">
      <c r="A117" s="31">
        <f>COUNTIF('BOM Atual ZPCS12'!F:F,B117)+(1-(SUMIF(Invoice!$A:$A,$B117,Invoice!$B:$B)/100000000000))</f>
        <v>1</v>
      </c>
      <c r="B117" t="s">
        <v>2220</v>
      </c>
      <c r="C117" t="s">
        <v>2221</v>
      </c>
      <c r="D117" t="s">
        <v>145</v>
      </c>
      <c r="E117" t="s">
        <v>51</v>
      </c>
      <c r="F117"/>
      <c r="G117">
        <v>114</v>
      </c>
      <c r="H117" t="s">
        <v>105</v>
      </c>
    </row>
    <row r="118" spans="1:8" ht="14.4">
      <c r="A118" s="31">
        <f>COUNTIF('BOM Atual ZPCS12'!F:F,B118)+(1-(SUMIF(Invoice!$A:$A,$B118,Invoice!$B:$B)/100000000000))</f>
        <v>1</v>
      </c>
      <c r="B118" t="s">
        <v>2222</v>
      </c>
      <c r="C118" t="s">
        <v>2223</v>
      </c>
      <c r="D118" t="s">
        <v>145</v>
      </c>
      <c r="E118" t="s">
        <v>51</v>
      </c>
      <c r="F118"/>
      <c r="G118">
        <v>115</v>
      </c>
      <c r="H118" t="s">
        <v>105</v>
      </c>
    </row>
    <row r="119" spans="1:8" ht="14.4">
      <c r="A119" s="31">
        <f>COUNTIF('BOM Atual ZPCS12'!F:F,B119)+(1-(SUMIF(Invoice!$A:$A,$B119,Invoice!$B:$B)/100000000000))</f>
        <v>1.99999996</v>
      </c>
      <c r="B119" t="s">
        <v>2224</v>
      </c>
      <c r="C119" t="s">
        <v>2225</v>
      </c>
      <c r="D119" t="s">
        <v>145</v>
      </c>
      <c r="E119" t="s">
        <v>51</v>
      </c>
      <c r="F119"/>
      <c r="G119">
        <v>116</v>
      </c>
      <c r="H119" t="s">
        <v>105</v>
      </c>
    </row>
    <row r="120" spans="1:8" ht="14.4">
      <c r="A120" s="31">
        <f>COUNTIF('BOM Atual ZPCS12'!F:F,B120)+(1-(SUMIF(Invoice!$A:$A,$B120,Invoice!$B:$B)/100000000000))</f>
        <v>1</v>
      </c>
      <c r="B120" t="s">
        <v>2226</v>
      </c>
      <c r="C120" t="s">
        <v>2227</v>
      </c>
      <c r="D120" t="s">
        <v>145</v>
      </c>
      <c r="E120" t="s">
        <v>51</v>
      </c>
      <c r="F120"/>
      <c r="G120">
        <v>117</v>
      </c>
      <c r="H120" t="s">
        <v>105</v>
      </c>
    </row>
    <row r="121" spans="1:8" ht="14.4">
      <c r="A121" s="31">
        <f>COUNTIF('BOM Atual ZPCS12'!F:F,B121)+(1-(SUMIF(Invoice!$A:$A,$B121,Invoice!$B:$B)/100000000000))</f>
        <v>1.9999999399999999</v>
      </c>
      <c r="B121" t="s">
        <v>1870</v>
      </c>
      <c r="C121" t="s">
        <v>1871</v>
      </c>
      <c r="D121" t="s">
        <v>145</v>
      </c>
      <c r="E121" t="s">
        <v>51</v>
      </c>
      <c r="F121"/>
      <c r="G121">
        <v>118</v>
      </c>
      <c r="H121" t="s">
        <v>105</v>
      </c>
    </row>
    <row r="122" spans="1:8" ht="14.4">
      <c r="A122" s="31">
        <f>COUNTIF('BOM Atual ZPCS12'!F:F,B122)+(1-(SUMIF(Invoice!$A:$A,$B122,Invoice!$B:$B)/100000000000))</f>
        <v>1.99999978</v>
      </c>
      <c r="B122" t="s">
        <v>1872</v>
      </c>
      <c r="C122" t="s">
        <v>1873</v>
      </c>
      <c r="D122" t="s">
        <v>145</v>
      </c>
      <c r="E122" t="s">
        <v>51</v>
      </c>
      <c r="F122"/>
      <c r="G122">
        <v>119</v>
      </c>
      <c r="H122" t="s">
        <v>105</v>
      </c>
    </row>
    <row r="123" spans="1:8" ht="14.4">
      <c r="A123" s="31">
        <f>COUNTIF('BOM Atual ZPCS12'!F:F,B123)+(1-(SUMIF(Invoice!$A:$A,$B123,Invoice!$B:$B)/100000000000))</f>
        <v>1.9999998400000001</v>
      </c>
      <c r="B123" t="s">
        <v>1874</v>
      </c>
      <c r="C123" t="s">
        <v>1875</v>
      </c>
      <c r="D123" t="s">
        <v>145</v>
      </c>
      <c r="E123" t="s">
        <v>51</v>
      </c>
      <c r="F123"/>
      <c r="G123">
        <v>120</v>
      </c>
      <c r="H123" t="s">
        <v>105</v>
      </c>
    </row>
    <row r="124" spans="1:8" ht="14.4">
      <c r="A124" s="31">
        <f>COUNTIF('BOM Atual ZPCS12'!F:F,B124)+(1-(SUMIF(Invoice!$A:$A,$B124,Invoice!$B:$B)/100000000000))</f>
        <v>1.9999998560000001</v>
      </c>
      <c r="B124" t="s">
        <v>1876</v>
      </c>
      <c r="C124" t="s">
        <v>1877</v>
      </c>
      <c r="D124" t="s">
        <v>145</v>
      </c>
      <c r="E124" t="s">
        <v>51</v>
      </c>
      <c r="F124"/>
      <c r="G124">
        <v>121</v>
      </c>
      <c r="H124" t="s">
        <v>105</v>
      </c>
    </row>
    <row r="125" spans="1:8" ht="14.4">
      <c r="A125" s="31">
        <f>COUNTIF('BOM Atual ZPCS12'!F:F,B125)+(1-(SUMIF(Invoice!$A:$A,$B125,Invoice!$B:$B)/100000000000))</f>
        <v>1</v>
      </c>
      <c r="B125" t="s">
        <v>2228</v>
      </c>
      <c r="C125" t="s">
        <v>2229</v>
      </c>
      <c r="D125" t="s">
        <v>145</v>
      </c>
      <c r="E125" t="s">
        <v>51</v>
      </c>
      <c r="F125"/>
      <c r="G125">
        <v>122</v>
      </c>
      <c r="H125" t="s">
        <v>105</v>
      </c>
    </row>
    <row r="126" spans="1:8" ht="14.4">
      <c r="A126" s="31">
        <f>COUNTIF('BOM Atual ZPCS12'!F:F,B126)+(1-(SUMIF(Invoice!$A:$A,$B126,Invoice!$B:$B)/100000000000))</f>
        <v>1</v>
      </c>
      <c r="B126" t="s">
        <v>2230</v>
      </c>
      <c r="C126" t="s">
        <v>2231</v>
      </c>
      <c r="D126" t="s">
        <v>145</v>
      </c>
      <c r="E126" t="s">
        <v>51</v>
      </c>
      <c r="F126"/>
      <c r="G126">
        <v>123</v>
      </c>
      <c r="H126" t="s">
        <v>105</v>
      </c>
    </row>
    <row r="127" spans="1:8" ht="14.4">
      <c r="A127" s="31">
        <f>COUNTIF('BOM Atual ZPCS12'!F:F,B127)+(1-(SUMIF(Invoice!$A:$A,$B127,Invoice!$B:$B)/100000000000))</f>
        <v>1</v>
      </c>
      <c r="B127" t="s">
        <v>2232</v>
      </c>
      <c r="C127" t="s">
        <v>2233</v>
      </c>
      <c r="D127" t="s">
        <v>145</v>
      </c>
      <c r="E127" t="s">
        <v>51</v>
      </c>
      <c r="F127"/>
      <c r="G127">
        <v>124</v>
      </c>
      <c r="H127" t="s">
        <v>105</v>
      </c>
    </row>
    <row r="128" spans="1:8" ht="14.4">
      <c r="A128" s="31">
        <f>COUNTIF('BOM Atual ZPCS12'!F:F,B128)+(1-(SUMIF(Invoice!$A:$A,$B128,Invoice!$B:$B)/100000000000))</f>
        <v>1</v>
      </c>
      <c r="B128" t="s">
        <v>2234</v>
      </c>
      <c r="C128" t="s">
        <v>2235</v>
      </c>
      <c r="D128" t="s">
        <v>145</v>
      </c>
      <c r="E128" t="s">
        <v>51</v>
      </c>
      <c r="F128"/>
      <c r="G128">
        <v>125</v>
      </c>
      <c r="H128" t="s">
        <v>105</v>
      </c>
    </row>
    <row r="129" spans="1:8" ht="14.4">
      <c r="A129" s="31">
        <f>COUNTIF('BOM Atual ZPCS12'!F:F,B129)+(1-(SUMIF(Invoice!$A:$A,$B129,Invoice!$B:$B)/100000000000))</f>
        <v>1</v>
      </c>
      <c r="B129" t="s">
        <v>2236</v>
      </c>
      <c r="C129" t="s">
        <v>2237</v>
      </c>
      <c r="D129" t="s">
        <v>145</v>
      </c>
      <c r="E129" t="s">
        <v>51</v>
      </c>
      <c r="F129"/>
      <c r="G129">
        <v>126</v>
      </c>
      <c r="H129" t="s">
        <v>105</v>
      </c>
    </row>
    <row r="130" spans="1:8" ht="14.4">
      <c r="A130" s="31">
        <f>COUNTIF('BOM Atual ZPCS12'!F:F,B130)+(1-(SUMIF(Invoice!$A:$A,$B130,Invoice!$B:$B)/100000000000))</f>
        <v>1</v>
      </c>
      <c r="B130" t="s">
        <v>2238</v>
      </c>
      <c r="C130" t="s">
        <v>2239</v>
      </c>
      <c r="D130" t="s">
        <v>145</v>
      </c>
      <c r="E130" t="s">
        <v>51</v>
      </c>
      <c r="F130"/>
      <c r="G130">
        <v>127</v>
      </c>
      <c r="H130" t="s">
        <v>105</v>
      </c>
    </row>
    <row r="131" spans="1:8" ht="14.4">
      <c r="A131" s="31">
        <f>COUNTIF('BOM Atual ZPCS12'!F:F,B131)+(1-(SUMIF(Invoice!$A:$A,$B131,Invoice!$B:$B)/100000000000))</f>
        <v>1</v>
      </c>
      <c r="B131" t="s">
        <v>2240</v>
      </c>
      <c r="C131" t="s">
        <v>2241</v>
      </c>
      <c r="D131" t="s">
        <v>145</v>
      </c>
      <c r="E131" t="s">
        <v>51</v>
      </c>
      <c r="F131"/>
      <c r="G131">
        <v>128</v>
      </c>
      <c r="H131" t="s">
        <v>105</v>
      </c>
    </row>
    <row r="132" spans="1:8" ht="14.4">
      <c r="A132" s="31">
        <f>COUNTIF('BOM Atual ZPCS12'!F:F,B132)+(1-(SUMIF(Invoice!$A:$A,$B132,Invoice!$B:$B)/100000000000))</f>
        <v>1</v>
      </c>
      <c r="B132" t="s">
        <v>2242</v>
      </c>
      <c r="C132" t="s">
        <v>2243</v>
      </c>
      <c r="D132" t="s">
        <v>145</v>
      </c>
      <c r="E132" t="s">
        <v>51</v>
      </c>
      <c r="F132"/>
      <c r="G132">
        <v>129</v>
      </c>
      <c r="H132" t="s">
        <v>105</v>
      </c>
    </row>
    <row r="133" spans="1:8" ht="14.4">
      <c r="A133" s="31">
        <f>COUNTIF('BOM Atual ZPCS12'!F:F,B133)+(1-(SUMIF(Invoice!$A:$A,$B133,Invoice!$B:$B)/100000000000))</f>
        <v>1</v>
      </c>
      <c r="B133" t="s">
        <v>2244</v>
      </c>
      <c r="C133" t="s">
        <v>2245</v>
      </c>
      <c r="D133" t="s">
        <v>145</v>
      </c>
      <c r="E133" t="s">
        <v>51</v>
      </c>
      <c r="F133"/>
      <c r="G133">
        <v>130</v>
      </c>
      <c r="H133" t="s">
        <v>105</v>
      </c>
    </row>
    <row r="134" spans="1:8" ht="14.4">
      <c r="A134" s="31">
        <f>COUNTIF('BOM Atual ZPCS12'!F:F,B134)+(1-(SUMIF(Invoice!$A:$A,$B134,Invoice!$B:$B)/100000000000))</f>
        <v>1.9999999669999999</v>
      </c>
      <c r="B134" t="s">
        <v>1787</v>
      </c>
      <c r="C134" t="s">
        <v>1788</v>
      </c>
      <c r="D134" t="s">
        <v>145</v>
      </c>
      <c r="E134" t="s">
        <v>51</v>
      </c>
      <c r="F134"/>
      <c r="G134">
        <v>131</v>
      </c>
      <c r="H134" t="s">
        <v>105</v>
      </c>
    </row>
    <row r="135" spans="1:8" ht="14.4">
      <c r="A135" s="31">
        <f>COUNTIF('BOM Atual ZPCS12'!F:F,B135)+(1-(SUMIF(Invoice!$A:$A,$B135,Invoice!$B:$B)/100000000000))</f>
        <v>1</v>
      </c>
      <c r="B135" t="s">
        <v>2246</v>
      </c>
      <c r="C135" t="s">
        <v>2247</v>
      </c>
      <c r="D135" t="s">
        <v>145</v>
      </c>
      <c r="E135" t="s">
        <v>51</v>
      </c>
      <c r="F135"/>
      <c r="G135">
        <v>132</v>
      </c>
      <c r="H135" t="s">
        <v>105</v>
      </c>
    </row>
    <row r="136" spans="1:8" ht="14.4">
      <c r="A136" s="31">
        <f>COUNTIF('BOM Atual ZPCS12'!F:F,B136)+(1-(SUMIF(Invoice!$A:$A,$B136,Invoice!$B:$B)/100000000000))</f>
        <v>1.9999999828799999</v>
      </c>
      <c r="B136" t="s">
        <v>2248</v>
      </c>
      <c r="C136" t="s">
        <v>2249</v>
      </c>
      <c r="D136" t="s">
        <v>145</v>
      </c>
      <c r="E136" t="s">
        <v>51</v>
      </c>
      <c r="F136"/>
      <c r="G136">
        <v>133</v>
      </c>
      <c r="H136" t="s">
        <v>105</v>
      </c>
    </row>
    <row r="137" spans="1:8" ht="14.4">
      <c r="A137" s="31">
        <f>COUNTIF('BOM Atual ZPCS12'!F:F,B137)+(1-(SUMIF(Invoice!$A:$A,$B137,Invoice!$B:$B)/100000000000))</f>
        <v>1</v>
      </c>
      <c r="B137" t="s">
        <v>1882</v>
      </c>
      <c r="C137" t="s">
        <v>1883</v>
      </c>
      <c r="D137" t="s">
        <v>145</v>
      </c>
      <c r="E137" t="s">
        <v>51</v>
      </c>
      <c r="F137"/>
      <c r="G137">
        <v>134</v>
      </c>
      <c r="H137" t="s">
        <v>105</v>
      </c>
    </row>
    <row r="138" spans="1:8" ht="14.4">
      <c r="A138" s="31">
        <f>COUNTIF('BOM Atual ZPCS12'!F:F,B138)+(1-(SUMIF(Invoice!$A:$A,$B138,Invoice!$B:$B)/100000000000))</f>
        <v>1</v>
      </c>
      <c r="B138" t="s">
        <v>2250</v>
      </c>
      <c r="C138" t="s">
        <v>2251</v>
      </c>
      <c r="D138" t="s">
        <v>145</v>
      </c>
      <c r="E138" t="s">
        <v>51</v>
      </c>
      <c r="F138"/>
      <c r="G138">
        <v>135</v>
      </c>
      <c r="H138" t="s">
        <v>105</v>
      </c>
    </row>
    <row r="139" spans="1:8" ht="14.4">
      <c r="A139" s="31">
        <f>COUNTIF('BOM Atual ZPCS12'!F:F,B139)+(1-(SUMIF(Invoice!$A:$A,$B139,Invoice!$B:$B)/100000000000))</f>
        <v>1</v>
      </c>
      <c r="B139" t="s">
        <v>1842</v>
      </c>
      <c r="C139" t="s">
        <v>1843</v>
      </c>
      <c r="D139" t="s">
        <v>145</v>
      </c>
      <c r="E139" t="s">
        <v>51</v>
      </c>
      <c r="F139"/>
      <c r="G139">
        <v>136</v>
      </c>
      <c r="H139" t="s">
        <v>105</v>
      </c>
    </row>
    <row r="140" spans="1:8" ht="14.4">
      <c r="A140" s="31">
        <f>COUNTIF('BOM Atual ZPCS12'!F:F,B140)+(1-(SUMIF(Invoice!$A:$A,$B140,Invoice!$B:$B)/100000000000))</f>
        <v>1</v>
      </c>
      <c r="B140" t="s">
        <v>2252</v>
      </c>
      <c r="C140" t="s">
        <v>2253</v>
      </c>
      <c r="D140" t="s">
        <v>145</v>
      </c>
      <c r="E140" t="s">
        <v>51</v>
      </c>
      <c r="F140"/>
      <c r="G140">
        <v>137</v>
      </c>
      <c r="H140" t="s">
        <v>105</v>
      </c>
    </row>
    <row r="141" spans="1:8" ht="14.4">
      <c r="A141" s="31">
        <f>COUNTIF('BOM Atual ZPCS12'!F:F,B141)+(1-(SUMIF(Invoice!$A:$A,$B141,Invoice!$B:$B)/100000000000))</f>
        <v>1</v>
      </c>
      <c r="B141" t="s">
        <v>2254</v>
      </c>
      <c r="C141" t="s">
        <v>2255</v>
      </c>
      <c r="D141" t="s">
        <v>145</v>
      </c>
      <c r="E141" t="s">
        <v>51</v>
      </c>
      <c r="F141"/>
      <c r="G141">
        <v>138</v>
      </c>
      <c r="H141" t="s">
        <v>105</v>
      </c>
    </row>
    <row r="142" spans="1:8" ht="14.4">
      <c r="A142" s="31">
        <f>COUNTIF('BOM Atual ZPCS12'!F:F,B142)+(1-(SUMIF(Invoice!$A:$A,$B142,Invoice!$B:$B)/100000000000))</f>
        <v>1</v>
      </c>
      <c r="B142" t="s">
        <v>2256</v>
      </c>
      <c r="C142" t="s">
        <v>2257</v>
      </c>
      <c r="D142" t="s">
        <v>145</v>
      </c>
      <c r="E142" t="s">
        <v>51</v>
      </c>
      <c r="F142"/>
      <c r="G142">
        <v>139</v>
      </c>
      <c r="H142" t="s">
        <v>105</v>
      </c>
    </row>
    <row r="143" spans="1:8" ht="14.4">
      <c r="A143" s="31">
        <f>COUNTIF('BOM Atual ZPCS12'!F:F,B143)+(1-(SUMIF(Invoice!$A:$A,$B143,Invoice!$B:$B)/100000000000))</f>
        <v>1</v>
      </c>
      <c r="B143" t="s">
        <v>2258</v>
      </c>
      <c r="C143" t="s">
        <v>2259</v>
      </c>
      <c r="D143" t="s">
        <v>145</v>
      </c>
      <c r="E143" t="s">
        <v>51</v>
      </c>
      <c r="F143"/>
      <c r="G143">
        <v>140</v>
      </c>
      <c r="H143" t="s">
        <v>105</v>
      </c>
    </row>
    <row r="144" spans="1:8" ht="14.4">
      <c r="A144" s="31">
        <f>COUNTIF('BOM Atual ZPCS12'!F:F,B144)+(1-(SUMIF(Invoice!$A:$A,$B144,Invoice!$B:$B)/100000000000))</f>
        <v>1</v>
      </c>
      <c r="B144" t="s">
        <v>2260</v>
      </c>
      <c r="C144" t="s">
        <v>2261</v>
      </c>
      <c r="D144" t="s">
        <v>145</v>
      </c>
      <c r="E144" t="s">
        <v>51</v>
      </c>
      <c r="F144"/>
      <c r="G144">
        <v>141</v>
      </c>
      <c r="H144" t="s">
        <v>105</v>
      </c>
    </row>
    <row r="145" spans="1:8" ht="14.4">
      <c r="A145" s="31">
        <f>COUNTIF('BOM Atual ZPCS12'!F:F,B145)+(1-(SUMIF(Invoice!$A:$A,$B145,Invoice!$B:$B)/100000000000))</f>
        <v>1</v>
      </c>
      <c r="B145" t="s">
        <v>2262</v>
      </c>
      <c r="C145" t="s">
        <v>2263</v>
      </c>
      <c r="D145" t="s">
        <v>145</v>
      </c>
      <c r="E145" t="s">
        <v>51</v>
      </c>
      <c r="F145"/>
      <c r="G145">
        <v>142</v>
      </c>
      <c r="H145" t="s">
        <v>105</v>
      </c>
    </row>
    <row r="146" spans="1:8" ht="14.4">
      <c r="A146" s="31">
        <f>COUNTIF('BOM Atual ZPCS12'!F:F,B146)+(1-(SUMIF(Invoice!$A:$A,$B146,Invoice!$B:$B)/100000000000))</f>
        <v>1</v>
      </c>
      <c r="B146" t="s">
        <v>2264</v>
      </c>
      <c r="C146" t="s">
        <v>2265</v>
      </c>
      <c r="D146" t="s">
        <v>145</v>
      </c>
      <c r="E146" t="s">
        <v>51</v>
      </c>
      <c r="F146"/>
      <c r="G146">
        <v>143</v>
      </c>
      <c r="H146" t="s">
        <v>105</v>
      </c>
    </row>
    <row r="147" spans="1:8" ht="14.4">
      <c r="A147" s="31">
        <f>COUNTIF('BOM Atual ZPCS12'!F:F,B147)+(1-(SUMIF(Invoice!$A:$A,$B147,Invoice!$B:$B)/100000000000))</f>
        <v>1</v>
      </c>
      <c r="B147" t="s">
        <v>2266</v>
      </c>
      <c r="C147" t="s">
        <v>2267</v>
      </c>
      <c r="D147" t="s">
        <v>145</v>
      </c>
      <c r="E147" t="s">
        <v>51</v>
      </c>
      <c r="F147"/>
      <c r="G147">
        <v>144</v>
      </c>
      <c r="H147" t="s">
        <v>105</v>
      </c>
    </row>
    <row r="148" spans="1:8" ht="14.4">
      <c r="A148" s="31">
        <f>COUNTIF('BOM Atual ZPCS12'!F:F,B148)+(1-(SUMIF(Invoice!$A:$A,$B148,Invoice!$B:$B)/100000000000))</f>
        <v>1</v>
      </c>
      <c r="B148" t="s">
        <v>2268</v>
      </c>
      <c r="C148" t="s">
        <v>2269</v>
      </c>
      <c r="D148" t="s">
        <v>145</v>
      </c>
      <c r="E148" t="s">
        <v>51</v>
      </c>
      <c r="F148"/>
      <c r="G148">
        <v>145</v>
      </c>
      <c r="H148" t="s">
        <v>105</v>
      </c>
    </row>
    <row r="149" spans="1:8" ht="14.4">
      <c r="A149" s="31">
        <f>COUNTIF('BOM Atual ZPCS12'!F:F,B149)+(1-(SUMIF(Invoice!$A:$A,$B149,Invoice!$B:$B)/100000000000))</f>
        <v>1</v>
      </c>
      <c r="B149" t="s">
        <v>2270</v>
      </c>
      <c r="C149" t="s">
        <v>2271</v>
      </c>
      <c r="D149" t="s">
        <v>145</v>
      </c>
      <c r="E149" t="s">
        <v>51</v>
      </c>
      <c r="F149"/>
      <c r="G149">
        <v>146</v>
      </c>
      <c r="H149" t="s">
        <v>105</v>
      </c>
    </row>
    <row r="150" spans="1:8" ht="14.4">
      <c r="A150" s="31">
        <f>COUNTIF('BOM Atual ZPCS12'!F:F,B150)+(1-(SUMIF(Invoice!$A:$A,$B150,Invoice!$B:$B)/100000000000))</f>
        <v>1</v>
      </c>
      <c r="B150" t="s">
        <v>2272</v>
      </c>
      <c r="C150" t="s">
        <v>2273</v>
      </c>
      <c r="D150" t="s">
        <v>145</v>
      </c>
      <c r="E150" t="s">
        <v>51</v>
      </c>
      <c r="F150"/>
      <c r="G150">
        <v>147</v>
      </c>
      <c r="H150" t="s">
        <v>105</v>
      </c>
    </row>
    <row r="151" spans="1:8" ht="14.4">
      <c r="A151" s="31">
        <f>COUNTIF('BOM Atual ZPCS12'!F:F,B151)+(1-(SUMIF(Invoice!$A:$A,$B151,Invoice!$B:$B)/100000000000))</f>
        <v>1</v>
      </c>
      <c r="B151" t="s">
        <v>2274</v>
      </c>
      <c r="C151" t="s">
        <v>2275</v>
      </c>
      <c r="D151" t="s">
        <v>145</v>
      </c>
      <c r="E151" t="s">
        <v>51</v>
      </c>
      <c r="F151"/>
      <c r="G151">
        <v>148</v>
      </c>
      <c r="H151" t="s">
        <v>105</v>
      </c>
    </row>
    <row r="152" spans="1:8" ht="14.4">
      <c r="A152" s="31">
        <f>COUNTIF('BOM Atual ZPCS12'!F:F,B152)+(1-(SUMIF(Invoice!$A:$A,$B152,Invoice!$B:$B)/100000000000))</f>
        <v>1</v>
      </c>
      <c r="B152" t="s">
        <v>2276</v>
      </c>
      <c r="C152" t="s">
        <v>2277</v>
      </c>
      <c r="D152" t="s">
        <v>145</v>
      </c>
      <c r="E152" t="s">
        <v>51</v>
      </c>
      <c r="F152"/>
      <c r="G152">
        <v>149</v>
      </c>
      <c r="H152" t="s">
        <v>105</v>
      </c>
    </row>
    <row r="153" spans="1:8" ht="14.4">
      <c r="A153" s="31">
        <f>COUNTIF('BOM Atual ZPCS12'!F:F,B153)+(1-(SUMIF(Invoice!$A:$A,$B153,Invoice!$B:$B)/100000000000))</f>
        <v>1</v>
      </c>
      <c r="B153" t="s">
        <v>2278</v>
      </c>
      <c r="C153" t="s">
        <v>2279</v>
      </c>
      <c r="D153" t="s">
        <v>145</v>
      </c>
      <c r="E153" t="s">
        <v>51</v>
      </c>
      <c r="F153"/>
      <c r="G153">
        <v>150</v>
      </c>
      <c r="H153" t="s">
        <v>105</v>
      </c>
    </row>
    <row r="154" spans="1:8" ht="14.4">
      <c r="A154" s="31">
        <f>COUNTIF('BOM Atual ZPCS12'!F:F,B154)+(1-(SUMIF(Invoice!$A:$A,$B154,Invoice!$B:$B)/100000000000))</f>
        <v>1</v>
      </c>
      <c r="B154" t="s">
        <v>2280</v>
      </c>
      <c r="C154" t="s">
        <v>2281</v>
      </c>
      <c r="D154" t="s">
        <v>145</v>
      </c>
      <c r="E154" t="s">
        <v>51</v>
      </c>
      <c r="F154"/>
      <c r="G154">
        <v>151</v>
      </c>
      <c r="H154" t="s">
        <v>105</v>
      </c>
    </row>
    <row r="155" spans="1:8" ht="14.4">
      <c r="A155" s="31">
        <f>COUNTIF('BOM Atual ZPCS12'!F:F,B155)+(1-(SUMIF(Invoice!$A:$A,$B155,Invoice!$B:$B)/100000000000))</f>
        <v>1.999999984</v>
      </c>
      <c r="B155" t="s">
        <v>1971</v>
      </c>
      <c r="C155" t="s">
        <v>1972</v>
      </c>
      <c r="D155" t="s">
        <v>145</v>
      </c>
      <c r="E155" t="s">
        <v>51</v>
      </c>
      <c r="F155"/>
      <c r="G155">
        <v>152</v>
      </c>
      <c r="H155" t="s">
        <v>105</v>
      </c>
    </row>
    <row r="156" spans="1:8" ht="14.4">
      <c r="A156" s="31">
        <f>COUNTIF('BOM Atual ZPCS12'!F:F,B156)+(1-(SUMIF(Invoice!$A:$A,$B156,Invoice!$B:$B)/100000000000))</f>
        <v>1</v>
      </c>
      <c r="B156" t="s">
        <v>2282</v>
      </c>
      <c r="C156" t="s">
        <v>2283</v>
      </c>
      <c r="D156" t="s">
        <v>145</v>
      </c>
      <c r="E156" t="s">
        <v>51</v>
      </c>
      <c r="F156"/>
      <c r="G156">
        <v>153</v>
      </c>
      <c r="H156" t="s">
        <v>105</v>
      </c>
    </row>
    <row r="157" spans="1:8" ht="14.4">
      <c r="A157" s="31">
        <f>COUNTIF('BOM Atual ZPCS12'!F:F,B157)+(1-(SUMIF(Invoice!$A:$A,$B157,Invoice!$B:$B)/100000000000))</f>
        <v>1</v>
      </c>
      <c r="B157" t="s">
        <v>2284</v>
      </c>
      <c r="C157" t="s">
        <v>2285</v>
      </c>
      <c r="D157" t="s">
        <v>145</v>
      </c>
      <c r="E157" t="s">
        <v>51</v>
      </c>
      <c r="F157"/>
      <c r="G157">
        <v>154</v>
      </c>
      <c r="H157" t="s">
        <v>105</v>
      </c>
    </row>
    <row r="158" spans="1:8" ht="14.4">
      <c r="A158" s="31">
        <f>COUNTIF('BOM Atual ZPCS12'!F:F,B158)+(1-(SUMIF(Invoice!$A:$A,$B158,Invoice!$B:$B)/100000000000))</f>
        <v>1</v>
      </c>
      <c r="B158" t="s">
        <v>2286</v>
      </c>
      <c r="C158" t="s">
        <v>2287</v>
      </c>
      <c r="D158" t="s">
        <v>145</v>
      </c>
      <c r="E158" t="s">
        <v>51</v>
      </c>
      <c r="F158"/>
      <c r="G158">
        <v>155</v>
      </c>
      <c r="H158" t="s">
        <v>105</v>
      </c>
    </row>
    <row r="159" spans="1:8" ht="14.4">
      <c r="A159" s="31">
        <f>COUNTIF('BOM Atual ZPCS12'!F:F,B159)+(1-(SUMIF(Invoice!$A:$A,$B159,Invoice!$B:$B)/100000000000))</f>
        <v>1</v>
      </c>
      <c r="B159" t="s">
        <v>2000</v>
      </c>
      <c r="C159" t="s">
        <v>2001</v>
      </c>
      <c r="D159" t="s">
        <v>145</v>
      </c>
      <c r="E159" t="s">
        <v>51</v>
      </c>
      <c r="F159"/>
      <c r="G159">
        <v>156</v>
      </c>
      <c r="H159" t="s">
        <v>105</v>
      </c>
    </row>
    <row r="160" spans="1:8" ht="14.4">
      <c r="A160" s="31">
        <f>COUNTIF('BOM Atual ZPCS12'!F:F,B160)+(1-(SUMIF(Invoice!$A:$A,$B160,Invoice!$B:$B)/100000000000))</f>
        <v>1</v>
      </c>
      <c r="B160" t="s">
        <v>2288</v>
      </c>
      <c r="C160" t="s">
        <v>2289</v>
      </c>
      <c r="D160" t="s">
        <v>145</v>
      </c>
      <c r="E160" t="s">
        <v>51</v>
      </c>
      <c r="F160"/>
      <c r="G160">
        <v>157</v>
      </c>
      <c r="H160" t="s">
        <v>105</v>
      </c>
    </row>
    <row r="161" spans="1:8" ht="14.4">
      <c r="A161" s="31">
        <f>COUNTIF('BOM Atual ZPCS12'!F:F,B161)+(1-(SUMIF(Invoice!$A:$A,$B161,Invoice!$B:$B)/100000000000))</f>
        <v>1</v>
      </c>
      <c r="B161" t="s">
        <v>2290</v>
      </c>
      <c r="C161" t="s">
        <v>2291</v>
      </c>
      <c r="D161" t="s">
        <v>145</v>
      </c>
      <c r="E161" t="s">
        <v>51</v>
      </c>
      <c r="F161"/>
      <c r="G161">
        <v>158</v>
      </c>
      <c r="H161" t="s">
        <v>105</v>
      </c>
    </row>
    <row r="162" spans="1:8" ht="14.4">
      <c r="A162" s="31">
        <f>COUNTIF('BOM Atual ZPCS12'!F:F,B162)+(1-(SUMIF(Invoice!$A:$A,$B162,Invoice!$B:$B)/100000000000))</f>
        <v>1.9999999800000001</v>
      </c>
      <c r="B162" t="s">
        <v>2002</v>
      </c>
      <c r="C162" t="s">
        <v>2292</v>
      </c>
      <c r="D162" t="s">
        <v>145</v>
      </c>
      <c r="E162" t="s">
        <v>51</v>
      </c>
      <c r="F162"/>
      <c r="G162">
        <v>159</v>
      </c>
      <c r="H162" t="s">
        <v>105</v>
      </c>
    </row>
    <row r="163" spans="1:8" ht="14.4">
      <c r="A163" s="31">
        <f>COUNTIF('BOM Atual ZPCS12'!F:F,B163)+(1-(SUMIF(Invoice!$A:$A,$B163,Invoice!$B:$B)/100000000000))</f>
        <v>1</v>
      </c>
      <c r="B163" t="s">
        <v>2293</v>
      </c>
      <c r="C163" t="s">
        <v>2294</v>
      </c>
      <c r="D163" t="s">
        <v>145</v>
      </c>
      <c r="E163" t="s">
        <v>51</v>
      </c>
      <c r="F163"/>
      <c r="G163">
        <v>160</v>
      </c>
      <c r="H163" t="s">
        <v>105</v>
      </c>
    </row>
    <row r="164" spans="1:8" ht="14.4">
      <c r="A164" s="31">
        <f>COUNTIF('BOM Atual ZPCS12'!F:F,B164)+(1-(SUMIF(Invoice!$A:$A,$B164,Invoice!$B:$B)/100000000000))</f>
        <v>1</v>
      </c>
      <c r="B164" t="s">
        <v>2295</v>
      </c>
      <c r="C164" t="s">
        <v>2296</v>
      </c>
      <c r="D164" t="s">
        <v>145</v>
      </c>
      <c r="E164" t="s">
        <v>51</v>
      </c>
      <c r="F164"/>
      <c r="G164">
        <v>161</v>
      </c>
      <c r="H164" t="s">
        <v>105</v>
      </c>
    </row>
    <row r="165" spans="1:8" ht="14.4">
      <c r="A165" s="31">
        <f>COUNTIF('BOM Atual ZPCS12'!F:F,B165)+(1-(SUMIF(Invoice!$A:$A,$B165,Invoice!$B:$B)/100000000000))</f>
        <v>1</v>
      </c>
      <c r="B165" t="s">
        <v>2297</v>
      </c>
      <c r="C165" t="s">
        <v>2298</v>
      </c>
      <c r="D165" t="s">
        <v>145</v>
      </c>
      <c r="E165" t="s">
        <v>51</v>
      </c>
      <c r="F165"/>
      <c r="G165">
        <v>162</v>
      </c>
      <c r="H165" t="s">
        <v>105</v>
      </c>
    </row>
    <row r="166" spans="1:8" ht="14.4">
      <c r="A166" s="31">
        <f>COUNTIF('BOM Atual ZPCS12'!F:F,B166)+(1-(SUMIF(Invoice!$A:$A,$B166,Invoice!$B:$B)/100000000000))</f>
        <v>1</v>
      </c>
      <c r="B166" t="s">
        <v>2299</v>
      </c>
      <c r="C166" t="s">
        <v>2300</v>
      </c>
      <c r="D166" t="s">
        <v>145</v>
      </c>
      <c r="E166" t="s">
        <v>51</v>
      </c>
      <c r="F166"/>
      <c r="G166">
        <v>163</v>
      </c>
      <c r="H166" t="s">
        <v>105</v>
      </c>
    </row>
    <row r="167" spans="1:8" ht="14.4">
      <c r="A167" s="31">
        <f>COUNTIF('BOM Atual ZPCS12'!F:F,B167)+(1-(SUMIF(Invoice!$A:$A,$B167,Invoice!$B:$B)/100000000000))</f>
        <v>1</v>
      </c>
      <c r="B167" t="s">
        <v>2301</v>
      </c>
      <c r="C167" t="s">
        <v>2302</v>
      </c>
      <c r="D167" t="s">
        <v>145</v>
      </c>
      <c r="E167" t="s">
        <v>51</v>
      </c>
      <c r="F167"/>
      <c r="G167">
        <v>164</v>
      </c>
      <c r="H167" t="s">
        <v>105</v>
      </c>
    </row>
    <row r="168" spans="1:8" ht="14.4">
      <c r="A168" s="31">
        <f>COUNTIF('BOM Atual ZPCS12'!F:F,B168)+(1-(SUMIF(Invoice!$A:$A,$B168,Invoice!$B:$B)/100000000000))</f>
        <v>1</v>
      </c>
      <c r="B168" t="s">
        <v>2303</v>
      </c>
      <c r="C168" t="s">
        <v>2304</v>
      </c>
      <c r="D168" t="s">
        <v>145</v>
      </c>
      <c r="E168" t="s">
        <v>51</v>
      </c>
      <c r="F168"/>
      <c r="G168">
        <v>165</v>
      </c>
      <c r="H168" t="s">
        <v>105</v>
      </c>
    </row>
    <row r="169" spans="1:8" ht="14.4">
      <c r="A169" s="31">
        <f>COUNTIF('BOM Atual ZPCS12'!F:F,B169)+(1-(SUMIF(Invoice!$A:$A,$B169,Invoice!$B:$B)/100000000000))</f>
        <v>1</v>
      </c>
      <c r="B169" t="s">
        <v>2005</v>
      </c>
      <c r="C169" t="s">
        <v>2006</v>
      </c>
      <c r="D169" t="s">
        <v>145</v>
      </c>
      <c r="E169" t="s">
        <v>51</v>
      </c>
      <c r="F169"/>
      <c r="G169">
        <v>166</v>
      </c>
      <c r="H169" t="s">
        <v>105</v>
      </c>
    </row>
    <row r="170" spans="1:8" ht="14.4">
      <c r="A170" s="31">
        <f>COUNTIF('BOM Atual ZPCS12'!F:F,B170)+(1-(SUMIF(Invoice!$A:$A,$B170,Invoice!$B:$B)/100000000000))</f>
        <v>1</v>
      </c>
      <c r="B170" t="s">
        <v>2305</v>
      </c>
      <c r="C170" t="s">
        <v>2306</v>
      </c>
      <c r="D170" t="s">
        <v>145</v>
      </c>
      <c r="E170" t="s">
        <v>51</v>
      </c>
      <c r="F170"/>
      <c r="G170">
        <v>167</v>
      </c>
      <c r="H170" t="s">
        <v>105</v>
      </c>
    </row>
    <row r="171" spans="1:8" ht="14.4">
      <c r="A171" s="31">
        <f>COUNTIF('BOM Atual ZPCS12'!F:F,B171)+(1-(SUMIF(Invoice!$A:$A,$B171,Invoice!$B:$B)/100000000000))</f>
        <v>1.99999996</v>
      </c>
      <c r="B171" t="s">
        <v>2307</v>
      </c>
      <c r="C171" t="s">
        <v>2308</v>
      </c>
      <c r="D171" t="s">
        <v>145</v>
      </c>
      <c r="E171" t="s">
        <v>51</v>
      </c>
      <c r="F171"/>
      <c r="G171">
        <v>168</v>
      </c>
      <c r="H171" t="s">
        <v>105</v>
      </c>
    </row>
    <row r="172" spans="1:8" ht="14.4">
      <c r="A172" s="31">
        <f>COUNTIF('BOM Atual ZPCS12'!F:F,B172)+(1-(SUMIF(Invoice!$A:$A,$B172,Invoice!$B:$B)/100000000000))</f>
        <v>1</v>
      </c>
      <c r="B172" t="s">
        <v>2309</v>
      </c>
      <c r="C172" t="s">
        <v>2310</v>
      </c>
      <c r="D172" t="s">
        <v>145</v>
      </c>
      <c r="E172" t="s">
        <v>51</v>
      </c>
      <c r="F172"/>
      <c r="G172">
        <v>169</v>
      </c>
      <c r="H172" t="s">
        <v>105</v>
      </c>
    </row>
    <row r="173" spans="1:8" ht="14.4">
      <c r="A173" s="31">
        <f>COUNTIF('BOM Atual ZPCS12'!F:F,B173)+(1-(SUMIF(Invoice!$A:$A,$B173,Invoice!$B:$B)/100000000000))</f>
        <v>1</v>
      </c>
      <c r="B173" t="s">
        <v>2311</v>
      </c>
      <c r="C173" t="s">
        <v>2312</v>
      </c>
      <c r="D173" t="s">
        <v>145</v>
      </c>
      <c r="E173" t="s">
        <v>51</v>
      </c>
      <c r="F173"/>
      <c r="G173">
        <v>170</v>
      </c>
      <c r="H173" t="s">
        <v>105</v>
      </c>
    </row>
    <row r="174" spans="1:8" ht="14.4">
      <c r="A174" s="31">
        <f>COUNTIF('BOM Atual ZPCS12'!F:F,B174)+(1-(SUMIF(Invoice!$A:$A,$B174,Invoice!$B:$B)/100000000000))</f>
        <v>1</v>
      </c>
      <c r="B174" t="s">
        <v>2313</v>
      </c>
      <c r="C174" t="s">
        <v>2314</v>
      </c>
      <c r="D174" t="s">
        <v>145</v>
      </c>
      <c r="E174" t="s">
        <v>51</v>
      </c>
      <c r="F174"/>
      <c r="G174">
        <v>171</v>
      </c>
      <c r="H174" t="s">
        <v>105</v>
      </c>
    </row>
    <row r="175" spans="1:8" ht="14.4">
      <c r="A175" s="31">
        <f>COUNTIF('BOM Atual ZPCS12'!F:F,B175)+(1-(SUMIF(Invoice!$A:$A,$B175,Invoice!$B:$B)/100000000000))</f>
        <v>1</v>
      </c>
      <c r="B175" t="s">
        <v>2315</v>
      </c>
      <c r="C175" t="s">
        <v>2316</v>
      </c>
      <c r="D175" t="s">
        <v>145</v>
      </c>
      <c r="E175" t="s">
        <v>51</v>
      </c>
      <c r="F175"/>
      <c r="G175">
        <v>172</v>
      </c>
      <c r="H175" t="s">
        <v>105</v>
      </c>
    </row>
    <row r="176" spans="1:8" ht="14.4">
      <c r="A176" s="31">
        <f>COUNTIF('BOM Atual ZPCS12'!F:F,B176)+(1-(SUMIF(Invoice!$A:$A,$B176,Invoice!$B:$B)/100000000000))</f>
        <v>1</v>
      </c>
      <c r="B176" t="s">
        <v>2317</v>
      </c>
      <c r="C176" t="s">
        <v>2318</v>
      </c>
      <c r="D176" t="s">
        <v>145</v>
      </c>
      <c r="E176" t="s">
        <v>51</v>
      </c>
      <c r="F176"/>
      <c r="G176">
        <v>173</v>
      </c>
      <c r="H176" t="s">
        <v>105</v>
      </c>
    </row>
    <row r="177" spans="1:8" ht="14.4">
      <c r="A177" s="31">
        <f>COUNTIF('BOM Atual ZPCS12'!F:F,B177)+(1-(SUMIF(Invoice!$A:$A,$B177,Invoice!$B:$B)/100000000000))</f>
        <v>1</v>
      </c>
      <c r="B177" t="s">
        <v>2319</v>
      </c>
      <c r="C177" t="s">
        <v>2320</v>
      </c>
      <c r="D177" t="s">
        <v>145</v>
      </c>
      <c r="E177" t="s">
        <v>51</v>
      </c>
      <c r="F177"/>
      <c r="G177">
        <v>174</v>
      </c>
      <c r="H177" t="s">
        <v>105</v>
      </c>
    </row>
    <row r="178" spans="1:8">
      <c r="A178" s="31">
        <f>COUNTIF('BOM Atual ZPCS12'!F:F,B178)+(1-(SUMIF(Invoice!$A:$A,$B178,Invoice!$B:$B)/100000000000))</f>
        <v>1.99999997</v>
      </c>
      <c r="B178" s="52" t="s">
        <v>237</v>
      </c>
      <c r="C178" s="44" t="s">
        <v>2321</v>
      </c>
      <c r="D178" s="44" t="s">
        <v>145</v>
      </c>
      <c r="E178" s="44" t="s">
        <v>51</v>
      </c>
      <c r="G178" s="44">
        <v>175</v>
      </c>
      <c r="H178" s="44" t="s">
        <v>105</v>
      </c>
    </row>
    <row r="179" spans="1:8">
      <c r="A179" s="31">
        <f>COUNTIF('BOM Atual ZPCS12'!F:F,B179)+(1-(SUMIF(Invoice!$A:$A,$B179,Invoice!$B:$B)/100000000000))</f>
        <v>1</v>
      </c>
      <c r="B179" s="52" t="s">
        <v>2322</v>
      </c>
      <c r="C179" s="44" t="s">
        <v>2323</v>
      </c>
      <c r="D179" s="44" t="s">
        <v>145</v>
      </c>
      <c r="E179" s="44" t="s">
        <v>51</v>
      </c>
      <c r="G179" s="44">
        <v>176</v>
      </c>
      <c r="H179" s="44" t="s">
        <v>105</v>
      </c>
    </row>
    <row r="180" spans="1:8">
      <c r="A180" s="31">
        <f>COUNTIF('BOM Atual ZPCS12'!F:F,B180)+(1-(SUMIF(Invoice!$A:$A,$B180,Invoice!$B:$B)/100000000000))</f>
        <v>1.9999999838</v>
      </c>
      <c r="B180" s="52" t="s">
        <v>2324</v>
      </c>
      <c r="C180" s="44" t="s">
        <v>2325</v>
      </c>
      <c r="D180" s="44" t="s">
        <v>145</v>
      </c>
      <c r="E180" s="44" t="s">
        <v>51</v>
      </c>
      <c r="G180" s="44">
        <v>177</v>
      </c>
      <c r="H180" s="44" t="s">
        <v>105</v>
      </c>
    </row>
    <row r="181" spans="1:8">
      <c r="A181" s="31">
        <f>COUNTIF('BOM Atual ZPCS12'!F:F,B181)+(1-(SUMIF(Invoice!$A:$A,$B181,Invoice!$B:$B)/100000000000))</f>
        <v>1</v>
      </c>
      <c r="B181" s="52" t="s">
        <v>2326</v>
      </c>
      <c r="C181" s="44" t="s">
        <v>2327</v>
      </c>
      <c r="D181" s="44" t="s">
        <v>145</v>
      </c>
      <c r="E181" s="44" t="s">
        <v>51</v>
      </c>
      <c r="G181" s="44">
        <v>178</v>
      </c>
      <c r="H181" s="44" t="s">
        <v>105</v>
      </c>
    </row>
    <row r="182" spans="1:8">
      <c r="A182" s="31">
        <f>COUNTIF('BOM Atual ZPCS12'!F:F,B182)+(1-(SUMIF(Invoice!$A:$A,$B182,Invoice!$B:$B)/100000000000))</f>
        <v>1</v>
      </c>
      <c r="B182" s="52" t="s">
        <v>2328</v>
      </c>
      <c r="C182" s="44" t="s">
        <v>2329</v>
      </c>
      <c r="D182" s="44" t="s">
        <v>145</v>
      </c>
      <c r="E182" s="44" t="s">
        <v>51</v>
      </c>
      <c r="G182" s="44">
        <v>179</v>
      </c>
      <c r="H182" s="44" t="s">
        <v>105</v>
      </c>
    </row>
    <row r="183" spans="1:8">
      <c r="A183" s="31">
        <f>COUNTIF('BOM Atual ZPCS12'!F:F,B183)+(1-(SUMIF(Invoice!$A:$A,$B183,Invoice!$B:$B)/100000000000))</f>
        <v>1</v>
      </c>
      <c r="B183" s="52" t="s">
        <v>2330</v>
      </c>
      <c r="C183" s="44" t="s">
        <v>2331</v>
      </c>
      <c r="D183" s="44" t="s">
        <v>145</v>
      </c>
      <c r="E183" s="44" t="s">
        <v>51</v>
      </c>
      <c r="G183" s="44">
        <v>180</v>
      </c>
      <c r="H183" s="44" t="s">
        <v>105</v>
      </c>
    </row>
    <row r="184" spans="1:8">
      <c r="A184" s="31">
        <f>COUNTIF('BOM Atual ZPCS12'!F:F,B184)+(1-(SUMIF(Invoice!$A:$A,$B184,Invoice!$B:$B)/100000000000))</f>
        <v>1.9999999850000001</v>
      </c>
      <c r="B184" s="52" t="s">
        <v>2332</v>
      </c>
      <c r="C184" s="44" t="s">
        <v>2333</v>
      </c>
      <c r="D184" s="44" t="s">
        <v>145</v>
      </c>
      <c r="E184" s="44" t="s">
        <v>51</v>
      </c>
      <c r="G184" s="44">
        <v>181</v>
      </c>
      <c r="H184" s="44" t="s">
        <v>105</v>
      </c>
    </row>
    <row r="185" spans="1:8">
      <c r="A185" s="31">
        <f>COUNTIF('BOM Atual ZPCS12'!F:F,B185)+(1-(SUMIF(Invoice!$A:$A,$B185,Invoice!$B:$B)/100000000000))</f>
        <v>1</v>
      </c>
      <c r="B185" s="52" t="s">
        <v>150</v>
      </c>
      <c r="C185" s="44" t="s">
        <v>2334</v>
      </c>
      <c r="D185" s="44" t="s">
        <v>145</v>
      </c>
      <c r="E185" s="44" t="s">
        <v>51</v>
      </c>
      <c r="G185" s="44">
        <v>182</v>
      </c>
      <c r="H185" s="44" t="s">
        <v>105</v>
      </c>
    </row>
    <row r="186" spans="1:8">
      <c r="A186" s="31">
        <f>COUNTIF('BOM Atual ZPCS12'!F:F,B186)+(1-(SUMIF(Invoice!$A:$A,$B186,Invoice!$B:$B)/100000000000))</f>
        <v>1</v>
      </c>
      <c r="B186" s="52" t="s">
        <v>151</v>
      </c>
      <c r="C186" s="44" t="s">
        <v>2335</v>
      </c>
      <c r="D186" s="44" t="s">
        <v>145</v>
      </c>
      <c r="E186" s="44" t="s">
        <v>51</v>
      </c>
      <c r="G186" s="44">
        <v>183</v>
      </c>
      <c r="H186" s="44" t="s">
        <v>105</v>
      </c>
    </row>
    <row r="187" spans="1:8">
      <c r="A187" s="31">
        <f>COUNTIF('BOM Atual ZPCS12'!F:F,B187)+(1-(SUMIF(Invoice!$A:$A,$B187,Invoice!$B:$B)/100000000000))</f>
        <v>2</v>
      </c>
      <c r="B187" s="52" t="s">
        <v>2336</v>
      </c>
      <c r="C187" s="44" t="s">
        <v>2337</v>
      </c>
      <c r="D187" s="44" t="s">
        <v>145</v>
      </c>
      <c r="E187" s="44" t="s">
        <v>51</v>
      </c>
      <c r="G187" s="44">
        <v>184</v>
      </c>
      <c r="H187" s="44" t="s">
        <v>105</v>
      </c>
    </row>
    <row r="188" spans="1:8">
      <c r="A188" s="31">
        <f>COUNTIF('BOM Atual ZPCS12'!F:F,B188)+(1-(SUMIF(Invoice!$A:$A,$B188,Invoice!$B:$B)/100000000000))</f>
        <v>1</v>
      </c>
      <c r="B188" s="52" t="s">
        <v>2338</v>
      </c>
      <c r="C188" s="44" t="s">
        <v>2339</v>
      </c>
      <c r="D188" s="44" t="s">
        <v>145</v>
      </c>
      <c r="E188" s="44" t="s">
        <v>51</v>
      </c>
      <c r="G188" s="44">
        <v>185</v>
      </c>
      <c r="H188" s="44" t="s">
        <v>105</v>
      </c>
    </row>
    <row r="189" spans="1:8">
      <c r="A189" s="31">
        <f>COUNTIF('BOM Atual ZPCS12'!F:F,B189)+(1-(SUMIF(Invoice!$A:$A,$B189,Invoice!$B:$B)/100000000000))</f>
        <v>1</v>
      </c>
      <c r="B189" s="52" t="s">
        <v>153</v>
      </c>
      <c r="C189" s="44" t="s">
        <v>2340</v>
      </c>
      <c r="D189" s="44" t="s">
        <v>145</v>
      </c>
      <c r="E189" s="44" t="s">
        <v>51</v>
      </c>
      <c r="G189" s="44">
        <v>186</v>
      </c>
      <c r="H189" s="44" t="s">
        <v>105</v>
      </c>
    </row>
    <row r="190" spans="1:8">
      <c r="A190" s="31">
        <f>COUNTIF('BOM Atual ZPCS12'!F:F,B190)+(1-(SUMIF(Invoice!$A:$A,$B190,Invoice!$B:$B)/100000000000))</f>
        <v>1</v>
      </c>
      <c r="B190" s="52" t="s">
        <v>154</v>
      </c>
      <c r="C190" s="44" t="s">
        <v>2341</v>
      </c>
      <c r="D190" s="44" t="s">
        <v>145</v>
      </c>
      <c r="E190" s="44" t="s">
        <v>51</v>
      </c>
      <c r="G190" s="44">
        <v>187</v>
      </c>
      <c r="H190" s="44" t="s">
        <v>105</v>
      </c>
    </row>
    <row r="191" spans="1:8">
      <c r="A191" s="31">
        <f>COUNTIF('BOM Atual ZPCS12'!F:F,B191)+(1-(SUMIF(Invoice!$A:$A,$B191,Invoice!$B:$B)/100000000000))</f>
        <v>1</v>
      </c>
      <c r="B191" s="52" t="s">
        <v>2342</v>
      </c>
      <c r="C191" s="44" t="s">
        <v>2343</v>
      </c>
      <c r="D191" s="44" t="s">
        <v>145</v>
      </c>
      <c r="E191" s="44" t="s">
        <v>51</v>
      </c>
      <c r="G191" s="44">
        <v>188</v>
      </c>
      <c r="H191" s="44" t="s">
        <v>105</v>
      </c>
    </row>
    <row r="192" spans="1:8">
      <c r="A192" s="31">
        <f>COUNTIF('BOM Atual ZPCS12'!F:F,B192)+(1-(SUMIF(Invoice!$A:$A,$B192,Invoice!$B:$B)/100000000000))</f>
        <v>1</v>
      </c>
      <c r="B192" s="52" t="s">
        <v>2344</v>
      </c>
      <c r="C192" s="44" t="s">
        <v>2345</v>
      </c>
      <c r="D192" s="44" t="s">
        <v>145</v>
      </c>
      <c r="E192" s="44" t="s">
        <v>51</v>
      </c>
      <c r="G192" s="44">
        <v>189</v>
      </c>
      <c r="H192" s="44" t="s">
        <v>105</v>
      </c>
    </row>
    <row r="193" spans="1:8">
      <c r="A193" s="31">
        <f>COUNTIF('BOM Atual ZPCS12'!F:F,B193)+(1-(SUMIF(Invoice!$A:$A,$B193,Invoice!$B:$B)/100000000000))</f>
        <v>1</v>
      </c>
      <c r="B193" s="52" t="s">
        <v>2346</v>
      </c>
      <c r="C193" s="44" t="s">
        <v>2347</v>
      </c>
      <c r="D193" s="44" t="s">
        <v>145</v>
      </c>
      <c r="E193" s="44" t="s">
        <v>51</v>
      </c>
      <c r="G193" s="44">
        <v>190</v>
      </c>
      <c r="H193" s="44" t="s">
        <v>105</v>
      </c>
    </row>
    <row r="194" spans="1:8">
      <c r="A194" s="31">
        <f>COUNTIF('BOM Atual ZPCS12'!F:F,B194)+(1-(SUMIF(Invoice!$A:$A,$B194,Invoice!$B:$B)/100000000000))</f>
        <v>1</v>
      </c>
      <c r="B194" s="52" t="s">
        <v>2348</v>
      </c>
      <c r="C194" s="44" t="s">
        <v>2349</v>
      </c>
      <c r="D194" s="44" t="s">
        <v>145</v>
      </c>
      <c r="E194" s="44" t="s">
        <v>51</v>
      </c>
      <c r="G194" s="44">
        <v>191</v>
      </c>
      <c r="H194" s="44" t="s">
        <v>105</v>
      </c>
    </row>
    <row r="195" spans="1:8">
      <c r="A195" s="31">
        <f>COUNTIF('BOM Atual ZPCS12'!F:F,B195)+(1-(SUMIF(Invoice!$A:$A,$B195,Invoice!$B:$B)/100000000000))</f>
        <v>1</v>
      </c>
      <c r="B195" s="52" t="s">
        <v>2350</v>
      </c>
      <c r="C195" s="44" t="s">
        <v>2351</v>
      </c>
      <c r="D195" s="44" t="s">
        <v>145</v>
      </c>
      <c r="E195" s="44" t="s">
        <v>51</v>
      </c>
      <c r="G195" s="44">
        <v>192</v>
      </c>
      <c r="H195" s="44" t="s">
        <v>105</v>
      </c>
    </row>
    <row r="196" spans="1:8">
      <c r="A196" s="31">
        <f>COUNTIF('BOM Atual ZPCS12'!F:F,B196)+(1-(SUMIF(Invoice!$A:$A,$B196,Invoice!$B:$B)/100000000000))</f>
        <v>1</v>
      </c>
      <c r="B196" s="52" t="s">
        <v>2352</v>
      </c>
      <c r="C196" s="44" t="s">
        <v>2353</v>
      </c>
      <c r="D196" s="44" t="s">
        <v>145</v>
      </c>
      <c r="E196" s="44" t="s">
        <v>51</v>
      </c>
      <c r="G196" s="44">
        <v>193</v>
      </c>
      <c r="H196" s="44" t="s">
        <v>105</v>
      </c>
    </row>
    <row r="197" spans="1:8">
      <c r="A197" s="31">
        <f>COUNTIF('BOM Atual ZPCS12'!F:F,B197)+(1-(SUMIF(Invoice!$A:$A,$B197,Invoice!$B:$B)/100000000000))</f>
        <v>1</v>
      </c>
      <c r="B197" s="52" t="s">
        <v>2354</v>
      </c>
      <c r="C197" s="44" t="s">
        <v>2355</v>
      </c>
      <c r="D197" s="44" t="s">
        <v>145</v>
      </c>
      <c r="E197" s="44" t="s">
        <v>51</v>
      </c>
      <c r="G197" s="44">
        <v>194</v>
      </c>
      <c r="H197" s="44" t="s">
        <v>105</v>
      </c>
    </row>
    <row r="198" spans="1:8">
      <c r="A198" s="31">
        <f>COUNTIF('BOM Atual ZPCS12'!F:F,B198)+(1-(SUMIF(Invoice!$A:$A,$B198,Invoice!$B:$B)/100000000000))</f>
        <v>1</v>
      </c>
      <c r="B198" s="52" t="s">
        <v>2356</v>
      </c>
      <c r="C198" s="44" t="s">
        <v>2357</v>
      </c>
      <c r="D198" s="44" t="s">
        <v>145</v>
      </c>
      <c r="E198" s="44" t="s">
        <v>51</v>
      </c>
      <c r="G198" s="44">
        <v>195</v>
      </c>
      <c r="H198" s="44" t="s">
        <v>105</v>
      </c>
    </row>
    <row r="199" spans="1:8">
      <c r="A199" s="31">
        <f>COUNTIF('BOM Atual ZPCS12'!F:F,B199)+(1-(SUMIF(Invoice!$A:$A,$B199,Invoice!$B:$B)/100000000000))</f>
        <v>1</v>
      </c>
      <c r="B199" s="52" t="s">
        <v>2358</v>
      </c>
      <c r="C199" s="44" t="s">
        <v>2359</v>
      </c>
      <c r="D199" s="44" t="s">
        <v>145</v>
      </c>
      <c r="E199" s="44" t="s">
        <v>51</v>
      </c>
      <c r="G199" s="44">
        <v>196</v>
      </c>
      <c r="H199" s="44" t="s">
        <v>105</v>
      </c>
    </row>
    <row r="200" spans="1:8">
      <c r="A200" s="31">
        <f>COUNTIF('BOM Atual ZPCS12'!F:F,B200)+(1-(SUMIF(Invoice!$A:$A,$B200,Invoice!$B:$B)/100000000000))</f>
        <v>1</v>
      </c>
      <c r="B200" s="52" t="s">
        <v>2360</v>
      </c>
      <c r="C200" s="44" t="s">
        <v>2361</v>
      </c>
      <c r="D200" s="44" t="s">
        <v>145</v>
      </c>
      <c r="E200" s="44" t="s">
        <v>51</v>
      </c>
      <c r="G200" s="44">
        <v>197</v>
      </c>
      <c r="H200" s="44" t="s">
        <v>105</v>
      </c>
    </row>
    <row r="201" spans="1:8">
      <c r="A201" s="31">
        <f>COUNTIF('BOM Atual ZPCS12'!F:F,B201)+(1-(SUMIF(Invoice!$A:$A,$B201,Invoice!$B:$B)/100000000000))</f>
        <v>1</v>
      </c>
      <c r="B201" s="52" t="s">
        <v>2362</v>
      </c>
      <c r="C201" s="44" t="s">
        <v>2363</v>
      </c>
      <c r="D201" s="44" t="s">
        <v>145</v>
      </c>
      <c r="E201" s="44" t="s">
        <v>51</v>
      </c>
      <c r="G201" s="44">
        <v>198</v>
      </c>
      <c r="H201" s="44" t="s">
        <v>105</v>
      </c>
    </row>
    <row r="202" spans="1:8">
      <c r="A202" s="31">
        <f>COUNTIF('BOM Atual ZPCS12'!F:F,B202)+(1-(SUMIF(Invoice!$A:$A,$B202,Invoice!$B:$B)/100000000000))</f>
        <v>1</v>
      </c>
      <c r="B202" s="52" t="s">
        <v>2364</v>
      </c>
      <c r="C202" s="44" t="s">
        <v>2365</v>
      </c>
      <c r="D202" s="44" t="s">
        <v>145</v>
      </c>
      <c r="E202" s="44" t="s">
        <v>51</v>
      </c>
      <c r="G202" s="44">
        <v>199</v>
      </c>
      <c r="H202" s="44" t="s">
        <v>105</v>
      </c>
    </row>
    <row r="203" spans="1:8">
      <c r="A203" s="31">
        <f>COUNTIF('BOM Atual ZPCS12'!F:F,B203)+(1-(SUMIF(Invoice!$A:$A,$B203,Invoice!$B:$B)/100000000000))</f>
        <v>1</v>
      </c>
      <c r="B203" s="52" t="s">
        <v>2366</v>
      </c>
      <c r="C203" s="44" t="s">
        <v>2367</v>
      </c>
      <c r="D203" s="44" t="s">
        <v>145</v>
      </c>
      <c r="E203" s="44" t="s">
        <v>51</v>
      </c>
      <c r="G203" s="44">
        <v>200</v>
      </c>
      <c r="H203" s="44" t="s">
        <v>105</v>
      </c>
    </row>
    <row r="204" spans="1:8">
      <c r="A204" s="31">
        <f>COUNTIF('BOM Atual ZPCS12'!F:F,B204)+(1-(SUMIF(Invoice!$A:$A,$B204,Invoice!$B:$B)/100000000000))</f>
        <v>1</v>
      </c>
      <c r="B204" s="52" t="s">
        <v>2368</v>
      </c>
      <c r="C204" s="44" t="s">
        <v>2369</v>
      </c>
      <c r="D204" s="44" t="s">
        <v>145</v>
      </c>
      <c r="E204" s="44" t="s">
        <v>51</v>
      </c>
      <c r="G204" s="44">
        <v>201</v>
      </c>
      <c r="H204" s="44" t="s">
        <v>105</v>
      </c>
    </row>
    <row r="205" spans="1:8">
      <c r="A205" s="31">
        <f>COUNTIF('BOM Atual ZPCS12'!F:F,B205)+(1-(SUMIF(Invoice!$A:$A,$B205,Invoice!$B:$B)/100000000000))</f>
        <v>1</v>
      </c>
      <c r="B205" s="52" t="s">
        <v>156</v>
      </c>
      <c r="C205" s="44" t="s">
        <v>2370</v>
      </c>
      <c r="D205" s="44" t="s">
        <v>145</v>
      </c>
      <c r="E205" s="44" t="s">
        <v>51</v>
      </c>
      <c r="G205" s="44">
        <v>202</v>
      </c>
      <c r="H205" s="44" t="s">
        <v>105</v>
      </c>
    </row>
    <row r="206" spans="1:8">
      <c r="A206" s="31">
        <f>COUNTIF('BOM Atual ZPCS12'!F:F,B206)+(1-(SUMIF(Invoice!$A:$A,$B206,Invoice!$B:$B)/100000000000))</f>
        <v>1.9999999850000001</v>
      </c>
      <c r="B206" s="52" t="s">
        <v>2371</v>
      </c>
      <c r="C206" s="44" t="s">
        <v>2372</v>
      </c>
      <c r="D206" s="44" t="s">
        <v>145</v>
      </c>
      <c r="E206" s="44" t="s">
        <v>51</v>
      </c>
      <c r="G206" s="44">
        <v>203</v>
      </c>
      <c r="H206" s="44" t="s">
        <v>105</v>
      </c>
    </row>
    <row r="207" spans="1:8">
      <c r="A207" s="31">
        <f>COUNTIF('BOM Atual ZPCS12'!F:F,B207)+(1-(SUMIF(Invoice!$A:$A,$B207,Invoice!$B:$B)/100000000000))</f>
        <v>1.9999999850000001</v>
      </c>
      <c r="B207" s="52" t="s">
        <v>180</v>
      </c>
      <c r="C207" s="44" t="s">
        <v>181</v>
      </c>
      <c r="D207" s="44" t="s">
        <v>145</v>
      </c>
      <c r="E207" s="44" t="s">
        <v>51</v>
      </c>
      <c r="G207" s="44">
        <v>204</v>
      </c>
      <c r="H207" s="44" t="s">
        <v>105</v>
      </c>
    </row>
    <row r="208" spans="1:8">
      <c r="A208" s="31">
        <f>COUNTIF('BOM Atual ZPCS12'!F:F,B208)+(1-(SUMIF(Invoice!$A:$A,$B208,Invoice!$B:$B)/100000000000))</f>
        <v>1</v>
      </c>
      <c r="B208" s="52" t="s">
        <v>2373</v>
      </c>
      <c r="C208" s="44" t="s">
        <v>2374</v>
      </c>
      <c r="D208" s="44" t="s">
        <v>145</v>
      </c>
      <c r="E208" s="44" t="s">
        <v>51</v>
      </c>
      <c r="G208" s="44">
        <v>205</v>
      </c>
      <c r="H208" s="44" t="s">
        <v>105</v>
      </c>
    </row>
    <row r="209" spans="1:8">
      <c r="A209" s="31">
        <f>COUNTIF('BOM Atual ZPCS12'!F:F,B209)+(1-(SUMIF(Invoice!$A:$A,$B209,Invoice!$B:$B)/100000000000))</f>
        <v>1</v>
      </c>
      <c r="B209" s="52" t="s">
        <v>149</v>
      </c>
      <c r="C209" s="44" t="s">
        <v>2375</v>
      </c>
      <c r="D209" s="44" t="s">
        <v>145</v>
      </c>
      <c r="E209" s="44" t="s">
        <v>51</v>
      </c>
      <c r="G209" s="44">
        <v>206</v>
      </c>
      <c r="H209" s="44" t="s">
        <v>105</v>
      </c>
    </row>
    <row r="210" spans="1:8">
      <c r="A210" s="31">
        <f>COUNTIF('BOM Atual ZPCS12'!F:F,B210)+(1-(SUMIF(Invoice!$A:$A,$B210,Invoice!$B:$B)/100000000000))</f>
        <v>1.9999999850000001</v>
      </c>
      <c r="B210" s="52" t="s">
        <v>2376</v>
      </c>
      <c r="C210" s="44" t="s">
        <v>2377</v>
      </c>
      <c r="D210" s="44" t="s">
        <v>145</v>
      </c>
      <c r="E210" s="44" t="s">
        <v>51</v>
      </c>
      <c r="G210" s="44">
        <v>207</v>
      </c>
      <c r="H210" s="44" t="s">
        <v>105</v>
      </c>
    </row>
    <row r="211" spans="1:8">
      <c r="A211" s="31">
        <f>COUNTIF('BOM Atual ZPCS12'!F:F,B211)+(1-(SUMIF(Invoice!$A:$A,$B211,Invoice!$B:$B)/100000000000))</f>
        <v>1</v>
      </c>
      <c r="B211" s="52" t="s">
        <v>2378</v>
      </c>
      <c r="C211" s="44" t="s">
        <v>2379</v>
      </c>
      <c r="D211" s="44" t="s">
        <v>145</v>
      </c>
      <c r="E211" s="44" t="s">
        <v>51</v>
      </c>
      <c r="G211" s="44">
        <v>208</v>
      </c>
      <c r="H211" s="44" t="s">
        <v>105</v>
      </c>
    </row>
    <row r="212" spans="1:8">
      <c r="A212" s="31">
        <f>COUNTIF('BOM Atual ZPCS12'!F:F,B212)+(1-(SUMIF(Invoice!$A:$A,$B212,Invoice!$B:$B)/100000000000))</f>
        <v>1.9999999850000001</v>
      </c>
      <c r="B212" s="52" t="s">
        <v>184</v>
      </c>
      <c r="C212" s="44" t="s">
        <v>2380</v>
      </c>
      <c r="D212" s="44" t="s">
        <v>145</v>
      </c>
      <c r="E212" s="44" t="s">
        <v>51</v>
      </c>
      <c r="G212" s="44">
        <v>209</v>
      </c>
      <c r="H212" s="44" t="s">
        <v>105</v>
      </c>
    </row>
    <row r="213" spans="1:8">
      <c r="A213" s="31">
        <f>COUNTIF('BOM Atual ZPCS12'!F:F,B213)+(1-(SUMIF(Invoice!$A:$A,$B213,Invoice!$B:$B)/100000000000))</f>
        <v>1</v>
      </c>
      <c r="B213" s="52" t="s">
        <v>2381</v>
      </c>
      <c r="C213" s="44" t="s">
        <v>2382</v>
      </c>
      <c r="D213" s="44" t="s">
        <v>145</v>
      </c>
      <c r="E213" s="44" t="s">
        <v>51</v>
      </c>
      <c r="G213" s="44">
        <v>210</v>
      </c>
      <c r="H213" s="44" t="s">
        <v>105</v>
      </c>
    </row>
    <row r="214" spans="1:8">
      <c r="A214" s="31">
        <f>COUNTIF('BOM Atual ZPCS12'!F:F,B214)+(1-(SUMIF(Invoice!$A:$A,$B214,Invoice!$B:$B)/100000000000))</f>
        <v>1</v>
      </c>
      <c r="B214" s="52" t="s">
        <v>2383</v>
      </c>
      <c r="C214" s="44" t="s">
        <v>2384</v>
      </c>
      <c r="D214" s="44" t="s">
        <v>145</v>
      </c>
      <c r="E214" s="44" t="s">
        <v>51</v>
      </c>
      <c r="G214" s="44">
        <v>211</v>
      </c>
      <c r="H214" s="44" t="s">
        <v>105</v>
      </c>
    </row>
    <row r="215" spans="1:8">
      <c r="A215" s="31">
        <f>COUNTIF('BOM Atual ZPCS12'!F:F,B215)+(1-(SUMIF(Invoice!$A:$A,$B215,Invoice!$B:$B)/100000000000))</f>
        <v>1.9999999850000001</v>
      </c>
      <c r="B215" s="52" t="s">
        <v>182</v>
      </c>
      <c r="C215" s="44" t="s">
        <v>2385</v>
      </c>
      <c r="D215" s="44" t="s">
        <v>145</v>
      </c>
      <c r="E215" s="44" t="s">
        <v>51</v>
      </c>
      <c r="G215" s="44">
        <v>212</v>
      </c>
      <c r="H215" s="44" t="s">
        <v>105</v>
      </c>
    </row>
    <row r="216" spans="1:8">
      <c r="A216" s="31">
        <f>COUNTIF('BOM Atual ZPCS12'!F:F,B216)+(1-(SUMIF(Invoice!$A:$A,$B216,Invoice!$B:$B)/100000000000))</f>
        <v>1</v>
      </c>
      <c r="B216" s="52" t="s">
        <v>2386</v>
      </c>
      <c r="C216" s="44" t="s">
        <v>2387</v>
      </c>
      <c r="D216" s="44" t="s">
        <v>145</v>
      </c>
      <c r="G216" s="44">
        <v>213</v>
      </c>
      <c r="H216" s="44" t="s">
        <v>105</v>
      </c>
    </row>
    <row r="217" spans="1:8">
      <c r="A217" s="31">
        <f>COUNTIF('BOM Atual ZPCS12'!F:F,B217)+(1-(SUMIF(Invoice!$A:$A,$B217,Invoice!$B:$B)/100000000000))</f>
        <v>1</v>
      </c>
      <c r="B217" s="52" t="s">
        <v>155</v>
      </c>
      <c r="C217" s="44" t="s">
        <v>2388</v>
      </c>
      <c r="D217" s="44" t="s">
        <v>145</v>
      </c>
      <c r="E217" s="44" t="s">
        <v>51</v>
      </c>
      <c r="G217" s="44">
        <v>214</v>
      </c>
      <c r="H217" s="44" t="s">
        <v>105</v>
      </c>
    </row>
    <row r="218" spans="1:8">
      <c r="A218" s="31">
        <f>COUNTIF('BOM Atual ZPCS12'!F:F,B218)+(1-(SUMIF(Invoice!$A:$A,$B218,Invoice!$B:$B)/100000000000))</f>
        <v>1</v>
      </c>
      <c r="B218" s="52" t="s">
        <v>2389</v>
      </c>
      <c r="C218" s="44" t="s">
        <v>2390</v>
      </c>
      <c r="D218" s="44" t="s">
        <v>145</v>
      </c>
      <c r="E218" s="44" t="s">
        <v>51</v>
      </c>
      <c r="G218" s="44">
        <v>215</v>
      </c>
      <c r="H218" s="44" t="s">
        <v>105</v>
      </c>
    </row>
    <row r="219" spans="1:8">
      <c r="A219" s="31">
        <f>COUNTIF('BOM Atual ZPCS12'!F:F,B219)+(1-(SUMIF(Invoice!$A:$A,$B219,Invoice!$B:$B)/100000000000))</f>
        <v>1.9999999850000001</v>
      </c>
      <c r="B219" s="52" t="s">
        <v>146</v>
      </c>
      <c r="C219" s="44" t="s">
        <v>2391</v>
      </c>
      <c r="D219" s="44" t="s">
        <v>145</v>
      </c>
      <c r="E219" s="44" t="s">
        <v>51</v>
      </c>
      <c r="G219" s="44">
        <v>216</v>
      </c>
      <c r="H219" s="44" t="s">
        <v>105</v>
      </c>
    </row>
    <row r="220" spans="1:8">
      <c r="A220" s="31">
        <f>COUNTIF('BOM Atual ZPCS12'!F:F,B220)+(1-(SUMIF(Invoice!$A:$A,$B220,Invoice!$B:$B)/100000000000))</f>
        <v>1</v>
      </c>
      <c r="B220" s="52" t="s">
        <v>2392</v>
      </c>
      <c r="C220" s="44" t="s">
        <v>2393</v>
      </c>
      <c r="D220" s="44" t="s">
        <v>145</v>
      </c>
      <c r="E220" s="44" t="s">
        <v>51</v>
      </c>
      <c r="G220" s="44">
        <v>217</v>
      </c>
      <c r="H220" s="44" t="s">
        <v>105</v>
      </c>
    </row>
    <row r="221" spans="1:8">
      <c r="A221" s="31">
        <f>COUNTIF('BOM Atual ZPCS12'!F:F,B221)+(1-(SUMIF(Invoice!$A:$A,$B221,Invoice!$B:$B)/100000000000))</f>
        <v>1</v>
      </c>
      <c r="B221" s="52" t="s">
        <v>2394</v>
      </c>
      <c r="C221" s="44" t="s">
        <v>2395</v>
      </c>
      <c r="D221" s="44" t="s">
        <v>145</v>
      </c>
      <c r="E221" s="44" t="s">
        <v>51</v>
      </c>
      <c r="G221" s="44">
        <v>218</v>
      </c>
      <c r="H221" s="44" t="s">
        <v>105</v>
      </c>
    </row>
    <row r="222" spans="1:8">
      <c r="A222" s="31">
        <f>COUNTIF('BOM Atual ZPCS12'!F:F,B222)+(1-(SUMIF(Invoice!$A:$A,$B222,Invoice!$B:$B)/100000000000))</f>
        <v>1</v>
      </c>
      <c r="B222" s="52" t="s">
        <v>2396</v>
      </c>
      <c r="C222" s="44" t="s">
        <v>2397</v>
      </c>
      <c r="D222" s="44" t="s">
        <v>145</v>
      </c>
      <c r="E222" s="44" t="s">
        <v>51</v>
      </c>
      <c r="G222" s="44">
        <v>219</v>
      </c>
      <c r="H222" s="44" t="s">
        <v>105</v>
      </c>
    </row>
    <row r="223" spans="1:8">
      <c r="A223" s="31">
        <f>COUNTIF('BOM Atual ZPCS12'!F:F,B223)+(1-(SUMIF(Invoice!$A:$A,$B223,Invoice!$B:$B)/100000000000))</f>
        <v>1</v>
      </c>
      <c r="B223" s="52" t="s">
        <v>2398</v>
      </c>
      <c r="C223" s="44" t="s">
        <v>2399</v>
      </c>
      <c r="D223" s="44" t="s">
        <v>145</v>
      </c>
      <c r="E223" s="44" t="s">
        <v>51</v>
      </c>
      <c r="G223" s="44">
        <v>220</v>
      </c>
      <c r="H223" s="44" t="s">
        <v>105</v>
      </c>
    </row>
    <row r="224" spans="1:8">
      <c r="A224" s="31">
        <f>COUNTIF('BOM Atual ZPCS12'!F:F,B224)+(1-(SUMIF(Invoice!$A:$A,$B224,Invoice!$B:$B)/100000000000))</f>
        <v>1</v>
      </c>
      <c r="B224" s="52" t="s">
        <v>2400</v>
      </c>
      <c r="C224" s="44" t="s">
        <v>2401</v>
      </c>
      <c r="D224" s="44" t="s">
        <v>145</v>
      </c>
      <c r="E224" s="44" t="s">
        <v>51</v>
      </c>
      <c r="G224" s="44">
        <v>221</v>
      </c>
      <c r="H224" s="44" t="s">
        <v>105</v>
      </c>
    </row>
    <row r="225" spans="1:8">
      <c r="A225" s="31">
        <f>COUNTIF('BOM Atual ZPCS12'!F:F,B225)+(1-(SUMIF(Invoice!$A:$A,$B225,Invoice!$B:$B)/100000000000))</f>
        <v>1</v>
      </c>
      <c r="B225" s="52" t="s">
        <v>2402</v>
      </c>
      <c r="C225" s="44" t="s">
        <v>2403</v>
      </c>
      <c r="D225" s="44" t="s">
        <v>145</v>
      </c>
      <c r="E225" s="44" t="s">
        <v>51</v>
      </c>
      <c r="G225" s="44">
        <v>222</v>
      </c>
      <c r="H225" s="44" t="s">
        <v>105</v>
      </c>
    </row>
    <row r="226" spans="1:8">
      <c r="A226" s="31">
        <f>COUNTIF('BOM Atual ZPCS12'!F:F,B226)+(1-(SUMIF(Invoice!$A:$A,$B226,Invoice!$B:$B)/100000000000))</f>
        <v>1</v>
      </c>
      <c r="B226" s="52" t="s">
        <v>2404</v>
      </c>
      <c r="C226" s="44" t="s">
        <v>2405</v>
      </c>
      <c r="D226" s="44" t="s">
        <v>145</v>
      </c>
      <c r="E226" s="44" t="s">
        <v>51</v>
      </c>
      <c r="G226" s="44">
        <v>223</v>
      </c>
      <c r="H226" s="44" t="s">
        <v>105</v>
      </c>
    </row>
    <row r="227" spans="1:8">
      <c r="A227" s="31">
        <f>COUNTIF('BOM Atual ZPCS12'!F:F,B227)+(1-(SUMIF(Invoice!$A:$A,$B227,Invoice!$B:$B)/100000000000))</f>
        <v>1</v>
      </c>
      <c r="B227" s="52" t="s">
        <v>2406</v>
      </c>
      <c r="C227" s="44" t="s">
        <v>2407</v>
      </c>
      <c r="D227" s="44" t="s">
        <v>145</v>
      </c>
      <c r="E227" s="44" t="s">
        <v>51</v>
      </c>
      <c r="G227" s="44">
        <v>224</v>
      </c>
      <c r="H227" s="44" t="s">
        <v>105</v>
      </c>
    </row>
    <row r="228" spans="1:8">
      <c r="A228" s="31">
        <f>COUNTIF('BOM Atual ZPCS12'!F:F,B228)+(1-(SUMIF(Invoice!$A:$A,$B228,Invoice!$B:$B)/100000000000))</f>
        <v>1.9999999850000001</v>
      </c>
      <c r="B228" s="52" t="s">
        <v>2408</v>
      </c>
      <c r="C228" s="44" t="s">
        <v>2409</v>
      </c>
      <c r="D228" s="44" t="s">
        <v>145</v>
      </c>
      <c r="E228" s="44" t="s">
        <v>51</v>
      </c>
      <c r="G228" s="44">
        <v>225</v>
      </c>
      <c r="H228" s="44" t="s">
        <v>105</v>
      </c>
    </row>
    <row r="229" spans="1:8">
      <c r="A229" s="31">
        <f>COUNTIF('BOM Atual ZPCS12'!F:F,B229)+(1-(SUMIF(Invoice!$A:$A,$B229,Invoice!$B:$B)/100000000000))</f>
        <v>1</v>
      </c>
      <c r="B229" s="52" t="s">
        <v>152</v>
      </c>
      <c r="C229" s="44" t="s">
        <v>2410</v>
      </c>
      <c r="D229" s="44" t="s">
        <v>145</v>
      </c>
      <c r="E229" s="44" t="s">
        <v>51</v>
      </c>
      <c r="G229" s="44">
        <v>226</v>
      </c>
      <c r="H229" s="44" t="s">
        <v>105</v>
      </c>
    </row>
    <row r="230" spans="1:8">
      <c r="A230" s="31">
        <f>COUNTIF('BOM Atual ZPCS12'!F:F,B230)+(1-(SUMIF(Invoice!$A:$A,$B230,Invoice!$B:$B)/100000000000))</f>
        <v>1</v>
      </c>
      <c r="B230" s="52" t="s">
        <v>2411</v>
      </c>
      <c r="C230" s="44" t="s">
        <v>2412</v>
      </c>
      <c r="D230" s="44" t="s">
        <v>145</v>
      </c>
      <c r="E230" s="44" t="s">
        <v>51</v>
      </c>
      <c r="G230" s="44">
        <v>227</v>
      </c>
      <c r="H230" s="44" t="s">
        <v>105</v>
      </c>
    </row>
    <row r="231" spans="1:8">
      <c r="A231" s="31">
        <f>COUNTIF('BOM Atual ZPCS12'!F:F,B231)+(1-(SUMIF(Invoice!$A:$A,$B231,Invoice!$B:$B)/100000000000))</f>
        <v>1</v>
      </c>
      <c r="B231" s="52" t="s">
        <v>2413</v>
      </c>
      <c r="C231" s="44" t="s">
        <v>2414</v>
      </c>
      <c r="D231" s="44" t="s">
        <v>145</v>
      </c>
      <c r="E231" s="44" t="s">
        <v>51</v>
      </c>
      <c r="G231" s="44">
        <v>228</v>
      </c>
      <c r="H231" s="44" t="s">
        <v>105</v>
      </c>
    </row>
    <row r="232" spans="1:8">
      <c r="A232" s="31">
        <f>COUNTIF('BOM Atual ZPCS12'!F:F,B232)+(1-(SUMIF(Invoice!$A:$A,$B232,Invoice!$B:$B)/100000000000))</f>
        <v>1</v>
      </c>
      <c r="B232" s="52" t="s">
        <v>2415</v>
      </c>
      <c r="C232" s="44" t="s">
        <v>2416</v>
      </c>
      <c r="D232" s="44" t="s">
        <v>145</v>
      </c>
      <c r="E232" s="44" t="s">
        <v>51</v>
      </c>
      <c r="G232" s="44">
        <v>229</v>
      </c>
      <c r="H232" s="44" t="s">
        <v>105</v>
      </c>
    </row>
    <row r="233" spans="1:8">
      <c r="A233" s="31">
        <f>COUNTIF('BOM Atual ZPCS12'!F:F,B233)+(1-(SUMIF(Invoice!$A:$A,$B233,Invoice!$B:$B)/100000000000))</f>
        <v>1</v>
      </c>
      <c r="B233" s="52" t="s">
        <v>2417</v>
      </c>
      <c r="C233" s="44" t="s">
        <v>2418</v>
      </c>
      <c r="D233" s="44" t="s">
        <v>145</v>
      </c>
      <c r="E233" s="44" t="s">
        <v>51</v>
      </c>
      <c r="G233" s="44">
        <v>230</v>
      </c>
      <c r="H233" s="44" t="s">
        <v>105</v>
      </c>
    </row>
    <row r="234" spans="1:8">
      <c r="A234" s="31">
        <f>COUNTIF('BOM Atual ZPCS12'!F:F,B234)+(1-(SUMIF(Invoice!$A:$A,$B234,Invoice!$B:$B)/100000000000))</f>
        <v>1</v>
      </c>
      <c r="B234" s="52" t="s">
        <v>2419</v>
      </c>
      <c r="C234" s="44" t="s">
        <v>2420</v>
      </c>
      <c r="D234" s="44" t="s">
        <v>145</v>
      </c>
      <c r="E234" s="44" t="s">
        <v>51</v>
      </c>
      <c r="G234" s="44">
        <v>231</v>
      </c>
      <c r="H234" s="44" t="s">
        <v>105</v>
      </c>
    </row>
    <row r="235" spans="1:8">
      <c r="A235" s="31">
        <f>COUNTIF('BOM Atual ZPCS12'!F:F,B235)+(1-(SUMIF(Invoice!$A:$A,$B235,Invoice!$B:$B)/100000000000))</f>
        <v>1</v>
      </c>
      <c r="B235" s="52" t="s">
        <v>2421</v>
      </c>
      <c r="C235" s="44" t="s">
        <v>2422</v>
      </c>
      <c r="D235" s="44" t="s">
        <v>145</v>
      </c>
      <c r="E235" s="44" t="s">
        <v>51</v>
      </c>
      <c r="G235" s="44">
        <v>232</v>
      </c>
      <c r="H235" s="44" t="s">
        <v>105</v>
      </c>
    </row>
    <row r="236" spans="1:8">
      <c r="A236" s="31">
        <f>COUNTIF('BOM Atual ZPCS12'!F:F,B236)+(1-(SUMIF(Invoice!$A:$A,$B236,Invoice!$B:$B)/100000000000))</f>
        <v>1</v>
      </c>
      <c r="B236" s="52" t="s">
        <v>2423</v>
      </c>
      <c r="C236" s="44" t="s">
        <v>2424</v>
      </c>
      <c r="D236" s="44" t="s">
        <v>145</v>
      </c>
      <c r="E236" s="44" t="s">
        <v>51</v>
      </c>
      <c r="G236" s="44">
        <v>233</v>
      </c>
      <c r="H236" s="44" t="s">
        <v>105</v>
      </c>
    </row>
    <row r="237" spans="1:8">
      <c r="A237" s="31">
        <f>COUNTIF('BOM Atual ZPCS12'!F:F,B237)+(1-(SUMIF(Invoice!$A:$A,$B237,Invoice!$B:$B)/100000000000))</f>
        <v>1.9999999800000001</v>
      </c>
      <c r="B237" s="52" t="s">
        <v>2425</v>
      </c>
      <c r="C237" s="44" t="s">
        <v>2426</v>
      </c>
      <c r="D237" s="44" t="s">
        <v>145</v>
      </c>
      <c r="E237" s="44" t="s">
        <v>51</v>
      </c>
      <c r="G237" s="44">
        <v>234</v>
      </c>
      <c r="H237" s="44" t="s">
        <v>105</v>
      </c>
    </row>
    <row r="238" spans="1:8">
      <c r="A238" s="31">
        <f>COUNTIF('BOM Atual ZPCS12'!F:F,B238)+(1-(SUMIF(Invoice!$A:$A,$B238,Invoice!$B:$B)/100000000000))</f>
        <v>2</v>
      </c>
      <c r="B238" s="52" t="s">
        <v>261</v>
      </c>
      <c r="C238" s="44" t="s">
        <v>2427</v>
      </c>
      <c r="D238" s="44" t="s">
        <v>145</v>
      </c>
      <c r="E238" s="44" t="s">
        <v>51</v>
      </c>
      <c r="G238" s="44">
        <v>235</v>
      </c>
      <c r="H238" s="44" t="s">
        <v>105</v>
      </c>
    </row>
    <row r="239" spans="1:8">
      <c r="A239" s="31">
        <f>COUNTIF('BOM Atual ZPCS12'!F:F,B239)+(1-(SUMIF(Invoice!$A:$A,$B239,Invoice!$B:$B)/100000000000))</f>
        <v>2</v>
      </c>
      <c r="B239" s="52" t="s">
        <v>254</v>
      </c>
      <c r="C239" s="44" t="s">
        <v>2428</v>
      </c>
      <c r="D239" s="44" t="s">
        <v>145</v>
      </c>
      <c r="E239" s="44" t="s">
        <v>51</v>
      </c>
      <c r="G239" s="44">
        <v>236</v>
      </c>
      <c r="H239" s="44" t="s">
        <v>105</v>
      </c>
    </row>
    <row r="240" spans="1:8">
      <c r="A240" s="31">
        <f>COUNTIF('BOM Atual ZPCS12'!F:F,B240)+(1-(SUMIF(Invoice!$A:$A,$B240,Invoice!$B:$B)/100000000000))</f>
        <v>2</v>
      </c>
      <c r="B240" s="52" t="s">
        <v>263</v>
      </c>
      <c r="C240" s="44" t="s">
        <v>2429</v>
      </c>
      <c r="D240" s="44" t="s">
        <v>145</v>
      </c>
      <c r="E240" s="44" t="s">
        <v>51</v>
      </c>
      <c r="G240" s="44">
        <v>237</v>
      </c>
      <c r="H240" s="44" t="s">
        <v>105</v>
      </c>
    </row>
    <row r="241" spans="1:8">
      <c r="A241" s="31">
        <f>COUNTIF('BOM Atual ZPCS12'!F:F,B241)+(1-(SUMIF(Invoice!$A:$A,$B241,Invoice!$B:$B)/100000000000))</f>
        <v>1</v>
      </c>
      <c r="B241" s="52" t="s">
        <v>2430</v>
      </c>
      <c r="C241" s="44" t="s">
        <v>2431</v>
      </c>
      <c r="D241" s="44" t="s">
        <v>145</v>
      </c>
      <c r="E241" s="44" t="s">
        <v>51</v>
      </c>
      <c r="G241" s="44">
        <v>238</v>
      </c>
      <c r="H241" s="44" t="s">
        <v>105</v>
      </c>
    </row>
    <row r="242" spans="1:8">
      <c r="A242" s="31">
        <f>COUNTIF('BOM Atual ZPCS12'!F:F,B242)+(1-(SUMIF(Invoice!$A:$A,$B242,Invoice!$B:$B)/100000000000))</f>
        <v>3</v>
      </c>
      <c r="B242" s="52" t="s">
        <v>2027</v>
      </c>
      <c r="C242" s="44" t="s">
        <v>2432</v>
      </c>
      <c r="D242" s="44" t="s">
        <v>145</v>
      </c>
      <c r="E242" s="44" t="s">
        <v>51</v>
      </c>
      <c r="G242" s="44">
        <v>239</v>
      </c>
      <c r="H242" s="44" t="s">
        <v>105</v>
      </c>
    </row>
    <row r="243" spans="1:8">
      <c r="A243" s="31">
        <f>COUNTIF('BOM Atual ZPCS12'!F:F,B243)+(1-(SUMIF(Invoice!$A:$A,$B243,Invoice!$B:$B)/100000000000))</f>
        <v>2</v>
      </c>
      <c r="B243" s="52" t="s">
        <v>2013</v>
      </c>
      <c r="C243" s="44" t="s">
        <v>2014</v>
      </c>
      <c r="D243" s="44" t="s">
        <v>145</v>
      </c>
      <c r="E243" s="44" t="s">
        <v>51</v>
      </c>
      <c r="G243" s="44">
        <v>240</v>
      </c>
      <c r="H243" s="44" t="s">
        <v>105</v>
      </c>
    </row>
    <row r="244" spans="1:8">
      <c r="A244" s="31">
        <f>COUNTIF('BOM Atual ZPCS12'!F:F,B244)+(1-(SUMIF(Invoice!$A:$A,$B244,Invoice!$B:$B)/100000000000))</f>
        <v>2</v>
      </c>
      <c r="B244" s="52" t="s">
        <v>2016</v>
      </c>
      <c r="C244" s="44" t="s">
        <v>2433</v>
      </c>
      <c r="D244" s="44" t="s">
        <v>145</v>
      </c>
      <c r="E244" s="44" t="s">
        <v>51</v>
      </c>
      <c r="G244" s="44">
        <v>241</v>
      </c>
      <c r="H244" s="44" t="s">
        <v>105</v>
      </c>
    </row>
    <row r="245" spans="1:8">
      <c r="A245" s="31">
        <f>COUNTIF('BOM Atual ZPCS12'!F:F,B245)+(1-(SUMIF(Invoice!$A:$A,$B245,Invoice!$B:$B)/100000000000))</f>
        <v>2</v>
      </c>
      <c r="B245" s="52" t="s">
        <v>2031</v>
      </c>
      <c r="C245" s="44" t="s">
        <v>2434</v>
      </c>
      <c r="D245" s="44" t="s">
        <v>145</v>
      </c>
      <c r="E245" s="44" t="s">
        <v>51</v>
      </c>
      <c r="G245" s="44">
        <v>242</v>
      </c>
      <c r="H245" s="44" t="s">
        <v>105</v>
      </c>
    </row>
    <row r="246" spans="1:8">
      <c r="A246" s="31">
        <f>COUNTIF('BOM Atual ZPCS12'!F:F,B246)+(1-(SUMIF(Invoice!$A:$A,$B246,Invoice!$B:$B)/100000000000))</f>
        <v>1.9999999811</v>
      </c>
      <c r="B246" s="52" t="s">
        <v>1997</v>
      </c>
      <c r="C246" s="44" t="s">
        <v>1998</v>
      </c>
      <c r="D246" s="44" t="s">
        <v>145</v>
      </c>
      <c r="E246" s="44" t="s">
        <v>51</v>
      </c>
      <c r="G246" s="44">
        <v>291</v>
      </c>
      <c r="H246" s="44" t="s">
        <v>2435</v>
      </c>
    </row>
    <row r="247" spans="1:8">
      <c r="A247" s="31">
        <f>COUNTIF('BOM Atual ZPCS12'!F:F,B247)+(1-(SUMIF(Invoice!$A:$A,$B247,Invoice!$B:$B)/100000000000))</f>
        <v>1</v>
      </c>
      <c r="B247" s="52" t="s">
        <v>1999</v>
      </c>
      <c r="C247" s="44" t="s">
        <v>2436</v>
      </c>
      <c r="D247" s="44" t="s">
        <v>145</v>
      </c>
      <c r="E247" s="44" t="s">
        <v>51</v>
      </c>
      <c r="G247" s="44">
        <v>291</v>
      </c>
      <c r="H247" s="44" t="s">
        <v>2435</v>
      </c>
    </row>
    <row r="248" spans="1:8">
      <c r="A248" s="31">
        <f>COUNTIF('BOM Atual ZPCS12'!F:F,B248)+(1-(SUMIF(Invoice!$A:$A,$B248,Invoice!$B:$B)/100000000000))</f>
        <v>2</v>
      </c>
      <c r="B248" s="52" t="s">
        <v>2011</v>
      </c>
      <c r="C248" s="44" t="s">
        <v>2437</v>
      </c>
      <c r="D248" s="44" t="s">
        <v>145</v>
      </c>
      <c r="E248" s="44" t="s">
        <v>51</v>
      </c>
      <c r="G248" s="44">
        <v>292</v>
      </c>
      <c r="H248" s="44" t="s">
        <v>2435</v>
      </c>
    </row>
    <row r="249" spans="1:8">
      <c r="A249" s="31">
        <f>COUNTIF('BOM Atual ZPCS12'!F:F,B249)+(1-(SUMIF(Invoice!$A:$A,$B249,Invoice!$B:$B)/100000000000))</f>
        <v>2</v>
      </c>
      <c r="B249" s="52" t="s">
        <v>2008</v>
      </c>
      <c r="C249" s="44" t="s">
        <v>2438</v>
      </c>
      <c r="D249" s="44" t="s">
        <v>145</v>
      </c>
      <c r="E249" s="44" t="s">
        <v>51</v>
      </c>
      <c r="G249" s="44">
        <v>292</v>
      </c>
      <c r="H249" s="44" t="s">
        <v>2435</v>
      </c>
    </row>
    <row r="250" spans="1:8">
      <c r="A250" s="31">
        <f>COUNTIF('BOM Atual ZPCS12'!F:F,B250)+(1-(SUMIF(Invoice!$A:$A,$B250,Invoice!$B:$B)/100000000000))</f>
        <v>1.9999999850000001</v>
      </c>
      <c r="B250" s="52" t="s">
        <v>289</v>
      </c>
      <c r="C250" s="44" t="s">
        <v>2439</v>
      </c>
      <c r="D250" s="44" t="s">
        <v>145</v>
      </c>
      <c r="E250" s="44" t="s">
        <v>51</v>
      </c>
      <c r="G250" s="44">
        <v>294</v>
      </c>
      <c r="H250" s="44" t="s">
        <v>2435</v>
      </c>
    </row>
    <row r="251" spans="1:8">
      <c r="A251" s="31">
        <f>COUNTIF('BOM Atual ZPCS12'!F:F,B251)+(1-(SUMIF(Invoice!$A:$A,$B251,Invoice!$B:$B)/100000000000))</f>
        <v>2</v>
      </c>
      <c r="B251" s="52" t="s">
        <v>291</v>
      </c>
      <c r="C251" s="44" t="s">
        <v>292</v>
      </c>
      <c r="D251" s="44" t="s">
        <v>145</v>
      </c>
      <c r="E251" s="44" t="s">
        <v>51</v>
      </c>
      <c r="G251" s="44">
        <v>294</v>
      </c>
      <c r="H251" s="44" t="s">
        <v>2435</v>
      </c>
    </row>
    <row r="252" spans="1:8">
      <c r="A252" s="31">
        <f>COUNTIF('BOM Atual ZPCS12'!F:F,B252)+(1-(SUMIF(Invoice!$A:$A,$B252,Invoice!$B:$B)/100000000000))</f>
        <v>2</v>
      </c>
      <c r="B252" s="52" t="s">
        <v>431</v>
      </c>
      <c r="C252" s="44" t="s">
        <v>432</v>
      </c>
      <c r="D252" s="44" t="s">
        <v>145</v>
      </c>
      <c r="E252" s="44" t="s">
        <v>51</v>
      </c>
      <c r="G252" s="44">
        <v>294</v>
      </c>
      <c r="H252" s="44" t="s">
        <v>2435</v>
      </c>
    </row>
    <row r="253" spans="1:8">
      <c r="A253" s="31">
        <f>COUNTIF('BOM Atual ZPCS12'!F:F,B253)+(1-(SUMIF(Invoice!$A:$A,$B253,Invoice!$B:$B)/100000000000))</f>
        <v>1.9999999850000001</v>
      </c>
      <c r="B253" s="52" t="s">
        <v>433</v>
      </c>
      <c r="C253" s="44" t="s">
        <v>434</v>
      </c>
      <c r="D253" s="44" t="s">
        <v>145</v>
      </c>
      <c r="E253" s="44" t="s">
        <v>51</v>
      </c>
      <c r="G253" s="44">
        <v>294</v>
      </c>
      <c r="H253" s="44" t="s">
        <v>2435</v>
      </c>
    </row>
    <row r="254" spans="1:8">
      <c r="A254" s="31">
        <f>COUNTIF('BOM Atual ZPCS12'!F:F,B254)+(1-(SUMIF(Invoice!$A:$A,$B254,Invoice!$B:$B)/100000000000))</f>
        <v>2</v>
      </c>
      <c r="B254" s="52" t="s">
        <v>435</v>
      </c>
      <c r="C254" s="44" t="s">
        <v>436</v>
      </c>
      <c r="D254" s="44" t="s">
        <v>145</v>
      </c>
      <c r="E254" s="44" t="s">
        <v>51</v>
      </c>
      <c r="G254" s="44">
        <v>294</v>
      </c>
      <c r="H254" s="44" t="s">
        <v>2435</v>
      </c>
    </row>
    <row r="255" spans="1:8">
      <c r="A255" s="31">
        <f>COUNTIF('BOM Atual ZPCS12'!F:F,B255)+(1-(SUMIF(Invoice!$A:$A,$B255,Invoice!$B:$B)/100000000000))</f>
        <v>2</v>
      </c>
      <c r="B255" s="52" t="s">
        <v>386</v>
      </c>
      <c r="C255" s="44" t="s">
        <v>2440</v>
      </c>
      <c r="D255" s="44" t="s">
        <v>145</v>
      </c>
      <c r="E255" s="44" t="s">
        <v>51</v>
      </c>
      <c r="G255" s="44">
        <v>297</v>
      </c>
      <c r="H255" s="44" t="s">
        <v>2435</v>
      </c>
    </row>
    <row r="256" spans="1:8">
      <c r="A256" s="31">
        <f>COUNTIF('BOM Atual ZPCS12'!F:F,B256)+(1-(SUMIF(Invoice!$A:$A,$B256,Invoice!$B:$B)/100000000000))</f>
        <v>2</v>
      </c>
      <c r="B256" s="52" t="s">
        <v>389</v>
      </c>
      <c r="C256" s="44" t="s">
        <v>2441</v>
      </c>
      <c r="D256" s="44" t="s">
        <v>145</v>
      </c>
      <c r="E256" s="44" t="s">
        <v>51</v>
      </c>
      <c r="G256" s="44">
        <v>297</v>
      </c>
      <c r="H256" s="44" t="s">
        <v>2435</v>
      </c>
    </row>
    <row r="257" spans="1:8">
      <c r="A257" s="31">
        <f>COUNTIF('BOM Atual ZPCS12'!F:F,B257)+(1-(SUMIF(Invoice!$A:$A,$B257,Invoice!$B:$B)/100000000000))</f>
        <v>2</v>
      </c>
      <c r="B257" s="52" t="s">
        <v>391</v>
      </c>
      <c r="C257" s="44" t="s">
        <v>2442</v>
      </c>
      <c r="D257" s="44" t="s">
        <v>145</v>
      </c>
      <c r="E257" s="44" t="s">
        <v>51</v>
      </c>
      <c r="G257" s="44">
        <v>297</v>
      </c>
      <c r="H257" s="44" t="s">
        <v>2435</v>
      </c>
    </row>
    <row r="258" spans="1:8">
      <c r="A258" s="31">
        <f>COUNTIF('BOM Atual ZPCS12'!F:F,B258)+(1-(SUMIF(Invoice!$A:$A,$B258,Invoice!$B:$B)/100000000000))</f>
        <v>2</v>
      </c>
      <c r="B258" s="52" t="s">
        <v>393</v>
      </c>
      <c r="C258" s="44" t="s">
        <v>2443</v>
      </c>
      <c r="D258" s="44" t="s">
        <v>145</v>
      </c>
      <c r="E258" s="44" t="s">
        <v>51</v>
      </c>
      <c r="G258" s="44">
        <v>297</v>
      </c>
      <c r="H258" s="44" t="s">
        <v>2435</v>
      </c>
    </row>
    <row r="259" spans="1:8">
      <c r="A259" s="31">
        <f>COUNTIF('BOM Atual ZPCS12'!F:F,B259)+(1-(SUMIF(Invoice!$A:$A,$B259,Invoice!$B:$B)/100000000000))</f>
        <v>1.99999916</v>
      </c>
      <c r="B259" s="52" t="s">
        <v>395</v>
      </c>
      <c r="C259" s="44" t="s">
        <v>2444</v>
      </c>
      <c r="D259" s="44" t="s">
        <v>145</v>
      </c>
      <c r="E259" s="44" t="s">
        <v>51</v>
      </c>
      <c r="G259" s="44">
        <v>297</v>
      </c>
      <c r="H259" s="44" t="s">
        <v>2435</v>
      </c>
    </row>
    <row r="260" spans="1:8">
      <c r="A260" s="31">
        <f>COUNTIF('BOM Atual ZPCS12'!F:F,B260)+(1-(SUMIF(Invoice!$A:$A,$B260,Invoice!$B:$B)/100000000000))</f>
        <v>1</v>
      </c>
      <c r="B260" s="52" t="s">
        <v>2445</v>
      </c>
      <c r="C260" s="44" t="s">
        <v>2446</v>
      </c>
      <c r="D260" s="44" t="s">
        <v>145</v>
      </c>
      <c r="E260" s="44" t="s">
        <v>51</v>
      </c>
      <c r="G260" s="44">
        <v>297</v>
      </c>
      <c r="H260" s="44" t="s">
        <v>2435</v>
      </c>
    </row>
    <row r="261" spans="1:8">
      <c r="A261" s="31">
        <f>COUNTIF('BOM Atual ZPCS12'!F:F,B261)+(1-(SUMIF(Invoice!$A:$A,$B261,Invoice!$B:$B)/100000000000))</f>
        <v>1</v>
      </c>
      <c r="B261" s="52" t="s">
        <v>2447</v>
      </c>
      <c r="C261" s="44" t="s">
        <v>2448</v>
      </c>
      <c r="D261" s="44" t="s">
        <v>145</v>
      </c>
      <c r="E261" s="44" t="s">
        <v>51</v>
      </c>
      <c r="G261" s="44">
        <v>297</v>
      </c>
      <c r="H261" s="44" t="s">
        <v>2435</v>
      </c>
    </row>
    <row r="262" spans="1:8">
      <c r="A262" s="31">
        <f>COUNTIF('BOM Atual ZPCS12'!F:F,B262)+(1-(SUMIF(Invoice!$A:$A,$B262,Invoice!$B:$B)/100000000000))</f>
        <v>2</v>
      </c>
      <c r="B262" s="52" t="s">
        <v>2449</v>
      </c>
      <c r="C262" s="44" t="s">
        <v>2450</v>
      </c>
      <c r="D262" s="44" t="s">
        <v>145</v>
      </c>
      <c r="E262" s="44" t="s">
        <v>51</v>
      </c>
      <c r="G262" s="44">
        <v>298</v>
      </c>
      <c r="H262" s="44" t="s">
        <v>2435</v>
      </c>
    </row>
    <row r="263" spans="1:8">
      <c r="A263" s="31">
        <f>COUNTIF('BOM Atual ZPCS12'!F:F,B263)+(1-(SUMIF(Invoice!$A:$A,$B263,Invoice!$B:$B)/100000000000))</f>
        <v>1.9999999000000002</v>
      </c>
      <c r="B263" s="52" t="s">
        <v>2451</v>
      </c>
      <c r="C263" s="44" t="s">
        <v>2452</v>
      </c>
      <c r="D263" s="44" t="s">
        <v>145</v>
      </c>
      <c r="E263" s="44" t="s">
        <v>51</v>
      </c>
      <c r="G263" s="44">
        <v>298</v>
      </c>
      <c r="H263" s="44" t="s">
        <v>2435</v>
      </c>
    </row>
    <row r="264" spans="1:8">
      <c r="A264" s="31">
        <f>COUNTIF('BOM Atual ZPCS12'!F:F,B264)+(1-(SUMIF(Invoice!$A:$A,$B264,Invoice!$B:$B)/100000000000))</f>
        <v>1</v>
      </c>
      <c r="B264" s="52" t="s">
        <v>2453</v>
      </c>
      <c r="C264" s="44" t="s">
        <v>2454</v>
      </c>
      <c r="D264" s="44" t="s">
        <v>145</v>
      </c>
      <c r="E264" s="44" t="s">
        <v>51</v>
      </c>
      <c r="G264" s="44">
        <v>299</v>
      </c>
      <c r="H264" s="44" t="s">
        <v>2435</v>
      </c>
    </row>
    <row r="265" spans="1:8">
      <c r="A265" s="31">
        <f>COUNTIF('BOM Atual ZPCS12'!F:F,B265)+(1-(SUMIF(Invoice!$A:$A,$B265,Invoice!$B:$B)/100000000000))</f>
        <v>1.999999925</v>
      </c>
      <c r="B265" s="52" t="s">
        <v>280</v>
      </c>
      <c r="C265" s="44" t="s">
        <v>281</v>
      </c>
      <c r="D265" s="44" t="s">
        <v>145</v>
      </c>
      <c r="E265" s="44" t="s">
        <v>51</v>
      </c>
      <c r="G265" s="44">
        <v>299</v>
      </c>
      <c r="H265" s="44" t="s">
        <v>2435</v>
      </c>
    </row>
    <row r="266" spans="1:8">
      <c r="A266" s="31">
        <f>COUNTIF('BOM Atual ZPCS12'!F:F,B266)+(1-(SUMIF(Invoice!$A:$A,$B266,Invoice!$B:$B)/100000000000))</f>
        <v>2</v>
      </c>
      <c r="B266" s="52" t="s">
        <v>282</v>
      </c>
      <c r="C266" s="44" t="s">
        <v>2455</v>
      </c>
      <c r="D266" s="44" t="s">
        <v>145</v>
      </c>
      <c r="E266" s="44" t="s">
        <v>51</v>
      </c>
      <c r="G266" s="44">
        <v>299</v>
      </c>
      <c r="H266" s="44" t="s">
        <v>2435</v>
      </c>
    </row>
    <row r="267" spans="1:8">
      <c r="A267" s="31">
        <f>COUNTIF('BOM Atual ZPCS12'!F:F,B267)+(1-(SUMIF(Invoice!$A:$A,$B267,Invoice!$B:$B)/100000000000))</f>
        <v>2</v>
      </c>
      <c r="B267" s="52" t="s">
        <v>482</v>
      </c>
      <c r="C267" s="44" t="s">
        <v>483</v>
      </c>
      <c r="D267" s="44" t="s">
        <v>145</v>
      </c>
      <c r="E267" s="44" t="s">
        <v>51</v>
      </c>
      <c r="G267" s="44">
        <v>299</v>
      </c>
      <c r="H267" s="44" t="s">
        <v>2435</v>
      </c>
    </row>
    <row r="268" spans="1:8">
      <c r="A268" s="31">
        <f>COUNTIF('BOM Atual ZPCS12'!F:F,B268)+(1-(SUMIF(Invoice!$A:$A,$B268,Invoice!$B:$B)/100000000000))</f>
        <v>2</v>
      </c>
      <c r="B268" s="52" t="s">
        <v>484</v>
      </c>
      <c r="C268" s="44" t="s">
        <v>485</v>
      </c>
      <c r="D268" s="44" t="s">
        <v>145</v>
      </c>
      <c r="E268" s="44" t="s">
        <v>51</v>
      </c>
      <c r="G268" s="44">
        <v>299</v>
      </c>
      <c r="H268" s="44" t="s">
        <v>2435</v>
      </c>
    </row>
    <row r="269" spans="1:8">
      <c r="A269" s="31">
        <f>COUNTIF('BOM Atual ZPCS12'!F:F,B269)+(1-(SUMIF(Invoice!$A:$A,$B269,Invoice!$B:$B)/100000000000))</f>
        <v>1.9999997899999999</v>
      </c>
      <c r="B269" s="52" t="s">
        <v>486</v>
      </c>
      <c r="C269" s="44" t="s">
        <v>2456</v>
      </c>
      <c r="D269" s="44" t="s">
        <v>145</v>
      </c>
      <c r="E269" s="44" t="s">
        <v>51</v>
      </c>
      <c r="G269" s="44">
        <v>299</v>
      </c>
      <c r="H269" s="44" t="s">
        <v>2435</v>
      </c>
    </row>
    <row r="270" spans="1:8">
      <c r="A270" s="31">
        <f>COUNTIF('BOM Atual ZPCS12'!F:F,B270)+(1-(SUMIF(Invoice!$A:$A,$B270,Invoice!$B:$B)/100000000000))</f>
        <v>1</v>
      </c>
      <c r="B270" s="52" t="s">
        <v>2457</v>
      </c>
      <c r="C270" s="44" t="s">
        <v>2458</v>
      </c>
      <c r="D270" s="44" t="s">
        <v>145</v>
      </c>
      <c r="E270" s="44" t="s">
        <v>51</v>
      </c>
      <c r="G270" s="44">
        <v>301</v>
      </c>
      <c r="H270" s="44" t="s">
        <v>2435</v>
      </c>
    </row>
    <row r="271" spans="1:8">
      <c r="A271" s="31">
        <f>COUNTIF('BOM Atual ZPCS12'!F:F,B271)+(1-(SUMIF(Invoice!$A:$A,$B271,Invoice!$B:$B)/100000000000))</f>
        <v>1.9999999550000001</v>
      </c>
      <c r="B271" s="52" t="s">
        <v>314</v>
      </c>
      <c r="C271" s="44" t="s">
        <v>2459</v>
      </c>
      <c r="D271" s="44" t="s">
        <v>145</v>
      </c>
      <c r="E271" s="44" t="s">
        <v>51</v>
      </c>
      <c r="G271" s="44">
        <v>301</v>
      </c>
      <c r="H271" s="44" t="s">
        <v>2435</v>
      </c>
    </row>
    <row r="272" spans="1:8">
      <c r="A272" s="31">
        <f>COUNTIF('BOM Atual ZPCS12'!F:F,B272)+(1-(SUMIF(Invoice!$A:$A,$B272,Invoice!$B:$B)/100000000000))</f>
        <v>2</v>
      </c>
      <c r="B272" s="52" t="s">
        <v>2047</v>
      </c>
      <c r="C272" s="44" t="s">
        <v>2048</v>
      </c>
      <c r="D272" s="44" t="s">
        <v>145</v>
      </c>
      <c r="E272" s="44" t="s">
        <v>51</v>
      </c>
      <c r="G272" s="44">
        <v>302</v>
      </c>
      <c r="H272" s="44" t="s">
        <v>2435</v>
      </c>
    </row>
    <row r="273" spans="1:8">
      <c r="A273" s="31">
        <f>COUNTIF('BOM Atual ZPCS12'!F:F,B273)+(1-(SUMIF(Invoice!$A:$A,$B273,Invoice!$B:$B)/100000000000))</f>
        <v>2</v>
      </c>
      <c r="B273" s="52" t="s">
        <v>2049</v>
      </c>
      <c r="C273" s="44" t="s">
        <v>2050</v>
      </c>
      <c r="D273" s="44" t="s">
        <v>145</v>
      </c>
      <c r="E273" s="44" t="s">
        <v>51</v>
      </c>
      <c r="G273" s="44">
        <v>302</v>
      </c>
      <c r="H273" s="44" t="s">
        <v>2435</v>
      </c>
    </row>
    <row r="274" spans="1:8">
      <c r="A274" s="31">
        <f>COUNTIF('BOM Atual ZPCS12'!F:F,B274)+(1-(SUMIF(Invoice!$A:$A,$B274,Invoice!$B:$B)/100000000000))</f>
        <v>1.9999999850000001</v>
      </c>
      <c r="B274" s="52" t="s">
        <v>2045</v>
      </c>
      <c r="C274" s="44" t="s">
        <v>2046</v>
      </c>
      <c r="D274" s="44" t="s">
        <v>145</v>
      </c>
      <c r="E274" s="44" t="s">
        <v>51</v>
      </c>
      <c r="G274" s="44">
        <v>302</v>
      </c>
      <c r="H274" s="44" t="s">
        <v>2435</v>
      </c>
    </row>
    <row r="275" spans="1:8">
      <c r="A275" s="31">
        <f>COUNTIF('BOM Atual ZPCS12'!F:F,B275)+(1-(SUMIF(Invoice!$A:$A,$B275,Invoice!$B:$B)/100000000000))</f>
        <v>1</v>
      </c>
      <c r="B275" s="52" t="s">
        <v>2460</v>
      </c>
      <c r="C275" s="44" t="s">
        <v>2461</v>
      </c>
      <c r="D275" s="44" t="s">
        <v>145</v>
      </c>
      <c r="E275" s="44" t="s">
        <v>51</v>
      </c>
      <c r="G275" s="44">
        <v>305</v>
      </c>
      <c r="H275" s="44" t="s">
        <v>2435</v>
      </c>
    </row>
    <row r="276" spans="1:8">
      <c r="A276" s="31">
        <f>COUNTIF('BOM Atual ZPCS12'!F:F,B276)+(1-(SUMIF(Invoice!$A:$A,$B276,Invoice!$B:$B)/100000000000))</f>
        <v>1</v>
      </c>
      <c r="B276" s="52" t="s">
        <v>2462</v>
      </c>
      <c r="C276" s="44" t="s">
        <v>2463</v>
      </c>
      <c r="D276" s="44" t="s">
        <v>145</v>
      </c>
      <c r="E276" s="44" t="s">
        <v>51</v>
      </c>
      <c r="G276" s="44">
        <v>305</v>
      </c>
      <c r="H276" s="44" t="s">
        <v>2435</v>
      </c>
    </row>
    <row r="277" spans="1:8">
      <c r="A277" s="31">
        <f>COUNTIF('BOM Atual ZPCS12'!F:F,B277)+(1-(SUMIF(Invoice!$A:$A,$B277,Invoice!$B:$B)/100000000000))</f>
        <v>1</v>
      </c>
      <c r="B277" s="52" t="s">
        <v>2464</v>
      </c>
      <c r="C277" s="44" t="s">
        <v>2465</v>
      </c>
      <c r="D277" s="44" t="s">
        <v>145</v>
      </c>
      <c r="E277" s="44" t="s">
        <v>51</v>
      </c>
      <c r="G277" s="44">
        <v>305</v>
      </c>
      <c r="H277" s="44" t="s">
        <v>2435</v>
      </c>
    </row>
    <row r="278" spans="1:8">
      <c r="A278" s="31">
        <f>COUNTIF('BOM Atual ZPCS12'!F:F,B278)+(1-(SUMIF(Invoice!$A:$A,$B278,Invoice!$B:$B)/100000000000))</f>
        <v>1</v>
      </c>
      <c r="B278" s="52" t="s">
        <v>2466</v>
      </c>
      <c r="C278" s="44" t="s">
        <v>2467</v>
      </c>
      <c r="D278" s="44" t="s">
        <v>145</v>
      </c>
      <c r="E278" s="44" t="s">
        <v>51</v>
      </c>
      <c r="G278" s="44">
        <v>305</v>
      </c>
      <c r="H278" s="44" t="s">
        <v>2435</v>
      </c>
    </row>
    <row r="279" spans="1:8">
      <c r="A279" s="31">
        <f>COUNTIF('BOM Atual ZPCS12'!F:F,B279)+(1-(SUMIF(Invoice!$A:$A,$B279,Invoice!$B:$B)/100000000000))</f>
        <v>1</v>
      </c>
      <c r="B279" s="52" t="s">
        <v>2468</v>
      </c>
      <c r="C279" s="44" t="s">
        <v>2469</v>
      </c>
      <c r="D279" s="44" t="s">
        <v>145</v>
      </c>
      <c r="E279" s="44" t="s">
        <v>51</v>
      </c>
      <c r="G279" s="44">
        <v>305</v>
      </c>
      <c r="H279" s="44" t="s">
        <v>2435</v>
      </c>
    </row>
    <row r="280" spans="1:8">
      <c r="A280" s="31">
        <f>COUNTIF('BOM Atual ZPCS12'!F:F,B280)+(1-(SUMIF(Invoice!$A:$A,$B280,Invoice!$B:$B)/100000000000))</f>
        <v>1.9999999850000001</v>
      </c>
      <c r="B280" s="52" t="s">
        <v>2038</v>
      </c>
      <c r="C280" s="44" t="s">
        <v>2039</v>
      </c>
      <c r="D280" s="44" t="s">
        <v>145</v>
      </c>
      <c r="E280" s="44" t="s">
        <v>51</v>
      </c>
      <c r="G280" s="44">
        <v>310</v>
      </c>
      <c r="H280" s="44" t="s">
        <v>2435</v>
      </c>
    </row>
    <row r="281" spans="1:8">
      <c r="A281" s="31">
        <f>COUNTIF('BOM Atual ZPCS12'!F:F,B281)+(1-(SUMIF(Invoice!$A:$A,$B281,Invoice!$B:$B)/100000000000))</f>
        <v>1</v>
      </c>
      <c r="B281" s="52" t="s">
        <v>2470</v>
      </c>
      <c r="C281" s="44" t="s">
        <v>2471</v>
      </c>
      <c r="D281" s="44" t="s">
        <v>145</v>
      </c>
      <c r="E281" s="44" t="s">
        <v>51</v>
      </c>
      <c r="G281" s="44">
        <v>310</v>
      </c>
      <c r="H281" s="44" t="s">
        <v>2435</v>
      </c>
    </row>
    <row r="282" spans="1:8">
      <c r="A282" s="31">
        <f>COUNTIF('BOM Atual ZPCS12'!F:F,B282)+(1-(SUMIF(Invoice!$A:$A,$B282,Invoice!$B:$B)/100000000000))</f>
        <v>1</v>
      </c>
      <c r="B282" s="52" t="s">
        <v>2472</v>
      </c>
      <c r="C282" s="44" t="s">
        <v>2473</v>
      </c>
      <c r="D282" s="44" t="s">
        <v>145</v>
      </c>
      <c r="E282" s="44" t="s">
        <v>51</v>
      </c>
      <c r="G282" s="44">
        <v>310</v>
      </c>
      <c r="H282" s="44" t="s">
        <v>2435</v>
      </c>
    </row>
    <row r="283" spans="1:8">
      <c r="A283" s="31">
        <f>COUNTIF('BOM Atual ZPCS12'!F:F,B283)+(1-(SUMIF(Invoice!$A:$A,$B283,Invoice!$B:$B)/100000000000))</f>
        <v>1</v>
      </c>
      <c r="B283" s="52" t="s">
        <v>2474</v>
      </c>
      <c r="C283" s="44" t="s">
        <v>2475</v>
      </c>
      <c r="D283" s="44" t="s">
        <v>145</v>
      </c>
      <c r="E283" s="44" t="s">
        <v>51</v>
      </c>
      <c r="G283" s="44">
        <v>313</v>
      </c>
      <c r="H283" s="44" t="s">
        <v>2435</v>
      </c>
    </row>
    <row r="284" spans="1:8">
      <c r="A284" s="31">
        <f>COUNTIF('BOM Atual ZPCS12'!F:F,B284)+(1-(SUMIF(Invoice!$A:$A,$B284,Invoice!$B:$B)/100000000000))</f>
        <v>1</v>
      </c>
      <c r="B284" s="52" t="s">
        <v>2476</v>
      </c>
      <c r="C284" s="44" t="s">
        <v>2477</v>
      </c>
      <c r="D284" s="44" t="s">
        <v>145</v>
      </c>
      <c r="E284" s="44" t="s">
        <v>51</v>
      </c>
      <c r="G284" s="44">
        <v>313</v>
      </c>
      <c r="H284" s="44" t="s">
        <v>2435</v>
      </c>
    </row>
    <row r="285" spans="1:8">
      <c r="A285" s="31">
        <f>COUNTIF('BOM Atual ZPCS12'!F:F,B285)+(1-(SUMIF(Invoice!$A:$A,$B285,Invoice!$B:$B)/100000000000))</f>
        <v>1</v>
      </c>
      <c r="B285" s="52" t="s">
        <v>2478</v>
      </c>
      <c r="C285" s="44" t="s">
        <v>2479</v>
      </c>
      <c r="D285" s="44" t="s">
        <v>145</v>
      </c>
      <c r="E285" s="44" t="s">
        <v>51</v>
      </c>
      <c r="G285" s="44">
        <v>313</v>
      </c>
      <c r="H285" s="44" t="s">
        <v>2435</v>
      </c>
    </row>
    <row r="286" spans="1:8">
      <c r="A286" s="31">
        <f>COUNTIF('BOM Atual ZPCS12'!F:F,B286)+(1-(SUMIF(Invoice!$A:$A,$B286,Invoice!$B:$B)/100000000000))</f>
        <v>1</v>
      </c>
      <c r="B286" s="52" t="s">
        <v>2480</v>
      </c>
      <c r="C286" s="44" t="s">
        <v>2481</v>
      </c>
      <c r="D286" s="44" t="s">
        <v>145</v>
      </c>
      <c r="E286" s="44" t="s">
        <v>51</v>
      </c>
      <c r="G286" s="44">
        <v>315</v>
      </c>
      <c r="H286" s="44" t="s">
        <v>2435</v>
      </c>
    </row>
    <row r="287" spans="1:8">
      <c r="A287" s="31">
        <f>COUNTIF('BOM Atual ZPCS12'!F:F,B287)+(1-(SUMIF(Invoice!$A:$A,$B287,Invoice!$B:$B)/100000000000))</f>
        <v>1</v>
      </c>
      <c r="B287" s="52" t="s">
        <v>2482</v>
      </c>
      <c r="C287" s="44" t="s">
        <v>2483</v>
      </c>
      <c r="D287" s="44" t="s">
        <v>145</v>
      </c>
      <c r="E287" s="44" t="s">
        <v>51</v>
      </c>
      <c r="G287" s="44">
        <v>315</v>
      </c>
      <c r="H287" s="44" t="s">
        <v>2435</v>
      </c>
    </row>
    <row r="288" spans="1:8">
      <c r="A288" s="31">
        <f>COUNTIF('BOM Atual ZPCS12'!F:F,B288)+(1-(SUMIF(Invoice!$A:$A,$B288,Invoice!$B:$B)/100000000000))</f>
        <v>1</v>
      </c>
      <c r="B288" s="52" t="s">
        <v>2484</v>
      </c>
      <c r="C288" s="44" t="s">
        <v>2485</v>
      </c>
      <c r="D288" s="44" t="s">
        <v>145</v>
      </c>
      <c r="E288" s="44" t="s">
        <v>51</v>
      </c>
      <c r="G288" s="44">
        <v>315</v>
      </c>
      <c r="H288" s="44" t="s">
        <v>2435</v>
      </c>
    </row>
    <row r="289" spans="1:8">
      <c r="A289" s="31">
        <f>COUNTIF('BOM Atual ZPCS12'!F:F,B289)+(1-(SUMIF(Invoice!$A:$A,$B289,Invoice!$B:$B)/100000000000))</f>
        <v>1</v>
      </c>
      <c r="B289" s="52" t="s">
        <v>2486</v>
      </c>
      <c r="C289" s="44" t="s">
        <v>2487</v>
      </c>
      <c r="D289" s="44" t="s">
        <v>145</v>
      </c>
      <c r="E289" s="44" t="s">
        <v>51</v>
      </c>
      <c r="G289" s="44">
        <v>315</v>
      </c>
      <c r="H289" s="44" t="s">
        <v>2435</v>
      </c>
    </row>
    <row r="290" spans="1:8">
      <c r="A290" s="31">
        <f>COUNTIF('BOM Atual ZPCS12'!F:F,B290)+(1-(SUMIF(Invoice!$A:$A,$B290,Invoice!$B:$B)/100000000000))</f>
        <v>1</v>
      </c>
      <c r="B290" s="52" t="s">
        <v>2488</v>
      </c>
      <c r="C290" s="44" t="s">
        <v>2489</v>
      </c>
      <c r="D290" s="44" t="s">
        <v>145</v>
      </c>
      <c r="E290" s="44" t="s">
        <v>51</v>
      </c>
      <c r="G290" s="44">
        <v>315</v>
      </c>
      <c r="H290" s="44" t="s">
        <v>2435</v>
      </c>
    </row>
    <row r="291" spans="1:8">
      <c r="A291" s="31">
        <f>COUNTIF('BOM Atual ZPCS12'!F:F,B291)+(1-(SUMIF(Invoice!$A:$A,$B291,Invoice!$B:$B)/100000000000))</f>
        <v>1</v>
      </c>
      <c r="B291" s="52" t="s">
        <v>162</v>
      </c>
      <c r="C291" s="44" t="s">
        <v>2490</v>
      </c>
      <c r="D291" s="44" t="s">
        <v>145</v>
      </c>
      <c r="E291" s="44" t="s">
        <v>51</v>
      </c>
      <c r="G291" s="44">
        <v>321</v>
      </c>
      <c r="H291" s="44" t="s">
        <v>2435</v>
      </c>
    </row>
    <row r="292" spans="1:8">
      <c r="A292" s="31">
        <f>COUNTIF('BOM Atual ZPCS12'!F:F,B292)+(1-(SUMIF(Invoice!$A:$A,$B292,Invoice!$B:$B)/100000000000))</f>
        <v>1</v>
      </c>
      <c r="B292" s="52" t="s">
        <v>164</v>
      </c>
      <c r="C292" s="44" t="s">
        <v>2491</v>
      </c>
      <c r="D292" s="44" t="s">
        <v>145</v>
      </c>
      <c r="E292" s="44" t="s">
        <v>51</v>
      </c>
      <c r="G292" s="44">
        <v>321</v>
      </c>
      <c r="H292" s="44" t="s">
        <v>2435</v>
      </c>
    </row>
    <row r="293" spans="1:8">
      <c r="A293" s="31">
        <f>COUNTIF('BOM Atual ZPCS12'!F:F,B293)+(1-(SUMIF(Invoice!$A:$A,$B293,Invoice!$B:$B)/100000000000))</f>
        <v>1</v>
      </c>
      <c r="B293" s="52" t="s">
        <v>2492</v>
      </c>
      <c r="C293" s="44" t="s">
        <v>2493</v>
      </c>
      <c r="D293" s="44" t="s">
        <v>145</v>
      </c>
      <c r="E293" s="44" t="s">
        <v>51</v>
      </c>
      <c r="G293" s="44">
        <v>322</v>
      </c>
      <c r="H293" s="44" t="s">
        <v>2435</v>
      </c>
    </row>
    <row r="294" spans="1:8">
      <c r="A294" s="31">
        <f>COUNTIF('BOM Atual ZPCS12'!F:F,B294)+(1-(SUMIF(Invoice!$A:$A,$B294,Invoice!$B:$B)/100000000000))</f>
        <v>1</v>
      </c>
      <c r="B294" s="52" t="s">
        <v>2494</v>
      </c>
      <c r="C294" s="44" t="s">
        <v>2495</v>
      </c>
      <c r="D294" s="44" t="s">
        <v>145</v>
      </c>
      <c r="E294" s="44" t="s">
        <v>51</v>
      </c>
      <c r="G294" s="44">
        <v>322</v>
      </c>
      <c r="H294" s="44" t="s">
        <v>2435</v>
      </c>
    </row>
    <row r="295" spans="1:8">
      <c r="A295" s="31">
        <f>COUNTIF('BOM Atual ZPCS12'!F:F,B295)+(1-(SUMIF(Invoice!$A:$A,$B295,Invoice!$B:$B)/100000000000))</f>
        <v>1</v>
      </c>
      <c r="B295" s="52" t="s">
        <v>2496</v>
      </c>
      <c r="C295" s="44" t="s">
        <v>2497</v>
      </c>
      <c r="D295" s="44" t="s">
        <v>145</v>
      </c>
      <c r="E295" s="44" t="s">
        <v>51</v>
      </c>
      <c r="G295" s="44">
        <v>322</v>
      </c>
      <c r="H295" s="44" t="s">
        <v>2435</v>
      </c>
    </row>
    <row r="296" spans="1:8">
      <c r="A296" s="31">
        <f>COUNTIF('BOM Atual ZPCS12'!F:F,B296)+(1-(SUMIF(Invoice!$A:$A,$B296,Invoice!$B:$B)/100000000000))</f>
        <v>1</v>
      </c>
      <c r="B296" s="52" t="s">
        <v>2498</v>
      </c>
      <c r="C296" s="44" t="s">
        <v>2499</v>
      </c>
      <c r="D296" s="44" t="s">
        <v>145</v>
      </c>
      <c r="E296" s="44" t="s">
        <v>51</v>
      </c>
      <c r="G296" s="44">
        <v>325</v>
      </c>
      <c r="H296" s="44" t="s">
        <v>2435</v>
      </c>
    </row>
    <row r="297" spans="1:8">
      <c r="A297" s="31">
        <f>COUNTIF('BOM Atual ZPCS12'!F:F,B297)+(1-(SUMIF(Invoice!$A:$A,$B297,Invoice!$B:$B)/100000000000))</f>
        <v>1</v>
      </c>
      <c r="B297" s="52" t="s">
        <v>2500</v>
      </c>
      <c r="C297" s="44" t="s">
        <v>2501</v>
      </c>
      <c r="D297" s="44" t="s">
        <v>145</v>
      </c>
      <c r="E297" s="44" t="s">
        <v>51</v>
      </c>
      <c r="G297" s="44">
        <v>325</v>
      </c>
      <c r="H297" s="44" t="s">
        <v>2435</v>
      </c>
    </row>
    <row r="298" spans="1:8">
      <c r="A298" s="31">
        <f>COUNTIF('BOM Atual ZPCS12'!F:F,B298)+(1-(SUMIF(Invoice!$A:$A,$B298,Invoice!$B:$B)/100000000000))</f>
        <v>1</v>
      </c>
      <c r="B298" s="52" t="s">
        <v>2502</v>
      </c>
      <c r="C298" s="44" t="s">
        <v>2503</v>
      </c>
      <c r="D298" s="44" t="s">
        <v>145</v>
      </c>
      <c r="E298" s="44" t="s">
        <v>51</v>
      </c>
      <c r="G298" s="44">
        <v>325</v>
      </c>
      <c r="H298" s="44" t="s">
        <v>2435</v>
      </c>
    </row>
    <row r="299" spans="1:8">
      <c r="A299" s="31">
        <f>COUNTIF('BOM Atual ZPCS12'!F:F,B299)+(1-(SUMIF(Invoice!$A:$A,$B299,Invoice!$B:$B)/100000000000))</f>
        <v>1</v>
      </c>
      <c r="B299" s="52" t="s">
        <v>2504</v>
      </c>
      <c r="C299" s="44" t="s">
        <v>2505</v>
      </c>
      <c r="D299" s="44" t="s">
        <v>145</v>
      </c>
      <c r="E299" s="44" t="s">
        <v>51</v>
      </c>
      <c r="G299" s="44">
        <v>328</v>
      </c>
      <c r="H299" s="44" t="s">
        <v>2435</v>
      </c>
    </row>
    <row r="300" spans="1:8">
      <c r="A300" s="31">
        <f>COUNTIF('BOM Atual ZPCS12'!F:F,B300)+(1-(SUMIF(Invoice!$A:$A,$B300,Invoice!$B:$B)/100000000000))</f>
        <v>1.9999999850000001</v>
      </c>
      <c r="B300" s="52" t="s">
        <v>306</v>
      </c>
      <c r="C300" s="44" t="s">
        <v>2506</v>
      </c>
      <c r="D300" s="44" t="s">
        <v>145</v>
      </c>
      <c r="E300" s="44" t="s">
        <v>51</v>
      </c>
      <c r="G300" s="44">
        <v>328</v>
      </c>
      <c r="H300" s="44" t="s">
        <v>2435</v>
      </c>
    </row>
    <row r="301" spans="1:8">
      <c r="A301" s="31">
        <f>COUNTIF('BOM Atual ZPCS12'!F:F,B301)+(1-(SUMIF(Invoice!$A:$A,$B301,Invoice!$B:$B)/100000000000))</f>
        <v>1</v>
      </c>
      <c r="B301" s="52" t="s">
        <v>2507</v>
      </c>
      <c r="C301" s="44" t="s">
        <v>2508</v>
      </c>
      <c r="D301" s="44" t="s">
        <v>145</v>
      </c>
      <c r="E301" s="44" t="s">
        <v>51</v>
      </c>
      <c r="G301" s="44">
        <v>328</v>
      </c>
      <c r="H301" s="44" t="s">
        <v>2435</v>
      </c>
    </row>
    <row r="302" spans="1:8">
      <c r="A302" s="31">
        <f>COUNTIF('BOM Atual ZPCS12'!F:F,B302)+(1-(SUMIF(Invoice!$A:$A,$B302,Invoice!$B:$B)/100000000000))</f>
        <v>1.9999998799999998</v>
      </c>
      <c r="B302" s="52" t="s">
        <v>244</v>
      </c>
      <c r="C302" s="44" t="s">
        <v>245</v>
      </c>
      <c r="D302" s="44" t="s">
        <v>145</v>
      </c>
      <c r="E302" s="44" t="s">
        <v>51</v>
      </c>
      <c r="G302" s="44">
        <v>329</v>
      </c>
      <c r="H302" s="44" t="s">
        <v>2435</v>
      </c>
    </row>
    <row r="303" spans="1:8">
      <c r="A303" s="31">
        <f>COUNTIF('BOM Atual ZPCS12'!F:F,B303)+(1-(SUMIF(Invoice!$A:$A,$B303,Invoice!$B:$B)/100000000000))</f>
        <v>2</v>
      </c>
      <c r="B303" s="52" t="s">
        <v>247</v>
      </c>
      <c r="C303" s="44" t="s">
        <v>248</v>
      </c>
      <c r="D303" s="44" t="s">
        <v>145</v>
      </c>
      <c r="E303" s="44" t="s">
        <v>51</v>
      </c>
      <c r="G303" s="44">
        <v>329</v>
      </c>
      <c r="H303" s="44" t="s">
        <v>2435</v>
      </c>
    </row>
    <row r="304" spans="1:8">
      <c r="A304" s="31">
        <f>COUNTIF('BOM Atual ZPCS12'!F:F,B304)+(1-(SUMIF(Invoice!$A:$A,$B304,Invoice!$B:$B)/100000000000))</f>
        <v>2</v>
      </c>
      <c r="B304" s="52" t="s">
        <v>256</v>
      </c>
      <c r="C304" s="44" t="s">
        <v>2509</v>
      </c>
      <c r="D304" s="44" t="s">
        <v>145</v>
      </c>
      <c r="E304" s="44" t="s">
        <v>51</v>
      </c>
      <c r="G304" s="44">
        <v>330</v>
      </c>
      <c r="H304" s="44" t="s">
        <v>2435</v>
      </c>
    </row>
    <row r="305" spans="1:8">
      <c r="A305" s="31">
        <f>COUNTIF('BOM Atual ZPCS12'!F:F,B305)+(1-(SUMIF(Invoice!$A:$A,$B305,Invoice!$B:$B)/100000000000))</f>
        <v>2</v>
      </c>
      <c r="B305" s="52" t="s">
        <v>258</v>
      </c>
      <c r="C305" s="44" t="s">
        <v>2510</v>
      </c>
      <c r="D305" s="44" t="s">
        <v>145</v>
      </c>
      <c r="E305" s="44" t="s">
        <v>51</v>
      </c>
      <c r="G305" s="44">
        <v>330</v>
      </c>
      <c r="H305" s="44" t="s">
        <v>2435</v>
      </c>
    </row>
    <row r="306" spans="1:8">
      <c r="A306" s="31">
        <f>COUNTIF('BOM Atual ZPCS12'!F:F,B306)+(1-(SUMIF(Invoice!$A:$A,$B306,Invoice!$B:$B)/100000000000))</f>
        <v>1</v>
      </c>
      <c r="B306" s="52" t="s">
        <v>2511</v>
      </c>
      <c r="C306" s="44" t="s">
        <v>2512</v>
      </c>
      <c r="D306" s="44" t="s">
        <v>145</v>
      </c>
      <c r="E306" s="44" t="s">
        <v>51</v>
      </c>
      <c r="G306" s="44">
        <v>332</v>
      </c>
      <c r="H306" s="44" t="s">
        <v>2435</v>
      </c>
    </row>
    <row r="307" spans="1:8">
      <c r="A307" s="31">
        <f>COUNTIF('BOM Atual ZPCS12'!F:F,B307)+(1-(SUMIF(Invoice!$A:$A,$B307,Invoice!$B:$B)/100000000000))</f>
        <v>1.9999999850000001</v>
      </c>
      <c r="B307" s="52" t="s">
        <v>347</v>
      </c>
      <c r="C307" s="44" t="s">
        <v>2513</v>
      </c>
      <c r="D307" s="44" t="s">
        <v>145</v>
      </c>
      <c r="E307" s="44" t="s">
        <v>51</v>
      </c>
      <c r="G307" s="44">
        <v>332</v>
      </c>
      <c r="H307" s="44" t="s">
        <v>2435</v>
      </c>
    </row>
    <row r="308" spans="1:8">
      <c r="A308" s="31">
        <f>COUNTIF('BOM Atual ZPCS12'!F:F,B308)+(1-(SUMIF(Invoice!$A:$A,$B308,Invoice!$B:$B)/100000000000))</f>
        <v>1</v>
      </c>
      <c r="B308" s="52" t="s">
        <v>2514</v>
      </c>
      <c r="C308" s="44" t="s">
        <v>2515</v>
      </c>
      <c r="D308" s="44" t="s">
        <v>145</v>
      </c>
      <c r="E308" s="44" t="s">
        <v>51</v>
      </c>
      <c r="G308" s="44">
        <v>333</v>
      </c>
      <c r="H308" s="44" t="s">
        <v>2435</v>
      </c>
    </row>
    <row r="309" spans="1:8">
      <c r="A309" s="31">
        <f>COUNTIF('BOM Atual ZPCS12'!F:F,B309)+(1-(SUMIF(Invoice!$A:$A,$B309,Invoice!$B:$B)/100000000000))</f>
        <v>1.9999999850000001</v>
      </c>
      <c r="B309" s="52" t="s">
        <v>178</v>
      </c>
      <c r="C309" s="44" t="s">
        <v>179</v>
      </c>
      <c r="D309" s="44" t="s">
        <v>145</v>
      </c>
      <c r="E309" s="44" t="s">
        <v>51</v>
      </c>
      <c r="G309" s="44">
        <v>333</v>
      </c>
      <c r="H309" s="44" t="s">
        <v>2435</v>
      </c>
    </row>
    <row r="310" spans="1:8">
      <c r="A310" s="31">
        <f>COUNTIF('BOM Atual ZPCS12'!F:F,B310)+(1-(SUMIF(Invoice!$A:$A,$B310,Invoice!$B:$B)/100000000000))</f>
        <v>1</v>
      </c>
      <c r="B310" s="52" t="s">
        <v>2516</v>
      </c>
      <c r="C310" s="44" t="s">
        <v>2517</v>
      </c>
      <c r="D310" s="44" t="s">
        <v>145</v>
      </c>
      <c r="E310" s="44" t="s">
        <v>51</v>
      </c>
      <c r="G310" s="44">
        <v>334</v>
      </c>
      <c r="H310" s="44" t="s">
        <v>2435</v>
      </c>
    </row>
    <row r="311" spans="1:8">
      <c r="A311" s="31">
        <f>COUNTIF('BOM Atual ZPCS12'!F:F,B311)+(1-(SUMIF(Invoice!$A:$A,$B311,Invoice!$B:$B)/100000000000))</f>
        <v>1</v>
      </c>
      <c r="B311" s="52" t="s">
        <v>2518</v>
      </c>
      <c r="C311" s="44" t="s">
        <v>2519</v>
      </c>
      <c r="D311" s="44" t="s">
        <v>145</v>
      </c>
      <c r="E311" s="44" t="s">
        <v>51</v>
      </c>
      <c r="G311" s="44">
        <v>334</v>
      </c>
      <c r="H311" s="44" t="s">
        <v>2435</v>
      </c>
    </row>
    <row r="312" spans="1:8">
      <c r="A312" s="31">
        <f>COUNTIF('BOM Atual ZPCS12'!F:F,B312)+(1-(SUMIF(Invoice!$A:$A,$B312,Invoice!$B:$B)/100000000000))</f>
        <v>1</v>
      </c>
      <c r="B312" s="52" t="s">
        <v>2520</v>
      </c>
      <c r="C312" s="44" t="s">
        <v>2521</v>
      </c>
      <c r="D312" s="44" t="s">
        <v>145</v>
      </c>
      <c r="E312" s="44" t="s">
        <v>51</v>
      </c>
      <c r="G312" s="44">
        <v>335</v>
      </c>
      <c r="H312" s="44" t="s">
        <v>2435</v>
      </c>
    </row>
    <row r="313" spans="1:8">
      <c r="A313" s="31">
        <f>COUNTIF('BOM Atual ZPCS12'!F:F,B313)+(1-(SUMIF(Invoice!$A:$A,$B313,Invoice!$B:$B)/100000000000))</f>
        <v>1</v>
      </c>
      <c r="B313" s="52" t="s">
        <v>2522</v>
      </c>
      <c r="C313" s="44" t="s">
        <v>2523</v>
      </c>
      <c r="D313" s="44" t="s">
        <v>145</v>
      </c>
      <c r="E313" s="44" t="s">
        <v>51</v>
      </c>
      <c r="G313" s="44">
        <v>335</v>
      </c>
      <c r="H313" s="44" t="s">
        <v>2435</v>
      </c>
    </row>
    <row r="314" spans="1:8">
      <c r="A314" s="31">
        <f>COUNTIF('BOM Atual ZPCS12'!F:F,B314)+(1-(SUMIF(Invoice!$A:$A,$B314,Invoice!$B:$B)/100000000000))</f>
        <v>1.9999999559999999</v>
      </c>
      <c r="B314" s="52" t="s">
        <v>1780</v>
      </c>
      <c r="C314" s="44" t="s">
        <v>1781</v>
      </c>
      <c r="D314" s="44" t="s">
        <v>145</v>
      </c>
      <c r="E314" s="44" t="s">
        <v>51</v>
      </c>
      <c r="G314" s="44">
        <v>336</v>
      </c>
      <c r="H314" s="44" t="s">
        <v>2435</v>
      </c>
    </row>
    <row r="315" spans="1:8">
      <c r="A315" s="31">
        <f>COUNTIF('BOM Atual ZPCS12'!F:F,B315)+(1-(SUMIF(Invoice!$A:$A,$B315,Invoice!$B:$B)/100000000000))</f>
        <v>2</v>
      </c>
      <c r="B315" s="52" t="s">
        <v>2524</v>
      </c>
      <c r="C315" s="44" t="s">
        <v>2525</v>
      </c>
      <c r="D315" s="44" t="s">
        <v>145</v>
      </c>
      <c r="E315" s="44" t="s">
        <v>51</v>
      </c>
      <c r="G315" s="44">
        <v>336</v>
      </c>
      <c r="H315" s="44" t="s">
        <v>2435</v>
      </c>
    </row>
    <row r="316" spans="1:8">
      <c r="A316" s="31">
        <f>COUNTIF('BOM Atual ZPCS12'!F:F,B316)+(1-(SUMIF(Invoice!$A:$A,$B316,Invoice!$B:$B)/100000000000))</f>
        <v>2</v>
      </c>
      <c r="B316" s="52" t="s">
        <v>1783</v>
      </c>
      <c r="C316" s="44" t="s">
        <v>1784</v>
      </c>
      <c r="D316" s="44" t="s">
        <v>145</v>
      </c>
      <c r="E316" s="44" t="s">
        <v>51</v>
      </c>
      <c r="G316" s="44">
        <v>336</v>
      </c>
      <c r="H316" s="44" t="s">
        <v>2435</v>
      </c>
    </row>
    <row r="317" spans="1:8">
      <c r="A317" s="31">
        <f>COUNTIF('BOM Atual ZPCS12'!F:F,B317)+(1-(SUMIF(Invoice!$A:$A,$B317,Invoice!$B:$B)/100000000000))</f>
        <v>2</v>
      </c>
      <c r="B317" s="52" t="s">
        <v>1785</v>
      </c>
      <c r="C317" s="44" t="s">
        <v>1786</v>
      </c>
      <c r="D317" s="44" t="s">
        <v>145</v>
      </c>
      <c r="E317" s="44" t="s">
        <v>51</v>
      </c>
      <c r="G317" s="44">
        <v>336</v>
      </c>
      <c r="H317" s="44" t="s">
        <v>2435</v>
      </c>
    </row>
    <row r="318" spans="1:8">
      <c r="A318" s="31">
        <f>COUNTIF('BOM Atual ZPCS12'!F:F,B318)+(1-(SUMIF(Invoice!$A:$A,$B318,Invoice!$B:$B)/100000000000))</f>
        <v>1</v>
      </c>
      <c r="B318" s="52" t="s">
        <v>2526</v>
      </c>
      <c r="C318" s="44" t="s">
        <v>2527</v>
      </c>
      <c r="D318" s="44" t="s">
        <v>145</v>
      </c>
      <c r="E318" s="44" t="s">
        <v>51</v>
      </c>
      <c r="G318" s="44">
        <v>337</v>
      </c>
      <c r="H318" s="44" t="s">
        <v>2435</v>
      </c>
    </row>
    <row r="319" spans="1:8">
      <c r="A319" s="31">
        <f>COUNTIF('BOM Atual ZPCS12'!F:F,B319)+(1-(SUMIF(Invoice!$A:$A,$B319,Invoice!$B:$B)/100000000000))</f>
        <v>1</v>
      </c>
      <c r="B319" s="52" t="s">
        <v>2528</v>
      </c>
      <c r="C319" s="44" t="s">
        <v>2529</v>
      </c>
      <c r="D319" s="44" t="s">
        <v>145</v>
      </c>
      <c r="E319" s="44" t="s">
        <v>51</v>
      </c>
      <c r="G319" s="44">
        <v>337</v>
      </c>
      <c r="H319" s="44" t="s">
        <v>2435</v>
      </c>
    </row>
    <row r="320" spans="1:8">
      <c r="A320" s="31">
        <f>COUNTIF('BOM Atual ZPCS12'!F:F,B320)+(1-(SUMIF(Invoice!$A:$A,$B320,Invoice!$B:$B)/100000000000))</f>
        <v>2</v>
      </c>
      <c r="B320" s="52" t="s">
        <v>1878</v>
      </c>
      <c r="C320" s="44" t="s">
        <v>1879</v>
      </c>
      <c r="D320" s="44" t="s">
        <v>145</v>
      </c>
      <c r="E320" s="44" t="s">
        <v>51</v>
      </c>
      <c r="G320" s="44">
        <v>338</v>
      </c>
      <c r="H320" s="44" t="s">
        <v>2435</v>
      </c>
    </row>
    <row r="321" spans="1:8">
      <c r="A321" s="31">
        <f>COUNTIF('BOM Atual ZPCS12'!F:F,B321)+(1-(SUMIF(Invoice!$A:$A,$B321,Invoice!$B:$B)/100000000000))</f>
        <v>1.9999999829399999</v>
      </c>
      <c r="B321" s="52" t="s">
        <v>1880</v>
      </c>
      <c r="C321" s="44" t="s">
        <v>2530</v>
      </c>
      <c r="D321" s="44" t="s">
        <v>145</v>
      </c>
      <c r="E321" s="44" t="s">
        <v>51</v>
      </c>
      <c r="G321" s="44">
        <v>338</v>
      </c>
      <c r="H321" s="44" t="s">
        <v>2435</v>
      </c>
    </row>
    <row r="322" spans="1:8">
      <c r="A322" s="31">
        <f>COUNTIF('BOM Atual ZPCS12'!F:F,B322)+(1-(SUMIF(Invoice!$A:$A,$B322,Invoice!$B:$B)/100000000000))</f>
        <v>1</v>
      </c>
      <c r="B322" s="52" t="s">
        <v>2531</v>
      </c>
      <c r="C322" s="44" t="s">
        <v>2532</v>
      </c>
      <c r="D322" s="44" t="s">
        <v>145</v>
      </c>
      <c r="E322" s="44" t="s">
        <v>51</v>
      </c>
      <c r="G322" s="44">
        <v>581</v>
      </c>
      <c r="H322" s="44" t="s">
        <v>52</v>
      </c>
    </row>
    <row r="323" spans="1:8">
      <c r="A323" s="31">
        <f>COUNTIF('BOM Atual ZPCS12'!F:F,B323)+(1-(SUMIF(Invoice!$A:$A,$B323,Invoice!$B:$B)/100000000000))</f>
        <v>1</v>
      </c>
      <c r="B323" s="52" t="s">
        <v>2533</v>
      </c>
      <c r="C323" s="44" t="s">
        <v>2534</v>
      </c>
      <c r="D323" s="44" t="s">
        <v>145</v>
      </c>
      <c r="E323" s="44" t="s">
        <v>51</v>
      </c>
      <c r="G323" s="44">
        <v>581</v>
      </c>
      <c r="H323" s="44" t="s">
        <v>52</v>
      </c>
    </row>
    <row r="324" spans="1:8">
      <c r="A324" s="31">
        <f>COUNTIF('BOM Atual ZPCS12'!F:F,B324)+(1-(SUMIF(Invoice!$A:$A,$B324,Invoice!$B:$B)/100000000000))</f>
        <v>1</v>
      </c>
      <c r="B324" s="52" t="s">
        <v>2535</v>
      </c>
      <c r="C324" s="44" t="s">
        <v>2536</v>
      </c>
      <c r="D324" s="44" t="s">
        <v>145</v>
      </c>
      <c r="E324" s="44" t="s">
        <v>51</v>
      </c>
      <c r="G324" s="44">
        <v>582</v>
      </c>
      <c r="H324" s="44" t="s">
        <v>2435</v>
      </c>
    </row>
    <row r="325" spans="1:8">
      <c r="A325" s="31">
        <f>COUNTIF('BOM Atual ZPCS12'!F:F,B325)+(1-(SUMIF(Invoice!$A:$A,$B325,Invoice!$B:$B)/100000000000))</f>
        <v>2</v>
      </c>
      <c r="B325" s="52" t="s">
        <v>2537</v>
      </c>
      <c r="C325" s="44" t="s">
        <v>2538</v>
      </c>
      <c r="D325" s="44" t="s">
        <v>145</v>
      </c>
      <c r="E325" s="44" t="s">
        <v>51</v>
      </c>
      <c r="G325" s="44">
        <v>582</v>
      </c>
      <c r="H325" s="44" t="s">
        <v>2435</v>
      </c>
    </row>
    <row r="326" spans="1:8">
      <c r="A326" s="31">
        <f>COUNTIF('BOM Atual ZPCS12'!F:F,B326)+(1-(SUMIF(Invoice!$A:$A,$B326,Invoice!$B:$B)/100000000000))</f>
        <v>1.999999984</v>
      </c>
      <c r="B326" s="52" t="s">
        <v>2539</v>
      </c>
      <c r="C326" s="44" t="s">
        <v>2540</v>
      </c>
      <c r="D326" s="44" t="s">
        <v>145</v>
      </c>
      <c r="E326" s="44" t="s">
        <v>51</v>
      </c>
      <c r="G326" s="44">
        <v>582</v>
      </c>
      <c r="H326" s="44" t="s">
        <v>2435</v>
      </c>
    </row>
    <row r="327" spans="1:8">
      <c r="A327" s="31">
        <f>COUNTIF('BOM Atual ZPCS12'!F:F,B327)+(1-(SUMIF(Invoice!$A:$A,$B327,Invoice!$B:$B)/100000000000))</f>
        <v>1</v>
      </c>
      <c r="B327" s="52" t="s">
        <v>2541</v>
      </c>
      <c r="C327" s="44" t="s">
        <v>2542</v>
      </c>
      <c r="D327" s="44" t="s">
        <v>145</v>
      </c>
      <c r="E327" s="44" t="s">
        <v>51</v>
      </c>
      <c r="G327" s="44">
        <v>583</v>
      </c>
      <c r="H327" s="44" t="s">
        <v>2435</v>
      </c>
    </row>
    <row r="328" spans="1:8">
      <c r="A328" s="31">
        <f>COUNTIF('BOM Atual ZPCS12'!F:F,B328)+(1-(SUMIF(Invoice!$A:$A,$B328,Invoice!$B:$B)/100000000000))</f>
        <v>1</v>
      </c>
      <c r="B328" s="52" t="s">
        <v>2543</v>
      </c>
      <c r="C328" s="44" t="s">
        <v>2544</v>
      </c>
      <c r="D328" s="44" t="s">
        <v>145</v>
      </c>
      <c r="E328" s="44" t="s">
        <v>51</v>
      </c>
      <c r="G328" s="44">
        <v>583</v>
      </c>
      <c r="H328" s="44" t="s">
        <v>2435</v>
      </c>
    </row>
    <row r="329" spans="1:8">
      <c r="A329" s="31">
        <f>COUNTIF('BOM Atual ZPCS12'!F:F,B329)+(1-(SUMIF(Invoice!$A:$A,$B329,Invoice!$B:$B)/100000000000))</f>
        <v>1</v>
      </c>
      <c r="B329" s="52" t="s">
        <v>2545</v>
      </c>
      <c r="C329" s="44" t="s">
        <v>2546</v>
      </c>
      <c r="D329" s="44" t="s">
        <v>145</v>
      </c>
      <c r="E329" s="44" t="s">
        <v>51</v>
      </c>
      <c r="G329" s="44">
        <v>583</v>
      </c>
      <c r="H329" s="44" t="s">
        <v>2435</v>
      </c>
    </row>
    <row r="330" spans="1:8">
      <c r="A330" s="31">
        <f>COUNTIF('BOM Atual ZPCS12'!F:F,B330)+(1-(SUMIF(Invoice!$A:$A,$B330,Invoice!$B:$B)/100000000000))</f>
        <v>1.9999999850000001</v>
      </c>
      <c r="B330" s="52" t="s">
        <v>170</v>
      </c>
      <c r="C330" s="44" t="s">
        <v>2547</v>
      </c>
      <c r="D330" s="44" t="s">
        <v>145</v>
      </c>
      <c r="E330" s="44" t="s">
        <v>51</v>
      </c>
      <c r="G330" s="44">
        <v>583</v>
      </c>
      <c r="H330" s="44" t="s">
        <v>2435</v>
      </c>
    </row>
    <row r="331" spans="1:8">
      <c r="A331" s="31">
        <f>COUNTIF('BOM Atual ZPCS12'!F:F,B331)+(1-(SUMIF(Invoice!$A:$A,$B331,Invoice!$B:$B)/100000000000))</f>
        <v>2</v>
      </c>
      <c r="B331" s="52" t="s">
        <v>173</v>
      </c>
      <c r="C331" s="44" t="s">
        <v>2548</v>
      </c>
      <c r="D331" s="44" t="s">
        <v>145</v>
      </c>
      <c r="E331" s="44" t="s">
        <v>51</v>
      </c>
      <c r="G331" s="44">
        <v>583</v>
      </c>
      <c r="H331" s="44" t="s">
        <v>2435</v>
      </c>
    </row>
    <row r="332" spans="1:8">
      <c r="A332" s="31">
        <f>COUNTIF('BOM Atual ZPCS12'!F:F,B332)+(1-(SUMIF(Invoice!$A:$A,$B332,Invoice!$B:$B)/100000000000))</f>
        <v>1</v>
      </c>
      <c r="B332" s="52" t="s">
        <v>2549</v>
      </c>
      <c r="C332" s="44" t="s">
        <v>2550</v>
      </c>
      <c r="D332" s="44" t="s">
        <v>145</v>
      </c>
      <c r="E332" s="44" t="s">
        <v>51</v>
      </c>
      <c r="G332" s="44">
        <v>584</v>
      </c>
      <c r="H332" s="44" t="s">
        <v>2435</v>
      </c>
    </row>
    <row r="333" spans="1:8">
      <c r="A333" s="31">
        <f>COUNTIF('BOM Atual ZPCS12'!F:F,B333)+(1-(SUMIF(Invoice!$A:$A,$B333,Invoice!$B:$B)/100000000000))</f>
        <v>2</v>
      </c>
      <c r="B333" s="52" t="s">
        <v>196</v>
      </c>
      <c r="C333" s="44" t="s">
        <v>2551</v>
      </c>
      <c r="D333" s="44" t="s">
        <v>145</v>
      </c>
      <c r="E333" s="44" t="s">
        <v>51</v>
      </c>
      <c r="G333" s="44">
        <v>584</v>
      </c>
      <c r="H333" s="44" t="s">
        <v>2435</v>
      </c>
    </row>
    <row r="334" spans="1:8">
      <c r="A334" s="31">
        <f>COUNTIF('BOM Atual ZPCS12'!F:F,B334)+(1-(SUMIF(Invoice!$A:$A,$B334,Invoice!$B:$B)/100000000000))</f>
        <v>1</v>
      </c>
      <c r="B334" s="52" t="s">
        <v>2552</v>
      </c>
      <c r="C334" s="44" t="s">
        <v>2553</v>
      </c>
      <c r="D334" s="44" t="s">
        <v>145</v>
      </c>
      <c r="E334" s="44" t="s">
        <v>51</v>
      </c>
      <c r="G334" s="44">
        <v>584</v>
      </c>
      <c r="H334" s="44" t="s">
        <v>2435</v>
      </c>
    </row>
    <row r="335" spans="1:8">
      <c r="A335" s="31">
        <f>COUNTIF('BOM Atual ZPCS12'!F:F,B335)+(1-(SUMIF(Invoice!$A:$A,$B335,Invoice!$B:$B)/100000000000))</f>
        <v>1.99999996</v>
      </c>
      <c r="B335" s="52" t="s">
        <v>200</v>
      </c>
      <c r="C335" s="44" t="s">
        <v>2554</v>
      </c>
      <c r="D335" s="44" t="s">
        <v>145</v>
      </c>
      <c r="E335" s="44" t="s">
        <v>51</v>
      </c>
      <c r="G335" s="44">
        <v>584</v>
      </c>
      <c r="H335" s="44" t="s">
        <v>2435</v>
      </c>
    </row>
    <row r="336" spans="1:8">
      <c r="A336" s="31">
        <f>COUNTIF('BOM Atual ZPCS12'!F:F,B336)+(1-(SUMIF(Invoice!$A:$A,$B336,Invoice!$B:$B)/100000000000))</f>
        <v>1</v>
      </c>
      <c r="B336" s="52" t="s">
        <v>2555</v>
      </c>
      <c r="C336" s="44" t="s">
        <v>2556</v>
      </c>
      <c r="D336" s="44" t="s">
        <v>145</v>
      </c>
      <c r="E336" s="44" t="s">
        <v>51</v>
      </c>
      <c r="G336" s="44">
        <v>585</v>
      </c>
      <c r="H336" s="44" t="s">
        <v>52</v>
      </c>
    </row>
    <row r="337" spans="1:8">
      <c r="A337" s="31">
        <f>COUNTIF('BOM Atual ZPCS12'!F:F,B337)+(1-(SUMIF(Invoice!$A:$A,$B337,Invoice!$B:$B)/100000000000))</f>
        <v>1</v>
      </c>
      <c r="B337" s="52" t="s">
        <v>2557</v>
      </c>
      <c r="C337" s="44" t="s">
        <v>2558</v>
      </c>
      <c r="D337" s="44" t="s">
        <v>145</v>
      </c>
      <c r="E337" s="44" t="s">
        <v>51</v>
      </c>
      <c r="G337" s="44">
        <v>585</v>
      </c>
      <c r="H337" s="44" t="s">
        <v>52</v>
      </c>
    </row>
    <row r="338" spans="1:8">
      <c r="A338" s="31">
        <f>COUNTIF('BOM Atual ZPCS12'!F:F,B338)+(1-(SUMIF(Invoice!$A:$A,$B338,Invoice!$B:$B)/100000000000))</f>
        <v>1</v>
      </c>
      <c r="B338" s="52" t="s">
        <v>2559</v>
      </c>
      <c r="C338" s="44" t="s">
        <v>2560</v>
      </c>
      <c r="D338" s="44" t="s">
        <v>145</v>
      </c>
      <c r="E338" s="44" t="s">
        <v>51</v>
      </c>
      <c r="G338" s="44">
        <v>586</v>
      </c>
      <c r="H338" s="44" t="s">
        <v>52</v>
      </c>
    </row>
    <row r="339" spans="1:8">
      <c r="A339" s="31">
        <f>COUNTIF('BOM Atual ZPCS12'!F:F,B339)+(1-(SUMIF(Invoice!$A:$A,$B339,Invoice!$B:$B)/100000000000))</f>
        <v>1</v>
      </c>
      <c r="B339" s="52" t="s">
        <v>2561</v>
      </c>
      <c r="C339" s="44" t="s">
        <v>2562</v>
      </c>
      <c r="D339" s="44" t="s">
        <v>145</v>
      </c>
      <c r="E339" s="44" t="s">
        <v>51</v>
      </c>
      <c r="G339" s="44">
        <v>586</v>
      </c>
      <c r="H339" s="44" t="s">
        <v>52</v>
      </c>
    </row>
    <row r="340" spans="1:8">
      <c r="A340" s="31">
        <f>COUNTIF('BOM Atual ZPCS12'!F:F,B340)+(1-(SUMIF(Invoice!$A:$A,$B340,Invoice!$B:$B)/100000000000))</f>
        <v>1</v>
      </c>
      <c r="B340" s="52" t="s">
        <v>2563</v>
      </c>
      <c r="C340" s="44" t="s">
        <v>2564</v>
      </c>
      <c r="D340" s="44" t="s">
        <v>145</v>
      </c>
      <c r="E340" s="44" t="s">
        <v>51</v>
      </c>
      <c r="G340" s="44">
        <v>587</v>
      </c>
      <c r="H340" s="44" t="s">
        <v>52</v>
      </c>
    </row>
    <row r="341" spans="1:8">
      <c r="A341" s="31">
        <f>COUNTIF('BOM Atual ZPCS12'!F:F,B341)+(1-(SUMIF(Invoice!$A:$A,$B341,Invoice!$B:$B)/100000000000))</f>
        <v>1</v>
      </c>
      <c r="B341" s="52" t="s">
        <v>2565</v>
      </c>
      <c r="C341" s="44" t="s">
        <v>2566</v>
      </c>
      <c r="D341" s="44" t="s">
        <v>145</v>
      </c>
      <c r="E341" s="44" t="s">
        <v>51</v>
      </c>
      <c r="G341" s="44">
        <v>587</v>
      </c>
      <c r="H341" s="44" t="s">
        <v>52</v>
      </c>
    </row>
    <row r="342" spans="1:8">
      <c r="A342" s="31">
        <f>COUNTIF('BOM Atual ZPCS12'!F:F,B342)+(1-(SUMIF(Invoice!$A:$A,$B342,Invoice!$B:$B)/100000000000))</f>
        <v>1</v>
      </c>
      <c r="B342" s="52" t="s">
        <v>2567</v>
      </c>
      <c r="C342" s="44" t="s">
        <v>2568</v>
      </c>
      <c r="D342" s="44" t="s">
        <v>145</v>
      </c>
      <c r="E342" s="44" t="s">
        <v>51</v>
      </c>
      <c r="G342" s="44">
        <v>588</v>
      </c>
      <c r="H342" s="44" t="s">
        <v>52</v>
      </c>
    </row>
    <row r="343" spans="1:8">
      <c r="A343" s="31">
        <f>COUNTIF('BOM Atual ZPCS12'!F:F,B343)+(1-(SUMIF(Invoice!$A:$A,$B343,Invoice!$B:$B)/100000000000))</f>
        <v>1</v>
      </c>
      <c r="B343" s="52" t="s">
        <v>2569</v>
      </c>
      <c r="C343" s="44" t="s">
        <v>2570</v>
      </c>
      <c r="D343" s="44" t="s">
        <v>145</v>
      </c>
      <c r="E343" s="44" t="s">
        <v>51</v>
      </c>
      <c r="G343" s="44">
        <v>588</v>
      </c>
      <c r="H343" s="44" t="s">
        <v>52</v>
      </c>
    </row>
    <row r="344" spans="1:8">
      <c r="A344" s="31">
        <f>COUNTIF('BOM Atual ZPCS12'!F:F,B344)+(1-(SUMIF(Invoice!$A:$A,$B344,Invoice!$B:$B)/100000000000))</f>
        <v>1</v>
      </c>
      <c r="B344" s="52" t="s">
        <v>2571</v>
      </c>
      <c r="C344" s="44" t="s">
        <v>2572</v>
      </c>
      <c r="D344" s="44" t="s">
        <v>145</v>
      </c>
      <c r="E344" s="44" t="s">
        <v>51</v>
      </c>
      <c r="G344" s="44">
        <v>589</v>
      </c>
      <c r="H344" s="44" t="s">
        <v>52</v>
      </c>
    </row>
    <row r="345" spans="1:8">
      <c r="A345" s="31">
        <f>COUNTIF('BOM Atual ZPCS12'!F:F,B345)+(1-(SUMIF(Invoice!$A:$A,$B345,Invoice!$B:$B)/100000000000))</f>
        <v>1</v>
      </c>
      <c r="B345" s="52" t="s">
        <v>2573</v>
      </c>
      <c r="C345" s="44" t="s">
        <v>2574</v>
      </c>
      <c r="D345" s="44" t="s">
        <v>145</v>
      </c>
      <c r="E345" s="44" t="s">
        <v>51</v>
      </c>
      <c r="G345" s="44">
        <v>589</v>
      </c>
      <c r="H345" s="44" t="s">
        <v>52</v>
      </c>
    </row>
    <row r="346" spans="1:8">
      <c r="A346" s="31">
        <f>COUNTIF('BOM Atual ZPCS12'!F:F,B346)+(1-(SUMIF(Invoice!$A:$A,$B346,Invoice!$B:$B)/100000000000))</f>
        <v>1</v>
      </c>
      <c r="B346" s="52" t="s">
        <v>2575</v>
      </c>
      <c r="C346" s="44" t="s">
        <v>2576</v>
      </c>
      <c r="D346" s="44" t="s">
        <v>145</v>
      </c>
      <c r="E346" s="44" t="s">
        <v>51</v>
      </c>
      <c r="G346" s="44">
        <v>590</v>
      </c>
      <c r="H346" s="44" t="s">
        <v>2435</v>
      </c>
    </row>
    <row r="347" spans="1:8">
      <c r="A347" s="31">
        <f>COUNTIF('BOM Atual ZPCS12'!F:F,B347)+(1-(SUMIF(Invoice!$A:$A,$B347,Invoice!$B:$B)/100000000000))</f>
        <v>1</v>
      </c>
      <c r="B347" s="52" t="s">
        <v>2577</v>
      </c>
      <c r="C347" s="44" t="s">
        <v>2578</v>
      </c>
      <c r="D347" s="44" t="s">
        <v>145</v>
      </c>
      <c r="E347" s="44" t="s">
        <v>51</v>
      </c>
      <c r="G347" s="44">
        <v>590</v>
      </c>
      <c r="H347" s="44" t="s">
        <v>2435</v>
      </c>
    </row>
    <row r="348" spans="1:8">
      <c r="A348" s="31">
        <f>COUNTIF('BOM Atual ZPCS12'!F:F,B348)+(1-(SUMIF(Invoice!$A:$A,$B348,Invoice!$B:$B)/100000000000))</f>
        <v>1</v>
      </c>
      <c r="B348" s="52" t="s">
        <v>2579</v>
      </c>
      <c r="C348" s="44" t="s">
        <v>2580</v>
      </c>
      <c r="D348" s="44" t="s">
        <v>145</v>
      </c>
      <c r="E348" s="44" t="s">
        <v>51</v>
      </c>
      <c r="G348" s="44">
        <v>590</v>
      </c>
      <c r="H348" s="44" t="s">
        <v>2435</v>
      </c>
    </row>
    <row r="349" spans="1:8">
      <c r="A349" s="31">
        <f>COUNTIF('BOM Atual ZPCS12'!F:F,B349)+(1-(SUMIF(Invoice!$A:$A,$B349,Invoice!$B:$B)/100000000000))</f>
        <v>1</v>
      </c>
      <c r="B349" s="52" t="s">
        <v>175</v>
      </c>
      <c r="C349" s="44" t="s">
        <v>2581</v>
      </c>
      <c r="D349" s="44" t="s">
        <v>145</v>
      </c>
      <c r="E349" s="44" t="s">
        <v>51</v>
      </c>
      <c r="G349" s="44">
        <v>590</v>
      </c>
      <c r="H349" s="44" t="s">
        <v>2435</v>
      </c>
    </row>
    <row r="350" spans="1:8">
      <c r="A350" s="31">
        <f>COUNTIF('BOM Atual ZPCS12'!F:F,B350)+(1-(SUMIF(Invoice!$A:$A,$B350,Invoice!$B:$B)/100000000000))</f>
        <v>1</v>
      </c>
      <c r="B350" s="52" t="s">
        <v>177</v>
      </c>
      <c r="C350" s="44" t="s">
        <v>2582</v>
      </c>
      <c r="D350" s="44" t="s">
        <v>145</v>
      </c>
      <c r="E350" s="44" t="s">
        <v>51</v>
      </c>
      <c r="G350" s="44">
        <v>590</v>
      </c>
      <c r="H350" s="44" t="s">
        <v>2435</v>
      </c>
    </row>
    <row r="351" spans="1:8">
      <c r="A351" s="31">
        <f>COUNTIF('BOM Atual ZPCS12'!F:F,B351)+(1-(SUMIF(Invoice!$A:$A,$B351,Invoice!$B:$B)/100000000000))</f>
        <v>1</v>
      </c>
      <c r="B351" s="52" t="s">
        <v>2583</v>
      </c>
      <c r="C351" s="44" t="s">
        <v>2584</v>
      </c>
      <c r="D351" s="44" t="s">
        <v>145</v>
      </c>
      <c r="E351" s="44" t="s">
        <v>51</v>
      </c>
      <c r="G351" s="44">
        <v>591</v>
      </c>
      <c r="H351" s="44" t="s">
        <v>52</v>
      </c>
    </row>
    <row r="352" spans="1:8">
      <c r="A352" s="31">
        <f>COUNTIF('BOM Atual ZPCS12'!F:F,B352)+(1-(SUMIF(Invoice!$A:$A,$B352,Invoice!$B:$B)/100000000000))</f>
        <v>1</v>
      </c>
      <c r="B352" s="52" t="s">
        <v>2585</v>
      </c>
      <c r="C352" s="44" t="s">
        <v>2586</v>
      </c>
      <c r="D352" s="44" t="s">
        <v>145</v>
      </c>
      <c r="E352" s="44" t="s">
        <v>51</v>
      </c>
      <c r="G352" s="44">
        <v>591</v>
      </c>
      <c r="H352" s="44" t="s">
        <v>52</v>
      </c>
    </row>
    <row r="353" spans="1:8">
      <c r="A353" s="31">
        <f>COUNTIF('BOM Atual ZPCS12'!F:F,B353)+(1-(SUMIF(Invoice!$A:$A,$B353,Invoice!$B:$B)/100000000000))</f>
        <v>1</v>
      </c>
      <c r="B353" s="52" t="s">
        <v>2587</v>
      </c>
      <c r="C353" s="44" t="s">
        <v>2588</v>
      </c>
      <c r="D353" s="44" t="s">
        <v>145</v>
      </c>
      <c r="E353" s="44" t="s">
        <v>51</v>
      </c>
      <c r="G353" s="44">
        <v>591</v>
      </c>
      <c r="H353" s="44" t="s">
        <v>52</v>
      </c>
    </row>
    <row r="354" spans="1:8">
      <c r="A354" s="31">
        <f>COUNTIF('BOM Atual ZPCS12'!F:F,B354)+(1-(SUMIF(Invoice!$A:$A,$B354,Invoice!$B:$B)/100000000000))</f>
        <v>1</v>
      </c>
      <c r="B354" s="52" t="s">
        <v>2589</v>
      </c>
      <c r="C354" s="44" t="s">
        <v>2590</v>
      </c>
      <c r="D354" s="44" t="s">
        <v>145</v>
      </c>
      <c r="E354" s="44" t="s">
        <v>51</v>
      </c>
      <c r="G354" s="44">
        <v>591</v>
      </c>
      <c r="H354" s="44" t="s">
        <v>52</v>
      </c>
    </row>
    <row r="355" spans="1:8">
      <c r="A355" s="31">
        <f>COUNTIF('BOM Atual ZPCS12'!F:F,B355)+(1-(SUMIF(Invoice!$A:$A,$B355,Invoice!$B:$B)/100000000000))</f>
        <v>1</v>
      </c>
      <c r="B355" s="52" t="s">
        <v>2591</v>
      </c>
      <c r="C355" s="44" t="s">
        <v>2592</v>
      </c>
      <c r="D355" s="44" t="s">
        <v>145</v>
      </c>
      <c r="E355" s="44" t="s">
        <v>51</v>
      </c>
      <c r="G355" s="44">
        <v>592</v>
      </c>
      <c r="H355" s="44" t="s">
        <v>2435</v>
      </c>
    </row>
    <row r="356" spans="1:8">
      <c r="A356" s="31">
        <f>COUNTIF('BOM Atual ZPCS12'!F:F,B356)+(1-(SUMIF(Invoice!$A:$A,$B356,Invoice!$B:$B)/100000000000))</f>
        <v>1</v>
      </c>
      <c r="B356" s="52" t="s">
        <v>2593</v>
      </c>
      <c r="C356" s="44" t="s">
        <v>2594</v>
      </c>
      <c r="D356" s="44" t="s">
        <v>145</v>
      </c>
      <c r="E356" s="44" t="s">
        <v>51</v>
      </c>
      <c r="G356" s="44">
        <v>592</v>
      </c>
      <c r="H356" s="44" t="s">
        <v>2435</v>
      </c>
    </row>
    <row r="357" spans="1:8">
      <c r="A357" s="31">
        <f>COUNTIF('BOM Atual ZPCS12'!F:F,B357)+(1-(SUMIF(Invoice!$A:$A,$B357,Invoice!$B:$B)/100000000000))</f>
        <v>1</v>
      </c>
      <c r="B357" s="52" t="s">
        <v>2595</v>
      </c>
      <c r="C357" s="44" t="s">
        <v>2596</v>
      </c>
      <c r="D357" s="44" t="s">
        <v>145</v>
      </c>
      <c r="E357" s="44" t="s">
        <v>51</v>
      </c>
      <c r="G357" s="44">
        <v>592</v>
      </c>
      <c r="H357" s="44" t="s">
        <v>2435</v>
      </c>
    </row>
    <row r="358" spans="1:8">
      <c r="A358" s="31">
        <f>COUNTIF('BOM Atual ZPCS12'!F:F,B358)+(1-(SUMIF(Invoice!$A:$A,$B358,Invoice!$B:$B)/100000000000))</f>
        <v>2</v>
      </c>
      <c r="B358" s="52" t="s">
        <v>293</v>
      </c>
      <c r="C358" s="44" t="s">
        <v>2597</v>
      </c>
      <c r="D358" s="44" t="s">
        <v>145</v>
      </c>
      <c r="E358" s="44" t="s">
        <v>51</v>
      </c>
      <c r="G358" s="44">
        <v>593</v>
      </c>
      <c r="H358" s="44" t="s">
        <v>2435</v>
      </c>
    </row>
    <row r="359" spans="1:8">
      <c r="A359" s="31">
        <f>COUNTIF('BOM Atual ZPCS12'!F:F,B359)+(1-(SUMIF(Invoice!$A:$A,$B359,Invoice!$B:$B)/100000000000))</f>
        <v>2</v>
      </c>
      <c r="B359" s="52" t="s">
        <v>296</v>
      </c>
      <c r="C359" s="44" t="s">
        <v>2598</v>
      </c>
      <c r="D359" s="44" t="s">
        <v>145</v>
      </c>
      <c r="E359" s="44" t="s">
        <v>51</v>
      </c>
      <c r="G359" s="44">
        <v>593</v>
      </c>
      <c r="H359" s="44" t="s">
        <v>2435</v>
      </c>
    </row>
    <row r="360" spans="1:8">
      <c r="A360" s="31">
        <f>COUNTIF('BOM Atual ZPCS12'!F:F,B360)+(1-(SUMIF(Invoice!$A:$A,$B360,Invoice!$B:$B)/100000000000))</f>
        <v>1</v>
      </c>
      <c r="B360" s="52" t="s">
        <v>2599</v>
      </c>
      <c r="C360" s="44" t="s">
        <v>2600</v>
      </c>
      <c r="D360" s="44" t="s">
        <v>145</v>
      </c>
      <c r="E360" s="44" t="s">
        <v>51</v>
      </c>
      <c r="G360" s="44">
        <v>593</v>
      </c>
      <c r="H360" s="44" t="s">
        <v>2435</v>
      </c>
    </row>
    <row r="361" spans="1:8">
      <c r="A361" s="31">
        <f>COUNTIF('BOM Atual ZPCS12'!F:F,B361)+(1-(SUMIF(Invoice!$A:$A,$B361,Invoice!$B:$B)/100000000000))</f>
        <v>1.9999999399999999</v>
      </c>
      <c r="B361" s="52" t="s">
        <v>298</v>
      </c>
      <c r="C361" s="44" t="s">
        <v>2601</v>
      </c>
      <c r="D361" s="44" t="s">
        <v>145</v>
      </c>
      <c r="E361" s="44" t="s">
        <v>51</v>
      </c>
      <c r="G361" s="44">
        <v>593</v>
      </c>
      <c r="H361" s="44" t="s">
        <v>2435</v>
      </c>
    </row>
    <row r="362" spans="1:8">
      <c r="A362" s="31">
        <f>COUNTIF('BOM Atual ZPCS12'!F:F,B362)+(1-(SUMIF(Invoice!$A:$A,$B362,Invoice!$B:$B)/100000000000))</f>
        <v>2</v>
      </c>
      <c r="B362" s="52" t="s">
        <v>327</v>
      </c>
      <c r="C362" s="44" t="s">
        <v>2602</v>
      </c>
      <c r="D362" s="44" t="s">
        <v>145</v>
      </c>
      <c r="E362" s="44" t="s">
        <v>51</v>
      </c>
      <c r="G362" s="44">
        <v>594</v>
      </c>
      <c r="H362" s="44" t="s">
        <v>52</v>
      </c>
    </row>
    <row r="363" spans="1:8">
      <c r="A363" s="31">
        <f>COUNTIF('BOM Atual ZPCS12'!F:F,B363)+(1-(SUMIF(Invoice!$A:$A,$B363,Invoice!$B:$B)/100000000000))</f>
        <v>1.9999999850000001</v>
      </c>
      <c r="B363" s="52" t="s">
        <v>329</v>
      </c>
      <c r="C363" s="44" t="s">
        <v>2603</v>
      </c>
      <c r="D363" s="44" t="s">
        <v>145</v>
      </c>
      <c r="E363" s="44" t="s">
        <v>51</v>
      </c>
      <c r="G363" s="44">
        <v>594</v>
      </c>
      <c r="H363" s="44" t="s">
        <v>52</v>
      </c>
    </row>
    <row r="364" spans="1:8">
      <c r="A364" s="31">
        <f>COUNTIF('BOM Atual ZPCS12'!F:F,B364)+(1-(SUMIF(Invoice!$A:$A,$B364,Invoice!$B:$B)/100000000000))</f>
        <v>2</v>
      </c>
      <c r="B364" s="52" t="s">
        <v>410</v>
      </c>
      <c r="C364" s="44" t="s">
        <v>2604</v>
      </c>
      <c r="D364" s="44" t="s">
        <v>145</v>
      </c>
      <c r="E364" s="44" t="s">
        <v>51</v>
      </c>
      <c r="G364" s="44">
        <v>597</v>
      </c>
      <c r="H364" s="44" t="s">
        <v>2435</v>
      </c>
    </row>
    <row r="365" spans="1:8">
      <c r="A365" s="31">
        <f>COUNTIF('BOM Atual ZPCS12'!F:F,B365)+(1-(SUMIF(Invoice!$A:$A,$B365,Invoice!$B:$B)/100000000000))</f>
        <v>1.9999999850000001</v>
      </c>
      <c r="B365" s="52" t="s">
        <v>412</v>
      </c>
      <c r="C365" s="44" t="s">
        <v>2605</v>
      </c>
      <c r="D365" s="44" t="s">
        <v>145</v>
      </c>
      <c r="E365" s="44" t="s">
        <v>51</v>
      </c>
      <c r="G365" s="44">
        <v>597</v>
      </c>
      <c r="H365" s="44" t="s">
        <v>2435</v>
      </c>
    </row>
    <row r="366" spans="1:8">
      <c r="A366" s="31">
        <f>COUNTIF('BOM Atual ZPCS12'!F:F,B366)+(1-(SUMIF(Invoice!$A:$A,$B366,Invoice!$B:$B)/100000000000))</f>
        <v>2</v>
      </c>
      <c r="B366" s="52" t="s">
        <v>414</v>
      </c>
      <c r="C366" s="44" t="s">
        <v>2606</v>
      </c>
      <c r="D366" s="44" t="s">
        <v>145</v>
      </c>
      <c r="E366" s="44" t="s">
        <v>51</v>
      </c>
      <c r="G366" s="44">
        <v>597</v>
      </c>
      <c r="H366" s="44" t="s">
        <v>2435</v>
      </c>
    </row>
    <row r="367" spans="1:8">
      <c r="A367" s="31">
        <f>COUNTIF('BOM Atual ZPCS12'!F:F,B367)+(1-(SUMIF(Invoice!$A:$A,$B367,Invoice!$B:$B)/100000000000))</f>
        <v>2</v>
      </c>
      <c r="B367" s="52" t="s">
        <v>416</v>
      </c>
      <c r="C367" s="44" t="s">
        <v>2607</v>
      </c>
      <c r="D367" s="44" t="s">
        <v>145</v>
      </c>
      <c r="E367" s="44" t="s">
        <v>51</v>
      </c>
      <c r="G367" s="44">
        <v>597</v>
      </c>
      <c r="H367" s="44" t="s">
        <v>2435</v>
      </c>
    </row>
    <row r="368" spans="1:8">
      <c r="A368" s="31">
        <f>COUNTIF('BOM Atual ZPCS12'!F:F,B368)+(1-(SUMIF(Invoice!$A:$A,$B368,Invoice!$B:$B)/100000000000))</f>
        <v>2</v>
      </c>
      <c r="B368" s="52" t="s">
        <v>418</v>
      </c>
      <c r="C368" s="44" t="s">
        <v>2608</v>
      </c>
      <c r="D368" s="44" t="s">
        <v>145</v>
      </c>
      <c r="E368" s="44" t="s">
        <v>51</v>
      </c>
      <c r="G368" s="44">
        <v>597</v>
      </c>
      <c r="H368" s="44" t="s">
        <v>2435</v>
      </c>
    </row>
    <row r="369" spans="1:8">
      <c r="A369" s="31">
        <f>COUNTIF('BOM Atual ZPCS12'!F:F,B369)+(1-(SUMIF(Invoice!$A:$A,$B369,Invoice!$B:$B)/100000000000))</f>
        <v>1.99999997</v>
      </c>
      <c r="B369" s="52" t="s">
        <v>460</v>
      </c>
      <c r="C369" s="44" t="s">
        <v>2609</v>
      </c>
      <c r="D369" s="44" t="s">
        <v>145</v>
      </c>
      <c r="E369" s="44" t="s">
        <v>51</v>
      </c>
      <c r="G369" s="44">
        <v>597</v>
      </c>
      <c r="H369" s="44" t="s">
        <v>2435</v>
      </c>
    </row>
    <row r="370" spans="1:8">
      <c r="A370" s="31">
        <f>COUNTIF('BOM Atual ZPCS12'!F:F,B370)+(1-(SUMIF(Invoice!$A:$A,$B370,Invoice!$B:$B)/100000000000))</f>
        <v>2</v>
      </c>
      <c r="B370" s="52" t="s">
        <v>463</v>
      </c>
      <c r="C370" s="44" t="s">
        <v>464</v>
      </c>
      <c r="D370" s="44" t="s">
        <v>145</v>
      </c>
      <c r="E370" s="44" t="s">
        <v>51</v>
      </c>
      <c r="G370" s="44">
        <v>597</v>
      </c>
      <c r="H370" s="44" t="s">
        <v>2435</v>
      </c>
    </row>
    <row r="371" spans="1:8">
      <c r="A371" s="31">
        <f>COUNTIF('BOM Atual ZPCS12'!F:F,B371)+(1-(SUMIF(Invoice!$A:$A,$B371,Invoice!$B:$B)/100000000000))</f>
        <v>1</v>
      </c>
      <c r="B371" s="52" t="s">
        <v>2610</v>
      </c>
      <c r="C371" s="44" t="s">
        <v>2611</v>
      </c>
      <c r="D371" s="44" t="s">
        <v>145</v>
      </c>
      <c r="E371" s="44" t="s">
        <v>51</v>
      </c>
      <c r="G371" s="44">
        <v>598</v>
      </c>
      <c r="H371" s="44" t="s">
        <v>52</v>
      </c>
    </row>
    <row r="372" spans="1:8">
      <c r="A372" s="31">
        <f>COUNTIF('BOM Atual ZPCS12'!F:F,B372)+(1-(SUMIF(Invoice!$A:$A,$B372,Invoice!$B:$B)/100000000000))</f>
        <v>1</v>
      </c>
      <c r="B372" s="52" t="s">
        <v>2612</v>
      </c>
      <c r="C372" s="44" t="s">
        <v>2613</v>
      </c>
      <c r="D372" s="44" t="s">
        <v>145</v>
      </c>
      <c r="E372" s="44" t="s">
        <v>51</v>
      </c>
      <c r="G372" s="44">
        <v>598</v>
      </c>
      <c r="H372" s="44" t="s">
        <v>52</v>
      </c>
    </row>
    <row r="373" spans="1:8">
      <c r="A373" s="31">
        <f>COUNTIF('BOM Atual ZPCS12'!F:F,B373)+(1-(SUMIF(Invoice!$A:$A,$B373,Invoice!$B:$B)/100000000000))</f>
        <v>1</v>
      </c>
      <c r="B373" s="52" t="s">
        <v>2614</v>
      </c>
      <c r="C373" s="44" t="s">
        <v>2615</v>
      </c>
      <c r="D373" s="44" t="s">
        <v>145</v>
      </c>
      <c r="E373" s="44" t="s">
        <v>51</v>
      </c>
      <c r="G373" s="44">
        <v>599</v>
      </c>
      <c r="H373" s="44" t="s">
        <v>52</v>
      </c>
    </row>
    <row r="374" spans="1:8">
      <c r="A374" s="31">
        <f>COUNTIF('BOM Atual ZPCS12'!F:F,B374)+(1-(SUMIF(Invoice!$A:$A,$B374,Invoice!$B:$B)/100000000000))</f>
        <v>1</v>
      </c>
      <c r="B374" s="52" t="s">
        <v>2616</v>
      </c>
      <c r="C374" s="44" t="s">
        <v>2617</v>
      </c>
      <c r="D374" s="44" t="s">
        <v>145</v>
      </c>
      <c r="E374" s="44" t="s">
        <v>51</v>
      </c>
      <c r="G374" s="44">
        <v>599</v>
      </c>
      <c r="H374" s="44" t="s">
        <v>52</v>
      </c>
    </row>
    <row r="375" spans="1:8">
      <c r="A375" s="31">
        <f>COUNTIF('BOM Atual ZPCS12'!F:F,B375)+(1-(SUMIF(Invoice!$A:$A,$B375,Invoice!$B:$B)/100000000000))</f>
        <v>1.9999997899999999</v>
      </c>
      <c r="B375" s="52" t="s">
        <v>400</v>
      </c>
      <c r="C375" s="44" t="s">
        <v>2618</v>
      </c>
      <c r="D375" s="44" t="s">
        <v>145</v>
      </c>
      <c r="E375" s="44" t="s">
        <v>51</v>
      </c>
      <c r="G375" s="44">
        <v>600</v>
      </c>
      <c r="H375" s="44" t="s">
        <v>2435</v>
      </c>
    </row>
    <row r="376" spans="1:8">
      <c r="A376" s="31">
        <f>COUNTIF('BOM Atual ZPCS12'!F:F,B376)+(1-(SUMIF(Invoice!$A:$A,$B376,Invoice!$B:$B)/100000000000))</f>
        <v>1.9999999850000001</v>
      </c>
      <c r="B376" s="52" t="s">
        <v>452</v>
      </c>
      <c r="C376" s="44" t="s">
        <v>2619</v>
      </c>
      <c r="D376" s="44" t="s">
        <v>145</v>
      </c>
      <c r="E376" s="44" t="s">
        <v>51</v>
      </c>
      <c r="G376" s="44">
        <v>600</v>
      </c>
      <c r="H376" s="44" t="s">
        <v>2435</v>
      </c>
    </row>
    <row r="377" spans="1:8">
      <c r="A377" s="31">
        <f>COUNTIF('BOM Atual ZPCS12'!F:F,B377)+(1-(SUMIF(Invoice!$A:$A,$B377,Invoice!$B:$B)/100000000000))</f>
        <v>2</v>
      </c>
      <c r="B377" s="52" t="s">
        <v>454</v>
      </c>
      <c r="C377" s="44" t="s">
        <v>455</v>
      </c>
      <c r="D377" s="44" t="s">
        <v>145</v>
      </c>
      <c r="E377" s="44" t="s">
        <v>51</v>
      </c>
      <c r="G377" s="44">
        <v>600</v>
      </c>
      <c r="H377" s="44" t="s">
        <v>2435</v>
      </c>
    </row>
    <row r="378" spans="1:8">
      <c r="A378" s="31">
        <f>COUNTIF('BOM Atual ZPCS12'!F:F,B378)+(1-(SUMIF(Invoice!$A:$A,$B378,Invoice!$B:$B)/100000000000))</f>
        <v>2</v>
      </c>
      <c r="B378" s="52" t="s">
        <v>402</v>
      </c>
      <c r="C378" s="44" t="s">
        <v>2620</v>
      </c>
      <c r="D378" s="44" t="s">
        <v>145</v>
      </c>
      <c r="E378" s="44" t="s">
        <v>51</v>
      </c>
      <c r="G378" s="44">
        <v>600</v>
      </c>
      <c r="H378" s="44" t="s">
        <v>2435</v>
      </c>
    </row>
    <row r="379" spans="1:8">
      <c r="A379" s="31">
        <f>COUNTIF('BOM Atual ZPCS12'!F:F,B379)+(1-(SUMIF(Invoice!$A:$A,$B379,Invoice!$B:$B)/100000000000))</f>
        <v>1</v>
      </c>
      <c r="B379" s="52" t="s">
        <v>2621</v>
      </c>
      <c r="C379" s="44" t="s">
        <v>2622</v>
      </c>
      <c r="D379" s="44" t="s">
        <v>145</v>
      </c>
      <c r="E379" s="44" t="s">
        <v>51</v>
      </c>
      <c r="G379" s="44">
        <v>600</v>
      </c>
      <c r="H379" s="44" t="s">
        <v>2435</v>
      </c>
    </row>
    <row r="380" spans="1:8">
      <c r="A380" s="31">
        <f>COUNTIF('BOM Atual ZPCS12'!F:F,B380)+(1-(SUMIF(Invoice!$A:$A,$B380,Invoice!$B:$B)/100000000000))</f>
        <v>1.9999999399999999</v>
      </c>
      <c r="B380" s="52" t="s">
        <v>465</v>
      </c>
      <c r="C380" s="44" t="s">
        <v>466</v>
      </c>
      <c r="D380" s="44" t="s">
        <v>145</v>
      </c>
      <c r="E380" s="44" t="s">
        <v>51</v>
      </c>
      <c r="G380" s="44">
        <v>602</v>
      </c>
      <c r="H380" s="44" t="s">
        <v>52</v>
      </c>
    </row>
    <row r="381" spans="1:8">
      <c r="A381" s="31">
        <f>COUNTIF('BOM Atual ZPCS12'!F:F,B381)+(1-(SUMIF(Invoice!$A:$A,$B381,Invoice!$B:$B)/100000000000))</f>
        <v>2</v>
      </c>
      <c r="B381" s="52" t="s">
        <v>467</v>
      </c>
      <c r="C381" s="44" t="s">
        <v>468</v>
      </c>
      <c r="D381" s="44" t="s">
        <v>145</v>
      </c>
      <c r="E381" s="44" t="s">
        <v>51</v>
      </c>
      <c r="G381" s="44">
        <v>602</v>
      </c>
      <c r="H381" s="44" t="s">
        <v>52</v>
      </c>
    </row>
    <row r="382" spans="1:8">
      <c r="A382" s="31">
        <f>COUNTIF('BOM Atual ZPCS12'!F:F,B382)+(1-(SUMIF(Invoice!$A:$A,$B382,Invoice!$B:$B)/100000000000))</f>
        <v>1</v>
      </c>
      <c r="B382" s="52" t="s">
        <v>2623</v>
      </c>
      <c r="C382" s="44" t="s">
        <v>2624</v>
      </c>
      <c r="D382" s="44" t="s">
        <v>145</v>
      </c>
      <c r="E382" s="44" t="s">
        <v>51</v>
      </c>
      <c r="G382" s="44">
        <v>604</v>
      </c>
      <c r="H382" s="44" t="s">
        <v>2435</v>
      </c>
    </row>
    <row r="383" spans="1:8">
      <c r="A383" s="31">
        <f>COUNTIF('BOM Atual ZPCS12'!F:F,B383)+(1-(SUMIF(Invoice!$A:$A,$B383,Invoice!$B:$B)/100000000000))</f>
        <v>1</v>
      </c>
      <c r="B383" s="52" t="s">
        <v>2625</v>
      </c>
      <c r="C383" s="44" t="s">
        <v>2626</v>
      </c>
      <c r="D383" s="44" t="s">
        <v>145</v>
      </c>
      <c r="E383" s="44" t="s">
        <v>51</v>
      </c>
      <c r="G383" s="44">
        <v>604</v>
      </c>
      <c r="H383" s="44" t="s">
        <v>2435</v>
      </c>
    </row>
    <row r="384" spans="1:8">
      <c r="A384" s="31">
        <f>COUNTIF('BOM Atual ZPCS12'!F:F,B384)+(1-(SUMIF(Invoice!$A:$A,$B384,Invoice!$B:$B)/100000000000))</f>
        <v>1</v>
      </c>
      <c r="B384" s="52" t="s">
        <v>2627</v>
      </c>
      <c r="C384" s="44" t="s">
        <v>2628</v>
      </c>
      <c r="D384" s="44" t="s">
        <v>145</v>
      </c>
      <c r="E384" s="44" t="s">
        <v>51</v>
      </c>
      <c r="G384" s="44">
        <v>604</v>
      </c>
      <c r="H384" s="44" t="s">
        <v>2435</v>
      </c>
    </row>
    <row r="385" spans="1:8">
      <c r="A385" s="31">
        <f>COUNTIF('BOM Atual ZPCS12'!F:F,B385)+(1-(SUMIF(Invoice!$A:$A,$B385,Invoice!$B:$B)/100000000000))</f>
        <v>1</v>
      </c>
      <c r="B385" s="52" t="s">
        <v>2629</v>
      </c>
      <c r="C385" s="44" t="s">
        <v>2630</v>
      </c>
      <c r="D385" s="44" t="s">
        <v>145</v>
      </c>
      <c r="E385" s="44" t="s">
        <v>51</v>
      </c>
      <c r="G385" s="44">
        <v>605</v>
      </c>
      <c r="H385" s="44" t="s">
        <v>2435</v>
      </c>
    </row>
    <row r="386" spans="1:8">
      <c r="A386" s="31">
        <f>COUNTIF('BOM Atual ZPCS12'!F:F,B386)+(1-(SUMIF(Invoice!$A:$A,$B386,Invoice!$B:$B)/100000000000))</f>
        <v>1</v>
      </c>
      <c r="B386" s="52" t="s">
        <v>2631</v>
      </c>
      <c r="C386" s="44" t="s">
        <v>2632</v>
      </c>
      <c r="D386" s="44" t="s">
        <v>145</v>
      </c>
      <c r="E386" s="44" t="s">
        <v>51</v>
      </c>
      <c r="G386" s="44">
        <v>605</v>
      </c>
      <c r="H386" s="44" t="s">
        <v>2435</v>
      </c>
    </row>
    <row r="387" spans="1:8">
      <c r="A387" s="31">
        <f>COUNTIF('BOM Atual ZPCS12'!F:F,B387)+(1-(SUMIF(Invoice!$A:$A,$B387,Invoice!$B:$B)/100000000000))</f>
        <v>1</v>
      </c>
      <c r="B387" s="52" t="s">
        <v>2633</v>
      </c>
      <c r="C387" s="44" t="s">
        <v>2634</v>
      </c>
      <c r="D387" s="44" t="s">
        <v>145</v>
      </c>
      <c r="E387" s="44" t="s">
        <v>51</v>
      </c>
      <c r="G387" s="44">
        <v>605</v>
      </c>
      <c r="H387" s="44" t="s">
        <v>2435</v>
      </c>
    </row>
    <row r="388" spans="1:8">
      <c r="A388" s="31">
        <f>COUNTIF('BOM Atual ZPCS12'!F:F,B388)+(1-(SUMIF(Invoice!$A:$A,$B388,Invoice!$B:$B)/100000000000))</f>
        <v>1</v>
      </c>
      <c r="B388" s="52" t="s">
        <v>2635</v>
      </c>
      <c r="C388" s="44" t="s">
        <v>2636</v>
      </c>
      <c r="D388" s="44" t="s">
        <v>145</v>
      </c>
      <c r="E388" s="44" t="s">
        <v>51</v>
      </c>
      <c r="G388" s="44">
        <v>605</v>
      </c>
      <c r="H388" s="44" t="s">
        <v>2435</v>
      </c>
    </row>
    <row r="389" spans="1:8">
      <c r="A389" s="31">
        <f>COUNTIF('BOM Atual ZPCS12'!F:F,B389)+(1-(SUMIF(Invoice!$A:$A,$B389,Invoice!$B:$B)/100000000000))</f>
        <v>2</v>
      </c>
      <c r="B389" s="52" t="s">
        <v>498</v>
      </c>
      <c r="C389" s="44" t="s">
        <v>2637</v>
      </c>
      <c r="D389" s="44" t="s">
        <v>145</v>
      </c>
      <c r="E389" s="44" t="s">
        <v>51</v>
      </c>
      <c r="G389" s="44">
        <v>606</v>
      </c>
      <c r="H389" s="44" t="s">
        <v>2435</v>
      </c>
    </row>
    <row r="390" spans="1:8">
      <c r="A390" s="31">
        <f>COUNTIF('BOM Atual ZPCS12'!F:F,B390)+(1-(SUMIF(Invoice!$A:$A,$B390,Invoice!$B:$B)/100000000000))</f>
        <v>1.99999946</v>
      </c>
      <c r="B390" s="52" t="s">
        <v>500</v>
      </c>
      <c r="C390" s="44" t="s">
        <v>2638</v>
      </c>
      <c r="D390" s="44" t="s">
        <v>145</v>
      </c>
      <c r="E390" s="44" t="s">
        <v>51</v>
      </c>
      <c r="G390" s="44">
        <v>606</v>
      </c>
      <c r="H390" s="44" t="s">
        <v>2435</v>
      </c>
    </row>
    <row r="391" spans="1:8">
      <c r="A391" s="31">
        <f>COUNTIF('BOM Atual ZPCS12'!F:F,B391)+(1-(SUMIF(Invoice!$A:$A,$B391,Invoice!$B:$B)/100000000000))</f>
        <v>1</v>
      </c>
      <c r="B391" s="52" t="s">
        <v>2639</v>
      </c>
      <c r="C391" s="44" t="s">
        <v>2640</v>
      </c>
      <c r="D391" s="44" t="s">
        <v>145</v>
      </c>
      <c r="E391" s="44" t="s">
        <v>51</v>
      </c>
      <c r="G391" s="44">
        <v>606</v>
      </c>
      <c r="H391" s="44" t="s">
        <v>2435</v>
      </c>
    </row>
    <row r="392" spans="1:8">
      <c r="A392" s="31">
        <f>COUNTIF('BOM Atual ZPCS12'!F:F,B392)+(1-(SUMIF(Invoice!$A:$A,$B392,Invoice!$B:$B)/100000000000))</f>
        <v>2</v>
      </c>
      <c r="B392" s="52" t="s">
        <v>502</v>
      </c>
      <c r="C392" s="44" t="s">
        <v>2641</v>
      </c>
      <c r="D392" s="44" t="s">
        <v>145</v>
      </c>
      <c r="E392" s="44" t="s">
        <v>51</v>
      </c>
      <c r="G392" s="44">
        <v>606</v>
      </c>
      <c r="H392" s="44" t="s">
        <v>2435</v>
      </c>
    </row>
    <row r="393" spans="1:8">
      <c r="A393" s="31">
        <f>COUNTIF('BOM Atual ZPCS12'!F:F,B393)+(1-(SUMIF(Invoice!$A:$A,$B393,Invoice!$B:$B)/100000000000))</f>
        <v>1</v>
      </c>
      <c r="B393" s="52" t="s">
        <v>2642</v>
      </c>
      <c r="C393" s="44" t="s">
        <v>2643</v>
      </c>
      <c r="D393" s="44" t="s">
        <v>145</v>
      </c>
      <c r="E393" s="44" t="s">
        <v>51</v>
      </c>
      <c r="G393" s="44">
        <v>606</v>
      </c>
      <c r="H393" s="44" t="s">
        <v>2435</v>
      </c>
    </row>
    <row r="394" spans="1:8">
      <c r="A394" s="31">
        <f>COUNTIF('BOM Atual ZPCS12'!F:F,B394)+(1-(SUMIF(Invoice!$A:$A,$B394,Invoice!$B:$B)/100000000000))</f>
        <v>1</v>
      </c>
      <c r="B394" s="52" t="s">
        <v>2644</v>
      </c>
      <c r="C394" s="44" t="s">
        <v>2645</v>
      </c>
      <c r="D394" s="44" t="s">
        <v>145</v>
      </c>
      <c r="E394" s="44" t="s">
        <v>51</v>
      </c>
      <c r="G394" s="44">
        <v>606</v>
      </c>
      <c r="H394" s="44" t="s">
        <v>2435</v>
      </c>
    </row>
    <row r="395" spans="1:8">
      <c r="A395" s="31">
        <f>COUNTIF('BOM Atual ZPCS12'!F:F,B395)+(1-(SUMIF(Invoice!$A:$A,$B395,Invoice!$B:$B)/100000000000))</f>
        <v>1</v>
      </c>
      <c r="B395" s="52" t="s">
        <v>2646</v>
      </c>
      <c r="C395" s="44" t="s">
        <v>2647</v>
      </c>
      <c r="D395" s="44" t="s">
        <v>145</v>
      </c>
      <c r="E395" s="44" t="s">
        <v>51</v>
      </c>
      <c r="G395" s="44">
        <v>607</v>
      </c>
      <c r="H395" s="44" t="s">
        <v>2435</v>
      </c>
    </row>
    <row r="396" spans="1:8">
      <c r="A396" s="31">
        <f>COUNTIF('BOM Atual ZPCS12'!F:F,B396)+(1-(SUMIF(Invoice!$A:$A,$B396,Invoice!$B:$B)/100000000000))</f>
        <v>2</v>
      </c>
      <c r="B396" s="52" t="s">
        <v>504</v>
      </c>
      <c r="C396" s="44" t="s">
        <v>505</v>
      </c>
      <c r="D396" s="44" t="s">
        <v>145</v>
      </c>
      <c r="E396" s="44" t="s">
        <v>51</v>
      </c>
      <c r="G396" s="44">
        <v>607</v>
      </c>
      <c r="H396" s="44" t="s">
        <v>2435</v>
      </c>
    </row>
    <row r="397" spans="1:8">
      <c r="A397" s="31">
        <f>COUNTIF('BOM Atual ZPCS12'!F:F,B397)+(1-(SUMIF(Invoice!$A:$A,$B397,Invoice!$B:$B)/100000000000))</f>
        <v>2</v>
      </c>
      <c r="B397" s="52" t="s">
        <v>506</v>
      </c>
      <c r="C397" s="44" t="s">
        <v>2648</v>
      </c>
      <c r="D397" s="44" t="s">
        <v>145</v>
      </c>
      <c r="E397" s="44" t="s">
        <v>51</v>
      </c>
      <c r="G397" s="44">
        <v>607</v>
      </c>
      <c r="H397" s="44" t="s">
        <v>2435</v>
      </c>
    </row>
    <row r="398" spans="1:8">
      <c r="A398" s="31">
        <f>COUNTIF('BOM Atual ZPCS12'!F:F,B398)+(1-(SUMIF(Invoice!$A:$A,$B398,Invoice!$B:$B)/100000000000))</f>
        <v>1.9999999550000001</v>
      </c>
      <c r="B398" s="52" t="s">
        <v>508</v>
      </c>
      <c r="C398" s="44" t="s">
        <v>2649</v>
      </c>
      <c r="D398" s="44" t="s">
        <v>145</v>
      </c>
      <c r="E398" s="44" t="s">
        <v>51</v>
      </c>
      <c r="G398" s="44">
        <v>607</v>
      </c>
      <c r="H398" s="44" t="s">
        <v>2435</v>
      </c>
    </row>
    <row r="399" spans="1:8">
      <c r="A399" s="31">
        <f>COUNTIF('BOM Atual ZPCS12'!F:F,B399)+(1-(SUMIF(Invoice!$A:$A,$B399,Invoice!$B:$B)/100000000000))</f>
        <v>2</v>
      </c>
      <c r="B399" s="52" t="s">
        <v>510</v>
      </c>
      <c r="C399" s="44" t="s">
        <v>2650</v>
      </c>
      <c r="D399" s="44" t="s">
        <v>145</v>
      </c>
      <c r="E399" s="44" t="s">
        <v>51</v>
      </c>
      <c r="G399" s="44">
        <v>607</v>
      </c>
      <c r="H399" s="44" t="s">
        <v>2435</v>
      </c>
    </row>
    <row r="400" spans="1:8">
      <c r="A400" s="31">
        <f>COUNTIF('BOM Atual ZPCS12'!F:F,B400)+(1-(SUMIF(Invoice!$A:$A,$B400,Invoice!$B:$B)/100000000000))</f>
        <v>1</v>
      </c>
      <c r="B400" s="52" t="s">
        <v>2651</v>
      </c>
      <c r="C400" s="44" t="s">
        <v>2652</v>
      </c>
      <c r="D400" s="44" t="s">
        <v>145</v>
      </c>
      <c r="E400" s="44" t="s">
        <v>51</v>
      </c>
      <c r="G400" s="44">
        <v>607</v>
      </c>
      <c r="H400" s="44" t="s">
        <v>2435</v>
      </c>
    </row>
    <row r="401" spans="1:8">
      <c r="A401" s="31">
        <f>COUNTIF('BOM Atual ZPCS12'!F:F,B401)+(1-(SUMIF(Invoice!$A:$A,$B401,Invoice!$B:$B)/100000000000))</f>
        <v>2</v>
      </c>
      <c r="B401" s="52" t="s">
        <v>512</v>
      </c>
      <c r="C401" s="44" t="s">
        <v>2653</v>
      </c>
      <c r="D401" s="44" t="s">
        <v>145</v>
      </c>
      <c r="E401" s="44" t="s">
        <v>51</v>
      </c>
      <c r="G401" s="44">
        <v>608</v>
      </c>
      <c r="H401" s="44" t="s">
        <v>2435</v>
      </c>
    </row>
    <row r="402" spans="1:8">
      <c r="A402" s="31">
        <f>COUNTIF('BOM Atual ZPCS12'!F:F,B402)+(1-(SUMIF(Invoice!$A:$A,$B402,Invoice!$B:$B)/100000000000))</f>
        <v>1.99999982</v>
      </c>
      <c r="B402" s="52" t="s">
        <v>514</v>
      </c>
      <c r="C402" s="44" t="s">
        <v>2654</v>
      </c>
      <c r="D402" s="44" t="s">
        <v>145</v>
      </c>
      <c r="E402" s="44" t="s">
        <v>51</v>
      </c>
      <c r="G402" s="44">
        <v>608</v>
      </c>
      <c r="H402" s="44" t="s">
        <v>2435</v>
      </c>
    </row>
    <row r="403" spans="1:8">
      <c r="A403" s="31">
        <f>COUNTIF('BOM Atual ZPCS12'!F:F,B403)+(1-(SUMIF(Invoice!$A:$A,$B403,Invoice!$B:$B)/100000000000))</f>
        <v>2</v>
      </c>
      <c r="B403" s="52" t="s">
        <v>516</v>
      </c>
      <c r="C403" s="44" t="s">
        <v>2655</v>
      </c>
      <c r="D403" s="44" t="s">
        <v>145</v>
      </c>
      <c r="E403" s="44" t="s">
        <v>51</v>
      </c>
      <c r="G403" s="44">
        <v>608</v>
      </c>
      <c r="H403" s="44" t="s">
        <v>2435</v>
      </c>
    </row>
    <row r="404" spans="1:8">
      <c r="A404" s="31">
        <f>COUNTIF('BOM Atual ZPCS12'!F:F,B404)+(1-(SUMIF(Invoice!$A:$A,$B404,Invoice!$B:$B)/100000000000))</f>
        <v>1</v>
      </c>
      <c r="B404" s="52" t="s">
        <v>2656</v>
      </c>
      <c r="C404" s="44" t="s">
        <v>2657</v>
      </c>
      <c r="D404" s="44" t="s">
        <v>145</v>
      </c>
      <c r="E404" s="44" t="s">
        <v>51</v>
      </c>
      <c r="G404" s="44">
        <v>608</v>
      </c>
      <c r="H404" s="44" t="s">
        <v>2435</v>
      </c>
    </row>
    <row r="405" spans="1:8">
      <c r="A405" s="31">
        <f>COUNTIF('BOM Atual ZPCS12'!F:F,B405)+(1-(SUMIF(Invoice!$A:$A,$B405,Invoice!$B:$B)/100000000000))</f>
        <v>2</v>
      </c>
      <c r="B405" s="52" t="s">
        <v>518</v>
      </c>
      <c r="C405" s="44" t="s">
        <v>2658</v>
      </c>
      <c r="D405" s="44" t="s">
        <v>145</v>
      </c>
      <c r="E405" s="44" t="s">
        <v>51</v>
      </c>
      <c r="G405" s="44">
        <v>609</v>
      </c>
      <c r="H405" s="44" t="s">
        <v>2435</v>
      </c>
    </row>
    <row r="406" spans="1:8">
      <c r="A406" s="31">
        <f>COUNTIF('BOM Atual ZPCS12'!F:F,B406)+(1-(SUMIF(Invoice!$A:$A,$B406,Invoice!$B:$B)/100000000000))</f>
        <v>2</v>
      </c>
      <c r="B406" s="52" t="s">
        <v>520</v>
      </c>
      <c r="C406" s="44" t="s">
        <v>2659</v>
      </c>
      <c r="D406" s="44" t="s">
        <v>145</v>
      </c>
      <c r="E406" s="44" t="s">
        <v>51</v>
      </c>
      <c r="G406" s="44">
        <v>609</v>
      </c>
      <c r="H406" s="44" t="s">
        <v>2435</v>
      </c>
    </row>
    <row r="407" spans="1:8">
      <c r="A407" s="31">
        <f>COUNTIF('BOM Atual ZPCS12'!F:F,B407)+(1-(SUMIF(Invoice!$A:$A,$B407,Invoice!$B:$B)/100000000000))</f>
        <v>1</v>
      </c>
      <c r="B407" s="52" t="s">
        <v>2660</v>
      </c>
      <c r="C407" s="44" t="s">
        <v>2661</v>
      </c>
      <c r="D407" s="44" t="s">
        <v>145</v>
      </c>
      <c r="E407" s="44" t="s">
        <v>51</v>
      </c>
      <c r="G407" s="44">
        <v>609</v>
      </c>
      <c r="H407" s="44" t="s">
        <v>2435</v>
      </c>
    </row>
    <row r="408" spans="1:8">
      <c r="A408" s="31">
        <f>COUNTIF('BOM Atual ZPCS12'!F:F,B408)+(1-(SUMIF(Invoice!$A:$A,$B408,Invoice!$B:$B)/100000000000))</f>
        <v>1.9999996850000001</v>
      </c>
      <c r="B408" s="52" t="s">
        <v>522</v>
      </c>
      <c r="C408" s="44" t="s">
        <v>2662</v>
      </c>
      <c r="D408" s="44" t="s">
        <v>145</v>
      </c>
      <c r="E408" s="44" t="s">
        <v>51</v>
      </c>
      <c r="G408" s="44">
        <v>609</v>
      </c>
      <c r="H408" s="44" t="s">
        <v>2435</v>
      </c>
    </row>
    <row r="409" spans="1:8">
      <c r="A409" s="31">
        <f>COUNTIF('BOM Atual ZPCS12'!F:F,B409)+(1-(SUMIF(Invoice!$A:$A,$B409,Invoice!$B:$B)/100000000000))</f>
        <v>1</v>
      </c>
      <c r="B409" s="52" t="s">
        <v>2663</v>
      </c>
      <c r="C409" s="44" t="s">
        <v>2664</v>
      </c>
      <c r="D409" s="44" t="s">
        <v>145</v>
      </c>
      <c r="E409" s="44" t="s">
        <v>51</v>
      </c>
      <c r="G409" s="44">
        <v>611</v>
      </c>
      <c r="H409" s="44" t="s">
        <v>2435</v>
      </c>
    </row>
    <row r="410" spans="1:8">
      <c r="A410" s="31">
        <f>COUNTIF('BOM Atual ZPCS12'!F:F,B410)+(1-(SUMIF(Invoice!$A:$A,$B410,Invoice!$B:$B)/100000000000))</f>
        <v>1</v>
      </c>
      <c r="B410" s="52" t="s">
        <v>2665</v>
      </c>
      <c r="C410" s="44" t="s">
        <v>2666</v>
      </c>
      <c r="D410" s="44" t="s">
        <v>145</v>
      </c>
      <c r="E410" s="44" t="s">
        <v>51</v>
      </c>
      <c r="G410" s="44">
        <v>611</v>
      </c>
      <c r="H410" s="44" t="s">
        <v>2435</v>
      </c>
    </row>
    <row r="411" spans="1:8">
      <c r="A411" s="31">
        <f>COUNTIF('BOM Atual ZPCS12'!F:F,B411)+(1-(SUMIF(Invoice!$A:$A,$B411,Invoice!$B:$B)/100000000000))</f>
        <v>1</v>
      </c>
      <c r="B411" s="52" t="s">
        <v>2667</v>
      </c>
      <c r="C411" s="44" t="s">
        <v>2668</v>
      </c>
      <c r="D411" s="44" t="s">
        <v>145</v>
      </c>
      <c r="E411" s="44" t="s">
        <v>51</v>
      </c>
      <c r="G411" s="44">
        <v>611</v>
      </c>
      <c r="H411" s="44" t="s">
        <v>2435</v>
      </c>
    </row>
    <row r="412" spans="1:8">
      <c r="A412" s="31">
        <f>COUNTIF('BOM Atual ZPCS12'!F:F,B412)+(1-(SUMIF(Invoice!$A:$A,$B412,Invoice!$B:$B)/100000000000))</f>
        <v>2</v>
      </c>
      <c r="B412" s="52" t="s">
        <v>524</v>
      </c>
      <c r="C412" s="44" t="s">
        <v>525</v>
      </c>
      <c r="D412" s="44" t="s">
        <v>145</v>
      </c>
      <c r="E412" s="44" t="s">
        <v>51</v>
      </c>
      <c r="G412" s="44">
        <v>612</v>
      </c>
      <c r="H412" s="44" t="s">
        <v>2435</v>
      </c>
    </row>
    <row r="413" spans="1:8">
      <c r="A413" s="31">
        <f>COUNTIF('BOM Atual ZPCS12'!F:F,B413)+(1-(SUMIF(Invoice!$A:$A,$B413,Invoice!$B:$B)/100000000000))</f>
        <v>1</v>
      </c>
      <c r="B413" s="52" t="s">
        <v>2669</v>
      </c>
      <c r="C413" s="44" t="s">
        <v>2670</v>
      </c>
      <c r="D413" s="44" t="s">
        <v>145</v>
      </c>
      <c r="E413" s="44" t="s">
        <v>51</v>
      </c>
      <c r="G413" s="44">
        <v>612</v>
      </c>
      <c r="H413" s="44" t="s">
        <v>2435</v>
      </c>
    </row>
    <row r="414" spans="1:8">
      <c r="A414" s="31">
        <f>COUNTIF('BOM Atual ZPCS12'!F:F,B414)+(1-(SUMIF(Invoice!$A:$A,$B414,Invoice!$B:$B)/100000000000))</f>
        <v>2</v>
      </c>
      <c r="B414" s="52" t="s">
        <v>526</v>
      </c>
      <c r="C414" s="44" t="s">
        <v>2671</v>
      </c>
      <c r="D414" s="44" t="s">
        <v>145</v>
      </c>
      <c r="E414" s="44" t="s">
        <v>51</v>
      </c>
      <c r="G414" s="44">
        <v>612</v>
      </c>
      <c r="H414" s="44" t="s">
        <v>2435</v>
      </c>
    </row>
    <row r="415" spans="1:8">
      <c r="A415" s="31">
        <f>COUNTIF('BOM Atual ZPCS12'!F:F,B415)+(1-(SUMIF(Invoice!$A:$A,$B415,Invoice!$B:$B)/100000000000))</f>
        <v>2</v>
      </c>
      <c r="B415" s="52" t="s">
        <v>528</v>
      </c>
      <c r="C415" s="44" t="s">
        <v>2672</v>
      </c>
      <c r="D415" s="44" t="s">
        <v>145</v>
      </c>
      <c r="E415" s="44" t="s">
        <v>51</v>
      </c>
      <c r="G415" s="44">
        <v>612</v>
      </c>
      <c r="H415" s="44" t="s">
        <v>2435</v>
      </c>
    </row>
    <row r="416" spans="1:8">
      <c r="A416" s="31">
        <f>COUNTIF('BOM Atual ZPCS12'!F:F,B416)+(1-(SUMIF(Invoice!$A:$A,$B416,Invoice!$B:$B)/100000000000))</f>
        <v>1.999999925</v>
      </c>
      <c r="B416" s="52" t="s">
        <v>530</v>
      </c>
      <c r="C416" s="44" t="s">
        <v>2673</v>
      </c>
      <c r="D416" s="44" t="s">
        <v>145</v>
      </c>
      <c r="E416" s="44" t="s">
        <v>51</v>
      </c>
      <c r="G416" s="44">
        <v>612</v>
      </c>
      <c r="H416" s="44" t="s">
        <v>2435</v>
      </c>
    </row>
    <row r="417" spans="1:8">
      <c r="A417" s="31">
        <f>COUNTIF('BOM Atual ZPCS12'!F:F,B417)+(1-(SUMIF(Invoice!$A:$A,$B417,Invoice!$B:$B)/100000000000))</f>
        <v>2</v>
      </c>
      <c r="B417" s="52" t="s">
        <v>532</v>
      </c>
      <c r="C417" s="44" t="s">
        <v>2674</v>
      </c>
      <c r="D417" s="44" t="s">
        <v>145</v>
      </c>
      <c r="E417" s="44" t="s">
        <v>51</v>
      </c>
      <c r="G417" s="44">
        <v>613</v>
      </c>
      <c r="H417" s="44" t="s">
        <v>2435</v>
      </c>
    </row>
    <row r="418" spans="1:8">
      <c r="A418" s="31">
        <f>COUNTIF('BOM Atual ZPCS12'!F:F,B418)+(1-(SUMIF(Invoice!$A:$A,$B418,Invoice!$B:$B)/100000000000))</f>
        <v>2</v>
      </c>
      <c r="B418" s="52" t="s">
        <v>534</v>
      </c>
      <c r="C418" s="44" t="s">
        <v>2675</v>
      </c>
      <c r="D418" s="44" t="s">
        <v>145</v>
      </c>
      <c r="E418" s="44" t="s">
        <v>51</v>
      </c>
      <c r="G418" s="44">
        <v>613</v>
      </c>
      <c r="H418" s="44" t="s">
        <v>2435</v>
      </c>
    </row>
    <row r="419" spans="1:8">
      <c r="A419" s="31">
        <f>COUNTIF('BOM Atual ZPCS12'!F:F,B419)+(1-(SUMIF(Invoice!$A:$A,$B419,Invoice!$B:$B)/100000000000))</f>
        <v>1.99999997</v>
      </c>
      <c r="B419" s="52" t="s">
        <v>536</v>
      </c>
      <c r="C419" s="44" t="s">
        <v>2676</v>
      </c>
      <c r="D419" s="44" t="s">
        <v>145</v>
      </c>
      <c r="E419" s="44" t="s">
        <v>51</v>
      </c>
      <c r="G419" s="44">
        <v>613</v>
      </c>
      <c r="H419" s="44" t="s">
        <v>2435</v>
      </c>
    </row>
    <row r="420" spans="1:8">
      <c r="A420" s="31">
        <f>COUNTIF('BOM Atual ZPCS12'!F:F,B420)+(1-(SUMIF(Invoice!$A:$A,$B420,Invoice!$B:$B)/100000000000))</f>
        <v>2</v>
      </c>
      <c r="B420" s="52" t="s">
        <v>538</v>
      </c>
      <c r="C420" s="44" t="s">
        <v>2677</v>
      </c>
      <c r="D420" s="44" t="s">
        <v>145</v>
      </c>
      <c r="E420" s="44" t="s">
        <v>51</v>
      </c>
      <c r="G420" s="44">
        <v>613</v>
      </c>
      <c r="H420" s="44" t="s">
        <v>2435</v>
      </c>
    </row>
    <row r="421" spans="1:8">
      <c r="A421" s="31">
        <f>COUNTIF('BOM Atual ZPCS12'!F:F,B421)+(1-(SUMIF(Invoice!$A:$A,$B421,Invoice!$B:$B)/100000000000))</f>
        <v>2</v>
      </c>
      <c r="B421" s="52" t="s">
        <v>540</v>
      </c>
      <c r="C421" s="44" t="s">
        <v>2678</v>
      </c>
      <c r="D421" s="44" t="s">
        <v>145</v>
      </c>
      <c r="E421" s="44" t="s">
        <v>51</v>
      </c>
      <c r="G421" s="44">
        <v>614</v>
      </c>
      <c r="H421" s="44" t="s">
        <v>2435</v>
      </c>
    </row>
    <row r="422" spans="1:8">
      <c r="A422" s="31">
        <f>COUNTIF('BOM Atual ZPCS12'!F:F,B422)+(1-(SUMIF(Invoice!$A:$A,$B422,Invoice!$B:$B)/100000000000))</f>
        <v>2</v>
      </c>
      <c r="B422" s="52" t="s">
        <v>542</v>
      </c>
      <c r="C422" s="44" t="s">
        <v>543</v>
      </c>
      <c r="D422" s="44" t="s">
        <v>145</v>
      </c>
      <c r="E422" s="44" t="s">
        <v>51</v>
      </c>
      <c r="G422" s="44">
        <v>614</v>
      </c>
      <c r="H422" s="44" t="s">
        <v>2435</v>
      </c>
    </row>
    <row r="423" spans="1:8">
      <c r="A423" s="31">
        <f>COUNTIF('BOM Atual ZPCS12'!F:F,B423)+(1-(SUMIF(Invoice!$A:$A,$B423,Invoice!$B:$B)/100000000000))</f>
        <v>1</v>
      </c>
      <c r="B423" s="52" t="s">
        <v>2679</v>
      </c>
      <c r="C423" s="44" t="s">
        <v>2680</v>
      </c>
      <c r="D423" s="44" t="s">
        <v>145</v>
      </c>
      <c r="E423" s="44" t="s">
        <v>51</v>
      </c>
      <c r="G423" s="44">
        <v>614</v>
      </c>
      <c r="H423" s="44" t="s">
        <v>2435</v>
      </c>
    </row>
    <row r="424" spans="1:8">
      <c r="A424" s="31">
        <f>COUNTIF('BOM Atual ZPCS12'!F:F,B424)+(1-(SUMIF(Invoice!$A:$A,$B424,Invoice!$B:$B)/100000000000))</f>
        <v>2</v>
      </c>
      <c r="B424" s="52" t="s">
        <v>544</v>
      </c>
      <c r="C424" s="44" t="s">
        <v>2681</v>
      </c>
      <c r="D424" s="44" t="s">
        <v>145</v>
      </c>
      <c r="E424" s="44" t="s">
        <v>51</v>
      </c>
      <c r="G424" s="44">
        <v>614</v>
      </c>
      <c r="H424" s="44" t="s">
        <v>2435</v>
      </c>
    </row>
    <row r="425" spans="1:8">
      <c r="A425" s="31">
        <f>COUNTIF('BOM Atual ZPCS12'!F:F,B425)+(1-(SUMIF(Invoice!$A:$A,$B425,Invoice!$B:$B)/100000000000))</f>
        <v>1</v>
      </c>
      <c r="B425" s="52" t="s">
        <v>2682</v>
      </c>
      <c r="C425" s="44" t="s">
        <v>2683</v>
      </c>
      <c r="D425" s="44" t="s">
        <v>145</v>
      </c>
      <c r="E425" s="44" t="s">
        <v>51</v>
      </c>
      <c r="G425" s="44">
        <v>614</v>
      </c>
      <c r="H425" s="44" t="s">
        <v>2435</v>
      </c>
    </row>
    <row r="426" spans="1:8">
      <c r="A426" s="31">
        <f>COUNTIF('BOM Atual ZPCS12'!F:F,B426)+(1-(SUMIF(Invoice!$A:$A,$B426,Invoice!$B:$B)/100000000000))</f>
        <v>1.99999997</v>
      </c>
      <c r="B426" s="52" t="s">
        <v>546</v>
      </c>
      <c r="C426" s="44" t="s">
        <v>2684</v>
      </c>
      <c r="D426" s="44" t="s">
        <v>145</v>
      </c>
      <c r="E426" s="44" t="s">
        <v>51</v>
      </c>
      <c r="G426" s="44">
        <v>614</v>
      </c>
      <c r="H426" s="44" t="s">
        <v>2435</v>
      </c>
    </row>
    <row r="427" spans="1:8">
      <c r="A427" s="31">
        <f>COUNTIF('BOM Atual ZPCS12'!F:F,B427)+(1-(SUMIF(Invoice!$A:$A,$B427,Invoice!$B:$B)/100000000000))</f>
        <v>1</v>
      </c>
      <c r="B427" s="52" t="s">
        <v>2685</v>
      </c>
      <c r="C427" s="44" t="s">
        <v>2686</v>
      </c>
      <c r="D427" s="44" t="s">
        <v>145</v>
      </c>
      <c r="E427" s="44" t="s">
        <v>51</v>
      </c>
      <c r="G427" s="44">
        <v>616</v>
      </c>
      <c r="H427" s="44" t="s">
        <v>52</v>
      </c>
    </row>
    <row r="428" spans="1:8">
      <c r="A428" s="31">
        <f>COUNTIF('BOM Atual ZPCS12'!F:F,B428)+(1-(SUMIF(Invoice!$A:$A,$B428,Invoice!$B:$B)/100000000000))</f>
        <v>1</v>
      </c>
      <c r="B428" s="52" t="s">
        <v>2687</v>
      </c>
      <c r="C428" s="44" t="s">
        <v>2688</v>
      </c>
      <c r="D428" s="44" t="s">
        <v>145</v>
      </c>
      <c r="E428" s="44" t="s">
        <v>51</v>
      </c>
      <c r="G428" s="44">
        <v>616</v>
      </c>
      <c r="H428" s="44" t="s">
        <v>52</v>
      </c>
    </row>
    <row r="429" spans="1:8">
      <c r="A429" s="31">
        <f>COUNTIF('BOM Atual ZPCS12'!F:F,B429)+(1-(SUMIF(Invoice!$A:$A,$B429,Invoice!$B:$B)/100000000000))</f>
        <v>1</v>
      </c>
      <c r="B429" s="52" t="s">
        <v>2689</v>
      </c>
      <c r="C429" s="44" t="s">
        <v>2690</v>
      </c>
      <c r="D429" s="44" t="s">
        <v>145</v>
      </c>
      <c r="E429" s="44" t="s">
        <v>51</v>
      </c>
      <c r="G429" s="44">
        <v>616</v>
      </c>
      <c r="H429" s="44" t="s">
        <v>52</v>
      </c>
    </row>
    <row r="430" spans="1:8">
      <c r="A430" s="31">
        <f>COUNTIF('BOM Atual ZPCS12'!F:F,B430)+(1-(SUMIF(Invoice!$A:$A,$B430,Invoice!$B:$B)/100000000000))</f>
        <v>1</v>
      </c>
      <c r="B430" s="52" t="s">
        <v>2691</v>
      </c>
      <c r="C430" s="44" t="s">
        <v>2692</v>
      </c>
      <c r="D430" s="44" t="s">
        <v>145</v>
      </c>
      <c r="E430" s="44" t="s">
        <v>51</v>
      </c>
      <c r="G430" s="44">
        <v>617</v>
      </c>
      <c r="H430" s="44" t="s">
        <v>52</v>
      </c>
    </row>
    <row r="431" spans="1:8">
      <c r="A431" s="31">
        <f>COUNTIF('BOM Atual ZPCS12'!F:F,B431)+(1-(SUMIF(Invoice!$A:$A,$B431,Invoice!$B:$B)/100000000000))</f>
        <v>1</v>
      </c>
      <c r="B431" s="52" t="s">
        <v>2693</v>
      </c>
      <c r="C431" s="44" t="s">
        <v>2694</v>
      </c>
      <c r="D431" s="44" t="s">
        <v>145</v>
      </c>
      <c r="E431" s="44" t="s">
        <v>51</v>
      </c>
      <c r="G431" s="44">
        <v>617</v>
      </c>
      <c r="H431" s="44" t="s">
        <v>52</v>
      </c>
    </row>
    <row r="432" spans="1:8">
      <c r="A432" s="31">
        <f>COUNTIF('BOM Atual ZPCS12'!F:F,B432)+(1-(SUMIF(Invoice!$A:$A,$B432,Invoice!$B:$B)/100000000000))</f>
        <v>1</v>
      </c>
      <c r="B432" s="52" t="s">
        <v>2695</v>
      </c>
      <c r="C432" s="44" t="s">
        <v>2696</v>
      </c>
      <c r="D432" s="44" t="s">
        <v>145</v>
      </c>
      <c r="E432" s="44" t="s">
        <v>51</v>
      </c>
      <c r="G432" s="44">
        <v>617</v>
      </c>
      <c r="H432" s="44" t="s">
        <v>52</v>
      </c>
    </row>
    <row r="433" spans="1:8">
      <c r="A433" s="31">
        <f>COUNTIF('BOM Atual ZPCS12'!F:F,B433)+(1-(SUMIF(Invoice!$A:$A,$B433,Invoice!$B:$B)/100000000000))</f>
        <v>1.99999975</v>
      </c>
      <c r="B433" s="52" t="s">
        <v>597</v>
      </c>
      <c r="C433" s="44" t="s">
        <v>2697</v>
      </c>
      <c r="D433" s="44" t="s">
        <v>145</v>
      </c>
      <c r="E433" s="44" t="s">
        <v>51</v>
      </c>
      <c r="G433" s="44">
        <v>618</v>
      </c>
      <c r="H433" s="44" t="s">
        <v>2435</v>
      </c>
    </row>
    <row r="434" spans="1:8">
      <c r="A434" s="31">
        <f>COUNTIF('BOM Atual ZPCS12'!F:F,B434)+(1-(SUMIF(Invoice!$A:$A,$B434,Invoice!$B:$B)/100000000000))</f>
        <v>1</v>
      </c>
      <c r="B434" s="52" t="s">
        <v>2698</v>
      </c>
      <c r="C434" s="44" t="s">
        <v>2699</v>
      </c>
      <c r="D434" s="44" t="s">
        <v>145</v>
      </c>
      <c r="E434" s="44" t="s">
        <v>51</v>
      </c>
      <c r="G434" s="44">
        <v>618</v>
      </c>
      <c r="H434" s="44" t="s">
        <v>2435</v>
      </c>
    </row>
    <row r="435" spans="1:8">
      <c r="A435" s="31">
        <f>COUNTIF('BOM Atual ZPCS12'!F:F,B435)+(1-(SUMIF(Invoice!$A:$A,$B435,Invoice!$B:$B)/100000000000))</f>
        <v>2</v>
      </c>
      <c r="B435" s="52" t="s">
        <v>599</v>
      </c>
      <c r="C435" s="44" t="s">
        <v>600</v>
      </c>
      <c r="D435" s="44" t="s">
        <v>145</v>
      </c>
      <c r="E435" s="44" t="s">
        <v>51</v>
      </c>
      <c r="G435" s="44">
        <v>618</v>
      </c>
      <c r="H435" s="44" t="s">
        <v>2435</v>
      </c>
    </row>
    <row r="436" spans="1:8">
      <c r="A436" s="31">
        <f>COUNTIF('BOM Atual ZPCS12'!F:F,B436)+(1-(SUMIF(Invoice!$A:$A,$B436,Invoice!$B:$B)/100000000000))</f>
        <v>1.99999985</v>
      </c>
      <c r="B436" s="52" t="s">
        <v>601</v>
      </c>
      <c r="C436" s="44" t="s">
        <v>2700</v>
      </c>
      <c r="D436" s="44" t="s">
        <v>145</v>
      </c>
      <c r="E436" s="44" t="s">
        <v>51</v>
      </c>
      <c r="G436" s="44">
        <v>619</v>
      </c>
      <c r="H436" s="44" t="s">
        <v>2435</v>
      </c>
    </row>
    <row r="437" spans="1:8">
      <c r="A437" s="31">
        <f>COUNTIF('BOM Atual ZPCS12'!F:F,B437)+(1-(SUMIF(Invoice!$A:$A,$B437,Invoice!$B:$B)/100000000000))</f>
        <v>1</v>
      </c>
      <c r="B437" s="52" t="s">
        <v>2701</v>
      </c>
      <c r="C437" s="44" t="s">
        <v>2702</v>
      </c>
      <c r="D437" s="44" t="s">
        <v>145</v>
      </c>
      <c r="E437" s="44" t="s">
        <v>51</v>
      </c>
      <c r="G437" s="44">
        <v>619</v>
      </c>
      <c r="H437" s="44" t="s">
        <v>2435</v>
      </c>
    </row>
    <row r="438" spans="1:8">
      <c r="A438" s="31">
        <f>COUNTIF('BOM Atual ZPCS12'!F:F,B438)+(1-(SUMIF(Invoice!$A:$A,$B438,Invoice!$B:$B)/100000000000))</f>
        <v>2</v>
      </c>
      <c r="B438" s="52" t="s">
        <v>603</v>
      </c>
      <c r="C438" s="44" t="s">
        <v>604</v>
      </c>
      <c r="D438" s="44" t="s">
        <v>145</v>
      </c>
      <c r="E438" s="44" t="s">
        <v>51</v>
      </c>
      <c r="G438" s="44">
        <v>619</v>
      </c>
      <c r="H438" s="44" t="s">
        <v>2435</v>
      </c>
    </row>
    <row r="439" spans="1:8">
      <c r="A439" s="31">
        <f>COUNTIF('BOM Atual ZPCS12'!F:F,B439)+(1-(SUMIF(Invoice!$A:$A,$B439,Invoice!$B:$B)/100000000000))</f>
        <v>1</v>
      </c>
      <c r="B439" s="52" t="s">
        <v>2703</v>
      </c>
      <c r="C439" s="44" t="s">
        <v>2704</v>
      </c>
      <c r="D439" s="44" t="s">
        <v>145</v>
      </c>
      <c r="E439" s="44" t="s">
        <v>51</v>
      </c>
      <c r="G439" s="44">
        <v>620</v>
      </c>
      <c r="H439" s="44" t="s">
        <v>52</v>
      </c>
    </row>
    <row r="440" spans="1:8">
      <c r="A440" s="31">
        <f>COUNTIF('BOM Atual ZPCS12'!F:F,B440)+(1-(SUMIF(Invoice!$A:$A,$B440,Invoice!$B:$B)/100000000000))</f>
        <v>1</v>
      </c>
      <c r="B440" s="52" t="s">
        <v>2705</v>
      </c>
      <c r="C440" s="44" t="s">
        <v>2706</v>
      </c>
      <c r="D440" s="44" t="s">
        <v>145</v>
      </c>
      <c r="E440" s="44" t="s">
        <v>51</v>
      </c>
      <c r="G440" s="44">
        <v>620</v>
      </c>
      <c r="H440" s="44" t="s">
        <v>52</v>
      </c>
    </row>
    <row r="441" spans="1:8">
      <c r="A441" s="31">
        <f>COUNTIF('BOM Atual ZPCS12'!F:F,B441)+(1-(SUMIF(Invoice!$A:$A,$B441,Invoice!$B:$B)/100000000000))</f>
        <v>1.9999999000000002</v>
      </c>
      <c r="B441" s="52" t="s">
        <v>605</v>
      </c>
      <c r="C441" s="44" t="s">
        <v>2707</v>
      </c>
      <c r="D441" s="44" t="s">
        <v>145</v>
      </c>
      <c r="E441" s="44" t="s">
        <v>51</v>
      </c>
      <c r="G441" s="44">
        <v>621</v>
      </c>
      <c r="H441" s="44" t="s">
        <v>2435</v>
      </c>
    </row>
    <row r="442" spans="1:8">
      <c r="A442" s="31">
        <f>COUNTIF('BOM Atual ZPCS12'!F:F,B442)+(1-(SUMIF(Invoice!$A:$A,$B442,Invoice!$B:$B)/100000000000))</f>
        <v>1</v>
      </c>
      <c r="B442" s="52" t="s">
        <v>2708</v>
      </c>
      <c r="C442" s="44" t="s">
        <v>2709</v>
      </c>
      <c r="D442" s="44" t="s">
        <v>145</v>
      </c>
      <c r="E442" s="44" t="s">
        <v>51</v>
      </c>
      <c r="G442" s="44">
        <v>621</v>
      </c>
      <c r="H442" s="44" t="s">
        <v>2435</v>
      </c>
    </row>
    <row r="443" spans="1:8">
      <c r="A443" s="31">
        <f>COUNTIF('BOM Atual ZPCS12'!F:F,B443)+(1-(SUMIF(Invoice!$A:$A,$B443,Invoice!$B:$B)/100000000000))</f>
        <v>2</v>
      </c>
      <c r="B443" s="52" t="s">
        <v>607</v>
      </c>
      <c r="C443" s="44" t="s">
        <v>608</v>
      </c>
      <c r="D443" s="44" t="s">
        <v>145</v>
      </c>
      <c r="E443" s="44" t="s">
        <v>51</v>
      </c>
      <c r="G443" s="44">
        <v>621</v>
      </c>
      <c r="H443" s="44" t="s">
        <v>2435</v>
      </c>
    </row>
    <row r="444" spans="1:8">
      <c r="A444" s="31">
        <f>COUNTIF('BOM Atual ZPCS12'!F:F,B444)+(1-(SUMIF(Invoice!$A:$A,$B444,Invoice!$B:$B)/100000000000))</f>
        <v>1.99999985</v>
      </c>
      <c r="B444" s="52" t="s">
        <v>609</v>
      </c>
      <c r="C444" s="44" t="s">
        <v>2710</v>
      </c>
      <c r="D444" s="44" t="s">
        <v>145</v>
      </c>
      <c r="E444" s="44" t="s">
        <v>51</v>
      </c>
      <c r="G444" s="44">
        <v>622</v>
      </c>
      <c r="H444" s="44" t="s">
        <v>2435</v>
      </c>
    </row>
    <row r="445" spans="1:8">
      <c r="A445" s="31">
        <f>COUNTIF('BOM Atual ZPCS12'!F:F,B445)+(1-(SUMIF(Invoice!$A:$A,$B445,Invoice!$B:$B)/100000000000))</f>
        <v>1</v>
      </c>
      <c r="B445" s="52" t="s">
        <v>2711</v>
      </c>
      <c r="C445" s="44" t="s">
        <v>2712</v>
      </c>
      <c r="D445" s="44" t="s">
        <v>145</v>
      </c>
      <c r="E445" s="44" t="s">
        <v>51</v>
      </c>
      <c r="G445" s="44">
        <v>622</v>
      </c>
      <c r="H445" s="44" t="s">
        <v>2435</v>
      </c>
    </row>
    <row r="446" spans="1:8">
      <c r="A446" s="31">
        <f>COUNTIF('BOM Atual ZPCS12'!F:F,B446)+(1-(SUMIF(Invoice!$A:$A,$B446,Invoice!$B:$B)/100000000000))</f>
        <v>2</v>
      </c>
      <c r="B446" s="52" t="s">
        <v>611</v>
      </c>
      <c r="C446" s="44" t="s">
        <v>612</v>
      </c>
      <c r="D446" s="44" t="s">
        <v>145</v>
      </c>
      <c r="E446" s="44" t="s">
        <v>51</v>
      </c>
      <c r="G446" s="44">
        <v>622</v>
      </c>
      <c r="H446" s="44" t="s">
        <v>2435</v>
      </c>
    </row>
    <row r="447" spans="1:8">
      <c r="A447" s="31">
        <f>COUNTIF('BOM Atual ZPCS12'!F:F,B447)+(1-(SUMIF(Invoice!$A:$A,$B447,Invoice!$B:$B)/100000000000))</f>
        <v>1.9999999000000002</v>
      </c>
      <c r="B447" s="52" t="s">
        <v>613</v>
      </c>
      <c r="C447" s="44" t="s">
        <v>614</v>
      </c>
      <c r="D447" s="44" t="s">
        <v>145</v>
      </c>
      <c r="E447" s="44" t="s">
        <v>51</v>
      </c>
      <c r="G447" s="44">
        <v>623</v>
      </c>
      <c r="H447" s="44" t="s">
        <v>2435</v>
      </c>
    </row>
    <row r="448" spans="1:8">
      <c r="A448" s="31">
        <f>COUNTIF('BOM Atual ZPCS12'!F:F,B448)+(1-(SUMIF(Invoice!$A:$A,$B448,Invoice!$B:$B)/100000000000))</f>
        <v>1</v>
      </c>
      <c r="B448" s="52" t="s">
        <v>2713</v>
      </c>
      <c r="C448" s="44" t="s">
        <v>2714</v>
      </c>
      <c r="D448" s="44" t="s">
        <v>145</v>
      </c>
      <c r="E448" s="44" t="s">
        <v>51</v>
      </c>
      <c r="G448" s="44">
        <v>623</v>
      </c>
      <c r="H448" s="44" t="s">
        <v>2435</v>
      </c>
    </row>
    <row r="449" spans="1:8">
      <c r="A449" s="31">
        <f>COUNTIF('BOM Atual ZPCS12'!F:F,B449)+(1-(SUMIF(Invoice!$A:$A,$B449,Invoice!$B:$B)/100000000000))</f>
        <v>2</v>
      </c>
      <c r="B449" s="52" t="s">
        <v>615</v>
      </c>
      <c r="C449" s="44" t="s">
        <v>616</v>
      </c>
      <c r="D449" s="44" t="s">
        <v>145</v>
      </c>
      <c r="E449" s="44" t="s">
        <v>51</v>
      </c>
      <c r="G449" s="44">
        <v>623</v>
      </c>
      <c r="H449" s="44" t="s">
        <v>2435</v>
      </c>
    </row>
    <row r="450" spans="1:8">
      <c r="A450" s="31">
        <f>COUNTIF('BOM Atual ZPCS12'!F:F,B450)+(1-(SUMIF(Invoice!$A:$A,$B450,Invoice!$B:$B)/100000000000))</f>
        <v>1.9999999499999999</v>
      </c>
      <c r="B450" s="52" t="s">
        <v>617</v>
      </c>
      <c r="C450" s="44" t="s">
        <v>2715</v>
      </c>
      <c r="D450" s="44" t="s">
        <v>145</v>
      </c>
      <c r="E450" s="44" t="s">
        <v>51</v>
      </c>
      <c r="G450" s="44">
        <v>624</v>
      </c>
      <c r="H450" s="44" t="s">
        <v>2435</v>
      </c>
    </row>
    <row r="451" spans="1:8">
      <c r="A451" s="31">
        <f>COUNTIF('BOM Atual ZPCS12'!F:F,B451)+(1-(SUMIF(Invoice!$A:$A,$B451,Invoice!$B:$B)/100000000000))</f>
        <v>1</v>
      </c>
      <c r="B451" s="52" t="s">
        <v>2716</v>
      </c>
      <c r="C451" s="44" t="s">
        <v>2717</v>
      </c>
      <c r="D451" s="44" t="s">
        <v>145</v>
      </c>
      <c r="E451" s="44" t="s">
        <v>51</v>
      </c>
      <c r="G451" s="44">
        <v>624</v>
      </c>
      <c r="H451" s="44" t="s">
        <v>2435</v>
      </c>
    </row>
    <row r="452" spans="1:8">
      <c r="A452" s="31">
        <f>COUNTIF('BOM Atual ZPCS12'!F:F,B452)+(1-(SUMIF(Invoice!$A:$A,$B452,Invoice!$B:$B)/100000000000))</f>
        <v>2</v>
      </c>
      <c r="B452" s="52" t="s">
        <v>619</v>
      </c>
      <c r="C452" s="44" t="s">
        <v>620</v>
      </c>
      <c r="D452" s="44" t="s">
        <v>145</v>
      </c>
      <c r="E452" s="44" t="s">
        <v>51</v>
      </c>
      <c r="G452" s="44">
        <v>624</v>
      </c>
      <c r="H452" s="44" t="s">
        <v>2435</v>
      </c>
    </row>
    <row r="453" spans="1:8">
      <c r="A453" s="31">
        <f>COUNTIF('BOM Atual ZPCS12'!F:F,B453)+(1-(SUMIF(Invoice!$A:$A,$B453,Invoice!$B:$B)/100000000000))</f>
        <v>1.9999999499999999</v>
      </c>
      <c r="B453" s="52" t="s">
        <v>621</v>
      </c>
      <c r="C453" s="44" t="s">
        <v>622</v>
      </c>
      <c r="D453" s="44" t="s">
        <v>145</v>
      </c>
      <c r="E453" s="44" t="s">
        <v>51</v>
      </c>
      <c r="G453" s="44">
        <v>625</v>
      </c>
      <c r="H453" s="44" t="s">
        <v>2435</v>
      </c>
    </row>
    <row r="454" spans="1:8">
      <c r="A454" s="31">
        <f>COUNTIF('BOM Atual ZPCS12'!F:F,B454)+(1-(SUMIF(Invoice!$A:$A,$B454,Invoice!$B:$B)/100000000000))</f>
        <v>1</v>
      </c>
      <c r="B454" s="52" t="s">
        <v>2718</v>
      </c>
      <c r="C454" s="44" t="s">
        <v>2719</v>
      </c>
      <c r="D454" s="44" t="s">
        <v>145</v>
      </c>
      <c r="E454" s="44" t="s">
        <v>51</v>
      </c>
      <c r="G454" s="44">
        <v>625</v>
      </c>
      <c r="H454" s="44" t="s">
        <v>2435</v>
      </c>
    </row>
    <row r="455" spans="1:8">
      <c r="A455" s="31">
        <f>COUNTIF('BOM Atual ZPCS12'!F:F,B455)+(1-(SUMIF(Invoice!$A:$A,$B455,Invoice!$B:$B)/100000000000))</f>
        <v>2</v>
      </c>
      <c r="B455" s="52" t="s">
        <v>623</v>
      </c>
      <c r="C455" s="44" t="s">
        <v>624</v>
      </c>
      <c r="D455" s="44" t="s">
        <v>145</v>
      </c>
      <c r="E455" s="44" t="s">
        <v>51</v>
      </c>
      <c r="G455" s="44">
        <v>625</v>
      </c>
      <c r="H455" s="44" t="s">
        <v>2435</v>
      </c>
    </row>
    <row r="456" spans="1:8">
      <c r="A456" s="31">
        <f>COUNTIF('BOM Atual ZPCS12'!F:F,B456)+(1-(SUMIF(Invoice!$A:$A,$B456,Invoice!$B:$B)/100000000000))</f>
        <v>1.9999999499999999</v>
      </c>
      <c r="B456" s="52" t="s">
        <v>625</v>
      </c>
      <c r="C456" s="44" t="s">
        <v>626</v>
      </c>
      <c r="D456" s="44" t="s">
        <v>145</v>
      </c>
      <c r="E456" s="44" t="s">
        <v>51</v>
      </c>
      <c r="G456" s="44">
        <v>626</v>
      </c>
      <c r="H456" s="44" t="s">
        <v>2435</v>
      </c>
    </row>
    <row r="457" spans="1:8">
      <c r="A457" s="31">
        <f>COUNTIF('BOM Atual ZPCS12'!F:F,B457)+(1-(SUMIF(Invoice!$A:$A,$B457,Invoice!$B:$B)/100000000000))</f>
        <v>1</v>
      </c>
      <c r="B457" s="52" t="s">
        <v>2720</v>
      </c>
      <c r="C457" s="44" t="s">
        <v>2721</v>
      </c>
      <c r="D457" s="44" t="s">
        <v>145</v>
      </c>
      <c r="E457" s="44" t="s">
        <v>51</v>
      </c>
      <c r="G457" s="44">
        <v>626</v>
      </c>
      <c r="H457" s="44" t="s">
        <v>2435</v>
      </c>
    </row>
    <row r="458" spans="1:8">
      <c r="A458" s="31">
        <f>COUNTIF('BOM Atual ZPCS12'!F:F,B458)+(1-(SUMIF(Invoice!$A:$A,$B458,Invoice!$B:$B)/100000000000))</f>
        <v>2</v>
      </c>
      <c r="B458" s="52" t="s">
        <v>627</v>
      </c>
      <c r="C458" s="44" t="s">
        <v>628</v>
      </c>
      <c r="D458" s="44" t="s">
        <v>145</v>
      </c>
      <c r="E458" s="44" t="s">
        <v>51</v>
      </c>
      <c r="G458" s="44">
        <v>626</v>
      </c>
      <c r="H458" s="44" t="s">
        <v>2435</v>
      </c>
    </row>
    <row r="459" spans="1:8">
      <c r="A459" s="31">
        <f>COUNTIF('BOM Atual ZPCS12'!F:F,B459)+(1-(SUMIF(Invoice!$A:$A,$B459,Invoice!$B:$B)/100000000000))</f>
        <v>1.9999999499999999</v>
      </c>
      <c r="B459" s="52" t="s">
        <v>631</v>
      </c>
      <c r="C459" s="44" t="s">
        <v>2722</v>
      </c>
      <c r="D459" s="44" t="s">
        <v>145</v>
      </c>
      <c r="E459" s="44" t="s">
        <v>51</v>
      </c>
      <c r="G459" s="44">
        <v>627</v>
      </c>
      <c r="H459" s="44" t="s">
        <v>2435</v>
      </c>
    </row>
    <row r="460" spans="1:8">
      <c r="A460" s="31">
        <f>COUNTIF('BOM Atual ZPCS12'!F:F,B460)+(1-(SUMIF(Invoice!$A:$A,$B460,Invoice!$B:$B)/100000000000))</f>
        <v>1</v>
      </c>
      <c r="B460" s="52" t="s">
        <v>2723</v>
      </c>
      <c r="C460" s="44" t="s">
        <v>2724</v>
      </c>
      <c r="D460" s="44" t="s">
        <v>145</v>
      </c>
      <c r="E460" s="44" t="s">
        <v>51</v>
      </c>
      <c r="G460" s="44">
        <v>627</v>
      </c>
      <c r="H460" s="44" t="s">
        <v>2435</v>
      </c>
    </row>
    <row r="461" spans="1:8">
      <c r="A461" s="31">
        <f>COUNTIF('BOM Atual ZPCS12'!F:F,B461)+(1-(SUMIF(Invoice!$A:$A,$B461,Invoice!$B:$B)/100000000000))</f>
        <v>2</v>
      </c>
      <c r="B461" s="52" t="s">
        <v>633</v>
      </c>
      <c r="C461" s="44" t="s">
        <v>634</v>
      </c>
      <c r="D461" s="44" t="s">
        <v>145</v>
      </c>
      <c r="E461" s="44" t="s">
        <v>51</v>
      </c>
      <c r="G461" s="44">
        <v>627</v>
      </c>
      <c r="H461" s="44" t="s">
        <v>2435</v>
      </c>
    </row>
    <row r="462" spans="1:8">
      <c r="A462" s="31">
        <f>COUNTIF('BOM Atual ZPCS12'!F:F,B462)+(1-(SUMIF(Invoice!$A:$A,$B462,Invoice!$B:$B)/100000000000))</f>
        <v>1</v>
      </c>
      <c r="B462" s="52" t="s">
        <v>2725</v>
      </c>
      <c r="C462" s="44" t="s">
        <v>2726</v>
      </c>
      <c r="D462" s="44" t="s">
        <v>145</v>
      </c>
      <c r="E462" s="44" t="s">
        <v>51</v>
      </c>
      <c r="G462" s="44">
        <v>628</v>
      </c>
      <c r="H462" s="44" t="s">
        <v>52</v>
      </c>
    </row>
    <row r="463" spans="1:8">
      <c r="A463" s="31">
        <f>COUNTIF('BOM Atual ZPCS12'!F:F,B463)+(1-(SUMIF(Invoice!$A:$A,$B463,Invoice!$B:$B)/100000000000))</f>
        <v>1</v>
      </c>
      <c r="B463" s="52" t="s">
        <v>2727</v>
      </c>
      <c r="C463" s="44" t="s">
        <v>2728</v>
      </c>
      <c r="D463" s="44" t="s">
        <v>145</v>
      </c>
      <c r="E463" s="44" t="s">
        <v>51</v>
      </c>
      <c r="G463" s="44">
        <v>628</v>
      </c>
      <c r="H463" s="44" t="s">
        <v>52</v>
      </c>
    </row>
    <row r="464" spans="1:8">
      <c r="A464" s="31">
        <f>COUNTIF('BOM Atual ZPCS12'!F:F,B464)+(1-(SUMIF(Invoice!$A:$A,$B464,Invoice!$B:$B)/100000000000))</f>
        <v>1</v>
      </c>
      <c r="B464" s="52" t="s">
        <v>2729</v>
      </c>
      <c r="C464" s="44" t="s">
        <v>2730</v>
      </c>
      <c r="D464" s="44" t="s">
        <v>145</v>
      </c>
      <c r="E464" s="44" t="s">
        <v>51</v>
      </c>
      <c r="G464" s="44">
        <v>628</v>
      </c>
      <c r="H464" s="44" t="s">
        <v>52</v>
      </c>
    </row>
    <row r="465" spans="1:8">
      <c r="A465" s="31">
        <f>COUNTIF('BOM Atual ZPCS12'!F:F,B465)+(1-(SUMIF(Invoice!$A:$A,$B465,Invoice!$B:$B)/100000000000))</f>
        <v>1</v>
      </c>
      <c r="B465" s="52" t="s">
        <v>2731</v>
      </c>
      <c r="C465" s="44" t="s">
        <v>2732</v>
      </c>
      <c r="D465" s="44" t="s">
        <v>145</v>
      </c>
      <c r="E465" s="44" t="s">
        <v>51</v>
      </c>
      <c r="G465" s="44">
        <v>629</v>
      </c>
      <c r="H465" s="44" t="s">
        <v>52</v>
      </c>
    </row>
    <row r="466" spans="1:8">
      <c r="A466" s="31">
        <f>COUNTIF('BOM Atual ZPCS12'!F:F,B466)+(1-(SUMIF(Invoice!$A:$A,$B466,Invoice!$B:$B)/100000000000))</f>
        <v>1</v>
      </c>
      <c r="B466" s="52" t="s">
        <v>2733</v>
      </c>
      <c r="C466" s="44" t="s">
        <v>2734</v>
      </c>
      <c r="D466" s="44" t="s">
        <v>145</v>
      </c>
      <c r="E466" s="44" t="s">
        <v>51</v>
      </c>
      <c r="G466" s="44">
        <v>629</v>
      </c>
      <c r="H466" s="44" t="s">
        <v>52</v>
      </c>
    </row>
    <row r="467" spans="1:8">
      <c r="A467" s="31">
        <f>COUNTIF('BOM Atual ZPCS12'!F:F,B467)+(1-(SUMIF(Invoice!$A:$A,$B467,Invoice!$B:$B)/100000000000))</f>
        <v>1</v>
      </c>
      <c r="B467" s="52" t="s">
        <v>2735</v>
      </c>
      <c r="C467" s="44" t="s">
        <v>2736</v>
      </c>
      <c r="D467" s="44" t="s">
        <v>145</v>
      </c>
      <c r="E467" s="44" t="s">
        <v>51</v>
      </c>
      <c r="G467" s="44">
        <v>630</v>
      </c>
      <c r="H467" s="44" t="s">
        <v>52</v>
      </c>
    </row>
    <row r="468" spans="1:8">
      <c r="A468" s="31">
        <f>COUNTIF('BOM Atual ZPCS12'!F:F,B468)+(1-(SUMIF(Invoice!$A:$A,$B468,Invoice!$B:$B)/100000000000))</f>
        <v>1</v>
      </c>
      <c r="B468" s="52" t="s">
        <v>2737</v>
      </c>
      <c r="C468" s="44" t="s">
        <v>2738</v>
      </c>
      <c r="D468" s="44" t="s">
        <v>145</v>
      </c>
      <c r="E468" s="44" t="s">
        <v>51</v>
      </c>
      <c r="G468" s="44">
        <v>630</v>
      </c>
      <c r="H468" s="44" t="s">
        <v>52</v>
      </c>
    </row>
    <row r="469" spans="1:8">
      <c r="A469" s="31">
        <f>COUNTIF('BOM Atual ZPCS12'!F:F,B469)+(1-(SUMIF(Invoice!$A:$A,$B469,Invoice!$B:$B)/100000000000))</f>
        <v>1</v>
      </c>
      <c r="B469" s="52" t="s">
        <v>2739</v>
      </c>
      <c r="C469" s="44" t="s">
        <v>2740</v>
      </c>
      <c r="D469" s="44" t="s">
        <v>145</v>
      </c>
      <c r="E469" s="44" t="s">
        <v>51</v>
      </c>
      <c r="G469" s="44">
        <v>631</v>
      </c>
      <c r="H469" s="44" t="s">
        <v>52</v>
      </c>
    </row>
    <row r="470" spans="1:8">
      <c r="A470" s="31">
        <f>COUNTIF('BOM Atual ZPCS12'!F:F,B470)+(1-(SUMIF(Invoice!$A:$A,$B470,Invoice!$B:$B)/100000000000))</f>
        <v>1</v>
      </c>
      <c r="B470" s="52" t="s">
        <v>2741</v>
      </c>
      <c r="C470" s="44" t="s">
        <v>2742</v>
      </c>
      <c r="D470" s="44" t="s">
        <v>145</v>
      </c>
      <c r="E470" s="44" t="s">
        <v>51</v>
      </c>
      <c r="G470" s="44">
        <v>631</v>
      </c>
      <c r="H470" s="44" t="s">
        <v>52</v>
      </c>
    </row>
    <row r="471" spans="1:8">
      <c r="A471" s="31">
        <f>COUNTIF('BOM Atual ZPCS12'!F:F,B471)+(1-(SUMIF(Invoice!$A:$A,$B471,Invoice!$B:$B)/100000000000))</f>
        <v>1</v>
      </c>
      <c r="B471" s="52" t="s">
        <v>2743</v>
      </c>
      <c r="C471" s="44" t="s">
        <v>2744</v>
      </c>
      <c r="D471" s="44" t="s">
        <v>145</v>
      </c>
      <c r="E471" s="44" t="s">
        <v>51</v>
      </c>
      <c r="G471" s="44">
        <v>631</v>
      </c>
      <c r="H471" s="44" t="s">
        <v>52</v>
      </c>
    </row>
    <row r="472" spans="1:8">
      <c r="A472" s="31">
        <f>COUNTIF('BOM Atual ZPCS12'!F:F,B472)+(1-(SUMIF(Invoice!$A:$A,$B472,Invoice!$B:$B)/100000000000))</f>
        <v>1</v>
      </c>
      <c r="B472" s="52" t="s">
        <v>2745</v>
      </c>
      <c r="C472" s="44" t="s">
        <v>2746</v>
      </c>
      <c r="D472" s="44" t="s">
        <v>145</v>
      </c>
      <c r="E472" s="44" t="s">
        <v>51</v>
      </c>
      <c r="G472" s="44">
        <v>632</v>
      </c>
      <c r="H472" s="44" t="s">
        <v>52</v>
      </c>
    </row>
    <row r="473" spans="1:8">
      <c r="A473" s="31">
        <f>COUNTIF('BOM Atual ZPCS12'!F:F,B473)+(1-(SUMIF(Invoice!$A:$A,$B473,Invoice!$B:$B)/100000000000))</f>
        <v>1</v>
      </c>
      <c r="B473" s="52" t="s">
        <v>2747</v>
      </c>
      <c r="C473" s="44" t="s">
        <v>2748</v>
      </c>
      <c r="D473" s="44" t="s">
        <v>145</v>
      </c>
      <c r="E473" s="44" t="s">
        <v>51</v>
      </c>
      <c r="G473" s="44">
        <v>632</v>
      </c>
      <c r="H473" s="44" t="s">
        <v>52</v>
      </c>
    </row>
    <row r="474" spans="1:8">
      <c r="A474" s="31">
        <f>COUNTIF('BOM Atual ZPCS12'!F:F,B474)+(1-(SUMIF(Invoice!$A:$A,$B474,Invoice!$B:$B)/100000000000))</f>
        <v>1</v>
      </c>
      <c r="B474" s="52" t="s">
        <v>2749</v>
      </c>
      <c r="C474" s="44" t="s">
        <v>2750</v>
      </c>
      <c r="D474" s="44" t="s">
        <v>145</v>
      </c>
      <c r="E474" s="44" t="s">
        <v>51</v>
      </c>
      <c r="G474" s="44">
        <v>632</v>
      </c>
      <c r="H474" s="44" t="s">
        <v>52</v>
      </c>
    </row>
    <row r="475" spans="1:8">
      <c r="A475" s="31">
        <f>COUNTIF('BOM Atual ZPCS12'!F:F,B475)+(1-(SUMIF(Invoice!$A:$A,$B475,Invoice!$B:$B)/100000000000))</f>
        <v>1</v>
      </c>
      <c r="B475" s="52" t="s">
        <v>2751</v>
      </c>
      <c r="C475" s="44" t="s">
        <v>2752</v>
      </c>
      <c r="D475" s="44" t="s">
        <v>145</v>
      </c>
      <c r="E475" s="44" t="s">
        <v>51</v>
      </c>
      <c r="G475" s="44">
        <v>633</v>
      </c>
      <c r="H475" s="44" t="s">
        <v>52</v>
      </c>
    </row>
    <row r="476" spans="1:8">
      <c r="A476" s="31">
        <f>COUNTIF('BOM Atual ZPCS12'!F:F,B476)+(1-(SUMIF(Invoice!$A:$A,$B476,Invoice!$B:$B)/100000000000))</f>
        <v>1</v>
      </c>
      <c r="B476" s="52" t="s">
        <v>2753</v>
      </c>
      <c r="C476" s="44" t="s">
        <v>2754</v>
      </c>
      <c r="D476" s="44" t="s">
        <v>145</v>
      </c>
      <c r="E476" s="44" t="s">
        <v>51</v>
      </c>
      <c r="G476" s="44">
        <v>633</v>
      </c>
      <c r="H476" s="44" t="s">
        <v>52</v>
      </c>
    </row>
    <row r="477" spans="1:8">
      <c r="A477" s="31">
        <f>COUNTIF('BOM Atual ZPCS12'!F:F,B477)+(1-(SUMIF(Invoice!$A:$A,$B477,Invoice!$B:$B)/100000000000))</f>
        <v>1</v>
      </c>
      <c r="B477" s="52" t="s">
        <v>2755</v>
      </c>
      <c r="C477" s="44" t="s">
        <v>2756</v>
      </c>
      <c r="D477" s="44" t="s">
        <v>145</v>
      </c>
      <c r="E477" s="44" t="s">
        <v>51</v>
      </c>
      <c r="G477" s="44">
        <v>633</v>
      </c>
      <c r="H477" s="44" t="s">
        <v>52</v>
      </c>
    </row>
    <row r="478" spans="1:8">
      <c r="A478" s="31">
        <f>COUNTIF('BOM Atual ZPCS12'!F:F,B478)+(1-(SUMIF(Invoice!$A:$A,$B478,Invoice!$B:$B)/100000000000))</f>
        <v>1.9999999000000002</v>
      </c>
      <c r="B478" s="52" t="s">
        <v>637</v>
      </c>
      <c r="C478" s="44" t="s">
        <v>638</v>
      </c>
      <c r="D478" s="44" t="s">
        <v>145</v>
      </c>
      <c r="E478" s="44" t="s">
        <v>51</v>
      </c>
      <c r="G478" s="44">
        <v>634</v>
      </c>
      <c r="H478" s="44" t="s">
        <v>52</v>
      </c>
    </row>
    <row r="479" spans="1:8">
      <c r="A479" s="31">
        <f>COUNTIF('BOM Atual ZPCS12'!F:F,B479)+(1-(SUMIF(Invoice!$A:$A,$B479,Invoice!$B:$B)/100000000000))</f>
        <v>2</v>
      </c>
      <c r="B479" s="52" t="s">
        <v>639</v>
      </c>
      <c r="C479" s="44" t="s">
        <v>640</v>
      </c>
      <c r="D479" s="44" t="s">
        <v>145</v>
      </c>
      <c r="E479" s="44" t="s">
        <v>51</v>
      </c>
      <c r="G479" s="44">
        <v>634</v>
      </c>
      <c r="H479" s="44" t="s">
        <v>52</v>
      </c>
    </row>
    <row r="480" spans="1:8">
      <c r="A480" s="31">
        <f>COUNTIF('BOM Atual ZPCS12'!F:F,B480)+(1-(SUMIF(Invoice!$A:$A,$B480,Invoice!$B:$B)/100000000000))</f>
        <v>2</v>
      </c>
      <c r="B480" s="52" t="s">
        <v>641</v>
      </c>
      <c r="C480" s="44" t="s">
        <v>2757</v>
      </c>
      <c r="D480" s="44" t="s">
        <v>145</v>
      </c>
      <c r="E480" s="44" t="s">
        <v>51</v>
      </c>
      <c r="G480" s="44">
        <v>634</v>
      </c>
      <c r="H480" s="44" t="s">
        <v>52</v>
      </c>
    </row>
    <row r="481" spans="1:8">
      <c r="A481" s="31">
        <f>COUNTIF('BOM Atual ZPCS12'!F:F,B481)+(1-(SUMIF(Invoice!$A:$A,$B481,Invoice!$B:$B)/100000000000))</f>
        <v>2</v>
      </c>
      <c r="B481" s="52" t="s">
        <v>643</v>
      </c>
      <c r="C481" s="44" t="s">
        <v>2758</v>
      </c>
      <c r="D481" s="44" t="s">
        <v>145</v>
      </c>
      <c r="E481" s="44" t="s">
        <v>51</v>
      </c>
      <c r="G481" s="44">
        <v>635</v>
      </c>
      <c r="H481" s="44" t="s">
        <v>2435</v>
      </c>
    </row>
    <row r="482" spans="1:8">
      <c r="A482" s="31">
        <f>COUNTIF('BOM Atual ZPCS12'!F:F,B482)+(1-(SUMIF(Invoice!$A:$A,$B482,Invoice!$B:$B)/100000000000))</f>
        <v>2</v>
      </c>
      <c r="B482" s="52" t="s">
        <v>645</v>
      </c>
      <c r="C482" s="44" t="s">
        <v>2759</v>
      </c>
      <c r="D482" s="44" t="s">
        <v>145</v>
      </c>
      <c r="E482" s="44" t="s">
        <v>51</v>
      </c>
      <c r="G482" s="44">
        <v>635</v>
      </c>
      <c r="H482" s="44" t="s">
        <v>2435</v>
      </c>
    </row>
    <row r="483" spans="1:8">
      <c r="A483" s="31">
        <f>COUNTIF('BOM Atual ZPCS12'!F:F,B483)+(1-(SUMIF(Invoice!$A:$A,$B483,Invoice!$B:$B)/100000000000))</f>
        <v>1</v>
      </c>
      <c r="B483" s="52" t="s">
        <v>2760</v>
      </c>
      <c r="C483" s="44" t="s">
        <v>2758</v>
      </c>
      <c r="D483" s="44" t="s">
        <v>145</v>
      </c>
      <c r="E483" s="44" t="s">
        <v>51</v>
      </c>
      <c r="G483" s="44">
        <v>635</v>
      </c>
      <c r="H483" s="44" t="s">
        <v>2435</v>
      </c>
    </row>
    <row r="484" spans="1:8">
      <c r="A484" s="31">
        <f>COUNTIF('BOM Atual ZPCS12'!F:F,B484)+(1-(SUMIF(Invoice!$A:$A,$B484,Invoice!$B:$B)/100000000000))</f>
        <v>1.9999974</v>
      </c>
      <c r="B484" s="52" t="s">
        <v>647</v>
      </c>
      <c r="C484" s="44" t="s">
        <v>648</v>
      </c>
      <c r="D484" s="44" t="s">
        <v>145</v>
      </c>
      <c r="E484" s="44" t="s">
        <v>51</v>
      </c>
      <c r="G484" s="44">
        <v>635</v>
      </c>
      <c r="H484" s="44" t="s">
        <v>2435</v>
      </c>
    </row>
    <row r="485" spans="1:8">
      <c r="A485" s="31">
        <f>COUNTIF('BOM Atual ZPCS12'!F:F,B485)+(1-(SUMIF(Invoice!$A:$A,$B485,Invoice!$B:$B)/100000000000))</f>
        <v>1.9999999000000002</v>
      </c>
      <c r="B485" s="52" t="s">
        <v>653</v>
      </c>
      <c r="C485" s="44" t="s">
        <v>2761</v>
      </c>
      <c r="D485" s="44" t="s">
        <v>145</v>
      </c>
      <c r="E485" s="44" t="s">
        <v>51</v>
      </c>
      <c r="G485" s="44">
        <v>636</v>
      </c>
      <c r="H485" s="44" t="s">
        <v>2435</v>
      </c>
    </row>
    <row r="486" spans="1:8">
      <c r="A486" s="31">
        <f>COUNTIF('BOM Atual ZPCS12'!F:F,B486)+(1-(SUMIF(Invoice!$A:$A,$B486,Invoice!$B:$B)/100000000000))</f>
        <v>2</v>
      </c>
      <c r="B486" s="52" t="s">
        <v>655</v>
      </c>
      <c r="C486" s="44" t="s">
        <v>2762</v>
      </c>
      <c r="D486" s="44" t="s">
        <v>145</v>
      </c>
      <c r="E486" s="44" t="s">
        <v>51</v>
      </c>
      <c r="G486" s="44">
        <v>636</v>
      </c>
      <c r="H486" s="44" t="s">
        <v>2435</v>
      </c>
    </row>
    <row r="487" spans="1:8">
      <c r="A487" s="31">
        <f>COUNTIF('BOM Atual ZPCS12'!F:F,B487)+(1-(SUMIF(Invoice!$A:$A,$B487,Invoice!$B:$B)/100000000000))</f>
        <v>1</v>
      </c>
      <c r="B487" s="52" t="s">
        <v>2763</v>
      </c>
      <c r="C487" s="44" t="s">
        <v>2764</v>
      </c>
      <c r="D487" s="44" t="s">
        <v>145</v>
      </c>
      <c r="E487" s="44" t="s">
        <v>51</v>
      </c>
      <c r="G487" s="44">
        <v>636</v>
      </c>
      <c r="H487" s="44" t="s">
        <v>2435</v>
      </c>
    </row>
    <row r="488" spans="1:8">
      <c r="A488" s="31">
        <f>COUNTIF('BOM Atual ZPCS12'!F:F,B488)+(1-(SUMIF(Invoice!$A:$A,$B488,Invoice!$B:$B)/100000000000))</f>
        <v>2</v>
      </c>
      <c r="B488" s="52" t="s">
        <v>657</v>
      </c>
      <c r="C488" s="44" t="s">
        <v>658</v>
      </c>
      <c r="D488" s="44" t="s">
        <v>145</v>
      </c>
      <c r="E488" s="44" t="s">
        <v>51</v>
      </c>
      <c r="G488" s="44">
        <v>636</v>
      </c>
      <c r="H488" s="44" t="s">
        <v>2435</v>
      </c>
    </row>
    <row r="489" spans="1:8">
      <c r="A489" s="31">
        <f>COUNTIF('BOM Atual ZPCS12'!F:F,B489)+(1-(SUMIF(Invoice!$A:$A,$B489,Invoice!$B:$B)/100000000000))</f>
        <v>1.9999991000000001</v>
      </c>
      <c r="B489" s="52" t="s">
        <v>659</v>
      </c>
      <c r="C489" s="44" t="s">
        <v>2765</v>
      </c>
      <c r="D489" s="44" t="s">
        <v>145</v>
      </c>
      <c r="E489" s="44" t="s">
        <v>51</v>
      </c>
      <c r="G489" s="44">
        <v>637</v>
      </c>
      <c r="H489" s="44" t="s">
        <v>2435</v>
      </c>
    </row>
    <row r="490" spans="1:8">
      <c r="A490" s="31">
        <f>COUNTIF('BOM Atual ZPCS12'!F:F,B490)+(1-(SUMIF(Invoice!$A:$A,$B490,Invoice!$B:$B)/100000000000))</f>
        <v>2</v>
      </c>
      <c r="B490" s="52" t="s">
        <v>661</v>
      </c>
      <c r="C490" s="44" t="s">
        <v>2766</v>
      </c>
      <c r="D490" s="44" t="s">
        <v>145</v>
      </c>
      <c r="E490" s="44" t="s">
        <v>51</v>
      </c>
      <c r="G490" s="44">
        <v>637</v>
      </c>
      <c r="H490" s="44" t="s">
        <v>2435</v>
      </c>
    </row>
    <row r="491" spans="1:8">
      <c r="A491" s="31">
        <f>COUNTIF('BOM Atual ZPCS12'!F:F,B491)+(1-(SUMIF(Invoice!$A:$A,$B491,Invoice!$B:$B)/100000000000))</f>
        <v>1</v>
      </c>
      <c r="B491" s="52" t="s">
        <v>2767</v>
      </c>
      <c r="C491" s="44" t="s">
        <v>2765</v>
      </c>
      <c r="D491" s="44" t="s">
        <v>145</v>
      </c>
      <c r="E491" s="44" t="s">
        <v>51</v>
      </c>
      <c r="G491" s="44">
        <v>637</v>
      </c>
      <c r="H491" s="44" t="s">
        <v>2435</v>
      </c>
    </row>
    <row r="492" spans="1:8">
      <c r="A492" s="31">
        <f>COUNTIF('BOM Atual ZPCS12'!F:F,B492)+(1-(SUMIF(Invoice!$A:$A,$B492,Invoice!$B:$B)/100000000000))</f>
        <v>2</v>
      </c>
      <c r="B492" s="52" t="s">
        <v>663</v>
      </c>
      <c r="C492" s="44" t="s">
        <v>664</v>
      </c>
      <c r="D492" s="44" t="s">
        <v>145</v>
      </c>
      <c r="E492" s="44" t="s">
        <v>51</v>
      </c>
      <c r="G492" s="44">
        <v>637</v>
      </c>
      <c r="H492" s="44" t="s">
        <v>2435</v>
      </c>
    </row>
    <row r="493" spans="1:8">
      <c r="A493" s="31">
        <f>COUNTIF('BOM Atual ZPCS12'!F:F,B493)+(1-(SUMIF(Invoice!$A:$A,$B493,Invoice!$B:$B)/100000000000))</f>
        <v>2</v>
      </c>
      <c r="B493" s="52" t="s">
        <v>665</v>
      </c>
      <c r="C493" s="44" t="s">
        <v>2768</v>
      </c>
      <c r="D493" s="44" t="s">
        <v>145</v>
      </c>
      <c r="E493" s="44" t="s">
        <v>51</v>
      </c>
      <c r="G493" s="44">
        <v>638</v>
      </c>
      <c r="H493" s="44" t="s">
        <v>2435</v>
      </c>
    </row>
    <row r="494" spans="1:8">
      <c r="A494" s="31">
        <f>COUNTIF('BOM Atual ZPCS12'!F:F,B494)+(1-(SUMIF(Invoice!$A:$A,$B494,Invoice!$B:$B)/100000000000))</f>
        <v>2</v>
      </c>
      <c r="B494" s="52" t="s">
        <v>667</v>
      </c>
      <c r="C494" s="44" t="s">
        <v>2769</v>
      </c>
      <c r="D494" s="44" t="s">
        <v>145</v>
      </c>
      <c r="E494" s="44" t="s">
        <v>51</v>
      </c>
      <c r="G494" s="44">
        <v>638</v>
      </c>
      <c r="H494" s="44" t="s">
        <v>2435</v>
      </c>
    </row>
    <row r="495" spans="1:8">
      <c r="A495" s="31">
        <f>COUNTIF('BOM Atual ZPCS12'!F:F,B495)+(1-(SUMIF(Invoice!$A:$A,$B495,Invoice!$B:$B)/100000000000))</f>
        <v>1</v>
      </c>
      <c r="B495" s="52" t="s">
        <v>2770</v>
      </c>
      <c r="C495" s="44" t="s">
        <v>2768</v>
      </c>
      <c r="D495" s="44" t="s">
        <v>145</v>
      </c>
      <c r="E495" s="44" t="s">
        <v>51</v>
      </c>
      <c r="G495" s="44">
        <v>638</v>
      </c>
      <c r="H495" s="44" t="s">
        <v>2435</v>
      </c>
    </row>
    <row r="496" spans="1:8">
      <c r="A496" s="31">
        <f>COUNTIF('BOM Atual ZPCS12'!F:F,B496)+(1-(SUMIF(Invoice!$A:$A,$B496,Invoice!$B:$B)/100000000000))</f>
        <v>1.9999993</v>
      </c>
      <c r="B496" s="52" t="s">
        <v>669</v>
      </c>
      <c r="C496" s="44" t="s">
        <v>670</v>
      </c>
      <c r="D496" s="44" t="s">
        <v>145</v>
      </c>
      <c r="E496" s="44" t="s">
        <v>51</v>
      </c>
      <c r="G496" s="44">
        <v>638</v>
      </c>
      <c r="H496" s="44" t="s">
        <v>2435</v>
      </c>
    </row>
    <row r="497" spans="1:8">
      <c r="A497" s="31">
        <f>COUNTIF('BOM Atual ZPCS12'!F:F,B497)+(1-(SUMIF(Invoice!$A:$A,$B497,Invoice!$B:$B)/100000000000))</f>
        <v>1.9999996</v>
      </c>
      <c r="B497" s="52" t="s">
        <v>671</v>
      </c>
      <c r="C497" s="44" t="s">
        <v>2771</v>
      </c>
      <c r="D497" s="44" t="s">
        <v>145</v>
      </c>
      <c r="E497" s="44" t="s">
        <v>51</v>
      </c>
      <c r="G497" s="44">
        <v>639</v>
      </c>
      <c r="H497" s="44" t="s">
        <v>2435</v>
      </c>
    </row>
    <row r="498" spans="1:8">
      <c r="A498" s="31">
        <f>COUNTIF('BOM Atual ZPCS12'!F:F,B498)+(1-(SUMIF(Invoice!$A:$A,$B498,Invoice!$B:$B)/100000000000))</f>
        <v>2</v>
      </c>
      <c r="B498" s="52" t="s">
        <v>673</v>
      </c>
      <c r="C498" s="44" t="s">
        <v>2772</v>
      </c>
      <c r="D498" s="44" t="s">
        <v>145</v>
      </c>
      <c r="E498" s="44" t="s">
        <v>51</v>
      </c>
      <c r="G498" s="44">
        <v>639</v>
      </c>
      <c r="H498" s="44" t="s">
        <v>2435</v>
      </c>
    </row>
    <row r="499" spans="1:8">
      <c r="A499" s="31">
        <f>COUNTIF('BOM Atual ZPCS12'!F:F,B499)+(1-(SUMIF(Invoice!$A:$A,$B499,Invoice!$B:$B)/100000000000))</f>
        <v>1</v>
      </c>
      <c r="B499" s="52" t="s">
        <v>2773</v>
      </c>
      <c r="C499" s="44" t="s">
        <v>2774</v>
      </c>
      <c r="D499" s="44" t="s">
        <v>145</v>
      </c>
      <c r="E499" s="44" t="s">
        <v>51</v>
      </c>
      <c r="G499" s="44">
        <v>639</v>
      </c>
      <c r="H499" s="44" t="s">
        <v>2435</v>
      </c>
    </row>
    <row r="500" spans="1:8">
      <c r="A500" s="31">
        <f>COUNTIF('BOM Atual ZPCS12'!F:F,B500)+(1-(SUMIF(Invoice!$A:$A,$B500,Invoice!$B:$B)/100000000000))</f>
        <v>2</v>
      </c>
      <c r="B500" s="52" t="s">
        <v>675</v>
      </c>
      <c r="C500" s="44" t="s">
        <v>2775</v>
      </c>
      <c r="D500" s="44" t="s">
        <v>145</v>
      </c>
      <c r="E500" s="44" t="s">
        <v>51</v>
      </c>
      <c r="G500" s="44">
        <v>639</v>
      </c>
      <c r="H500" s="44" t="s">
        <v>2435</v>
      </c>
    </row>
    <row r="501" spans="1:8">
      <c r="A501" s="31">
        <f>COUNTIF('BOM Atual ZPCS12'!F:F,B501)+(1-(SUMIF(Invoice!$A:$A,$B501,Invoice!$B:$B)/100000000000))</f>
        <v>1</v>
      </c>
      <c r="B501" s="52" t="s">
        <v>2776</v>
      </c>
      <c r="C501" s="44" t="s">
        <v>2777</v>
      </c>
      <c r="D501" s="44" t="s">
        <v>145</v>
      </c>
      <c r="E501" s="44" t="s">
        <v>51</v>
      </c>
      <c r="G501" s="44">
        <v>640</v>
      </c>
      <c r="H501" s="44" t="s">
        <v>52</v>
      </c>
    </row>
    <row r="502" spans="1:8">
      <c r="A502" s="31">
        <f>COUNTIF('BOM Atual ZPCS12'!F:F,B502)+(1-(SUMIF(Invoice!$A:$A,$B502,Invoice!$B:$B)/100000000000))</f>
        <v>1</v>
      </c>
      <c r="B502" s="52" t="s">
        <v>2778</v>
      </c>
      <c r="C502" s="44" t="s">
        <v>2779</v>
      </c>
      <c r="D502" s="44" t="s">
        <v>145</v>
      </c>
      <c r="E502" s="44" t="s">
        <v>51</v>
      </c>
      <c r="G502" s="44">
        <v>640</v>
      </c>
      <c r="H502" s="44" t="s">
        <v>52</v>
      </c>
    </row>
    <row r="503" spans="1:8">
      <c r="A503" s="31">
        <f>COUNTIF('BOM Atual ZPCS12'!F:F,B503)+(1-(SUMIF(Invoice!$A:$A,$B503,Invoice!$B:$B)/100000000000))</f>
        <v>1</v>
      </c>
      <c r="B503" s="52" t="s">
        <v>2780</v>
      </c>
      <c r="C503" s="44" t="s">
        <v>2781</v>
      </c>
      <c r="D503" s="44" t="s">
        <v>145</v>
      </c>
      <c r="E503" s="44" t="s">
        <v>51</v>
      </c>
      <c r="G503" s="44">
        <v>640</v>
      </c>
      <c r="H503" s="44" t="s">
        <v>52</v>
      </c>
    </row>
    <row r="504" spans="1:8">
      <c r="A504" s="31">
        <f>COUNTIF('BOM Atual ZPCS12'!F:F,B504)+(1-(SUMIF(Invoice!$A:$A,$B504,Invoice!$B:$B)/100000000000))</f>
        <v>1</v>
      </c>
      <c r="B504" s="52" t="s">
        <v>2782</v>
      </c>
      <c r="C504" s="44" t="s">
        <v>2783</v>
      </c>
      <c r="D504" s="44" t="s">
        <v>145</v>
      </c>
      <c r="E504" s="44" t="s">
        <v>51</v>
      </c>
      <c r="G504" s="44">
        <v>641</v>
      </c>
      <c r="H504" s="44" t="s">
        <v>2435</v>
      </c>
    </row>
    <row r="505" spans="1:8">
      <c r="A505" s="31">
        <f>COUNTIF('BOM Atual ZPCS12'!F:F,B505)+(1-(SUMIF(Invoice!$A:$A,$B505,Invoice!$B:$B)/100000000000))</f>
        <v>1</v>
      </c>
      <c r="B505" s="52" t="s">
        <v>2784</v>
      </c>
      <c r="C505" s="44" t="s">
        <v>2785</v>
      </c>
      <c r="D505" s="44" t="s">
        <v>145</v>
      </c>
      <c r="E505" s="44" t="s">
        <v>51</v>
      </c>
      <c r="G505" s="44">
        <v>641</v>
      </c>
      <c r="H505" s="44" t="s">
        <v>2435</v>
      </c>
    </row>
    <row r="506" spans="1:8">
      <c r="A506" s="31">
        <f>COUNTIF('BOM Atual ZPCS12'!F:F,B506)+(1-(SUMIF(Invoice!$A:$A,$B506,Invoice!$B:$B)/100000000000))</f>
        <v>1</v>
      </c>
      <c r="B506" s="52" t="s">
        <v>2786</v>
      </c>
      <c r="C506" s="44" t="s">
        <v>2783</v>
      </c>
      <c r="D506" s="44" t="s">
        <v>145</v>
      </c>
      <c r="E506" s="44" t="s">
        <v>51</v>
      </c>
      <c r="G506" s="44">
        <v>641</v>
      </c>
      <c r="H506" s="44" t="s">
        <v>2435</v>
      </c>
    </row>
    <row r="507" spans="1:8">
      <c r="A507" s="31">
        <f>COUNTIF('BOM Atual ZPCS12'!F:F,B507)+(1-(SUMIF(Invoice!$A:$A,$B507,Invoice!$B:$B)/100000000000))</f>
        <v>1</v>
      </c>
      <c r="B507" s="52" t="s">
        <v>2787</v>
      </c>
      <c r="C507" s="44" t="s">
        <v>2788</v>
      </c>
      <c r="D507" s="44" t="s">
        <v>145</v>
      </c>
      <c r="E507" s="44" t="s">
        <v>51</v>
      </c>
      <c r="G507" s="44">
        <v>641</v>
      </c>
      <c r="H507" s="44" t="s">
        <v>2435</v>
      </c>
    </row>
    <row r="508" spans="1:8">
      <c r="A508" s="31">
        <f>COUNTIF('BOM Atual ZPCS12'!F:F,B508)+(1-(SUMIF(Invoice!$A:$A,$B508,Invoice!$B:$B)/100000000000))</f>
        <v>2</v>
      </c>
      <c r="B508" s="52" t="s">
        <v>689</v>
      </c>
      <c r="C508" s="44" t="s">
        <v>2789</v>
      </c>
      <c r="D508" s="44" t="s">
        <v>145</v>
      </c>
      <c r="E508" s="44" t="s">
        <v>51</v>
      </c>
      <c r="G508" s="44">
        <v>642</v>
      </c>
      <c r="H508" s="44" t="s">
        <v>2435</v>
      </c>
    </row>
    <row r="509" spans="1:8">
      <c r="A509" s="31">
        <f>COUNTIF('BOM Atual ZPCS12'!F:F,B509)+(1-(SUMIF(Invoice!$A:$A,$B509,Invoice!$B:$B)/100000000000))</f>
        <v>1.9999997999999999</v>
      </c>
      <c r="B509" s="52" t="s">
        <v>691</v>
      </c>
      <c r="C509" s="44" t="s">
        <v>2790</v>
      </c>
      <c r="D509" s="44" t="s">
        <v>145</v>
      </c>
      <c r="E509" s="44" t="s">
        <v>51</v>
      </c>
      <c r="G509" s="44">
        <v>642</v>
      </c>
      <c r="H509" s="44" t="s">
        <v>2435</v>
      </c>
    </row>
    <row r="510" spans="1:8">
      <c r="A510" s="31">
        <f>COUNTIF('BOM Atual ZPCS12'!F:F,B510)+(1-(SUMIF(Invoice!$A:$A,$B510,Invoice!$B:$B)/100000000000))</f>
        <v>1</v>
      </c>
      <c r="B510" s="52" t="s">
        <v>2791</v>
      </c>
      <c r="C510" s="44" t="s">
        <v>2789</v>
      </c>
      <c r="D510" s="44" t="s">
        <v>145</v>
      </c>
      <c r="E510" s="44" t="s">
        <v>51</v>
      </c>
      <c r="G510" s="44">
        <v>642</v>
      </c>
      <c r="H510" s="44" t="s">
        <v>2435</v>
      </c>
    </row>
    <row r="511" spans="1:8">
      <c r="A511" s="31">
        <f>COUNTIF('BOM Atual ZPCS12'!F:F,B511)+(1-(SUMIF(Invoice!$A:$A,$B511,Invoice!$B:$B)/100000000000))</f>
        <v>2</v>
      </c>
      <c r="B511" s="52" t="s">
        <v>693</v>
      </c>
      <c r="C511" s="44" t="s">
        <v>694</v>
      </c>
      <c r="D511" s="44" t="s">
        <v>145</v>
      </c>
      <c r="E511" s="44" t="s">
        <v>51</v>
      </c>
      <c r="G511" s="44">
        <v>642</v>
      </c>
      <c r="H511" s="44" t="s">
        <v>2435</v>
      </c>
    </row>
    <row r="512" spans="1:8">
      <c r="A512" s="31">
        <f>COUNTIF('BOM Atual ZPCS12'!F:F,B512)+(1-(SUMIF(Invoice!$A:$A,$B512,Invoice!$B:$B)/100000000000))</f>
        <v>1</v>
      </c>
      <c r="B512" s="52" t="s">
        <v>2792</v>
      </c>
      <c r="C512" s="44" t="s">
        <v>2793</v>
      </c>
      <c r="D512" s="44" t="s">
        <v>145</v>
      </c>
      <c r="E512" s="44" t="s">
        <v>51</v>
      </c>
      <c r="G512" s="44">
        <v>643</v>
      </c>
      <c r="H512" s="44" t="s">
        <v>52</v>
      </c>
    </row>
    <row r="513" spans="1:8">
      <c r="A513" s="31">
        <f>COUNTIF('BOM Atual ZPCS12'!F:F,B513)+(1-(SUMIF(Invoice!$A:$A,$B513,Invoice!$B:$B)/100000000000))</f>
        <v>1</v>
      </c>
      <c r="B513" s="52" t="s">
        <v>2794</v>
      </c>
      <c r="C513" s="44" t="s">
        <v>2793</v>
      </c>
      <c r="D513" s="44" t="s">
        <v>145</v>
      </c>
      <c r="E513" s="44" t="s">
        <v>51</v>
      </c>
      <c r="G513" s="44">
        <v>643</v>
      </c>
      <c r="H513" s="44" t="s">
        <v>52</v>
      </c>
    </row>
    <row r="514" spans="1:8">
      <c r="A514" s="31">
        <f>COUNTIF('BOM Atual ZPCS12'!F:F,B514)+(1-(SUMIF(Invoice!$A:$A,$B514,Invoice!$B:$B)/100000000000))</f>
        <v>1</v>
      </c>
      <c r="B514" s="52" t="s">
        <v>2795</v>
      </c>
      <c r="C514" s="44" t="s">
        <v>2796</v>
      </c>
      <c r="D514" s="44" t="s">
        <v>145</v>
      </c>
      <c r="E514" s="44" t="s">
        <v>51</v>
      </c>
      <c r="G514" s="44">
        <v>643</v>
      </c>
      <c r="H514" s="44" t="s">
        <v>52</v>
      </c>
    </row>
    <row r="515" spans="1:8">
      <c r="A515" s="31">
        <f>COUNTIF('BOM Atual ZPCS12'!F:F,B515)+(1-(SUMIF(Invoice!$A:$A,$B515,Invoice!$B:$B)/100000000000))</f>
        <v>1.9999999000000002</v>
      </c>
      <c r="B515" s="52" t="s">
        <v>695</v>
      </c>
      <c r="C515" s="44" t="s">
        <v>2797</v>
      </c>
      <c r="D515" s="44" t="s">
        <v>145</v>
      </c>
      <c r="E515" s="44" t="s">
        <v>51</v>
      </c>
      <c r="G515" s="44">
        <v>644</v>
      </c>
      <c r="H515" s="44" t="s">
        <v>2435</v>
      </c>
    </row>
    <row r="516" spans="1:8">
      <c r="A516" s="31">
        <f>COUNTIF('BOM Atual ZPCS12'!F:F,B516)+(1-(SUMIF(Invoice!$A:$A,$B516,Invoice!$B:$B)/100000000000))</f>
        <v>2</v>
      </c>
      <c r="B516" s="52" t="s">
        <v>697</v>
      </c>
      <c r="C516" s="44" t="s">
        <v>698</v>
      </c>
      <c r="D516" s="44" t="s">
        <v>145</v>
      </c>
      <c r="E516" s="44" t="s">
        <v>51</v>
      </c>
      <c r="G516" s="44">
        <v>644</v>
      </c>
      <c r="H516" s="44" t="s">
        <v>2435</v>
      </c>
    </row>
    <row r="517" spans="1:8">
      <c r="A517" s="31">
        <f>COUNTIF('BOM Atual ZPCS12'!F:F,B517)+(1-(SUMIF(Invoice!$A:$A,$B517,Invoice!$B:$B)/100000000000))</f>
        <v>1</v>
      </c>
      <c r="B517" s="52" t="s">
        <v>2798</v>
      </c>
      <c r="C517" s="44" t="s">
        <v>2799</v>
      </c>
      <c r="D517" s="44" t="s">
        <v>145</v>
      </c>
      <c r="E517" s="44" t="s">
        <v>51</v>
      </c>
      <c r="G517" s="44">
        <v>644</v>
      </c>
      <c r="H517" s="44" t="s">
        <v>2435</v>
      </c>
    </row>
    <row r="518" spans="1:8">
      <c r="A518" s="31">
        <f>COUNTIF('BOM Atual ZPCS12'!F:F,B518)+(1-(SUMIF(Invoice!$A:$A,$B518,Invoice!$B:$B)/100000000000))</f>
        <v>2</v>
      </c>
      <c r="B518" s="52" t="s">
        <v>699</v>
      </c>
      <c r="C518" s="44" t="s">
        <v>700</v>
      </c>
      <c r="D518" s="44" t="s">
        <v>145</v>
      </c>
      <c r="E518" s="44" t="s">
        <v>51</v>
      </c>
      <c r="G518" s="44">
        <v>644</v>
      </c>
      <c r="H518" s="44" t="s">
        <v>2435</v>
      </c>
    </row>
    <row r="519" spans="1:8">
      <c r="A519" s="31">
        <f>COUNTIF('BOM Atual ZPCS12'!F:F,B519)+(1-(SUMIF(Invoice!$A:$A,$B519,Invoice!$B:$B)/100000000000))</f>
        <v>1</v>
      </c>
      <c r="B519" s="52" t="s">
        <v>2800</v>
      </c>
      <c r="C519" s="44" t="s">
        <v>2801</v>
      </c>
      <c r="D519" s="44" t="s">
        <v>145</v>
      </c>
      <c r="E519" s="44" t="s">
        <v>51</v>
      </c>
      <c r="G519" s="44">
        <v>645</v>
      </c>
      <c r="H519" s="44" t="s">
        <v>2435</v>
      </c>
    </row>
    <row r="520" spans="1:8">
      <c r="A520" s="31">
        <f>COUNTIF('BOM Atual ZPCS12'!F:F,B520)+(1-(SUMIF(Invoice!$A:$A,$B520,Invoice!$B:$B)/100000000000))</f>
        <v>1</v>
      </c>
      <c r="B520" s="52" t="s">
        <v>2802</v>
      </c>
      <c r="C520" s="44" t="s">
        <v>2803</v>
      </c>
      <c r="D520" s="44" t="s">
        <v>145</v>
      </c>
      <c r="E520" s="44" t="s">
        <v>51</v>
      </c>
      <c r="G520" s="44">
        <v>645</v>
      </c>
      <c r="H520" s="44" t="s">
        <v>2435</v>
      </c>
    </row>
    <row r="521" spans="1:8">
      <c r="A521" s="31">
        <f>COUNTIF('BOM Atual ZPCS12'!F:F,B521)+(1-(SUMIF(Invoice!$A:$A,$B521,Invoice!$B:$B)/100000000000))</f>
        <v>1</v>
      </c>
      <c r="B521" s="52" t="s">
        <v>2804</v>
      </c>
      <c r="C521" s="44" t="s">
        <v>2805</v>
      </c>
      <c r="D521" s="44" t="s">
        <v>145</v>
      </c>
      <c r="E521" s="44" t="s">
        <v>51</v>
      </c>
      <c r="G521" s="44">
        <v>645</v>
      </c>
      <c r="H521" s="44" t="s">
        <v>2435</v>
      </c>
    </row>
    <row r="522" spans="1:8">
      <c r="A522" s="31">
        <f>COUNTIF('BOM Atual ZPCS12'!F:F,B522)+(1-(SUMIF(Invoice!$A:$A,$B522,Invoice!$B:$B)/100000000000))</f>
        <v>1</v>
      </c>
      <c r="B522" s="52" t="s">
        <v>2806</v>
      </c>
      <c r="C522" s="44" t="s">
        <v>2807</v>
      </c>
      <c r="D522" s="44" t="s">
        <v>145</v>
      </c>
      <c r="E522" s="44" t="s">
        <v>51</v>
      </c>
      <c r="G522" s="44">
        <v>645</v>
      </c>
      <c r="H522" s="44" t="s">
        <v>2435</v>
      </c>
    </row>
    <row r="523" spans="1:8">
      <c r="A523" s="31">
        <f>COUNTIF('BOM Atual ZPCS12'!F:F,B523)+(1-(SUMIF(Invoice!$A:$A,$B523,Invoice!$B:$B)/100000000000))</f>
        <v>1</v>
      </c>
      <c r="B523" s="52" t="s">
        <v>2808</v>
      </c>
      <c r="C523" s="44" t="s">
        <v>2809</v>
      </c>
      <c r="D523" s="44" t="s">
        <v>145</v>
      </c>
      <c r="E523" s="44" t="s">
        <v>51</v>
      </c>
      <c r="G523" s="44">
        <v>646</v>
      </c>
      <c r="H523" s="44" t="s">
        <v>52</v>
      </c>
    </row>
    <row r="524" spans="1:8">
      <c r="A524" s="31">
        <f>COUNTIF('BOM Atual ZPCS12'!F:F,B524)+(1-(SUMIF(Invoice!$A:$A,$B524,Invoice!$B:$B)/100000000000))</f>
        <v>1</v>
      </c>
      <c r="B524" s="52" t="s">
        <v>2810</v>
      </c>
      <c r="C524" s="44" t="s">
        <v>2811</v>
      </c>
      <c r="D524" s="44" t="s">
        <v>145</v>
      </c>
      <c r="E524" s="44" t="s">
        <v>51</v>
      </c>
      <c r="G524" s="44">
        <v>646</v>
      </c>
      <c r="H524" s="44" t="s">
        <v>52</v>
      </c>
    </row>
    <row r="525" spans="1:8">
      <c r="A525" s="31">
        <f>COUNTIF('BOM Atual ZPCS12'!F:F,B525)+(1-(SUMIF(Invoice!$A:$A,$B525,Invoice!$B:$B)/100000000000))</f>
        <v>1</v>
      </c>
      <c r="B525" s="52" t="s">
        <v>2812</v>
      </c>
      <c r="C525" s="44" t="s">
        <v>2813</v>
      </c>
      <c r="D525" s="44" t="s">
        <v>145</v>
      </c>
      <c r="E525" s="44" t="s">
        <v>51</v>
      </c>
      <c r="G525" s="44">
        <v>646</v>
      </c>
      <c r="H525" s="44" t="s">
        <v>52</v>
      </c>
    </row>
    <row r="526" spans="1:8">
      <c r="A526" s="31">
        <f>COUNTIF('BOM Atual ZPCS12'!F:F,B526)+(1-(SUMIF(Invoice!$A:$A,$B526,Invoice!$B:$B)/100000000000))</f>
        <v>1.9999999000000002</v>
      </c>
      <c r="B526" s="52" t="s">
        <v>712</v>
      </c>
      <c r="C526" s="44" t="s">
        <v>713</v>
      </c>
      <c r="D526" s="44" t="s">
        <v>145</v>
      </c>
      <c r="E526" s="44" t="s">
        <v>51</v>
      </c>
      <c r="G526" s="44">
        <v>647</v>
      </c>
      <c r="H526" s="44" t="s">
        <v>2435</v>
      </c>
    </row>
    <row r="527" spans="1:8">
      <c r="A527" s="31">
        <f>COUNTIF('BOM Atual ZPCS12'!F:F,B527)+(1-(SUMIF(Invoice!$A:$A,$B527,Invoice!$B:$B)/100000000000))</f>
        <v>2</v>
      </c>
      <c r="B527" s="52" t="s">
        <v>714</v>
      </c>
      <c r="C527" s="44" t="s">
        <v>2814</v>
      </c>
      <c r="D527" s="44" t="s">
        <v>145</v>
      </c>
      <c r="E527" s="44" t="s">
        <v>51</v>
      </c>
      <c r="G527" s="44">
        <v>647</v>
      </c>
      <c r="H527" s="44" t="s">
        <v>2435</v>
      </c>
    </row>
    <row r="528" spans="1:8">
      <c r="A528" s="31">
        <f>COUNTIF('BOM Atual ZPCS12'!F:F,B528)+(1-(SUMIF(Invoice!$A:$A,$B528,Invoice!$B:$B)/100000000000))</f>
        <v>1</v>
      </c>
      <c r="B528" s="52" t="s">
        <v>2815</v>
      </c>
      <c r="C528" s="44" t="s">
        <v>2816</v>
      </c>
      <c r="D528" s="44" t="s">
        <v>145</v>
      </c>
      <c r="E528" s="44" t="s">
        <v>51</v>
      </c>
      <c r="G528" s="44">
        <v>647</v>
      </c>
      <c r="H528" s="44" t="s">
        <v>2435</v>
      </c>
    </row>
    <row r="529" spans="1:8">
      <c r="A529" s="31">
        <f>COUNTIF('BOM Atual ZPCS12'!F:F,B529)+(1-(SUMIF(Invoice!$A:$A,$B529,Invoice!$B:$B)/100000000000))</f>
        <v>2</v>
      </c>
      <c r="B529" s="52" t="s">
        <v>716</v>
      </c>
      <c r="C529" s="44" t="s">
        <v>2817</v>
      </c>
      <c r="D529" s="44" t="s">
        <v>145</v>
      </c>
      <c r="E529" s="44" t="s">
        <v>51</v>
      </c>
      <c r="G529" s="44">
        <v>647</v>
      </c>
      <c r="H529" s="44" t="s">
        <v>2435</v>
      </c>
    </row>
    <row r="530" spans="1:8">
      <c r="A530" s="31">
        <f>COUNTIF('BOM Atual ZPCS12'!F:F,B530)+(1-(SUMIF(Invoice!$A:$A,$B530,Invoice!$B:$B)/100000000000))</f>
        <v>1</v>
      </c>
      <c r="B530" s="52" t="s">
        <v>2818</v>
      </c>
      <c r="C530" s="44" t="s">
        <v>2819</v>
      </c>
      <c r="D530" s="44" t="s">
        <v>145</v>
      </c>
      <c r="E530" s="44" t="s">
        <v>51</v>
      </c>
      <c r="G530" s="44">
        <v>648</v>
      </c>
      <c r="H530" s="44" t="s">
        <v>2435</v>
      </c>
    </row>
    <row r="531" spans="1:8">
      <c r="A531" s="31">
        <f>COUNTIF('BOM Atual ZPCS12'!F:F,B531)+(1-(SUMIF(Invoice!$A:$A,$B531,Invoice!$B:$B)/100000000000))</f>
        <v>1</v>
      </c>
      <c r="B531" s="52" t="s">
        <v>2820</v>
      </c>
      <c r="C531" s="44" t="s">
        <v>2821</v>
      </c>
      <c r="D531" s="44" t="s">
        <v>145</v>
      </c>
      <c r="E531" s="44" t="s">
        <v>51</v>
      </c>
      <c r="G531" s="44">
        <v>648</v>
      </c>
      <c r="H531" s="44" t="s">
        <v>2435</v>
      </c>
    </row>
    <row r="532" spans="1:8">
      <c r="A532" s="31">
        <f>COUNTIF('BOM Atual ZPCS12'!F:F,B532)+(1-(SUMIF(Invoice!$A:$A,$B532,Invoice!$B:$B)/100000000000))</f>
        <v>1</v>
      </c>
      <c r="B532" s="52" t="s">
        <v>2822</v>
      </c>
      <c r="C532" s="44" t="s">
        <v>2819</v>
      </c>
      <c r="D532" s="44" t="s">
        <v>145</v>
      </c>
      <c r="E532" s="44" t="s">
        <v>51</v>
      </c>
      <c r="G532" s="44">
        <v>648</v>
      </c>
      <c r="H532" s="44" t="s">
        <v>2435</v>
      </c>
    </row>
    <row r="533" spans="1:8">
      <c r="A533" s="31">
        <f>COUNTIF('BOM Atual ZPCS12'!F:F,B533)+(1-(SUMIF(Invoice!$A:$A,$B533,Invoice!$B:$B)/100000000000))</f>
        <v>1</v>
      </c>
      <c r="B533" s="52" t="s">
        <v>2823</v>
      </c>
      <c r="C533" s="44" t="s">
        <v>2824</v>
      </c>
      <c r="D533" s="44" t="s">
        <v>145</v>
      </c>
      <c r="E533" s="44" t="s">
        <v>51</v>
      </c>
      <c r="G533" s="44">
        <v>648</v>
      </c>
      <c r="H533" s="44" t="s">
        <v>2435</v>
      </c>
    </row>
    <row r="534" spans="1:8">
      <c r="A534" s="31">
        <f>COUNTIF('BOM Atual ZPCS12'!F:F,B534)+(1-(SUMIF(Invoice!$A:$A,$B534,Invoice!$B:$B)/100000000000))</f>
        <v>2</v>
      </c>
      <c r="B534" s="52" t="s">
        <v>718</v>
      </c>
      <c r="C534" s="44" t="s">
        <v>719</v>
      </c>
      <c r="D534" s="44" t="s">
        <v>145</v>
      </c>
      <c r="E534" s="44" t="s">
        <v>51</v>
      </c>
      <c r="G534" s="44">
        <v>649</v>
      </c>
      <c r="H534" s="44" t="s">
        <v>2435</v>
      </c>
    </row>
    <row r="535" spans="1:8">
      <c r="A535" s="31">
        <f>COUNTIF('BOM Atual ZPCS12'!F:F,B535)+(1-(SUMIF(Invoice!$A:$A,$B535,Invoice!$B:$B)/100000000000))</f>
        <v>2</v>
      </c>
      <c r="B535" s="52" t="s">
        <v>720</v>
      </c>
      <c r="C535" s="44" t="s">
        <v>2825</v>
      </c>
      <c r="D535" s="44" t="s">
        <v>145</v>
      </c>
      <c r="E535" s="44" t="s">
        <v>51</v>
      </c>
      <c r="G535" s="44">
        <v>649</v>
      </c>
      <c r="H535" s="44" t="s">
        <v>2435</v>
      </c>
    </row>
    <row r="536" spans="1:8">
      <c r="A536" s="31">
        <f>COUNTIF('BOM Atual ZPCS12'!F:F,B536)+(1-(SUMIF(Invoice!$A:$A,$B536,Invoice!$B:$B)/100000000000))</f>
        <v>1</v>
      </c>
      <c r="B536" s="52" t="s">
        <v>2826</v>
      </c>
      <c r="C536" s="44" t="s">
        <v>2827</v>
      </c>
      <c r="D536" s="44" t="s">
        <v>145</v>
      </c>
      <c r="E536" s="44" t="s">
        <v>51</v>
      </c>
      <c r="G536" s="44">
        <v>649</v>
      </c>
      <c r="H536" s="44" t="s">
        <v>2435</v>
      </c>
    </row>
    <row r="537" spans="1:8">
      <c r="A537" s="31">
        <f>COUNTIF('BOM Atual ZPCS12'!F:F,B537)+(1-(SUMIF(Invoice!$A:$A,$B537,Invoice!$B:$B)/100000000000))</f>
        <v>1.9999999000000002</v>
      </c>
      <c r="B537" s="52" t="s">
        <v>722</v>
      </c>
      <c r="C537" s="44" t="s">
        <v>2828</v>
      </c>
      <c r="D537" s="44" t="s">
        <v>145</v>
      </c>
      <c r="E537" s="44" t="s">
        <v>51</v>
      </c>
      <c r="G537" s="44">
        <v>649</v>
      </c>
      <c r="H537" s="44" t="s">
        <v>2435</v>
      </c>
    </row>
    <row r="538" spans="1:8">
      <c r="A538" s="31">
        <f>COUNTIF('BOM Atual ZPCS12'!F:F,B538)+(1-(SUMIF(Invoice!$A:$A,$B538,Invoice!$B:$B)/100000000000))</f>
        <v>1.9999999499999999</v>
      </c>
      <c r="B538" s="52" t="s">
        <v>1900</v>
      </c>
      <c r="C538" s="44" t="s">
        <v>1901</v>
      </c>
      <c r="D538" s="44" t="s">
        <v>145</v>
      </c>
      <c r="E538" s="44" t="s">
        <v>51</v>
      </c>
      <c r="G538" s="44">
        <v>649</v>
      </c>
      <c r="H538" s="44" t="s">
        <v>2435</v>
      </c>
    </row>
    <row r="539" spans="1:8">
      <c r="A539" s="31">
        <f>COUNTIF('BOM Atual ZPCS12'!F:F,B539)+(1-(SUMIF(Invoice!$A:$A,$B539,Invoice!$B:$B)/100000000000))</f>
        <v>2</v>
      </c>
      <c r="B539" s="52" t="s">
        <v>1902</v>
      </c>
      <c r="C539" s="44" t="s">
        <v>1903</v>
      </c>
      <c r="D539" s="44" t="s">
        <v>145</v>
      </c>
      <c r="E539" s="44" t="s">
        <v>51</v>
      </c>
      <c r="G539" s="44">
        <v>649</v>
      </c>
      <c r="H539" s="44" t="s">
        <v>2435</v>
      </c>
    </row>
    <row r="540" spans="1:8">
      <c r="A540" s="31">
        <f>COUNTIF('BOM Atual ZPCS12'!F:F,B540)+(1-(SUMIF(Invoice!$A:$A,$B540,Invoice!$B:$B)/100000000000))</f>
        <v>1</v>
      </c>
      <c r="B540" s="52" t="s">
        <v>2829</v>
      </c>
      <c r="C540" s="44" t="s">
        <v>2830</v>
      </c>
      <c r="D540" s="44" t="s">
        <v>145</v>
      </c>
      <c r="E540" s="44" t="s">
        <v>51</v>
      </c>
      <c r="G540" s="44">
        <v>650</v>
      </c>
      <c r="H540" s="44" t="s">
        <v>2435</v>
      </c>
    </row>
    <row r="541" spans="1:8">
      <c r="A541" s="31">
        <f>COUNTIF('BOM Atual ZPCS12'!F:F,B541)+(1-(SUMIF(Invoice!$A:$A,$B541,Invoice!$B:$B)/100000000000))</f>
        <v>1</v>
      </c>
      <c r="B541" s="52" t="s">
        <v>2831</v>
      </c>
      <c r="C541" s="44" t="s">
        <v>2832</v>
      </c>
      <c r="D541" s="44" t="s">
        <v>145</v>
      </c>
      <c r="E541" s="44" t="s">
        <v>51</v>
      </c>
      <c r="G541" s="44">
        <v>650</v>
      </c>
      <c r="H541" s="44" t="s">
        <v>2435</v>
      </c>
    </row>
    <row r="542" spans="1:8">
      <c r="A542" s="31">
        <f>COUNTIF('BOM Atual ZPCS12'!F:F,B542)+(1-(SUMIF(Invoice!$A:$A,$B542,Invoice!$B:$B)/100000000000))</f>
        <v>1</v>
      </c>
      <c r="B542" s="52" t="s">
        <v>2833</v>
      </c>
      <c r="C542" s="44" t="s">
        <v>2834</v>
      </c>
      <c r="D542" s="44" t="s">
        <v>145</v>
      </c>
      <c r="E542" s="44" t="s">
        <v>51</v>
      </c>
      <c r="G542" s="44">
        <v>650</v>
      </c>
      <c r="H542" s="44" t="s">
        <v>2435</v>
      </c>
    </row>
    <row r="543" spans="1:8">
      <c r="A543" s="31">
        <f>COUNTIF('BOM Atual ZPCS12'!F:F,B543)+(1-(SUMIF(Invoice!$A:$A,$B543,Invoice!$B:$B)/100000000000))</f>
        <v>1</v>
      </c>
      <c r="B543" s="52" t="s">
        <v>2835</v>
      </c>
      <c r="C543" s="44" t="s">
        <v>2836</v>
      </c>
      <c r="D543" s="44" t="s">
        <v>145</v>
      </c>
      <c r="E543" s="44" t="s">
        <v>51</v>
      </c>
      <c r="G543" s="44">
        <v>650</v>
      </c>
      <c r="H543" s="44" t="s">
        <v>2435</v>
      </c>
    </row>
    <row r="544" spans="1:8">
      <c r="A544" s="31">
        <f>COUNTIF('BOM Atual ZPCS12'!F:F,B544)+(1-(SUMIF(Invoice!$A:$A,$B544,Invoice!$B:$B)/100000000000))</f>
        <v>2</v>
      </c>
      <c r="B544" s="52" t="s">
        <v>2837</v>
      </c>
      <c r="C544" s="44" t="s">
        <v>2838</v>
      </c>
      <c r="D544" s="44" t="s">
        <v>145</v>
      </c>
      <c r="E544" s="44" t="s">
        <v>51</v>
      </c>
      <c r="G544" s="44">
        <v>651</v>
      </c>
      <c r="H544" s="44" t="s">
        <v>2435</v>
      </c>
    </row>
    <row r="545" spans="1:8">
      <c r="A545" s="31">
        <f>COUNTIF('BOM Atual ZPCS12'!F:F,B545)+(1-(SUMIF(Invoice!$A:$A,$B545,Invoice!$B:$B)/100000000000))</f>
        <v>2</v>
      </c>
      <c r="B545" s="52" t="s">
        <v>2839</v>
      </c>
      <c r="C545" s="44" t="s">
        <v>2840</v>
      </c>
      <c r="D545" s="44" t="s">
        <v>145</v>
      </c>
      <c r="E545" s="44" t="s">
        <v>51</v>
      </c>
      <c r="G545" s="44">
        <v>651</v>
      </c>
      <c r="H545" s="44" t="s">
        <v>2435</v>
      </c>
    </row>
    <row r="546" spans="1:8">
      <c r="A546" s="31">
        <f>COUNTIF('BOM Atual ZPCS12'!F:F,B546)+(1-(SUMIF(Invoice!$A:$A,$B546,Invoice!$B:$B)/100000000000))</f>
        <v>1</v>
      </c>
      <c r="B546" s="52" t="s">
        <v>2841</v>
      </c>
      <c r="C546" s="44" t="s">
        <v>2842</v>
      </c>
      <c r="D546" s="44" t="s">
        <v>145</v>
      </c>
      <c r="E546" s="44" t="s">
        <v>51</v>
      </c>
      <c r="G546" s="44">
        <v>651</v>
      </c>
      <c r="H546" s="44" t="s">
        <v>2435</v>
      </c>
    </row>
    <row r="547" spans="1:8">
      <c r="A547" s="31">
        <f>COUNTIF('BOM Atual ZPCS12'!F:F,B547)+(1-(SUMIF(Invoice!$A:$A,$B547,Invoice!$B:$B)/100000000000))</f>
        <v>1.9999999000000002</v>
      </c>
      <c r="B547" s="52" t="s">
        <v>2843</v>
      </c>
      <c r="C547" s="44" t="s">
        <v>2844</v>
      </c>
      <c r="D547" s="44" t="s">
        <v>145</v>
      </c>
      <c r="E547" s="44" t="s">
        <v>51</v>
      </c>
      <c r="G547" s="44">
        <v>651</v>
      </c>
      <c r="H547" s="44" t="s">
        <v>2435</v>
      </c>
    </row>
    <row r="548" spans="1:8">
      <c r="A548" s="31">
        <f>COUNTIF('BOM Atual ZPCS12'!F:F,B548)+(1-(SUMIF(Invoice!$A:$A,$B548,Invoice!$B:$B)/100000000000))</f>
        <v>1</v>
      </c>
      <c r="B548" s="52" t="s">
        <v>2845</v>
      </c>
      <c r="C548" s="44" t="s">
        <v>2846</v>
      </c>
      <c r="D548" s="44" t="s">
        <v>145</v>
      </c>
      <c r="E548" s="44" t="s">
        <v>51</v>
      </c>
      <c r="G548" s="44">
        <v>652</v>
      </c>
      <c r="H548" s="44" t="s">
        <v>2435</v>
      </c>
    </row>
    <row r="549" spans="1:8">
      <c r="A549" s="31">
        <f>COUNTIF('BOM Atual ZPCS12'!F:F,B549)+(1-(SUMIF(Invoice!$A:$A,$B549,Invoice!$B:$B)/100000000000))</f>
        <v>1</v>
      </c>
      <c r="B549" s="52" t="s">
        <v>2847</v>
      </c>
      <c r="C549" s="44" t="s">
        <v>2848</v>
      </c>
      <c r="D549" s="44" t="s">
        <v>145</v>
      </c>
      <c r="E549" s="44" t="s">
        <v>51</v>
      </c>
      <c r="G549" s="44">
        <v>652</v>
      </c>
      <c r="H549" s="44" t="s">
        <v>2435</v>
      </c>
    </row>
    <row r="550" spans="1:8">
      <c r="A550" s="31">
        <f>COUNTIF('BOM Atual ZPCS12'!F:F,B550)+(1-(SUMIF(Invoice!$A:$A,$B550,Invoice!$B:$B)/100000000000))</f>
        <v>1</v>
      </c>
      <c r="B550" s="52" t="s">
        <v>2849</v>
      </c>
      <c r="C550" s="44" t="s">
        <v>2850</v>
      </c>
      <c r="D550" s="44" t="s">
        <v>145</v>
      </c>
      <c r="E550" s="44" t="s">
        <v>51</v>
      </c>
      <c r="G550" s="44">
        <v>652</v>
      </c>
      <c r="H550" s="44" t="s">
        <v>2435</v>
      </c>
    </row>
    <row r="551" spans="1:8">
      <c r="A551" s="31">
        <f>COUNTIF('BOM Atual ZPCS12'!F:F,B551)+(1-(SUMIF(Invoice!$A:$A,$B551,Invoice!$B:$B)/100000000000))</f>
        <v>1</v>
      </c>
      <c r="B551" s="52" t="s">
        <v>2851</v>
      </c>
      <c r="C551" s="44" t="s">
        <v>2852</v>
      </c>
      <c r="D551" s="44" t="s">
        <v>145</v>
      </c>
      <c r="E551" s="44" t="s">
        <v>51</v>
      </c>
      <c r="G551" s="44">
        <v>652</v>
      </c>
      <c r="H551" s="44" t="s">
        <v>2435</v>
      </c>
    </row>
    <row r="552" spans="1:8">
      <c r="A552" s="31">
        <f>COUNTIF('BOM Atual ZPCS12'!F:F,B552)+(1-(SUMIF(Invoice!$A:$A,$B552,Invoice!$B:$B)/100000000000))</f>
        <v>1</v>
      </c>
      <c r="B552" s="52" t="s">
        <v>2853</v>
      </c>
      <c r="C552" s="44" t="s">
        <v>2854</v>
      </c>
      <c r="D552" s="44" t="s">
        <v>145</v>
      </c>
      <c r="E552" s="44" t="s">
        <v>51</v>
      </c>
      <c r="G552" s="44">
        <v>653</v>
      </c>
      <c r="H552" s="44" t="s">
        <v>2435</v>
      </c>
    </row>
    <row r="553" spans="1:8">
      <c r="A553" s="31">
        <f>COUNTIF('BOM Atual ZPCS12'!F:F,B553)+(1-(SUMIF(Invoice!$A:$A,$B553,Invoice!$B:$B)/100000000000))</f>
        <v>1</v>
      </c>
      <c r="B553" s="52" t="s">
        <v>2855</v>
      </c>
      <c r="C553" s="44" t="s">
        <v>2856</v>
      </c>
      <c r="D553" s="44" t="s">
        <v>145</v>
      </c>
      <c r="E553" s="44" t="s">
        <v>51</v>
      </c>
      <c r="G553" s="44">
        <v>653</v>
      </c>
      <c r="H553" s="44" t="s">
        <v>2435</v>
      </c>
    </row>
    <row r="554" spans="1:8">
      <c r="A554" s="31">
        <f>COUNTIF('BOM Atual ZPCS12'!F:F,B554)+(1-(SUMIF(Invoice!$A:$A,$B554,Invoice!$B:$B)/100000000000))</f>
        <v>1</v>
      </c>
      <c r="B554" s="52" t="s">
        <v>2857</v>
      </c>
      <c r="C554" s="44" t="s">
        <v>2856</v>
      </c>
      <c r="D554" s="44" t="s">
        <v>145</v>
      </c>
      <c r="E554" s="44" t="s">
        <v>51</v>
      </c>
      <c r="G554" s="44">
        <v>653</v>
      </c>
      <c r="H554" s="44" t="s">
        <v>2435</v>
      </c>
    </row>
    <row r="555" spans="1:8">
      <c r="A555" s="31">
        <f>COUNTIF('BOM Atual ZPCS12'!F:F,B555)+(1-(SUMIF(Invoice!$A:$A,$B555,Invoice!$B:$B)/100000000000))</f>
        <v>1</v>
      </c>
      <c r="B555" s="52" t="s">
        <v>2858</v>
      </c>
      <c r="C555" s="44" t="s">
        <v>2859</v>
      </c>
      <c r="D555" s="44" t="s">
        <v>145</v>
      </c>
      <c r="E555" s="44" t="s">
        <v>51</v>
      </c>
      <c r="G555" s="44">
        <v>653</v>
      </c>
      <c r="H555" s="44" t="s">
        <v>2435</v>
      </c>
    </row>
    <row r="556" spans="1:8">
      <c r="A556" s="31">
        <f>COUNTIF('BOM Atual ZPCS12'!F:F,B556)+(1-(SUMIF(Invoice!$A:$A,$B556,Invoice!$B:$B)/100000000000))</f>
        <v>2</v>
      </c>
      <c r="B556" s="52" t="s">
        <v>1844</v>
      </c>
      <c r="C556" s="44" t="s">
        <v>2860</v>
      </c>
      <c r="D556" s="44" t="s">
        <v>145</v>
      </c>
      <c r="E556" s="44" t="s">
        <v>51</v>
      </c>
      <c r="G556" s="44">
        <v>654</v>
      </c>
      <c r="H556" s="44" t="s">
        <v>2435</v>
      </c>
    </row>
    <row r="557" spans="1:8">
      <c r="A557" s="31">
        <f>COUNTIF('BOM Atual ZPCS12'!F:F,B557)+(1-(SUMIF(Invoice!$A:$A,$B557,Invoice!$B:$B)/100000000000))</f>
        <v>1.9999999000000002</v>
      </c>
      <c r="B557" s="52" t="s">
        <v>1847</v>
      </c>
      <c r="C557" s="44" t="s">
        <v>2861</v>
      </c>
      <c r="D557" s="44" t="s">
        <v>145</v>
      </c>
      <c r="E557" s="44" t="s">
        <v>51</v>
      </c>
      <c r="G557" s="44">
        <v>654</v>
      </c>
      <c r="H557" s="44" t="s">
        <v>2435</v>
      </c>
    </row>
    <row r="558" spans="1:8">
      <c r="A558" s="31">
        <f>COUNTIF('BOM Atual ZPCS12'!F:F,B558)+(1-(SUMIF(Invoice!$A:$A,$B558,Invoice!$B:$B)/100000000000))</f>
        <v>1</v>
      </c>
      <c r="B558" s="52" t="s">
        <v>2862</v>
      </c>
      <c r="C558" s="44" t="s">
        <v>2863</v>
      </c>
      <c r="D558" s="44" t="s">
        <v>145</v>
      </c>
      <c r="E558" s="44" t="s">
        <v>51</v>
      </c>
      <c r="G558" s="44">
        <v>654</v>
      </c>
      <c r="H558" s="44" t="s">
        <v>2435</v>
      </c>
    </row>
    <row r="559" spans="1:8">
      <c r="A559" s="31">
        <f>COUNTIF('BOM Atual ZPCS12'!F:F,B559)+(1-(SUMIF(Invoice!$A:$A,$B559,Invoice!$B:$B)/100000000000))</f>
        <v>2</v>
      </c>
      <c r="B559" s="52" t="s">
        <v>1849</v>
      </c>
      <c r="C559" s="44" t="s">
        <v>1850</v>
      </c>
      <c r="D559" s="44" t="s">
        <v>145</v>
      </c>
      <c r="E559" s="44" t="s">
        <v>51</v>
      </c>
      <c r="G559" s="44">
        <v>654</v>
      </c>
      <c r="H559" s="44" t="s">
        <v>2435</v>
      </c>
    </row>
    <row r="560" spans="1:8">
      <c r="A560" s="31">
        <f>COUNTIF('BOM Atual ZPCS12'!F:F,B560)+(1-(SUMIF(Invoice!$A:$A,$B560,Invoice!$B:$B)/100000000000))</f>
        <v>1</v>
      </c>
      <c r="B560" s="52" t="s">
        <v>2864</v>
      </c>
      <c r="C560" s="44" t="s">
        <v>2865</v>
      </c>
      <c r="D560" s="44" t="s">
        <v>145</v>
      </c>
      <c r="E560" s="44" t="s">
        <v>51</v>
      </c>
      <c r="G560" s="44">
        <v>655</v>
      </c>
      <c r="H560" s="44" t="s">
        <v>2435</v>
      </c>
    </row>
    <row r="561" spans="1:8">
      <c r="A561" s="31">
        <f>COUNTIF('BOM Atual ZPCS12'!F:F,B561)+(1-(SUMIF(Invoice!$A:$A,$B561,Invoice!$B:$B)/100000000000))</f>
        <v>1</v>
      </c>
      <c r="B561" s="52" t="s">
        <v>2866</v>
      </c>
      <c r="C561" s="44" t="s">
        <v>2867</v>
      </c>
      <c r="D561" s="44" t="s">
        <v>145</v>
      </c>
      <c r="E561" s="44" t="s">
        <v>51</v>
      </c>
      <c r="G561" s="44">
        <v>655</v>
      </c>
      <c r="H561" s="44" t="s">
        <v>2435</v>
      </c>
    </row>
    <row r="562" spans="1:8">
      <c r="A562" s="31">
        <f>COUNTIF('BOM Atual ZPCS12'!F:F,B562)+(1-(SUMIF(Invoice!$A:$A,$B562,Invoice!$B:$B)/100000000000))</f>
        <v>1</v>
      </c>
      <c r="B562" s="52" t="s">
        <v>2868</v>
      </c>
      <c r="C562" s="44" t="s">
        <v>2865</v>
      </c>
      <c r="D562" s="44" t="s">
        <v>145</v>
      </c>
      <c r="E562" s="44" t="s">
        <v>51</v>
      </c>
      <c r="G562" s="44">
        <v>655</v>
      </c>
      <c r="H562" s="44" t="s">
        <v>2435</v>
      </c>
    </row>
    <row r="563" spans="1:8">
      <c r="A563" s="31">
        <f>COUNTIF('BOM Atual ZPCS12'!F:F,B563)+(1-(SUMIF(Invoice!$A:$A,$B563,Invoice!$B:$B)/100000000000))</f>
        <v>1</v>
      </c>
      <c r="B563" s="52" t="s">
        <v>2869</v>
      </c>
      <c r="C563" s="44" t="s">
        <v>2870</v>
      </c>
      <c r="D563" s="44" t="s">
        <v>145</v>
      </c>
      <c r="E563" s="44" t="s">
        <v>51</v>
      </c>
      <c r="G563" s="44">
        <v>655</v>
      </c>
      <c r="H563" s="44" t="s">
        <v>2435</v>
      </c>
    </row>
    <row r="564" spans="1:8">
      <c r="A564" s="31">
        <f>COUNTIF('BOM Atual ZPCS12'!F:F,B564)+(1-(SUMIF(Invoice!$A:$A,$B564,Invoice!$B:$B)/100000000000))</f>
        <v>2</v>
      </c>
      <c r="B564" s="52" t="s">
        <v>752</v>
      </c>
      <c r="C564" s="44" t="s">
        <v>2871</v>
      </c>
      <c r="D564" s="44" t="s">
        <v>145</v>
      </c>
      <c r="E564" s="44" t="s">
        <v>51</v>
      </c>
      <c r="G564" s="44">
        <v>656</v>
      </c>
      <c r="H564" s="44" t="s">
        <v>2435</v>
      </c>
    </row>
    <row r="565" spans="1:8">
      <c r="A565" s="31">
        <f>COUNTIF('BOM Atual ZPCS12'!F:F,B565)+(1-(SUMIF(Invoice!$A:$A,$B565,Invoice!$B:$B)/100000000000))</f>
        <v>1.9999999000000002</v>
      </c>
      <c r="B565" s="52" t="s">
        <v>754</v>
      </c>
      <c r="C565" s="44" t="s">
        <v>2872</v>
      </c>
      <c r="D565" s="44" t="s">
        <v>145</v>
      </c>
      <c r="E565" s="44" t="s">
        <v>51</v>
      </c>
      <c r="G565" s="44">
        <v>656</v>
      </c>
      <c r="H565" s="44" t="s">
        <v>2435</v>
      </c>
    </row>
    <row r="566" spans="1:8">
      <c r="A566" s="31">
        <f>COUNTIF('BOM Atual ZPCS12'!F:F,B566)+(1-(SUMIF(Invoice!$A:$A,$B566,Invoice!$B:$B)/100000000000))</f>
        <v>1</v>
      </c>
      <c r="B566" s="52" t="s">
        <v>2873</v>
      </c>
      <c r="C566" s="44" t="s">
        <v>2871</v>
      </c>
      <c r="D566" s="44" t="s">
        <v>145</v>
      </c>
      <c r="E566" s="44" t="s">
        <v>51</v>
      </c>
      <c r="G566" s="44">
        <v>656</v>
      </c>
      <c r="H566" s="44" t="s">
        <v>2435</v>
      </c>
    </row>
    <row r="567" spans="1:8">
      <c r="A567" s="31">
        <f>COUNTIF('BOM Atual ZPCS12'!F:F,B567)+(1-(SUMIF(Invoice!$A:$A,$B567,Invoice!$B:$B)/100000000000))</f>
        <v>2</v>
      </c>
      <c r="B567" s="52" t="s">
        <v>756</v>
      </c>
      <c r="C567" s="44" t="s">
        <v>2874</v>
      </c>
      <c r="D567" s="44" t="s">
        <v>145</v>
      </c>
      <c r="E567" s="44" t="s">
        <v>51</v>
      </c>
      <c r="G567" s="44">
        <v>656</v>
      </c>
      <c r="H567" s="44" t="s">
        <v>2435</v>
      </c>
    </row>
    <row r="568" spans="1:8">
      <c r="A568" s="31">
        <f>COUNTIF('BOM Atual ZPCS12'!F:F,B568)+(1-(SUMIF(Invoice!$A:$A,$B568,Invoice!$B:$B)/100000000000))</f>
        <v>1.9999999000000002</v>
      </c>
      <c r="B568" s="52" t="s">
        <v>758</v>
      </c>
      <c r="C568" s="44" t="s">
        <v>2875</v>
      </c>
      <c r="D568" s="44" t="s">
        <v>145</v>
      </c>
      <c r="E568" s="44" t="s">
        <v>51</v>
      </c>
      <c r="G568" s="44">
        <v>657</v>
      </c>
      <c r="H568" s="44" t="s">
        <v>2435</v>
      </c>
    </row>
    <row r="569" spans="1:8">
      <c r="A569" s="31">
        <f>COUNTIF('BOM Atual ZPCS12'!F:F,B569)+(1-(SUMIF(Invoice!$A:$A,$B569,Invoice!$B:$B)/100000000000))</f>
        <v>2</v>
      </c>
      <c r="B569" s="52" t="s">
        <v>760</v>
      </c>
      <c r="C569" s="44" t="s">
        <v>2876</v>
      </c>
      <c r="D569" s="44" t="s">
        <v>145</v>
      </c>
      <c r="E569" s="44" t="s">
        <v>51</v>
      </c>
      <c r="G569" s="44">
        <v>657</v>
      </c>
      <c r="H569" s="44" t="s">
        <v>2435</v>
      </c>
    </row>
    <row r="570" spans="1:8">
      <c r="A570" s="31">
        <f>COUNTIF('BOM Atual ZPCS12'!F:F,B570)+(1-(SUMIF(Invoice!$A:$A,$B570,Invoice!$B:$B)/100000000000))</f>
        <v>1</v>
      </c>
      <c r="B570" s="52" t="s">
        <v>2877</v>
      </c>
      <c r="C570" s="44" t="s">
        <v>2875</v>
      </c>
      <c r="D570" s="44" t="s">
        <v>145</v>
      </c>
      <c r="E570" s="44" t="s">
        <v>51</v>
      </c>
      <c r="G570" s="44">
        <v>657</v>
      </c>
      <c r="H570" s="44" t="s">
        <v>2435</v>
      </c>
    </row>
    <row r="571" spans="1:8">
      <c r="A571" s="31">
        <f>COUNTIF('BOM Atual ZPCS12'!F:F,B571)+(1-(SUMIF(Invoice!$A:$A,$B571,Invoice!$B:$B)/100000000000))</f>
        <v>2</v>
      </c>
      <c r="B571" s="52" t="s">
        <v>762</v>
      </c>
      <c r="C571" s="44" t="s">
        <v>763</v>
      </c>
      <c r="D571" s="44" t="s">
        <v>145</v>
      </c>
      <c r="E571" s="44" t="s">
        <v>51</v>
      </c>
      <c r="G571" s="44">
        <v>657</v>
      </c>
      <c r="H571" s="44" t="s">
        <v>2435</v>
      </c>
    </row>
    <row r="572" spans="1:8">
      <c r="A572" s="31">
        <f>COUNTIF('BOM Atual ZPCS12'!F:F,B572)+(1-(SUMIF(Invoice!$A:$A,$B572,Invoice!$B:$B)/100000000000))</f>
        <v>2</v>
      </c>
      <c r="B572" s="52" t="s">
        <v>764</v>
      </c>
      <c r="C572" s="44" t="s">
        <v>2878</v>
      </c>
      <c r="D572" s="44" t="s">
        <v>145</v>
      </c>
      <c r="E572" s="44" t="s">
        <v>51</v>
      </c>
      <c r="G572" s="44">
        <v>658</v>
      </c>
      <c r="H572" s="44" t="s">
        <v>2435</v>
      </c>
    </row>
    <row r="573" spans="1:8">
      <c r="A573" s="31">
        <f>COUNTIF('BOM Atual ZPCS12'!F:F,B573)+(1-(SUMIF(Invoice!$A:$A,$B573,Invoice!$B:$B)/100000000000))</f>
        <v>2</v>
      </c>
      <c r="B573" s="52" t="s">
        <v>766</v>
      </c>
      <c r="C573" s="44" t="s">
        <v>2879</v>
      </c>
      <c r="D573" s="44" t="s">
        <v>145</v>
      </c>
      <c r="E573" s="44" t="s">
        <v>51</v>
      </c>
      <c r="G573" s="44">
        <v>658</v>
      </c>
      <c r="H573" s="44" t="s">
        <v>2435</v>
      </c>
    </row>
    <row r="574" spans="1:8">
      <c r="A574" s="31">
        <f>COUNTIF('BOM Atual ZPCS12'!F:F,B574)+(1-(SUMIF(Invoice!$A:$A,$B574,Invoice!$B:$B)/100000000000))</f>
        <v>1</v>
      </c>
      <c r="B574" s="52" t="s">
        <v>2880</v>
      </c>
      <c r="C574" s="44" t="s">
        <v>2878</v>
      </c>
      <c r="D574" s="44" t="s">
        <v>145</v>
      </c>
      <c r="E574" s="44" t="s">
        <v>51</v>
      </c>
      <c r="G574" s="44">
        <v>658</v>
      </c>
      <c r="H574" s="44" t="s">
        <v>2435</v>
      </c>
    </row>
    <row r="575" spans="1:8">
      <c r="A575" s="31">
        <f>COUNTIF('BOM Atual ZPCS12'!F:F,B575)+(1-(SUMIF(Invoice!$A:$A,$B575,Invoice!$B:$B)/100000000000))</f>
        <v>1.9999997</v>
      </c>
      <c r="B575" s="52" t="s">
        <v>768</v>
      </c>
      <c r="C575" s="44" t="s">
        <v>769</v>
      </c>
      <c r="D575" s="44" t="s">
        <v>145</v>
      </c>
      <c r="E575" s="44" t="s">
        <v>51</v>
      </c>
      <c r="G575" s="44">
        <v>658</v>
      </c>
      <c r="H575" s="44" t="s">
        <v>2435</v>
      </c>
    </row>
    <row r="576" spans="1:8">
      <c r="A576" s="31">
        <f>COUNTIF('BOM Atual ZPCS12'!F:F,B576)+(1-(SUMIF(Invoice!$A:$A,$B576,Invoice!$B:$B)/100000000000))</f>
        <v>2</v>
      </c>
      <c r="B576" s="52" t="s">
        <v>770</v>
      </c>
      <c r="C576" s="44" t="s">
        <v>2881</v>
      </c>
      <c r="D576" s="44" t="s">
        <v>145</v>
      </c>
      <c r="E576" s="44" t="s">
        <v>51</v>
      </c>
      <c r="G576" s="44">
        <v>659</v>
      </c>
      <c r="H576" s="44" t="s">
        <v>2435</v>
      </c>
    </row>
    <row r="577" spans="1:8">
      <c r="A577" s="31">
        <f>COUNTIF('BOM Atual ZPCS12'!F:F,B577)+(1-(SUMIF(Invoice!$A:$A,$B577,Invoice!$B:$B)/100000000000))</f>
        <v>1.9999999000000002</v>
      </c>
      <c r="B577" s="52" t="s">
        <v>772</v>
      </c>
      <c r="C577" s="44" t="s">
        <v>2882</v>
      </c>
      <c r="D577" s="44" t="s">
        <v>145</v>
      </c>
      <c r="E577" s="44" t="s">
        <v>51</v>
      </c>
      <c r="G577" s="44">
        <v>659</v>
      </c>
      <c r="H577" s="44" t="s">
        <v>2435</v>
      </c>
    </row>
    <row r="578" spans="1:8">
      <c r="A578" s="31">
        <f>COUNTIF('BOM Atual ZPCS12'!F:F,B578)+(1-(SUMIF(Invoice!$A:$A,$B578,Invoice!$B:$B)/100000000000))</f>
        <v>1</v>
      </c>
      <c r="B578" s="52" t="s">
        <v>2883</v>
      </c>
      <c r="C578" s="44" t="s">
        <v>2881</v>
      </c>
      <c r="D578" s="44" t="s">
        <v>145</v>
      </c>
      <c r="E578" s="44" t="s">
        <v>51</v>
      </c>
      <c r="G578" s="44">
        <v>659</v>
      </c>
      <c r="H578" s="44" t="s">
        <v>2435</v>
      </c>
    </row>
    <row r="579" spans="1:8">
      <c r="A579" s="31">
        <f>COUNTIF('BOM Atual ZPCS12'!F:F,B579)+(1-(SUMIF(Invoice!$A:$A,$B579,Invoice!$B:$B)/100000000000))</f>
        <v>2</v>
      </c>
      <c r="B579" s="52" t="s">
        <v>774</v>
      </c>
      <c r="C579" s="44" t="s">
        <v>775</v>
      </c>
      <c r="D579" s="44" t="s">
        <v>145</v>
      </c>
      <c r="E579" s="44" t="s">
        <v>51</v>
      </c>
      <c r="G579" s="44">
        <v>659</v>
      </c>
      <c r="H579" s="44" t="s">
        <v>2435</v>
      </c>
    </row>
    <row r="580" spans="1:8">
      <c r="A580" s="31">
        <f>COUNTIF('BOM Atual ZPCS12'!F:F,B580)+(1-(SUMIF(Invoice!$A:$A,$B580,Invoice!$B:$B)/100000000000))</f>
        <v>1</v>
      </c>
      <c r="B580" s="52" t="s">
        <v>2884</v>
      </c>
      <c r="C580" s="44" t="s">
        <v>2885</v>
      </c>
      <c r="D580" s="44" t="s">
        <v>145</v>
      </c>
      <c r="E580" s="44" t="s">
        <v>51</v>
      </c>
      <c r="G580" s="44">
        <v>660</v>
      </c>
      <c r="H580" s="44" t="s">
        <v>52</v>
      </c>
    </row>
    <row r="581" spans="1:8">
      <c r="A581" s="31">
        <f>COUNTIF('BOM Atual ZPCS12'!F:F,B581)+(1-(SUMIF(Invoice!$A:$A,$B581,Invoice!$B:$B)/100000000000))</f>
        <v>1</v>
      </c>
      <c r="B581" s="52" t="s">
        <v>2886</v>
      </c>
      <c r="C581" s="44" t="s">
        <v>2887</v>
      </c>
      <c r="D581" s="44" t="s">
        <v>145</v>
      </c>
      <c r="E581" s="44" t="s">
        <v>51</v>
      </c>
      <c r="G581" s="44">
        <v>660</v>
      </c>
      <c r="H581" s="44" t="s">
        <v>52</v>
      </c>
    </row>
    <row r="582" spans="1:8">
      <c r="A582" s="31">
        <f>COUNTIF('BOM Atual ZPCS12'!F:F,B582)+(1-(SUMIF(Invoice!$A:$A,$B582,Invoice!$B:$B)/100000000000))</f>
        <v>1</v>
      </c>
      <c r="B582" s="52" t="s">
        <v>2888</v>
      </c>
      <c r="C582" s="44" t="s">
        <v>2889</v>
      </c>
      <c r="D582" s="44" t="s">
        <v>145</v>
      </c>
      <c r="E582" s="44" t="s">
        <v>51</v>
      </c>
      <c r="G582" s="44">
        <v>660</v>
      </c>
      <c r="H582" s="44" t="s">
        <v>52</v>
      </c>
    </row>
    <row r="583" spans="1:8">
      <c r="A583" s="31">
        <f>COUNTIF('BOM Atual ZPCS12'!F:F,B583)+(1-(SUMIF(Invoice!$A:$A,$B583,Invoice!$B:$B)/100000000000))</f>
        <v>1</v>
      </c>
      <c r="B583" s="52" t="s">
        <v>2890</v>
      </c>
      <c r="C583" s="44" t="s">
        <v>2891</v>
      </c>
      <c r="D583" s="44" t="s">
        <v>145</v>
      </c>
      <c r="E583" s="44" t="s">
        <v>51</v>
      </c>
      <c r="G583" s="44">
        <v>661</v>
      </c>
      <c r="H583" s="44" t="s">
        <v>2435</v>
      </c>
    </row>
    <row r="584" spans="1:8">
      <c r="A584" s="31">
        <f>COUNTIF('BOM Atual ZPCS12'!F:F,B584)+(1-(SUMIF(Invoice!$A:$A,$B584,Invoice!$B:$B)/100000000000))</f>
        <v>1</v>
      </c>
      <c r="B584" s="52" t="s">
        <v>2892</v>
      </c>
      <c r="C584" s="44" t="s">
        <v>2893</v>
      </c>
      <c r="D584" s="44" t="s">
        <v>145</v>
      </c>
      <c r="E584" s="44" t="s">
        <v>51</v>
      </c>
      <c r="G584" s="44">
        <v>661</v>
      </c>
      <c r="H584" s="44" t="s">
        <v>2435</v>
      </c>
    </row>
    <row r="585" spans="1:8">
      <c r="A585" s="31">
        <f>COUNTIF('BOM Atual ZPCS12'!F:F,B585)+(1-(SUMIF(Invoice!$A:$A,$B585,Invoice!$B:$B)/100000000000))</f>
        <v>1</v>
      </c>
      <c r="B585" s="52" t="s">
        <v>2894</v>
      </c>
      <c r="C585" s="44" t="s">
        <v>2891</v>
      </c>
      <c r="D585" s="44" t="s">
        <v>145</v>
      </c>
      <c r="E585" s="44" t="s">
        <v>51</v>
      </c>
      <c r="G585" s="44">
        <v>661</v>
      </c>
      <c r="H585" s="44" t="s">
        <v>2435</v>
      </c>
    </row>
    <row r="586" spans="1:8">
      <c r="A586" s="31">
        <f>COUNTIF('BOM Atual ZPCS12'!F:F,B586)+(1-(SUMIF(Invoice!$A:$A,$B586,Invoice!$B:$B)/100000000000))</f>
        <v>1</v>
      </c>
      <c r="B586" s="52" t="s">
        <v>2895</v>
      </c>
      <c r="C586" s="44" t="s">
        <v>2896</v>
      </c>
      <c r="D586" s="44" t="s">
        <v>145</v>
      </c>
      <c r="E586" s="44" t="s">
        <v>51</v>
      </c>
      <c r="G586" s="44">
        <v>661</v>
      </c>
      <c r="H586" s="44" t="s">
        <v>2435</v>
      </c>
    </row>
    <row r="587" spans="1:8">
      <c r="A587" s="31">
        <f>COUNTIF('BOM Atual ZPCS12'!F:F,B587)+(1-(SUMIF(Invoice!$A:$A,$B587,Invoice!$B:$B)/100000000000))</f>
        <v>2</v>
      </c>
      <c r="B587" s="52" t="s">
        <v>776</v>
      </c>
      <c r="C587" s="44" t="s">
        <v>777</v>
      </c>
      <c r="D587" s="44" t="s">
        <v>145</v>
      </c>
      <c r="E587" s="44" t="s">
        <v>51</v>
      </c>
      <c r="G587" s="44">
        <v>662</v>
      </c>
      <c r="H587" s="44" t="s">
        <v>2435</v>
      </c>
    </row>
    <row r="588" spans="1:8">
      <c r="A588" s="31">
        <f>COUNTIF('BOM Atual ZPCS12'!F:F,B588)+(1-(SUMIF(Invoice!$A:$A,$B588,Invoice!$B:$B)/100000000000))</f>
        <v>1.9999999000000002</v>
      </c>
      <c r="B588" s="52" t="s">
        <v>778</v>
      </c>
      <c r="C588" s="44" t="s">
        <v>779</v>
      </c>
      <c r="D588" s="44" t="s">
        <v>145</v>
      </c>
      <c r="E588" s="44" t="s">
        <v>51</v>
      </c>
      <c r="G588" s="44">
        <v>662</v>
      </c>
      <c r="H588" s="44" t="s">
        <v>2435</v>
      </c>
    </row>
    <row r="589" spans="1:8">
      <c r="A589" s="31">
        <f>COUNTIF('BOM Atual ZPCS12'!F:F,B589)+(1-(SUMIF(Invoice!$A:$A,$B589,Invoice!$B:$B)/100000000000))</f>
        <v>1</v>
      </c>
      <c r="B589" s="52" t="s">
        <v>2897</v>
      </c>
      <c r="C589" s="44" t="s">
        <v>2898</v>
      </c>
      <c r="D589" s="44" t="s">
        <v>145</v>
      </c>
      <c r="E589" s="44" t="s">
        <v>51</v>
      </c>
      <c r="G589" s="44">
        <v>662</v>
      </c>
      <c r="H589" s="44" t="s">
        <v>2435</v>
      </c>
    </row>
    <row r="590" spans="1:8">
      <c r="A590" s="31">
        <f>COUNTIF('BOM Atual ZPCS12'!F:F,B590)+(1-(SUMIF(Invoice!$A:$A,$B590,Invoice!$B:$B)/100000000000))</f>
        <v>2</v>
      </c>
      <c r="B590" s="52" t="s">
        <v>780</v>
      </c>
      <c r="C590" s="44" t="s">
        <v>781</v>
      </c>
      <c r="D590" s="44" t="s">
        <v>145</v>
      </c>
      <c r="E590" s="44" t="s">
        <v>51</v>
      </c>
      <c r="G590" s="44">
        <v>662</v>
      </c>
      <c r="H590" s="44" t="s">
        <v>2435</v>
      </c>
    </row>
    <row r="591" spans="1:8">
      <c r="A591" s="31">
        <f>COUNTIF('BOM Atual ZPCS12'!F:F,B591)+(1-(SUMIF(Invoice!$A:$A,$B591,Invoice!$B:$B)/100000000000))</f>
        <v>1</v>
      </c>
      <c r="B591" s="52" t="s">
        <v>2899</v>
      </c>
      <c r="C591" s="44" t="s">
        <v>2900</v>
      </c>
      <c r="D591" s="44" t="s">
        <v>145</v>
      </c>
      <c r="E591" s="44" t="s">
        <v>51</v>
      </c>
      <c r="G591" s="44">
        <v>663</v>
      </c>
      <c r="H591" s="44" t="s">
        <v>2435</v>
      </c>
    </row>
    <row r="592" spans="1:8">
      <c r="A592" s="31">
        <f>COUNTIF('BOM Atual ZPCS12'!F:F,B592)+(1-(SUMIF(Invoice!$A:$A,$B592,Invoice!$B:$B)/100000000000))</f>
        <v>1</v>
      </c>
      <c r="B592" s="52" t="s">
        <v>2901</v>
      </c>
      <c r="C592" s="44" t="s">
        <v>2902</v>
      </c>
      <c r="D592" s="44" t="s">
        <v>145</v>
      </c>
      <c r="E592" s="44" t="s">
        <v>51</v>
      </c>
      <c r="G592" s="44">
        <v>663</v>
      </c>
      <c r="H592" s="44" t="s">
        <v>2435</v>
      </c>
    </row>
    <row r="593" spans="1:8">
      <c r="A593" s="31">
        <f>COUNTIF('BOM Atual ZPCS12'!F:F,B593)+(1-(SUMIF(Invoice!$A:$A,$B593,Invoice!$B:$B)/100000000000))</f>
        <v>1</v>
      </c>
      <c r="B593" s="52" t="s">
        <v>2903</v>
      </c>
      <c r="C593" s="44" t="s">
        <v>2900</v>
      </c>
      <c r="D593" s="44" t="s">
        <v>145</v>
      </c>
      <c r="E593" s="44" t="s">
        <v>51</v>
      </c>
      <c r="G593" s="44">
        <v>663</v>
      </c>
      <c r="H593" s="44" t="s">
        <v>2435</v>
      </c>
    </row>
    <row r="594" spans="1:8">
      <c r="A594" s="31">
        <f>COUNTIF('BOM Atual ZPCS12'!F:F,B594)+(1-(SUMIF(Invoice!$A:$A,$B594,Invoice!$B:$B)/100000000000))</f>
        <v>1</v>
      </c>
      <c r="B594" s="52" t="s">
        <v>2904</v>
      </c>
      <c r="C594" s="44" t="s">
        <v>2905</v>
      </c>
      <c r="D594" s="44" t="s">
        <v>145</v>
      </c>
      <c r="E594" s="44" t="s">
        <v>51</v>
      </c>
      <c r="G594" s="44">
        <v>663</v>
      </c>
      <c r="H594" s="44" t="s">
        <v>2435</v>
      </c>
    </row>
    <row r="595" spans="1:8">
      <c r="A595" s="31">
        <f>COUNTIF('BOM Atual ZPCS12'!F:F,B595)+(1-(SUMIF(Invoice!$A:$A,$B595,Invoice!$B:$B)/100000000000))</f>
        <v>2</v>
      </c>
      <c r="B595" s="52" t="s">
        <v>795</v>
      </c>
      <c r="C595" s="44" t="s">
        <v>2906</v>
      </c>
      <c r="D595" s="44" t="s">
        <v>145</v>
      </c>
      <c r="E595" s="44" t="s">
        <v>51</v>
      </c>
      <c r="G595" s="44">
        <v>664</v>
      </c>
      <c r="H595" s="44" t="s">
        <v>2435</v>
      </c>
    </row>
    <row r="596" spans="1:8">
      <c r="A596" s="31">
        <f>COUNTIF('BOM Atual ZPCS12'!F:F,B596)+(1-(SUMIF(Invoice!$A:$A,$B596,Invoice!$B:$B)/100000000000))</f>
        <v>1.9999999000000002</v>
      </c>
      <c r="B596" s="52" t="s">
        <v>798</v>
      </c>
      <c r="C596" s="44" t="s">
        <v>2907</v>
      </c>
      <c r="D596" s="44" t="s">
        <v>145</v>
      </c>
      <c r="E596" s="44" t="s">
        <v>51</v>
      </c>
      <c r="G596" s="44">
        <v>664</v>
      </c>
      <c r="H596" s="44" t="s">
        <v>2435</v>
      </c>
    </row>
    <row r="597" spans="1:8">
      <c r="A597" s="31">
        <f>COUNTIF('BOM Atual ZPCS12'!F:F,B597)+(1-(SUMIF(Invoice!$A:$A,$B597,Invoice!$B:$B)/100000000000))</f>
        <v>1</v>
      </c>
      <c r="B597" s="52" t="s">
        <v>2908</v>
      </c>
      <c r="C597" s="44" t="s">
        <v>2906</v>
      </c>
      <c r="D597" s="44" t="s">
        <v>145</v>
      </c>
      <c r="E597" s="44" t="s">
        <v>51</v>
      </c>
      <c r="G597" s="44">
        <v>664</v>
      </c>
      <c r="H597" s="44" t="s">
        <v>2435</v>
      </c>
    </row>
    <row r="598" spans="1:8">
      <c r="A598" s="31">
        <f>COUNTIF('BOM Atual ZPCS12'!F:F,B598)+(1-(SUMIF(Invoice!$A:$A,$B598,Invoice!$B:$B)/100000000000))</f>
        <v>2</v>
      </c>
      <c r="B598" s="52" t="s">
        <v>800</v>
      </c>
      <c r="C598" s="44" t="s">
        <v>801</v>
      </c>
      <c r="D598" s="44" t="s">
        <v>145</v>
      </c>
      <c r="E598" s="44" t="s">
        <v>51</v>
      </c>
      <c r="G598" s="44">
        <v>664</v>
      </c>
      <c r="H598" s="44" t="s">
        <v>2435</v>
      </c>
    </row>
    <row r="599" spans="1:8">
      <c r="A599" s="31">
        <f>COUNTIF('BOM Atual ZPCS12'!F:F,B599)+(1-(SUMIF(Invoice!$A:$A,$B599,Invoice!$B:$B)/100000000000))</f>
        <v>2</v>
      </c>
      <c r="B599" s="52" t="s">
        <v>816</v>
      </c>
      <c r="C599" s="44" t="s">
        <v>817</v>
      </c>
      <c r="D599" s="44" t="s">
        <v>145</v>
      </c>
      <c r="E599" s="44" t="s">
        <v>51</v>
      </c>
      <c r="G599" s="44">
        <v>665</v>
      </c>
      <c r="H599" s="44" t="s">
        <v>2435</v>
      </c>
    </row>
    <row r="600" spans="1:8">
      <c r="A600" s="31">
        <f>COUNTIF('BOM Atual ZPCS12'!F:F,B600)+(1-(SUMIF(Invoice!$A:$A,$B600,Invoice!$B:$B)/100000000000))</f>
        <v>1.9999997999999999</v>
      </c>
      <c r="B600" s="52" t="s">
        <v>819</v>
      </c>
      <c r="C600" s="44" t="s">
        <v>2909</v>
      </c>
      <c r="D600" s="44" t="s">
        <v>145</v>
      </c>
      <c r="E600" s="44" t="s">
        <v>51</v>
      </c>
      <c r="G600" s="44">
        <v>665</v>
      </c>
      <c r="H600" s="44" t="s">
        <v>2435</v>
      </c>
    </row>
    <row r="601" spans="1:8">
      <c r="A601" s="31">
        <f>COUNTIF('BOM Atual ZPCS12'!F:F,B601)+(1-(SUMIF(Invoice!$A:$A,$B601,Invoice!$B:$B)/100000000000))</f>
        <v>1</v>
      </c>
      <c r="B601" s="52" t="s">
        <v>2910</v>
      </c>
      <c r="C601" s="44" t="s">
        <v>2911</v>
      </c>
      <c r="D601" s="44" t="s">
        <v>145</v>
      </c>
      <c r="E601" s="44" t="s">
        <v>51</v>
      </c>
      <c r="G601" s="44">
        <v>665</v>
      </c>
      <c r="H601" s="44" t="s">
        <v>2435</v>
      </c>
    </row>
    <row r="602" spans="1:8">
      <c r="A602" s="31">
        <f>COUNTIF('BOM Atual ZPCS12'!F:F,B602)+(1-(SUMIF(Invoice!$A:$A,$B602,Invoice!$B:$B)/100000000000))</f>
        <v>2</v>
      </c>
      <c r="B602" s="52" t="s">
        <v>821</v>
      </c>
      <c r="C602" s="44" t="s">
        <v>822</v>
      </c>
      <c r="D602" s="44" t="s">
        <v>145</v>
      </c>
      <c r="E602" s="44" t="s">
        <v>51</v>
      </c>
      <c r="G602" s="44">
        <v>665</v>
      </c>
      <c r="H602" s="44" t="s">
        <v>2435</v>
      </c>
    </row>
    <row r="603" spans="1:8">
      <c r="A603" s="31">
        <f>COUNTIF('BOM Atual ZPCS12'!F:F,B603)+(1-(SUMIF(Invoice!$A:$A,$B603,Invoice!$B:$B)/100000000000))</f>
        <v>1</v>
      </c>
      <c r="B603" s="52" t="s">
        <v>2912</v>
      </c>
      <c r="C603" s="44" t="s">
        <v>2913</v>
      </c>
      <c r="D603" s="44" t="s">
        <v>145</v>
      </c>
      <c r="E603" s="44" t="s">
        <v>51</v>
      </c>
      <c r="G603" s="44">
        <v>666</v>
      </c>
      <c r="H603" s="44" t="s">
        <v>52</v>
      </c>
    </row>
    <row r="604" spans="1:8">
      <c r="A604" s="31">
        <f>COUNTIF('BOM Atual ZPCS12'!F:F,B604)+(1-(SUMIF(Invoice!$A:$A,$B604,Invoice!$B:$B)/100000000000))</f>
        <v>1</v>
      </c>
      <c r="B604" s="52" t="s">
        <v>2914</v>
      </c>
      <c r="C604" s="44" t="s">
        <v>2915</v>
      </c>
      <c r="D604" s="44" t="s">
        <v>145</v>
      </c>
      <c r="E604" s="44" t="s">
        <v>51</v>
      </c>
      <c r="G604" s="44">
        <v>666</v>
      </c>
      <c r="H604" s="44" t="s">
        <v>52</v>
      </c>
    </row>
    <row r="605" spans="1:8">
      <c r="A605" s="31">
        <f>COUNTIF('BOM Atual ZPCS12'!F:F,B605)+(1-(SUMIF(Invoice!$A:$A,$B605,Invoice!$B:$B)/100000000000))</f>
        <v>1</v>
      </c>
      <c r="B605" s="52" t="s">
        <v>2916</v>
      </c>
      <c r="C605" s="44" t="s">
        <v>2917</v>
      </c>
      <c r="D605" s="44" t="s">
        <v>145</v>
      </c>
      <c r="E605" s="44" t="s">
        <v>51</v>
      </c>
      <c r="G605" s="44">
        <v>666</v>
      </c>
      <c r="H605" s="44" t="s">
        <v>52</v>
      </c>
    </row>
    <row r="606" spans="1:8">
      <c r="A606" s="31">
        <f>COUNTIF('BOM Atual ZPCS12'!F:F,B606)+(1-(SUMIF(Invoice!$A:$A,$B606,Invoice!$B:$B)/100000000000))</f>
        <v>1</v>
      </c>
      <c r="B606" s="52" t="s">
        <v>2918</v>
      </c>
      <c r="C606" s="44" t="s">
        <v>2919</v>
      </c>
      <c r="D606" s="44" t="s">
        <v>145</v>
      </c>
      <c r="E606" s="44" t="s">
        <v>51</v>
      </c>
      <c r="G606" s="44">
        <v>667</v>
      </c>
      <c r="H606" s="44" t="s">
        <v>2435</v>
      </c>
    </row>
    <row r="607" spans="1:8">
      <c r="A607" s="31">
        <f>COUNTIF('BOM Atual ZPCS12'!F:F,B607)+(1-(SUMIF(Invoice!$A:$A,$B607,Invoice!$B:$B)/100000000000))</f>
        <v>1</v>
      </c>
      <c r="B607" s="52" t="s">
        <v>2920</v>
      </c>
      <c r="C607" s="44" t="s">
        <v>2921</v>
      </c>
      <c r="D607" s="44" t="s">
        <v>145</v>
      </c>
      <c r="E607" s="44" t="s">
        <v>51</v>
      </c>
      <c r="G607" s="44">
        <v>667</v>
      </c>
      <c r="H607" s="44" t="s">
        <v>2435</v>
      </c>
    </row>
    <row r="608" spans="1:8">
      <c r="A608" s="31">
        <f>COUNTIF('BOM Atual ZPCS12'!F:F,B608)+(1-(SUMIF(Invoice!$A:$A,$B608,Invoice!$B:$B)/100000000000))</f>
        <v>1</v>
      </c>
      <c r="B608" s="52" t="s">
        <v>2922</v>
      </c>
      <c r="C608" s="44" t="s">
        <v>2919</v>
      </c>
      <c r="D608" s="44" t="s">
        <v>145</v>
      </c>
      <c r="E608" s="44" t="s">
        <v>51</v>
      </c>
      <c r="G608" s="44">
        <v>667</v>
      </c>
      <c r="H608" s="44" t="s">
        <v>2435</v>
      </c>
    </row>
    <row r="609" spans="1:8">
      <c r="A609" s="31">
        <f>COUNTIF('BOM Atual ZPCS12'!F:F,B609)+(1-(SUMIF(Invoice!$A:$A,$B609,Invoice!$B:$B)/100000000000))</f>
        <v>1</v>
      </c>
      <c r="B609" s="52" t="s">
        <v>2923</v>
      </c>
      <c r="C609" s="44" t="s">
        <v>2924</v>
      </c>
      <c r="D609" s="44" t="s">
        <v>145</v>
      </c>
      <c r="E609" s="44" t="s">
        <v>51</v>
      </c>
      <c r="G609" s="44">
        <v>667</v>
      </c>
      <c r="H609" s="44" t="s">
        <v>2435</v>
      </c>
    </row>
    <row r="610" spans="1:8">
      <c r="A610" s="31">
        <f>COUNTIF('BOM Atual ZPCS12'!F:F,B610)+(1-(SUMIF(Invoice!$A:$A,$B610,Invoice!$B:$B)/100000000000))</f>
        <v>2</v>
      </c>
      <c r="B610" s="52" t="s">
        <v>835</v>
      </c>
      <c r="C610" s="44" t="s">
        <v>2925</v>
      </c>
      <c r="D610" s="44" t="s">
        <v>145</v>
      </c>
      <c r="E610" s="44" t="s">
        <v>51</v>
      </c>
      <c r="G610" s="44">
        <v>668</v>
      </c>
      <c r="H610" s="44" t="s">
        <v>2435</v>
      </c>
    </row>
    <row r="611" spans="1:8">
      <c r="A611" s="31">
        <f>COUNTIF('BOM Atual ZPCS12'!F:F,B611)+(1-(SUMIF(Invoice!$A:$A,$B611,Invoice!$B:$B)/100000000000))</f>
        <v>2</v>
      </c>
      <c r="B611" s="52" t="s">
        <v>838</v>
      </c>
      <c r="C611" s="44" t="s">
        <v>2926</v>
      </c>
      <c r="D611" s="44" t="s">
        <v>145</v>
      </c>
      <c r="E611" s="44" t="s">
        <v>51</v>
      </c>
      <c r="G611" s="44">
        <v>668</v>
      </c>
      <c r="H611" s="44" t="s">
        <v>2435</v>
      </c>
    </row>
    <row r="612" spans="1:8">
      <c r="A612" s="31">
        <f>COUNTIF('BOM Atual ZPCS12'!F:F,B612)+(1-(SUMIF(Invoice!$A:$A,$B612,Invoice!$B:$B)/100000000000))</f>
        <v>1</v>
      </c>
      <c r="B612" s="52" t="s">
        <v>2927</v>
      </c>
      <c r="C612" s="44" t="s">
        <v>2925</v>
      </c>
      <c r="D612" s="44" t="s">
        <v>145</v>
      </c>
      <c r="E612" s="44" t="s">
        <v>51</v>
      </c>
      <c r="G612" s="44">
        <v>668</v>
      </c>
      <c r="H612" s="44" t="s">
        <v>2435</v>
      </c>
    </row>
    <row r="613" spans="1:8">
      <c r="A613" s="31">
        <f>COUNTIF('BOM Atual ZPCS12'!F:F,B613)+(1-(SUMIF(Invoice!$A:$A,$B613,Invoice!$B:$B)/100000000000))</f>
        <v>1.9999999000000002</v>
      </c>
      <c r="B613" s="52" t="s">
        <v>840</v>
      </c>
      <c r="C613" s="44" t="s">
        <v>841</v>
      </c>
      <c r="D613" s="44" t="s">
        <v>145</v>
      </c>
      <c r="E613" s="44" t="s">
        <v>51</v>
      </c>
      <c r="G613" s="44">
        <v>668</v>
      </c>
      <c r="H613" s="44" t="s">
        <v>2435</v>
      </c>
    </row>
    <row r="614" spans="1:8">
      <c r="A614" s="31">
        <f>COUNTIF('BOM Atual ZPCS12'!F:F,B614)+(1-(SUMIF(Invoice!$A:$A,$B614,Invoice!$B:$B)/100000000000))</f>
        <v>1</v>
      </c>
      <c r="B614" s="52" t="s">
        <v>2928</v>
      </c>
      <c r="C614" s="44" t="s">
        <v>2929</v>
      </c>
      <c r="D614" s="44" t="s">
        <v>145</v>
      </c>
      <c r="E614" s="44" t="s">
        <v>51</v>
      </c>
      <c r="G614" s="44">
        <v>669</v>
      </c>
      <c r="H614" s="44" t="s">
        <v>2435</v>
      </c>
    </row>
    <row r="615" spans="1:8">
      <c r="A615" s="31">
        <f>COUNTIF('BOM Atual ZPCS12'!F:F,B615)+(1-(SUMIF(Invoice!$A:$A,$B615,Invoice!$B:$B)/100000000000))</f>
        <v>1</v>
      </c>
      <c r="B615" s="52" t="s">
        <v>2930</v>
      </c>
      <c r="C615" s="44" t="s">
        <v>2931</v>
      </c>
      <c r="D615" s="44" t="s">
        <v>145</v>
      </c>
      <c r="E615" s="44" t="s">
        <v>51</v>
      </c>
      <c r="G615" s="44">
        <v>669</v>
      </c>
      <c r="H615" s="44" t="s">
        <v>2435</v>
      </c>
    </row>
    <row r="616" spans="1:8">
      <c r="A616" s="31">
        <f>COUNTIF('BOM Atual ZPCS12'!F:F,B616)+(1-(SUMIF(Invoice!$A:$A,$B616,Invoice!$B:$B)/100000000000))</f>
        <v>1</v>
      </c>
      <c r="B616" s="52" t="s">
        <v>2932</v>
      </c>
      <c r="C616" s="44" t="s">
        <v>2933</v>
      </c>
      <c r="D616" s="44" t="s">
        <v>145</v>
      </c>
      <c r="E616" s="44" t="s">
        <v>51</v>
      </c>
      <c r="G616" s="44">
        <v>669</v>
      </c>
      <c r="H616" s="44" t="s">
        <v>2435</v>
      </c>
    </row>
    <row r="617" spans="1:8">
      <c r="A617" s="31">
        <f>COUNTIF('BOM Atual ZPCS12'!F:F,B617)+(1-(SUMIF(Invoice!$A:$A,$B617,Invoice!$B:$B)/100000000000))</f>
        <v>1</v>
      </c>
      <c r="B617" s="52" t="s">
        <v>2934</v>
      </c>
      <c r="C617" s="44" t="s">
        <v>2935</v>
      </c>
      <c r="D617" s="44" t="s">
        <v>145</v>
      </c>
      <c r="E617" s="44" t="s">
        <v>51</v>
      </c>
      <c r="G617" s="44">
        <v>669</v>
      </c>
      <c r="H617" s="44" t="s">
        <v>2435</v>
      </c>
    </row>
    <row r="618" spans="1:8">
      <c r="A618" s="31">
        <f>COUNTIF('BOM Atual ZPCS12'!F:F,B618)+(1-(SUMIF(Invoice!$A:$A,$B618,Invoice!$B:$B)/100000000000))</f>
        <v>1.9999999000000002</v>
      </c>
      <c r="B618" s="52" t="s">
        <v>842</v>
      </c>
      <c r="C618" s="44" t="s">
        <v>843</v>
      </c>
      <c r="D618" s="44" t="s">
        <v>145</v>
      </c>
      <c r="E618" s="44" t="s">
        <v>51</v>
      </c>
      <c r="G618" s="44">
        <v>670</v>
      </c>
      <c r="H618" s="44" t="s">
        <v>2435</v>
      </c>
    </row>
    <row r="619" spans="1:8">
      <c r="A619" s="31">
        <f>COUNTIF('BOM Atual ZPCS12'!F:F,B619)+(1-(SUMIF(Invoice!$A:$A,$B619,Invoice!$B:$B)/100000000000))</f>
        <v>2</v>
      </c>
      <c r="B619" s="52" t="s">
        <v>845</v>
      </c>
      <c r="C619" s="44" t="s">
        <v>846</v>
      </c>
      <c r="D619" s="44" t="s">
        <v>145</v>
      </c>
      <c r="E619" s="44" t="s">
        <v>51</v>
      </c>
      <c r="G619" s="44">
        <v>670</v>
      </c>
      <c r="H619" s="44" t="s">
        <v>2435</v>
      </c>
    </row>
    <row r="620" spans="1:8">
      <c r="A620" s="31">
        <f>COUNTIF('BOM Atual ZPCS12'!F:F,B620)+(1-(SUMIF(Invoice!$A:$A,$B620,Invoice!$B:$B)/100000000000))</f>
        <v>1</v>
      </c>
      <c r="B620" s="52" t="s">
        <v>2936</v>
      </c>
      <c r="C620" s="44" t="s">
        <v>2937</v>
      </c>
      <c r="D620" s="44" t="s">
        <v>145</v>
      </c>
      <c r="E620" s="44" t="s">
        <v>51</v>
      </c>
      <c r="G620" s="44">
        <v>670</v>
      </c>
      <c r="H620" s="44" t="s">
        <v>2435</v>
      </c>
    </row>
    <row r="621" spans="1:8">
      <c r="A621" s="31">
        <f>COUNTIF('BOM Atual ZPCS12'!F:F,B621)+(1-(SUMIF(Invoice!$A:$A,$B621,Invoice!$B:$B)/100000000000))</f>
        <v>2</v>
      </c>
      <c r="B621" s="52" t="s">
        <v>847</v>
      </c>
      <c r="C621" s="44" t="s">
        <v>2938</v>
      </c>
      <c r="D621" s="44" t="s">
        <v>145</v>
      </c>
      <c r="E621" s="44" t="s">
        <v>51</v>
      </c>
      <c r="G621" s="44">
        <v>670</v>
      </c>
      <c r="H621" s="44" t="s">
        <v>2435</v>
      </c>
    </row>
    <row r="622" spans="1:8">
      <c r="A622" s="31">
        <f>COUNTIF('BOM Atual ZPCS12'!F:F,B622)+(1-(SUMIF(Invoice!$A:$A,$B622,Invoice!$B:$B)/100000000000))</f>
        <v>2</v>
      </c>
      <c r="B622" s="52" t="s">
        <v>849</v>
      </c>
      <c r="C622" s="44" t="s">
        <v>850</v>
      </c>
      <c r="D622" s="44" t="s">
        <v>145</v>
      </c>
      <c r="E622" s="44" t="s">
        <v>51</v>
      </c>
      <c r="G622" s="44">
        <v>671</v>
      </c>
      <c r="H622" s="44" t="s">
        <v>2435</v>
      </c>
    </row>
    <row r="623" spans="1:8">
      <c r="A623" s="31">
        <f>COUNTIF('BOM Atual ZPCS12'!F:F,B623)+(1-(SUMIF(Invoice!$A:$A,$B623,Invoice!$B:$B)/100000000000))</f>
        <v>2</v>
      </c>
      <c r="B623" s="52" t="s">
        <v>852</v>
      </c>
      <c r="C623" s="44" t="s">
        <v>853</v>
      </c>
      <c r="D623" s="44" t="s">
        <v>145</v>
      </c>
      <c r="E623" s="44" t="s">
        <v>51</v>
      </c>
      <c r="G623" s="44">
        <v>671</v>
      </c>
      <c r="H623" s="44" t="s">
        <v>2435</v>
      </c>
    </row>
    <row r="624" spans="1:8">
      <c r="A624" s="31">
        <f>COUNTIF('BOM Atual ZPCS12'!F:F,B624)+(1-(SUMIF(Invoice!$A:$A,$B624,Invoice!$B:$B)/100000000000))</f>
        <v>1</v>
      </c>
      <c r="B624" s="52" t="s">
        <v>2939</v>
      </c>
      <c r="C624" s="44" t="s">
        <v>2940</v>
      </c>
      <c r="D624" s="44" t="s">
        <v>145</v>
      </c>
      <c r="E624" s="44" t="s">
        <v>51</v>
      </c>
      <c r="G624" s="44">
        <v>671</v>
      </c>
      <c r="H624" s="44" t="s">
        <v>2435</v>
      </c>
    </row>
    <row r="625" spans="1:8">
      <c r="A625" s="31">
        <f>COUNTIF('BOM Atual ZPCS12'!F:F,B625)+(1-(SUMIF(Invoice!$A:$A,$B625,Invoice!$B:$B)/100000000000))</f>
        <v>1.9999999000000002</v>
      </c>
      <c r="B625" s="52" t="s">
        <v>854</v>
      </c>
      <c r="C625" s="44" t="s">
        <v>855</v>
      </c>
      <c r="D625" s="44" t="s">
        <v>145</v>
      </c>
      <c r="E625" s="44" t="s">
        <v>51</v>
      </c>
      <c r="G625" s="44">
        <v>671</v>
      </c>
      <c r="H625" s="44" t="s">
        <v>2435</v>
      </c>
    </row>
    <row r="626" spans="1:8">
      <c r="A626" s="31">
        <f>COUNTIF('BOM Atual ZPCS12'!F:F,B626)+(1-(SUMIF(Invoice!$A:$A,$B626,Invoice!$B:$B)/100000000000))</f>
        <v>2</v>
      </c>
      <c r="B626" s="52" t="s">
        <v>856</v>
      </c>
      <c r="C626" s="44" t="s">
        <v>857</v>
      </c>
      <c r="D626" s="44" t="s">
        <v>145</v>
      </c>
      <c r="E626" s="44" t="s">
        <v>51</v>
      </c>
      <c r="G626" s="44">
        <v>672</v>
      </c>
      <c r="H626" s="44" t="s">
        <v>2435</v>
      </c>
    </row>
    <row r="627" spans="1:8">
      <c r="A627" s="31">
        <f>COUNTIF('BOM Atual ZPCS12'!F:F,B627)+(1-(SUMIF(Invoice!$A:$A,$B627,Invoice!$B:$B)/100000000000))</f>
        <v>1.9999997</v>
      </c>
      <c r="B627" s="52" t="s">
        <v>859</v>
      </c>
      <c r="C627" s="44" t="s">
        <v>860</v>
      </c>
      <c r="D627" s="44" t="s">
        <v>145</v>
      </c>
      <c r="E627" s="44" t="s">
        <v>51</v>
      </c>
      <c r="G627" s="44">
        <v>672</v>
      </c>
      <c r="H627" s="44" t="s">
        <v>2435</v>
      </c>
    </row>
    <row r="628" spans="1:8">
      <c r="A628" s="31">
        <f>COUNTIF('BOM Atual ZPCS12'!F:F,B628)+(1-(SUMIF(Invoice!$A:$A,$B628,Invoice!$B:$B)/100000000000))</f>
        <v>1</v>
      </c>
      <c r="B628" s="52" t="s">
        <v>2941</v>
      </c>
      <c r="C628" s="44" t="s">
        <v>2942</v>
      </c>
      <c r="D628" s="44" t="s">
        <v>145</v>
      </c>
      <c r="E628" s="44" t="s">
        <v>51</v>
      </c>
      <c r="G628" s="44">
        <v>672</v>
      </c>
      <c r="H628" s="44" t="s">
        <v>2435</v>
      </c>
    </row>
    <row r="629" spans="1:8">
      <c r="A629" s="31">
        <f>COUNTIF('BOM Atual ZPCS12'!F:F,B629)+(1-(SUMIF(Invoice!$A:$A,$B629,Invoice!$B:$B)/100000000000))</f>
        <v>2</v>
      </c>
      <c r="B629" s="52" t="s">
        <v>861</v>
      </c>
      <c r="C629" s="44" t="s">
        <v>862</v>
      </c>
      <c r="D629" s="44" t="s">
        <v>145</v>
      </c>
      <c r="E629" s="44" t="s">
        <v>51</v>
      </c>
      <c r="G629" s="44">
        <v>672</v>
      </c>
      <c r="H629" s="44" t="s">
        <v>2435</v>
      </c>
    </row>
    <row r="630" spans="1:8">
      <c r="A630" s="31">
        <f>COUNTIF('BOM Atual ZPCS12'!F:F,B630)+(1-(SUMIF(Invoice!$A:$A,$B630,Invoice!$B:$B)/100000000000))</f>
        <v>1.9999999000000002</v>
      </c>
      <c r="B630" s="52" t="s">
        <v>870</v>
      </c>
      <c r="C630" s="44" t="s">
        <v>871</v>
      </c>
      <c r="D630" s="44" t="s">
        <v>145</v>
      </c>
      <c r="E630" s="44" t="s">
        <v>51</v>
      </c>
      <c r="G630" s="44">
        <v>673</v>
      </c>
      <c r="H630" s="44" t="s">
        <v>2435</v>
      </c>
    </row>
    <row r="631" spans="1:8">
      <c r="A631" s="31">
        <f>COUNTIF('BOM Atual ZPCS12'!F:F,B631)+(1-(SUMIF(Invoice!$A:$A,$B631,Invoice!$B:$B)/100000000000))</f>
        <v>2</v>
      </c>
      <c r="B631" s="52" t="s">
        <v>873</v>
      </c>
      <c r="C631" s="44" t="s">
        <v>874</v>
      </c>
      <c r="D631" s="44" t="s">
        <v>145</v>
      </c>
      <c r="E631" s="44" t="s">
        <v>51</v>
      </c>
      <c r="G631" s="44">
        <v>673</v>
      </c>
      <c r="H631" s="44" t="s">
        <v>2435</v>
      </c>
    </row>
    <row r="632" spans="1:8">
      <c r="A632" s="31">
        <f>COUNTIF('BOM Atual ZPCS12'!F:F,B632)+(1-(SUMIF(Invoice!$A:$A,$B632,Invoice!$B:$B)/100000000000))</f>
        <v>1</v>
      </c>
      <c r="B632" s="52" t="s">
        <v>2943</v>
      </c>
      <c r="C632" s="44" t="s">
        <v>2944</v>
      </c>
      <c r="D632" s="44" t="s">
        <v>145</v>
      </c>
      <c r="E632" s="44" t="s">
        <v>51</v>
      </c>
      <c r="G632" s="44">
        <v>673</v>
      </c>
      <c r="H632" s="44" t="s">
        <v>2435</v>
      </c>
    </row>
    <row r="633" spans="1:8">
      <c r="A633" s="31">
        <f>COUNTIF('BOM Atual ZPCS12'!F:F,B633)+(1-(SUMIF(Invoice!$A:$A,$B633,Invoice!$B:$B)/100000000000))</f>
        <v>2</v>
      </c>
      <c r="B633" s="52" t="s">
        <v>875</v>
      </c>
      <c r="C633" s="44" t="s">
        <v>876</v>
      </c>
      <c r="D633" s="44" t="s">
        <v>145</v>
      </c>
      <c r="E633" s="44" t="s">
        <v>51</v>
      </c>
      <c r="G633" s="44">
        <v>673</v>
      </c>
      <c r="H633" s="44" t="s">
        <v>2435</v>
      </c>
    </row>
    <row r="634" spans="1:8">
      <c r="A634" s="31">
        <f>COUNTIF('BOM Atual ZPCS12'!F:F,B634)+(1-(SUMIF(Invoice!$A:$A,$B634,Invoice!$B:$B)/100000000000))</f>
        <v>1</v>
      </c>
      <c r="B634" s="52" t="s">
        <v>2945</v>
      </c>
      <c r="C634" s="44" t="s">
        <v>2946</v>
      </c>
      <c r="D634" s="44" t="s">
        <v>145</v>
      </c>
      <c r="E634" s="44" t="s">
        <v>51</v>
      </c>
      <c r="G634" s="44">
        <v>674</v>
      </c>
      <c r="H634" s="44" t="s">
        <v>2435</v>
      </c>
    </row>
    <row r="635" spans="1:8">
      <c r="A635" s="31">
        <f>COUNTIF('BOM Atual ZPCS12'!F:F,B635)+(1-(SUMIF(Invoice!$A:$A,$B635,Invoice!$B:$B)/100000000000))</f>
        <v>1</v>
      </c>
      <c r="B635" s="52" t="s">
        <v>2947</v>
      </c>
      <c r="C635" s="44" t="s">
        <v>2946</v>
      </c>
      <c r="D635" s="44" t="s">
        <v>145</v>
      </c>
      <c r="E635" s="44" t="s">
        <v>51</v>
      </c>
      <c r="G635" s="44">
        <v>674</v>
      </c>
      <c r="H635" s="44" t="s">
        <v>2435</v>
      </c>
    </row>
    <row r="636" spans="1:8">
      <c r="A636" s="31">
        <f>COUNTIF('BOM Atual ZPCS12'!F:F,B636)+(1-(SUMIF(Invoice!$A:$A,$B636,Invoice!$B:$B)/100000000000))</f>
        <v>1</v>
      </c>
      <c r="B636" s="52" t="s">
        <v>2948</v>
      </c>
      <c r="C636" s="44" t="s">
        <v>2946</v>
      </c>
      <c r="D636" s="44" t="s">
        <v>145</v>
      </c>
      <c r="E636" s="44" t="s">
        <v>51</v>
      </c>
      <c r="G636" s="44">
        <v>674</v>
      </c>
      <c r="H636" s="44" t="s">
        <v>2435</v>
      </c>
    </row>
    <row r="637" spans="1:8">
      <c r="A637" s="31">
        <f>COUNTIF('BOM Atual ZPCS12'!F:F,B637)+(1-(SUMIF(Invoice!$A:$A,$B637,Invoice!$B:$B)/100000000000))</f>
        <v>1</v>
      </c>
      <c r="B637" s="52" t="s">
        <v>2949</v>
      </c>
      <c r="C637" s="44" t="s">
        <v>2950</v>
      </c>
      <c r="D637" s="44" t="s">
        <v>145</v>
      </c>
      <c r="E637" s="44" t="s">
        <v>51</v>
      </c>
      <c r="G637" s="44">
        <v>674</v>
      </c>
      <c r="H637" s="44" t="s">
        <v>2435</v>
      </c>
    </row>
    <row r="638" spans="1:8">
      <c r="A638" s="31">
        <f>COUNTIF('BOM Atual ZPCS12'!F:F,B638)+(1-(SUMIF(Invoice!$A:$A,$B638,Invoice!$B:$B)/100000000000))</f>
        <v>2</v>
      </c>
      <c r="B638" s="52" t="s">
        <v>886</v>
      </c>
      <c r="C638" s="44" t="s">
        <v>2951</v>
      </c>
      <c r="D638" s="44" t="s">
        <v>145</v>
      </c>
      <c r="E638" s="44" t="s">
        <v>51</v>
      </c>
      <c r="G638" s="44">
        <v>675</v>
      </c>
      <c r="H638" s="44" t="s">
        <v>2435</v>
      </c>
    </row>
    <row r="639" spans="1:8">
      <c r="A639" s="31">
        <f>COUNTIF('BOM Atual ZPCS12'!F:F,B639)+(1-(SUMIF(Invoice!$A:$A,$B639,Invoice!$B:$B)/100000000000))</f>
        <v>1.9999999000000002</v>
      </c>
      <c r="B639" s="52" t="s">
        <v>889</v>
      </c>
      <c r="C639" s="44" t="s">
        <v>2952</v>
      </c>
      <c r="D639" s="44" t="s">
        <v>145</v>
      </c>
      <c r="E639" s="44" t="s">
        <v>51</v>
      </c>
      <c r="G639" s="44">
        <v>675</v>
      </c>
      <c r="H639" s="44" t="s">
        <v>2435</v>
      </c>
    </row>
    <row r="640" spans="1:8">
      <c r="A640" s="31">
        <f>COUNTIF('BOM Atual ZPCS12'!F:F,B640)+(1-(SUMIF(Invoice!$A:$A,$B640,Invoice!$B:$B)/100000000000))</f>
        <v>1</v>
      </c>
      <c r="B640" s="52" t="s">
        <v>2953</v>
      </c>
      <c r="C640" s="44" t="s">
        <v>2952</v>
      </c>
      <c r="D640" s="44" t="s">
        <v>145</v>
      </c>
      <c r="E640" s="44" t="s">
        <v>51</v>
      </c>
      <c r="G640" s="44">
        <v>675</v>
      </c>
      <c r="H640" s="44" t="s">
        <v>2435</v>
      </c>
    </row>
    <row r="641" spans="1:8">
      <c r="A641" s="31">
        <f>COUNTIF('BOM Atual ZPCS12'!F:F,B641)+(1-(SUMIF(Invoice!$A:$A,$B641,Invoice!$B:$B)/100000000000))</f>
        <v>2</v>
      </c>
      <c r="B641" s="52" t="s">
        <v>891</v>
      </c>
      <c r="C641" s="44" t="s">
        <v>892</v>
      </c>
      <c r="D641" s="44" t="s">
        <v>145</v>
      </c>
      <c r="E641" s="44" t="s">
        <v>51</v>
      </c>
      <c r="G641" s="44">
        <v>675</v>
      </c>
      <c r="H641" s="44" t="s">
        <v>2435</v>
      </c>
    </row>
    <row r="642" spans="1:8">
      <c r="A642" s="31">
        <f>COUNTIF('BOM Atual ZPCS12'!F:F,B642)+(1-(SUMIF(Invoice!$A:$A,$B642,Invoice!$B:$B)/100000000000))</f>
        <v>1</v>
      </c>
      <c r="B642" s="52" t="s">
        <v>2954</v>
      </c>
      <c r="C642" s="44" t="s">
        <v>2955</v>
      </c>
      <c r="D642" s="44" t="s">
        <v>145</v>
      </c>
      <c r="E642" s="44" t="s">
        <v>51</v>
      </c>
      <c r="G642" s="44">
        <v>676</v>
      </c>
      <c r="H642" s="44" t="s">
        <v>2435</v>
      </c>
    </row>
    <row r="643" spans="1:8">
      <c r="A643" s="31">
        <f>COUNTIF('BOM Atual ZPCS12'!F:F,B643)+(1-(SUMIF(Invoice!$A:$A,$B643,Invoice!$B:$B)/100000000000))</f>
        <v>1</v>
      </c>
      <c r="B643" s="52" t="s">
        <v>2956</v>
      </c>
      <c r="C643" s="44" t="s">
        <v>2957</v>
      </c>
      <c r="D643" s="44" t="s">
        <v>145</v>
      </c>
      <c r="E643" s="44" t="s">
        <v>51</v>
      </c>
      <c r="G643" s="44">
        <v>676</v>
      </c>
      <c r="H643" s="44" t="s">
        <v>2435</v>
      </c>
    </row>
    <row r="644" spans="1:8">
      <c r="A644" s="31">
        <f>COUNTIF('BOM Atual ZPCS12'!F:F,B644)+(1-(SUMIF(Invoice!$A:$A,$B644,Invoice!$B:$B)/100000000000))</f>
        <v>1</v>
      </c>
      <c r="B644" s="52" t="s">
        <v>2958</v>
      </c>
      <c r="C644" s="44" t="s">
        <v>2955</v>
      </c>
      <c r="D644" s="44" t="s">
        <v>145</v>
      </c>
      <c r="E644" s="44" t="s">
        <v>51</v>
      </c>
      <c r="G644" s="44">
        <v>676</v>
      </c>
      <c r="H644" s="44" t="s">
        <v>2435</v>
      </c>
    </row>
    <row r="645" spans="1:8">
      <c r="A645" s="31">
        <f>COUNTIF('BOM Atual ZPCS12'!F:F,B645)+(1-(SUMIF(Invoice!$A:$A,$B645,Invoice!$B:$B)/100000000000))</f>
        <v>1</v>
      </c>
      <c r="B645" s="52" t="s">
        <v>2959</v>
      </c>
      <c r="C645" s="44" t="s">
        <v>2960</v>
      </c>
      <c r="D645" s="44" t="s">
        <v>145</v>
      </c>
      <c r="E645" s="44" t="s">
        <v>51</v>
      </c>
      <c r="G645" s="44">
        <v>676</v>
      </c>
      <c r="H645" s="44" t="s">
        <v>2435</v>
      </c>
    </row>
    <row r="646" spans="1:8">
      <c r="A646" s="31">
        <f>COUNTIF('BOM Atual ZPCS12'!F:F,B646)+(1-(SUMIF(Invoice!$A:$A,$B646,Invoice!$B:$B)/100000000000))</f>
        <v>1.9999999000000002</v>
      </c>
      <c r="B646" s="52" t="s">
        <v>907</v>
      </c>
      <c r="C646" s="44" t="s">
        <v>908</v>
      </c>
      <c r="D646" s="44" t="s">
        <v>145</v>
      </c>
      <c r="E646" s="44" t="s">
        <v>51</v>
      </c>
      <c r="G646" s="44">
        <v>677</v>
      </c>
      <c r="H646" s="44" t="s">
        <v>2435</v>
      </c>
    </row>
    <row r="647" spans="1:8">
      <c r="A647" s="31">
        <f>COUNTIF('BOM Atual ZPCS12'!F:F,B647)+(1-(SUMIF(Invoice!$A:$A,$B647,Invoice!$B:$B)/100000000000))</f>
        <v>2</v>
      </c>
      <c r="B647" s="52" t="s">
        <v>910</v>
      </c>
      <c r="C647" s="44" t="s">
        <v>911</v>
      </c>
      <c r="D647" s="44" t="s">
        <v>145</v>
      </c>
      <c r="E647" s="44" t="s">
        <v>51</v>
      </c>
      <c r="G647" s="44">
        <v>677</v>
      </c>
      <c r="H647" s="44" t="s">
        <v>2435</v>
      </c>
    </row>
    <row r="648" spans="1:8">
      <c r="A648" s="31">
        <f>COUNTIF('BOM Atual ZPCS12'!F:F,B648)+(1-(SUMIF(Invoice!$A:$A,$B648,Invoice!$B:$B)/100000000000))</f>
        <v>1</v>
      </c>
      <c r="B648" s="52" t="s">
        <v>2961</v>
      </c>
      <c r="C648" s="44" t="s">
        <v>2962</v>
      </c>
      <c r="D648" s="44" t="s">
        <v>145</v>
      </c>
      <c r="E648" s="44" t="s">
        <v>51</v>
      </c>
      <c r="G648" s="44">
        <v>677</v>
      </c>
      <c r="H648" s="44" t="s">
        <v>2435</v>
      </c>
    </row>
    <row r="649" spans="1:8">
      <c r="A649" s="31">
        <f>COUNTIF('BOM Atual ZPCS12'!F:F,B649)+(1-(SUMIF(Invoice!$A:$A,$B649,Invoice!$B:$B)/100000000000))</f>
        <v>2</v>
      </c>
      <c r="B649" s="52" t="s">
        <v>912</v>
      </c>
      <c r="C649" s="44" t="s">
        <v>913</v>
      </c>
      <c r="D649" s="44" t="s">
        <v>145</v>
      </c>
      <c r="E649" s="44" t="s">
        <v>51</v>
      </c>
      <c r="G649" s="44">
        <v>677</v>
      </c>
      <c r="H649" s="44" t="s">
        <v>2435</v>
      </c>
    </row>
    <row r="650" spans="1:8">
      <c r="A650" s="31">
        <f>COUNTIF('BOM Atual ZPCS12'!F:F,B650)+(1-(SUMIF(Invoice!$A:$A,$B650,Invoice!$B:$B)/100000000000))</f>
        <v>1.9999999000000002</v>
      </c>
      <c r="B650" s="52" t="s">
        <v>923</v>
      </c>
      <c r="C650" s="44" t="s">
        <v>2963</v>
      </c>
      <c r="D650" s="44" t="s">
        <v>145</v>
      </c>
      <c r="E650" s="44" t="s">
        <v>51</v>
      </c>
      <c r="G650" s="44">
        <v>678</v>
      </c>
      <c r="H650" s="44" t="s">
        <v>2435</v>
      </c>
    </row>
    <row r="651" spans="1:8">
      <c r="A651" s="31">
        <f>COUNTIF('BOM Atual ZPCS12'!F:F,B651)+(1-(SUMIF(Invoice!$A:$A,$B651,Invoice!$B:$B)/100000000000))</f>
        <v>2</v>
      </c>
      <c r="B651" s="52" t="s">
        <v>926</v>
      </c>
      <c r="C651" s="44" t="s">
        <v>2963</v>
      </c>
      <c r="D651" s="44" t="s">
        <v>145</v>
      </c>
      <c r="E651" s="44" t="s">
        <v>51</v>
      </c>
      <c r="G651" s="44">
        <v>678</v>
      </c>
      <c r="H651" s="44" t="s">
        <v>2435</v>
      </c>
    </row>
    <row r="652" spans="1:8">
      <c r="A652" s="31">
        <f>COUNTIF('BOM Atual ZPCS12'!F:F,B652)+(1-(SUMIF(Invoice!$A:$A,$B652,Invoice!$B:$B)/100000000000))</f>
        <v>1</v>
      </c>
      <c r="B652" s="52" t="s">
        <v>2964</v>
      </c>
      <c r="C652" s="44" t="s">
        <v>2965</v>
      </c>
      <c r="D652" s="44" t="s">
        <v>145</v>
      </c>
      <c r="E652" s="44" t="s">
        <v>51</v>
      </c>
      <c r="G652" s="44">
        <v>678</v>
      </c>
      <c r="H652" s="44" t="s">
        <v>2435</v>
      </c>
    </row>
    <row r="653" spans="1:8">
      <c r="A653" s="31">
        <f>COUNTIF('BOM Atual ZPCS12'!F:F,B653)+(1-(SUMIF(Invoice!$A:$A,$B653,Invoice!$B:$B)/100000000000))</f>
        <v>2</v>
      </c>
      <c r="B653" s="52" t="s">
        <v>927</v>
      </c>
      <c r="C653" s="44" t="s">
        <v>928</v>
      </c>
      <c r="D653" s="44" t="s">
        <v>145</v>
      </c>
      <c r="E653" s="44" t="s">
        <v>51</v>
      </c>
      <c r="G653" s="44">
        <v>678</v>
      </c>
      <c r="H653" s="44" t="s">
        <v>2435</v>
      </c>
    </row>
    <row r="654" spans="1:8">
      <c r="A654" s="31">
        <f>COUNTIF('BOM Atual ZPCS12'!F:F,B654)+(1-(SUMIF(Invoice!$A:$A,$B654,Invoice!$B:$B)/100000000000))</f>
        <v>1</v>
      </c>
      <c r="B654" s="52" t="s">
        <v>2966</v>
      </c>
      <c r="C654" s="44" t="s">
        <v>2967</v>
      </c>
      <c r="D654" s="44" t="s">
        <v>145</v>
      </c>
      <c r="E654" s="44" t="s">
        <v>51</v>
      </c>
      <c r="G654" s="44">
        <v>679</v>
      </c>
      <c r="H654" s="44" t="s">
        <v>52</v>
      </c>
    </row>
    <row r="655" spans="1:8">
      <c r="A655" s="31">
        <f>COUNTIF('BOM Atual ZPCS12'!F:F,B655)+(1-(SUMIF(Invoice!$A:$A,$B655,Invoice!$B:$B)/100000000000))</f>
        <v>1</v>
      </c>
      <c r="B655" s="52" t="s">
        <v>2968</v>
      </c>
      <c r="C655" s="44" t="s">
        <v>2969</v>
      </c>
      <c r="D655" s="44" t="s">
        <v>145</v>
      </c>
      <c r="E655" s="44" t="s">
        <v>51</v>
      </c>
      <c r="G655" s="44">
        <v>679</v>
      </c>
      <c r="H655" s="44" t="s">
        <v>52</v>
      </c>
    </row>
    <row r="656" spans="1:8">
      <c r="A656" s="31">
        <f>COUNTIF('BOM Atual ZPCS12'!F:F,B656)+(1-(SUMIF(Invoice!$A:$A,$B656,Invoice!$B:$B)/100000000000))</f>
        <v>1</v>
      </c>
      <c r="B656" s="52" t="s">
        <v>2970</v>
      </c>
      <c r="C656" s="44" t="s">
        <v>2971</v>
      </c>
      <c r="D656" s="44" t="s">
        <v>145</v>
      </c>
      <c r="E656" s="44" t="s">
        <v>51</v>
      </c>
      <c r="G656" s="44">
        <v>679</v>
      </c>
      <c r="H656" s="44" t="s">
        <v>52</v>
      </c>
    </row>
    <row r="657" spans="1:8">
      <c r="A657" s="31">
        <f>COUNTIF('BOM Atual ZPCS12'!F:F,B657)+(1-(SUMIF(Invoice!$A:$A,$B657,Invoice!$B:$B)/100000000000))</f>
        <v>1</v>
      </c>
      <c r="B657" s="52" t="s">
        <v>2972</v>
      </c>
      <c r="C657" s="44" t="s">
        <v>2973</v>
      </c>
      <c r="D657" s="44" t="s">
        <v>145</v>
      </c>
      <c r="E657" s="44" t="s">
        <v>51</v>
      </c>
      <c r="G657" s="44">
        <v>680</v>
      </c>
      <c r="H657" s="44" t="s">
        <v>2435</v>
      </c>
    </row>
    <row r="658" spans="1:8">
      <c r="A658" s="31">
        <f>COUNTIF('BOM Atual ZPCS12'!F:F,B658)+(1-(SUMIF(Invoice!$A:$A,$B658,Invoice!$B:$B)/100000000000))</f>
        <v>1</v>
      </c>
      <c r="B658" s="52" t="s">
        <v>2974</v>
      </c>
      <c r="C658" s="44" t="s">
        <v>2975</v>
      </c>
      <c r="D658" s="44" t="s">
        <v>145</v>
      </c>
      <c r="E658" s="44" t="s">
        <v>51</v>
      </c>
      <c r="G658" s="44">
        <v>680</v>
      </c>
      <c r="H658" s="44" t="s">
        <v>2435</v>
      </c>
    </row>
    <row r="659" spans="1:8">
      <c r="A659" s="31">
        <f>COUNTIF('BOM Atual ZPCS12'!F:F,B659)+(1-(SUMIF(Invoice!$A:$A,$B659,Invoice!$B:$B)/100000000000))</f>
        <v>1</v>
      </c>
      <c r="B659" s="52" t="s">
        <v>2976</v>
      </c>
      <c r="C659" s="44" t="s">
        <v>2977</v>
      </c>
      <c r="D659" s="44" t="s">
        <v>145</v>
      </c>
      <c r="E659" s="44" t="s">
        <v>51</v>
      </c>
      <c r="G659" s="44">
        <v>680</v>
      </c>
      <c r="H659" s="44" t="s">
        <v>2435</v>
      </c>
    </row>
    <row r="660" spans="1:8">
      <c r="A660" s="31">
        <f>COUNTIF('BOM Atual ZPCS12'!F:F,B660)+(1-(SUMIF(Invoice!$A:$A,$B660,Invoice!$B:$B)/100000000000))</f>
        <v>1</v>
      </c>
      <c r="B660" s="52" t="s">
        <v>2978</v>
      </c>
      <c r="C660" s="44" t="s">
        <v>2979</v>
      </c>
      <c r="D660" s="44" t="s">
        <v>145</v>
      </c>
      <c r="E660" s="44" t="s">
        <v>51</v>
      </c>
      <c r="G660" s="44">
        <v>680</v>
      </c>
      <c r="H660" s="44" t="s">
        <v>2435</v>
      </c>
    </row>
    <row r="661" spans="1:8">
      <c r="A661" s="31">
        <f>COUNTIF('BOM Atual ZPCS12'!F:F,B661)+(1-(SUMIF(Invoice!$A:$A,$B661,Invoice!$B:$B)/100000000000))</f>
        <v>1</v>
      </c>
      <c r="B661" s="52" t="s">
        <v>2980</v>
      </c>
      <c r="C661" s="44" t="s">
        <v>2981</v>
      </c>
      <c r="D661" s="44" t="s">
        <v>145</v>
      </c>
      <c r="E661" s="44" t="s">
        <v>51</v>
      </c>
      <c r="G661" s="44">
        <v>681</v>
      </c>
      <c r="H661" s="44" t="s">
        <v>2435</v>
      </c>
    </row>
    <row r="662" spans="1:8">
      <c r="A662" s="31">
        <f>COUNTIF('BOM Atual ZPCS12'!F:F,B662)+(1-(SUMIF(Invoice!$A:$A,$B662,Invoice!$B:$B)/100000000000))</f>
        <v>1</v>
      </c>
      <c r="B662" s="52" t="s">
        <v>2982</v>
      </c>
      <c r="C662" s="44" t="s">
        <v>2983</v>
      </c>
      <c r="D662" s="44" t="s">
        <v>145</v>
      </c>
      <c r="E662" s="44" t="s">
        <v>51</v>
      </c>
      <c r="G662" s="44">
        <v>681</v>
      </c>
      <c r="H662" s="44" t="s">
        <v>2435</v>
      </c>
    </row>
    <row r="663" spans="1:8">
      <c r="A663" s="31">
        <f>COUNTIF('BOM Atual ZPCS12'!F:F,B663)+(1-(SUMIF(Invoice!$A:$A,$B663,Invoice!$B:$B)/100000000000))</f>
        <v>1</v>
      </c>
      <c r="B663" s="52" t="s">
        <v>2984</v>
      </c>
      <c r="C663" s="44" t="s">
        <v>2985</v>
      </c>
      <c r="D663" s="44" t="s">
        <v>145</v>
      </c>
      <c r="E663" s="44" t="s">
        <v>51</v>
      </c>
      <c r="G663" s="44">
        <v>681</v>
      </c>
      <c r="H663" s="44" t="s">
        <v>2435</v>
      </c>
    </row>
    <row r="664" spans="1:8">
      <c r="A664" s="31">
        <f>COUNTIF('BOM Atual ZPCS12'!F:F,B664)+(1-(SUMIF(Invoice!$A:$A,$B664,Invoice!$B:$B)/100000000000))</f>
        <v>1</v>
      </c>
      <c r="B664" s="52" t="s">
        <v>2986</v>
      </c>
      <c r="C664" s="44" t="s">
        <v>2987</v>
      </c>
      <c r="D664" s="44" t="s">
        <v>145</v>
      </c>
      <c r="E664" s="44" t="s">
        <v>51</v>
      </c>
      <c r="G664" s="44">
        <v>681</v>
      </c>
      <c r="H664" s="44" t="s">
        <v>2435</v>
      </c>
    </row>
    <row r="665" spans="1:8">
      <c r="A665" s="31">
        <f>COUNTIF('BOM Atual ZPCS12'!F:F,B665)+(1-(SUMIF(Invoice!$A:$A,$B665,Invoice!$B:$B)/100000000000))</f>
        <v>1.9999999000000002</v>
      </c>
      <c r="B665" s="52" t="s">
        <v>936</v>
      </c>
      <c r="C665" s="44" t="s">
        <v>2988</v>
      </c>
      <c r="D665" s="44" t="s">
        <v>145</v>
      </c>
      <c r="E665" s="44" t="s">
        <v>51</v>
      </c>
      <c r="G665" s="44">
        <v>682</v>
      </c>
      <c r="H665" s="44" t="s">
        <v>2435</v>
      </c>
    </row>
    <row r="666" spans="1:8">
      <c r="A666" s="31">
        <f>COUNTIF('BOM Atual ZPCS12'!F:F,B666)+(1-(SUMIF(Invoice!$A:$A,$B666,Invoice!$B:$B)/100000000000))</f>
        <v>2</v>
      </c>
      <c r="B666" s="52" t="s">
        <v>939</v>
      </c>
      <c r="C666" s="44" t="s">
        <v>2989</v>
      </c>
      <c r="D666" s="44" t="s">
        <v>145</v>
      </c>
      <c r="E666" s="44" t="s">
        <v>51</v>
      </c>
      <c r="G666" s="44">
        <v>682</v>
      </c>
      <c r="H666" s="44" t="s">
        <v>2435</v>
      </c>
    </row>
    <row r="667" spans="1:8">
      <c r="A667" s="31">
        <f>COUNTIF('BOM Atual ZPCS12'!F:F,B667)+(1-(SUMIF(Invoice!$A:$A,$B667,Invoice!$B:$B)/100000000000))</f>
        <v>1</v>
      </c>
      <c r="B667" s="52" t="s">
        <v>2990</v>
      </c>
      <c r="C667" s="44" t="s">
        <v>2988</v>
      </c>
      <c r="D667" s="44" t="s">
        <v>145</v>
      </c>
      <c r="E667" s="44" t="s">
        <v>51</v>
      </c>
      <c r="G667" s="44">
        <v>682</v>
      </c>
      <c r="H667" s="44" t="s">
        <v>2435</v>
      </c>
    </row>
    <row r="668" spans="1:8">
      <c r="A668" s="31">
        <f>COUNTIF('BOM Atual ZPCS12'!F:F,B668)+(1-(SUMIF(Invoice!$A:$A,$B668,Invoice!$B:$B)/100000000000))</f>
        <v>2</v>
      </c>
      <c r="B668" s="52" t="s">
        <v>941</v>
      </c>
      <c r="C668" s="44" t="s">
        <v>942</v>
      </c>
      <c r="D668" s="44" t="s">
        <v>145</v>
      </c>
      <c r="E668" s="44" t="s">
        <v>51</v>
      </c>
      <c r="G668" s="44">
        <v>682</v>
      </c>
      <c r="H668" s="44" t="s">
        <v>2435</v>
      </c>
    </row>
    <row r="669" spans="1:8">
      <c r="A669" s="31">
        <f>COUNTIF('BOM Atual ZPCS12'!F:F,B669)+(1-(SUMIF(Invoice!$A:$A,$B669,Invoice!$B:$B)/100000000000))</f>
        <v>1.9999999000000002</v>
      </c>
      <c r="B669" s="52" t="s">
        <v>2991</v>
      </c>
      <c r="C669" s="44" t="s">
        <v>2992</v>
      </c>
      <c r="D669" s="44" t="s">
        <v>145</v>
      </c>
      <c r="E669" s="44" t="s">
        <v>51</v>
      </c>
      <c r="G669" s="44">
        <v>683</v>
      </c>
      <c r="H669" s="44" t="s">
        <v>2435</v>
      </c>
    </row>
    <row r="670" spans="1:8">
      <c r="A670" s="31">
        <f>COUNTIF('BOM Atual ZPCS12'!F:F,B670)+(1-(SUMIF(Invoice!$A:$A,$B670,Invoice!$B:$B)/100000000000))</f>
        <v>2</v>
      </c>
      <c r="B670" s="52" t="s">
        <v>2993</v>
      </c>
      <c r="C670" s="44" t="s">
        <v>2994</v>
      </c>
      <c r="D670" s="44" t="s">
        <v>145</v>
      </c>
      <c r="E670" s="44" t="s">
        <v>51</v>
      </c>
      <c r="G670" s="44">
        <v>683</v>
      </c>
      <c r="H670" s="44" t="s">
        <v>2435</v>
      </c>
    </row>
    <row r="671" spans="1:8">
      <c r="A671" s="31">
        <f>COUNTIF('BOM Atual ZPCS12'!F:F,B671)+(1-(SUMIF(Invoice!$A:$A,$B671,Invoice!$B:$B)/100000000000))</f>
        <v>2</v>
      </c>
      <c r="B671" s="52" t="s">
        <v>2995</v>
      </c>
      <c r="C671" s="44" t="s">
        <v>2992</v>
      </c>
      <c r="D671" s="44" t="s">
        <v>145</v>
      </c>
      <c r="E671" s="44" t="s">
        <v>51</v>
      </c>
      <c r="G671" s="44">
        <v>683</v>
      </c>
      <c r="H671" s="44" t="s">
        <v>2435</v>
      </c>
    </row>
    <row r="672" spans="1:8">
      <c r="A672" s="31">
        <f>COUNTIF('BOM Atual ZPCS12'!F:F,B672)+(1-(SUMIF(Invoice!$A:$A,$B672,Invoice!$B:$B)/100000000000))</f>
        <v>2</v>
      </c>
      <c r="B672" s="52" t="s">
        <v>2996</v>
      </c>
      <c r="C672" s="44" t="s">
        <v>2997</v>
      </c>
      <c r="D672" s="44" t="s">
        <v>145</v>
      </c>
      <c r="E672" s="44" t="s">
        <v>51</v>
      </c>
      <c r="G672" s="44">
        <v>683</v>
      </c>
      <c r="H672" s="44" t="s">
        <v>2435</v>
      </c>
    </row>
    <row r="673" spans="1:8">
      <c r="A673" s="31">
        <f>COUNTIF('BOM Atual ZPCS12'!F:F,B673)+(1-(SUMIF(Invoice!$A:$A,$B673,Invoice!$B:$B)/100000000000))</f>
        <v>1</v>
      </c>
      <c r="B673" s="52" t="s">
        <v>2998</v>
      </c>
      <c r="C673" s="44" t="s">
        <v>2999</v>
      </c>
      <c r="D673" s="44" t="s">
        <v>145</v>
      </c>
      <c r="E673" s="44" t="s">
        <v>51</v>
      </c>
      <c r="G673" s="44">
        <v>684</v>
      </c>
      <c r="H673" s="44" t="s">
        <v>2435</v>
      </c>
    </row>
    <row r="674" spans="1:8">
      <c r="A674" s="31">
        <f>COUNTIF('BOM Atual ZPCS12'!F:F,B674)+(1-(SUMIF(Invoice!$A:$A,$B674,Invoice!$B:$B)/100000000000))</f>
        <v>1</v>
      </c>
      <c r="B674" s="52" t="s">
        <v>3000</v>
      </c>
      <c r="C674" s="44" t="s">
        <v>3001</v>
      </c>
      <c r="D674" s="44" t="s">
        <v>145</v>
      </c>
      <c r="E674" s="44" t="s">
        <v>51</v>
      </c>
      <c r="G674" s="44">
        <v>684</v>
      </c>
      <c r="H674" s="44" t="s">
        <v>2435</v>
      </c>
    </row>
    <row r="675" spans="1:8">
      <c r="A675" s="31">
        <f>COUNTIF('BOM Atual ZPCS12'!F:F,B675)+(1-(SUMIF(Invoice!$A:$A,$B675,Invoice!$B:$B)/100000000000))</f>
        <v>1</v>
      </c>
      <c r="B675" s="52" t="s">
        <v>3002</v>
      </c>
      <c r="C675" s="44" t="s">
        <v>3003</v>
      </c>
      <c r="D675" s="44" t="s">
        <v>145</v>
      </c>
      <c r="E675" s="44" t="s">
        <v>51</v>
      </c>
      <c r="G675" s="44">
        <v>684</v>
      </c>
      <c r="H675" s="44" t="s">
        <v>2435</v>
      </c>
    </row>
    <row r="676" spans="1:8">
      <c r="A676" s="31">
        <f>COUNTIF('BOM Atual ZPCS12'!F:F,B676)+(1-(SUMIF(Invoice!$A:$A,$B676,Invoice!$B:$B)/100000000000))</f>
        <v>1</v>
      </c>
      <c r="B676" s="52" t="s">
        <v>3004</v>
      </c>
      <c r="C676" s="44" t="s">
        <v>3005</v>
      </c>
      <c r="D676" s="44" t="s">
        <v>145</v>
      </c>
      <c r="E676" s="44" t="s">
        <v>51</v>
      </c>
      <c r="G676" s="44">
        <v>684</v>
      </c>
      <c r="H676" s="44" t="s">
        <v>2435</v>
      </c>
    </row>
    <row r="677" spans="1:8">
      <c r="A677" s="31">
        <f>COUNTIF('BOM Atual ZPCS12'!F:F,B677)+(1-(SUMIF(Invoice!$A:$A,$B677,Invoice!$B:$B)/100000000000))</f>
        <v>1.9999994999999999</v>
      </c>
      <c r="B677" s="52" t="s">
        <v>984</v>
      </c>
      <c r="C677" s="44" t="s">
        <v>3006</v>
      </c>
      <c r="D677" s="44" t="s">
        <v>145</v>
      </c>
      <c r="E677" s="44" t="s">
        <v>51</v>
      </c>
      <c r="G677" s="44">
        <v>685</v>
      </c>
      <c r="H677" s="44" t="s">
        <v>2435</v>
      </c>
    </row>
    <row r="678" spans="1:8">
      <c r="A678" s="31">
        <f>COUNTIF('BOM Atual ZPCS12'!F:F,B678)+(1-(SUMIF(Invoice!$A:$A,$B678,Invoice!$B:$B)/100000000000))</f>
        <v>2</v>
      </c>
      <c r="B678" s="52" t="s">
        <v>987</v>
      </c>
      <c r="C678" s="44" t="s">
        <v>3007</v>
      </c>
      <c r="D678" s="44" t="s">
        <v>145</v>
      </c>
      <c r="E678" s="44" t="s">
        <v>51</v>
      </c>
      <c r="G678" s="44">
        <v>685</v>
      </c>
      <c r="H678" s="44" t="s">
        <v>2435</v>
      </c>
    </row>
    <row r="679" spans="1:8">
      <c r="A679" s="31">
        <f>COUNTIF('BOM Atual ZPCS12'!F:F,B679)+(1-(SUMIF(Invoice!$A:$A,$B679,Invoice!$B:$B)/100000000000))</f>
        <v>1</v>
      </c>
      <c r="B679" s="52" t="s">
        <v>3008</v>
      </c>
      <c r="C679" s="44" t="s">
        <v>3009</v>
      </c>
      <c r="D679" s="44" t="s">
        <v>145</v>
      </c>
      <c r="E679" s="44" t="s">
        <v>51</v>
      </c>
      <c r="G679" s="44">
        <v>685</v>
      </c>
      <c r="H679" s="44" t="s">
        <v>2435</v>
      </c>
    </row>
    <row r="680" spans="1:8">
      <c r="A680" s="31">
        <f>COUNTIF('BOM Atual ZPCS12'!F:F,B680)+(1-(SUMIF(Invoice!$A:$A,$B680,Invoice!$B:$B)/100000000000))</f>
        <v>2</v>
      </c>
      <c r="B680" s="52" t="s">
        <v>989</v>
      </c>
      <c r="C680" s="44" t="s">
        <v>990</v>
      </c>
      <c r="D680" s="44" t="s">
        <v>145</v>
      </c>
      <c r="E680" s="44" t="s">
        <v>51</v>
      </c>
      <c r="G680" s="44">
        <v>685</v>
      </c>
      <c r="H680" s="44" t="s">
        <v>2435</v>
      </c>
    </row>
    <row r="681" spans="1:8">
      <c r="A681" s="31">
        <f>COUNTIF('BOM Atual ZPCS12'!F:F,B681)+(1-(SUMIF(Invoice!$A:$A,$B681,Invoice!$B:$B)/100000000000))</f>
        <v>1</v>
      </c>
      <c r="B681" s="52" t="s">
        <v>3010</v>
      </c>
      <c r="C681" s="44" t="s">
        <v>3011</v>
      </c>
      <c r="D681" s="44" t="s">
        <v>145</v>
      </c>
      <c r="E681" s="44" t="s">
        <v>51</v>
      </c>
      <c r="G681" s="44">
        <v>686</v>
      </c>
      <c r="H681" s="44" t="s">
        <v>2435</v>
      </c>
    </row>
    <row r="682" spans="1:8">
      <c r="A682" s="31">
        <f>COUNTIF('BOM Atual ZPCS12'!F:F,B682)+(1-(SUMIF(Invoice!$A:$A,$B682,Invoice!$B:$B)/100000000000))</f>
        <v>1</v>
      </c>
      <c r="B682" s="52" t="s">
        <v>3012</v>
      </c>
      <c r="C682" s="44" t="s">
        <v>3013</v>
      </c>
      <c r="D682" s="44" t="s">
        <v>145</v>
      </c>
      <c r="E682" s="44" t="s">
        <v>51</v>
      </c>
      <c r="G682" s="44">
        <v>686</v>
      </c>
      <c r="H682" s="44" t="s">
        <v>2435</v>
      </c>
    </row>
    <row r="683" spans="1:8">
      <c r="A683" s="31">
        <f>COUNTIF('BOM Atual ZPCS12'!F:F,B683)+(1-(SUMIF(Invoice!$A:$A,$B683,Invoice!$B:$B)/100000000000))</f>
        <v>1</v>
      </c>
      <c r="B683" s="52" t="s">
        <v>3014</v>
      </c>
      <c r="C683" s="44" t="s">
        <v>3011</v>
      </c>
      <c r="D683" s="44" t="s">
        <v>145</v>
      </c>
      <c r="E683" s="44" t="s">
        <v>51</v>
      </c>
      <c r="G683" s="44">
        <v>686</v>
      </c>
      <c r="H683" s="44" t="s">
        <v>2435</v>
      </c>
    </row>
    <row r="684" spans="1:8">
      <c r="A684" s="31">
        <f>COUNTIF('BOM Atual ZPCS12'!F:F,B684)+(1-(SUMIF(Invoice!$A:$A,$B684,Invoice!$B:$B)/100000000000))</f>
        <v>1</v>
      </c>
      <c r="B684" s="52" t="s">
        <v>3015</v>
      </c>
      <c r="C684" s="44" t="s">
        <v>3016</v>
      </c>
      <c r="D684" s="44" t="s">
        <v>145</v>
      </c>
      <c r="E684" s="44" t="s">
        <v>51</v>
      </c>
      <c r="G684" s="44">
        <v>686</v>
      </c>
      <c r="H684" s="44" t="s">
        <v>2435</v>
      </c>
    </row>
    <row r="685" spans="1:8">
      <c r="A685" s="31">
        <f>COUNTIF('BOM Atual ZPCS12'!F:F,B685)+(1-(SUMIF(Invoice!$A:$A,$B685,Invoice!$B:$B)/100000000000))</f>
        <v>1</v>
      </c>
      <c r="B685" s="52" t="s">
        <v>3017</v>
      </c>
      <c r="C685" s="44" t="s">
        <v>3018</v>
      </c>
      <c r="D685" s="44" t="s">
        <v>145</v>
      </c>
      <c r="E685" s="44" t="s">
        <v>51</v>
      </c>
      <c r="G685" s="44">
        <v>687</v>
      </c>
      <c r="H685" s="44" t="s">
        <v>52</v>
      </c>
    </row>
    <row r="686" spans="1:8">
      <c r="A686" s="31">
        <f>COUNTIF('BOM Atual ZPCS12'!F:F,B686)+(1-(SUMIF(Invoice!$A:$A,$B686,Invoice!$B:$B)/100000000000))</f>
        <v>1</v>
      </c>
      <c r="B686" s="52" t="s">
        <v>3019</v>
      </c>
      <c r="C686" s="44" t="s">
        <v>3020</v>
      </c>
      <c r="D686" s="44" t="s">
        <v>145</v>
      </c>
      <c r="E686" s="44" t="s">
        <v>51</v>
      </c>
      <c r="G686" s="44">
        <v>687</v>
      </c>
      <c r="H686" s="44" t="s">
        <v>52</v>
      </c>
    </row>
    <row r="687" spans="1:8">
      <c r="A687" s="31">
        <f>COUNTIF('BOM Atual ZPCS12'!F:F,B687)+(1-(SUMIF(Invoice!$A:$A,$B687,Invoice!$B:$B)/100000000000))</f>
        <v>1</v>
      </c>
      <c r="B687" s="52" t="s">
        <v>3021</v>
      </c>
      <c r="C687" s="44" t="s">
        <v>3022</v>
      </c>
      <c r="D687" s="44" t="s">
        <v>145</v>
      </c>
      <c r="E687" s="44" t="s">
        <v>51</v>
      </c>
      <c r="G687" s="44">
        <v>687</v>
      </c>
      <c r="H687" s="44" t="s">
        <v>52</v>
      </c>
    </row>
    <row r="688" spans="1:8">
      <c r="A688" s="31">
        <f>COUNTIF('BOM Atual ZPCS12'!F:F,B688)+(1-(SUMIF(Invoice!$A:$A,$B688,Invoice!$B:$B)/100000000000))</f>
        <v>1</v>
      </c>
      <c r="B688" s="52" t="s">
        <v>3023</v>
      </c>
      <c r="C688" s="44" t="s">
        <v>3024</v>
      </c>
      <c r="D688" s="44" t="s">
        <v>145</v>
      </c>
      <c r="E688" s="44" t="s">
        <v>51</v>
      </c>
      <c r="G688" s="44">
        <v>687</v>
      </c>
      <c r="H688" s="44" t="s">
        <v>52</v>
      </c>
    </row>
    <row r="689" spans="1:8">
      <c r="A689" s="31">
        <f>COUNTIF('BOM Atual ZPCS12'!F:F,B689)+(1-(SUMIF(Invoice!$A:$A,$B689,Invoice!$B:$B)/100000000000))</f>
        <v>1</v>
      </c>
      <c r="B689" s="52" t="s">
        <v>3025</v>
      </c>
      <c r="C689" s="44" t="s">
        <v>3026</v>
      </c>
      <c r="D689" s="44" t="s">
        <v>145</v>
      </c>
      <c r="E689" s="44" t="s">
        <v>51</v>
      </c>
      <c r="G689" s="44">
        <v>688</v>
      </c>
      <c r="H689" s="44" t="s">
        <v>2435</v>
      </c>
    </row>
    <row r="690" spans="1:8">
      <c r="A690" s="31">
        <f>COUNTIF('BOM Atual ZPCS12'!F:F,B690)+(1-(SUMIF(Invoice!$A:$A,$B690,Invoice!$B:$B)/100000000000))</f>
        <v>1</v>
      </c>
      <c r="B690" s="52" t="s">
        <v>3027</v>
      </c>
      <c r="C690" s="44" t="s">
        <v>3028</v>
      </c>
      <c r="D690" s="44" t="s">
        <v>145</v>
      </c>
      <c r="E690" s="44" t="s">
        <v>51</v>
      </c>
      <c r="G690" s="44">
        <v>688</v>
      </c>
      <c r="H690" s="44" t="s">
        <v>2435</v>
      </c>
    </row>
    <row r="691" spans="1:8">
      <c r="A691" s="31">
        <f>COUNTIF('BOM Atual ZPCS12'!F:F,B691)+(1-(SUMIF(Invoice!$A:$A,$B691,Invoice!$B:$B)/100000000000))</f>
        <v>1</v>
      </c>
      <c r="B691" s="52" t="s">
        <v>3029</v>
      </c>
      <c r="C691" s="44" t="s">
        <v>3026</v>
      </c>
      <c r="D691" s="44" t="s">
        <v>145</v>
      </c>
      <c r="E691" s="44" t="s">
        <v>51</v>
      </c>
      <c r="G691" s="44">
        <v>688</v>
      </c>
      <c r="H691" s="44" t="s">
        <v>2435</v>
      </c>
    </row>
    <row r="692" spans="1:8">
      <c r="A692" s="31">
        <f>COUNTIF('BOM Atual ZPCS12'!F:F,B692)+(1-(SUMIF(Invoice!$A:$A,$B692,Invoice!$B:$B)/100000000000))</f>
        <v>1</v>
      </c>
      <c r="B692" s="52" t="s">
        <v>3030</v>
      </c>
      <c r="C692" s="44" t="s">
        <v>3031</v>
      </c>
      <c r="D692" s="44" t="s">
        <v>145</v>
      </c>
      <c r="E692" s="44" t="s">
        <v>51</v>
      </c>
      <c r="G692" s="44">
        <v>688</v>
      </c>
      <c r="H692" s="44" t="s">
        <v>2435</v>
      </c>
    </row>
    <row r="693" spans="1:8">
      <c r="A693" s="31">
        <f>COUNTIF('BOM Atual ZPCS12'!F:F,B693)+(1-(SUMIF(Invoice!$A:$A,$B693,Invoice!$B:$B)/100000000000))</f>
        <v>1.9999996</v>
      </c>
      <c r="B693" s="52" t="s">
        <v>991</v>
      </c>
      <c r="C693" s="44" t="s">
        <v>3032</v>
      </c>
      <c r="D693" s="44" t="s">
        <v>145</v>
      </c>
      <c r="E693" s="44" t="s">
        <v>51</v>
      </c>
      <c r="G693" s="44">
        <v>689</v>
      </c>
      <c r="H693" s="44" t="s">
        <v>2435</v>
      </c>
    </row>
    <row r="694" spans="1:8">
      <c r="A694" s="31">
        <f>COUNTIF('BOM Atual ZPCS12'!F:F,B694)+(1-(SUMIF(Invoice!$A:$A,$B694,Invoice!$B:$B)/100000000000))</f>
        <v>2</v>
      </c>
      <c r="B694" s="52" t="s">
        <v>994</v>
      </c>
      <c r="C694" s="44" t="s">
        <v>3033</v>
      </c>
      <c r="D694" s="44" t="s">
        <v>145</v>
      </c>
      <c r="E694" s="44" t="s">
        <v>51</v>
      </c>
      <c r="G694" s="44">
        <v>689</v>
      </c>
      <c r="H694" s="44" t="s">
        <v>2435</v>
      </c>
    </row>
    <row r="695" spans="1:8">
      <c r="A695" s="31">
        <f>COUNTIF('BOM Atual ZPCS12'!F:F,B695)+(1-(SUMIF(Invoice!$A:$A,$B695,Invoice!$B:$B)/100000000000))</f>
        <v>1</v>
      </c>
      <c r="B695" s="52" t="s">
        <v>3034</v>
      </c>
      <c r="C695" s="44" t="s">
        <v>3032</v>
      </c>
      <c r="D695" s="44" t="s">
        <v>145</v>
      </c>
      <c r="E695" s="44" t="s">
        <v>51</v>
      </c>
      <c r="G695" s="44">
        <v>689</v>
      </c>
      <c r="H695" s="44" t="s">
        <v>2435</v>
      </c>
    </row>
    <row r="696" spans="1:8">
      <c r="A696" s="31">
        <f>COUNTIF('BOM Atual ZPCS12'!F:F,B696)+(1-(SUMIF(Invoice!$A:$A,$B696,Invoice!$B:$B)/100000000000))</f>
        <v>2</v>
      </c>
      <c r="B696" s="52" t="s">
        <v>996</v>
      </c>
      <c r="C696" s="44" t="s">
        <v>997</v>
      </c>
      <c r="D696" s="44" t="s">
        <v>145</v>
      </c>
      <c r="E696" s="44" t="s">
        <v>51</v>
      </c>
      <c r="G696" s="44">
        <v>689</v>
      </c>
      <c r="H696" s="44" t="s">
        <v>2435</v>
      </c>
    </row>
    <row r="697" spans="1:8">
      <c r="A697" s="31">
        <f>COUNTIF('BOM Atual ZPCS12'!F:F,B697)+(1-(SUMIF(Invoice!$A:$A,$B697,Invoice!$B:$B)/100000000000))</f>
        <v>1</v>
      </c>
      <c r="B697" s="52" t="s">
        <v>3035</v>
      </c>
      <c r="C697" s="44" t="s">
        <v>3036</v>
      </c>
      <c r="D697" s="44" t="s">
        <v>145</v>
      </c>
      <c r="E697" s="44" t="s">
        <v>51</v>
      </c>
      <c r="G697" s="44">
        <v>690</v>
      </c>
      <c r="H697" s="44" t="s">
        <v>2435</v>
      </c>
    </row>
    <row r="698" spans="1:8">
      <c r="A698" s="31">
        <f>COUNTIF('BOM Atual ZPCS12'!F:F,B698)+(1-(SUMIF(Invoice!$A:$A,$B698,Invoice!$B:$B)/100000000000))</f>
        <v>1</v>
      </c>
      <c r="B698" s="52" t="s">
        <v>3037</v>
      </c>
      <c r="C698" s="44" t="s">
        <v>3038</v>
      </c>
      <c r="D698" s="44" t="s">
        <v>145</v>
      </c>
      <c r="E698" s="44" t="s">
        <v>51</v>
      </c>
      <c r="G698" s="44">
        <v>690</v>
      </c>
      <c r="H698" s="44" t="s">
        <v>2435</v>
      </c>
    </row>
    <row r="699" spans="1:8">
      <c r="A699" s="31">
        <f>COUNTIF('BOM Atual ZPCS12'!F:F,B699)+(1-(SUMIF(Invoice!$A:$A,$B699,Invoice!$B:$B)/100000000000))</f>
        <v>1</v>
      </c>
      <c r="B699" s="52" t="s">
        <v>3039</v>
      </c>
      <c r="C699" s="44" t="s">
        <v>3036</v>
      </c>
      <c r="D699" s="44" t="s">
        <v>145</v>
      </c>
      <c r="E699" s="44" t="s">
        <v>51</v>
      </c>
      <c r="G699" s="44">
        <v>690</v>
      </c>
      <c r="H699" s="44" t="s">
        <v>2435</v>
      </c>
    </row>
    <row r="700" spans="1:8">
      <c r="A700" s="31">
        <f>COUNTIF('BOM Atual ZPCS12'!F:F,B700)+(1-(SUMIF(Invoice!$A:$A,$B700,Invoice!$B:$B)/100000000000))</f>
        <v>1</v>
      </c>
      <c r="B700" s="52" t="s">
        <v>3040</v>
      </c>
      <c r="C700" s="44" t="s">
        <v>3041</v>
      </c>
      <c r="D700" s="44" t="s">
        <v>145</v>
      </c>
      <c r="E700" s="44" t="s">
        <v>51</v>
      </c>
      <c r="G700" s="44">
        <v>690</v>
      </c>
      <c r="H700" s="44" t="s">
        <v>2435</v>
      </c>
    </row>
    <row r="701" spans="1:8">
      <c r="A701" s="31">
        <f>COUNTIF('BOM Atual ZPCS12'!F:F,B701)+(1-(SUMIF(Invoice!$A:$A,$B701,Invoice!$B:$B)/100000000000))</f>
        <v>1</v>
      </c>
      <c r="B701" s="52" t="s">
        <v>3042</v>
      </c>
      <c r="C701" s="44" t="s">
        <v>3043</v>
      </c>
      <c r="D701" s="44" t="s">
        <v>145</v>
      </c>
      <c r="E701" s="44" t="s">
        <v>51</v>
      </c>
      <c r="G701" s="44">
        <v>691</v>
      </c>
      <c r="H701" s="44" t="s">
        <v>2435</v>
      </c>
    </row>
    <row r="702" spans="1:8">
      <c r="A702" s="31">
        <f>COUNTIF('BOM Atual ZPCS12'!F:F,B702)+(1-(SUMIF(Invoice!$A:$A,$B702,Invoice!$B:$B)/100000000000))</f>
        <v>1</v>
      </c>
      <c r="B702" s="52" t="s">
        <v>3044</v>
      </c>
      <c r="C702" s="44" t="s">
        <v>3045</v>
      </c>
      <c r="D702" s="44" t="s">
        <v>145</v>
      </c>
      <c r="E702" s="44" t="s">
        <v>51</v>
      </c>
      <c r="G702" s="44">
        <v>691</v>
      </c>
      <c r="H702" s="44" t="s">
        <v>2435</v>
      </c>
    </row>
    <row r="703" spans="1:8">
      <c r="A703" s="31">
        <f>COUNTIF('BOM Atual ZPCS12'!F:F,B703)+(1-(SUMIF(Invoice!$A:$A,$B703,Invoice!$B:$B)/100000000000))</f>
        <v>1</v>
      </c>
      <c r="B703" s="52" t="s">
        <v>3046</v>
      </c>
      <c r="C703" s="44" t="s">
        <v>3047</v>
      </c>
      <c r="D703" s="44" t="s">
        <v>145</v>
      </c>
      <c r="E703" s="44" t="s">
        <v>51</v>
      </c>
      <c r="G703" s="44">
        <v>691</v>
      </c>
      <c r="H703" s="44" t="s">
        <v>2435</v>
      </c>
    </row>
    <row r="704" spans="1:8">
      <c r="A704" s="31">
        <f>COUNTIF('BOM Atual ZPCS12'!F:F,B704)+(1-(SUMIF(Invoice!$A:$A,$B704,Invoice!$B:$B)/100000000000))</f>
        <v>1</v>
      </c>
      <c r="B704" s="52" t="s">
        <v>3048</v>
      </c>
      <c r="C704" s="44" t="s">
        <v>3049</v>
      </c>
      <c r="D704" s="44" t="s">
        <v>145</v>
      </c>
      <c r="E704" s="44" t="s">
        <v>51</v>
      </c>
      <c r="G704" s="44">
        <v>691</v>
      </c>
      <c r="H704" s="44" t="s">
        <v>2435</v>
      </c>
    </row>
    <row r="705" spans="1:8">
      <c r="A705" s="31">
        <f>COUNTIF('BOM Atual ZPCS12'!F:F,B705)+(1-(SUMIF(Invoice!$A:$A,$B705,Invoice!$B:$B)/100000000000))</f>
        <v>2</v>
      </c>
      <c r="B705" s="52" t="s">
        <v>998</v>
      </c>
      <c r="C705" s="44" t="s">
        <v>3050</v>
      </c>
      <c r="D705" s="44" t="s">
        <v>145</v>
      </c>
      <c r="E705" s="44" t="s">
        <v>51</v>
      </c>
      <c r="G705" s="44">
        <v>692</v>
      </c>
      <c r="H705" s="44" t="s">
        <v>2435</v>
      </c>
    </row>
    <row r="706" spans="1:8">
      <c r="A706" s="31">
        <f>COUNTIF('BOM Atual ZPCS12'!F:F,B706)+(1-(SUMIF(Invoice!$A:$A,$B706,Invoice!$B:$B)/100000000000))</f>
        <v>1.9999997</v>
      </c>
      <c r="B706" s="52" t="s">
        <v>1001</v>
      </c>
      <c r="C706" s="44" t="s">
        <v>3051</v>
      </c>
      <c r="D706" s="44" t="s">
        <v>145</v>
      </c>
      <c r="E706" s="44" t="s">
        <v>51</v>
      </c>
      <c r="G706" s="44">
        <v>692</v>
      </c>
      <c r="H706" s="44" t="s">
        <v>2435</v>
      </c>
    </row>
    <row r="707" spans="1:8">
      <c r="A707" s="31">
        <f>COUNTIF('BOM Atual ZPCS12'!F:F,B707)+(1-(SUMIF(Invoice!$A:$A,$B707,Invoice!$B:$B)/100000000000))</f>
        <v>1</v>
      </c>
      <c r="B707" s="52" t="s">
        <v>3052</v>
      </c>
      <c r="C707" s="44" t="s">
        <v>3053</v>
      </c>
      <c r="D707" s="44" t="s">
        <v>145</v>
      </c>
      <c r="E707" s="44" t="s">
        <v>51</v>
      </c>
      <c r="G707" s="44">
        <v>692</v>
      </c>
      <c r="H707" s="44" t="s">
        <v>2435</v>
      </c>
    </row>
    <row r="708" spans="1:8">
      <c r="A708" s="31">
        <f>COUNTIF('BOM Atual ZPCS12'!F:F,B708)+(1-(SUMIF(Invoice!$A:$A,$B708,Invoice!$B:$B)/100000000000))</f>
        <v>2</v>
      </c>
      <c r="B708" s="52" t="s">
        <v>1003</v>
      </c>
      <c r="C708" s="44" t="s">
        <v>1004</v>
      </c>
      <c r="D708" s="44" t="s">
        <v>145</v>
      </c>
      <c r="E708" s="44" t="s">
        <v>51</v>
      </c>
      <c r="G708" s="44">
        <v>692</v>
      </c>
      <c r="H708" s="44" t="s">
        <v>2435</v>
      </c>
    </row>
    <row r="709" spans="1:8">
      <c r="A709" s="31">
        <f>COUNTIF('BOM Atual ZPCS12'!F:F,B709)+(1-(SUMIF(Invoice!$A:$A,$B709,Invoice!$B:$B)/100000000000))</f>
        <v>1</v>
      </c>
      <c r="B709" s="52" t="s">
        <v>3054</v>
      </c>
      <c r="C709" s="44" t="s">
        <v>3055</v>
      </c>
      <c r="D709" s="44" t="s">
        <v>145</v>
      </c>
      <c r="E709" s="44" t="s">
        <v>51</v>
      </c>
      <c r="G709" s="44">
        <v>693</v>
      </c>
      <c r="H709" s="44" t="s">
        <v>2435</v>
      </c>
    </row>
    <row r="710" spans="1:8">
      <c r="A710" s="31">
        <f>COUNTIF('BOM Atual ZPCS12'!F:F,B710)+(1-(SUMIF(Invoice!$A:$A,$B710,Invoice!$B:$B)/100000000000))</f>
        <v>1</v>
      </c>
      <c r="B710" s="52" t="s">
        <v>3056</v>
      </c>
      <c r="C710" s="44" t="s">
        <v>3057</v>
      </c>
      <c r="D710" s="44" t="s">
        <v>145</v>
      </c>
      <c r="E710" s="44" t="s">
        <v>51</v>
      </c>
      <c r="G710" s="44">
        <v>693</v>
      </c>
      <c r="H710" s="44" t="s">
        <v>2435</v>
      </c>
    </row>
    <row r="711" spans="1:8">
      <c r="A711" s="31">
        <f>COUNTIF('BOM Atual ZPCS12'!F:F,B711)+(1-(SUMIF(Invoice!$A:$A,$B711,Invoice!$B:$B)/100000000000))</f>
        <v>1</v>
      </c>
      <c r="B711" s="52" t="s">
        <v>3058</v>
      </c>
      <c r="C711" s="44" t="s">
        <v>3055</v>
      </c>
      <c r="D711" s="44" t="s">
        <v>145</v>
      </c>
      <c r="E711" s="44" t="s">
        <v>51</v>
      </c>
      <c r="G711" s="44">
        <v>693</v>
      </c>
      <c r="H711" s="44" t="s">
        <v>2435</v>
      </c>
    </row>
    <row r="712" spans="1:8">
      <c r="A712" s="31">
        <f>COUNTIF('BOM Atual ZPCS12'!F:F,B712)+(1-(SUMIF(Invoice!$A:$A,$B712,Invoice!$B:$B)/100000000000))</f>
        <v>1</v>
      </c>
      <c r="B712" s="52" t="s">
        <v>3059</v>
      </c>
      <c r="C712" s="44" t="s">
        <v>3060</v>
      </c>
      <c r="D712" s="44" t="s">
        <v>145</v>
      </c>
      <c r="E712" s="44" t="s">
        <v>51</v>
      </c>
      <c r="G712" s="44">
        <v>693</v>
      </c>
      <c r="H712" s="44" t="s">
        <v>2435</v>
      </c>
    </row>
    <row r="713" spans="1:8">
      <c r="A713" s="31">
        <f>COUNTIF('BOM Atual ZPCS12'!F:F,B713)+(1-(SUMIF(Invoice!$A:$A,$B713,Invoice!$B:$B)/100000000000))</f>
        <v>1</v>
      </c>
      <c r="B713" s="52" t="s">
        <v>3061</v>
      </c>
      <c r="C713" s="44" t="s">
        <v>3062</v>
      </c>
      <c r="D713" s="44" t="s">
        <v>145</v>
      </c>
      <c r="E713" s="44" t="s">
        <v>51</v>
      </c>
      <c r="G713" s="44">
        <v>694</v>
      </c>
      <c r="H713" s="44" t="s">
        <v>52</v>
      </c>
    </row>
    <row r="714" spans="1:8">
      <c r="A714" s="31">
        <f>COUNTIF('BOM Atual ZPCS12'!F:F,B714)+(1-(SUMIF(Invoice!$A:$A,$B714,Invoice!$B:$B)/100000000000))</f>
        <v>1</v>
      </c>
      <c r="B714" s="52" t="s">
        <v>3063</v>
      </c>
      <c r="C714" s="44" t="s">
        <v>3064</v>
      </c>
      <c r="D714" s="44" t="s">
        <v>145</v>
      </c>
      <c r="E714" s="44" t="s">
        <v>51</v>
      </c>
      <c r="G714" s="44">
        <v>694</v>
      </c>
      <c r="H714" s="44" t="s">
        <v>52</v>
      </c>
    </row>
    <row r="715" spans="1:8">
      <c r="A715" s="31">
        <f>COUNTIF('BOM Atual ZPCS12'!F:F,B715)+(1-(SUMIF(Invoice!$A:$A,$B715,Invoice!$B:$B)/100000000000))</f>
        <v>1</v>
      </c>
      <c r="B715" s="52" t="s">
        <v>3065</v>
      </c>
      <c r="C715" s="44" t="s">
        <v>3066</v>
      </c>
      <c r="D715" s="44" t="s">
        <v>145</v>
      </c>
      <c r="E715" s="44" t="s">
        <v>51</v>
      </c>
      <c r="G715" s="44">
        <v>694</v>
      </c>
      <c r="H715" s="44" t="s">
        <v>52</v>
      </c>
    </row>
    <row r="716" spans="1:8">
      <c r="A716" s="31">
        <f>COUNTIF('BOM Atual ZPCS12'!F:F,B716)+(1-(SUMIF(Invoice!$A:$A,$B716,Invoice!$B:$B)/100000000000))</f>
        <v>1</v>
      </c>
      <c r="B716" s="52" t="s">
        <v>3067</v>
      </c>
      <c r="C716" s="44" t="s">
        <v>3068</v>
      </c>
      <c r="D716" s="44" t="s">
        <v>145</v>
      </c>
      <c r="E716" s="44" t="s">
        <v>51</v>
      </c>
      <c r="G716" s="44">
        <v>695</v>
      </c>
      <c r="H716" s="44" t="s">
        <v>2435</v>
      </c>
    </row>
    <row r="717" spans="1:8">
      <c r="A717" s="31">
        <f>COUNTIF('BOM Atual ZPCS12'!F:F,B717)+(1-(SUMIF(Invoice!$A:$A,$B717,Invoice!$B:$B)/100000000000))</f>
        <v>1</v>
      </c>
      <c r="B717" s="52" t="s">
        <v>3069</v>
      </c>
      <c r="C717" s="44" t="s">
        <v>3070</v>
      </c>
      <c r="D717" s="44" t="s">
        <v>145</v>
      </c>
      <c r="E717" s="44" t="s">
        <v>51</v>
      </c>
      <c r="G717" s="44">
        <v>695</v>
      </c>
      <c r="H717" s="44" t="s">
        <v>2435</v>
      </c>
    </row>
    <row r="718" spans="1:8">
      <c r="A718" s="31">
        <f>COUNTIF('BOM Atual ZPCS12'!F:F,B718)+(1-(SUMIF(Invoice!$A:$A,$B718,Invoice!$B:$B)/100000000000))</f>
        <v>1</v>
      </c>
      <c r="B718" s="52" t="s">
        <v>3071</v>
      </c>
      <c r="C718" s="44" t="s">
        <v>3068</v>
      </c>
      <c r="D718" s="44" t="s">
        <v>145</v>
      </c>
      <c r="E718" s="44" t="s">
        <v>51</v>
      </c>
      <c r="G718" s="44">
        <v>695</v>
      </c>
      <c r="H718" s="44" t="s">
        <v>2435</v>
      </c>
    </row>
    <row r="719" spans="1:8">
      <c r="A719" s="31">
        <f>COUNTIF('BOM Atual ZPCS12'!F:F,B719)+(1-(SUMIF(Invoice!$A:$A,$B719,Invoice!$B:$B)/100000000000))</f>
        <v>1</v>
      </c>
      <c r="B719" s="52" t="s">
        <v>3072</v>
      </c>
      <c r="C719" s="44" t="s">
        <v>3073</v>
      </c>
      <c r="D719" s="44" t="s">
        <v>145</v>
      </c>
      <c r="E719" s="44" t="s">
        <v>51</v>
      </c>
      <c r="G719" s="44">
        <v>695</v>
      </c>
      <c r="H719" s="44" t="s">
        <v>2435</v>
      </c>
    </row>
    <row r="720" spans="1:8">
      <c r="A720" s="31">
        <f>COUNTIF('BOM Atual ZPCS12'!F:F,B720)+(1-(SUMIF(Invoice!$A:$A,$B720,Invoice!$B:$B)/100000000000))</f>
        <v>1</v>
      </c>
      <c r="B720" s="52" t="s">
        <v>3074</v>
      </c>
      <c r="C720" s="44" t="s">
        <v>3075</v>
      </c>
      <c r="D720" s="44" t="s">
        <v>145</v>
      </c>
      <c r="E720" s="44" t="s">
        <v>51</v>
      </c>
      <c r="G720" s="44">
        <v>696</v>
      </c>
      <c r="H720" s="44" t="s">
        <v>2435</v>
      </c>
    </row>
    <row r="721" spans="1:8">
      <c r="A721" s="31">
        <f>COUNTIF('BOM Atual ZPCS12'!F:F,B721)+(1-(SUMIF(Invoice!$A:$A,$B721,Invoice!$B:$B)/100000000000))</f>
        <v>1</v>
      </c>
      <c r="B721" s="52" t="s">
        <v>3076</v>
      </c>
      <c r="C721" s="44" t="s">
        <v>3077</v>
      </c>
      <c r="D721" s="44" t="s">
        <v>145</v>
      </c>
      <c r="E721" s="44" t="s">
        <v>51</v>
      </c>
      <c r="G721" s="44">
        <v>696</v>
      </c>
      <c r="H721" s="44" t="s">
        <v>2435</v>
      </c>
    </row>
    <row r="722" spans="1:8">
      <c r="A722" s="31">
        <f>COUNTIF('BOM Atual ZPCS12'!F:F,B722)+(1-(SUMIF(Invoice!$A:$A,$B722,Invoice!$B:$B)/100000000000))</f>
        <v>1</v>
      </c>
      <c r="B722" s="52" t="s">
        <v>3078</v>
      </c>
      <c r="C722" s="44" t="s">
        <v>3075</v>
      </c>
      <c r="D722" s="44" t="s">
        <v>145</v>
      </c>
      <c r="E722" s="44" t="s">
        <v>51</v>
      </c>
      <c r="G722" s="44">
        <v>696</v>
      </c>
      <c r="H722" s="44" t="s">
        <v>2435</v>
      </c>
    </row>
    <row r="723" spans="1:8">
      <c r="A723" s="31">
        <f>COUNTIF('BOM Atual ZPCS12'!F:F,B723)+(1-(SUMIF(Invoice!$A:$A,$B723,Invoice!$B:$B)/100000000000))</f>
        <v>1</v>
      </c>
      <c r="B723" s="52" t="s">
        <v>3079</v>
      </c>
      <c r="C723" s="44" t="s">
        <v>3080</v>
      </c>
      <c r="D723" s="44" t="s">
        <v>145</v>
      </c>
      <c r="E723" s="44" t="s">
        <v>51</v>
      </c>
      <c r="G723" s="44">
        <v>696</v>
      </c>
      <c r="H723" s="44" t="s">
        <v>2435</v>
      </c>
    </row>
    <row r="724" spans="1:8">
      <c r="A724" s="31">
        <f>COUNTIF('BOM Atual ZPCS12'!F:F,B724)+(1-(SUMIF(Invoice!$A:$A,$B724,Invoice!$B:$B)/100000000000))</f>
        <v>1</v>
      </c>
      <c r="B724" s="52" t="s">
        <v>3081</v>
      </c>
      <c r="C724" s="44" t="s">
        <v>3082</v>
      </c>
      <c r="D724" s="44" t="s">
        <v>145</v>
      </c>
      <c r="E724" s="44" t="s">
        <v>51</v>
      </c>
      <c r="G724" s="44">
        <v>697</v>
      </c>
      <c r="H724" s="44" t="s">
        <v>52</v>
      </c>
    </row>
    <row r="725" spans="1:8">
      <c r="A725" s="31">
        <f>COUNTIF('BOM Atual ZPCS12'!F:F,B725)+(1-(SUMIF(Invoice!$A:$A,$B725,Invoice!$B:$B)/100000000000))</f>
        <v>1</v>
      </c>
      <c r="B725" s="52" t="s">
        <v>3083</v>
      </c>
      <c r="C725" s="44" t="s">
        <v>3082</v>
      </c>
      <c r="D725" s="44" t="s">
        <v>145</v>
      </c>
      <c r="E725" s="44" t="s">
        <v>51</v>
      </c>
      <c r="G725" s="44">
        <v>697</v>
      </c>
      <c r="H725" s="44" t="s">
        <v>52</v>
      </c>
    </row>
    <row r="726" spans="1:8">
      <c r="A726" s="31">
        <f>COUNTIF('BOM Atual ZPCS12'!F:F,B726)+(1-(SUMIF(Invoice!$A:$A,$B726,Invoice!$B:$B)/100000000000))</f>
        <v>1</v>
      </c>
      <c r="B726" s="52" t="s">
        <v>3084</v>
      </c>
      <c r="C726" s="44" t="s">
        <v>3085</v>
      </c>
      <c r="D726" s="44" t="s">
        <v>145</v>
      </c>
      <c r="E726" s="44" t="s">
        <v>51</v>
      </c>
      <c r="G726" s="44">
        <v>697</v>
      </c>
      <c r="H726" s="44" t="s">
        <v>52</v>
      </c>
    </row>
    <row r="727" spans="1:8">
      <c r="A727" s="31">
        <f>COUNTIF('BOM Atual ZPCS12'!F:F,B727)+(1-(SUMIF(Invoice!$A:$A,$B727,Invoice!$B:$B)/100000000000))</f>
        <v>2</v>
      </c>
      <c r="B727" s="52" t="s">
        <v>1025</v>
      </c>
      <c r="C727" s="44" t="s">
        <v>3086</v>
      </c>
      <c r="D727" s="44" t="s">
        <v>145</v>
      </c>
      <c r="E727" s="44" t="s">
        <v>51</v>
      </c>
      <c r="G727" s="44">
        <v>698</v>
      </c>
      <c r="H727" s="44" t="s">
        <v>2435</v>
      </c>
    </row>
    <row r="728" spans="1:8">
      <c r="A728" s="31">
        <f>COUNTIF('BOM Atual ZPCS12'!F:F,B728)+(1-(SUMIF(Invoice!$A:$A,$B728,Invoice!$B:$B)/100000000000))</f>
        <v>1.9999999000000002</v>
      </c>
      <c r="B728" s="52" t="s">
        <v>1028</v>
      </c>
      <c r="C728" s="44" t="s">
        <v>3087</v>
      </c>
      <c r="D728" s="44" t="s">
        <v>145</v>
      </c>
      <c r="E728" s="44" t="s">
        <v>51</v>
      </c>
      <c r="G728" s="44">
        <v>698</v>
      </c>
      <c r="H728" s="44" t="s">
        <v>2435</v>
      </c>
    </row>
    <row r="729" spans="1:8">
      <c r="A729" s="31">
        <f>COUNTIF('BOM Atual ZPCS12'!F:F,B729)+(1-(SUMIF(Invoice!$A:$A,$B729,Invoice!$B:$B)/100000000000))</f>
        <v>1</v>
      </c>
      <c r="B729" s="52" t="s">
        <v>3088</v>
      </c>
      <c r="C729" s="44" t="s">
        <v>3089</v>
      </c>
      <c r="D729" s="44" t="s">
        <v>145</v>
      </c>
      <c r="E729" s="44" t="s">
        <v>51</v>
      </c>
      <c r="G729" s="44">
        <v>698</v>
      </c>
      <c r="H729" s="44" t="s">
        <v>2435</v>
      </c>
    </row>
    <row r="730" spans="1:8">
      <c r="A730" s="31">
        <f>COUNTIF('BOM Atual ZPCS12'!F:F,B730)+(1-(SUMIF(Invoice!$A:$A,$B730,Invoice!$B:$B)/100000000000))</f>
        <v>2</v>
      </c>
      <c r="B730" s="52" t="s">
        <v>1030</v>
      </c>
      <c r="C730" s="44" t="s">
        <v>1031</v>
      </c>
      <c r="D730" s="44" t="s">
        <v>145</v>
      </c>
      <c r="E730" s="44" t="s">
        <v>51</v>
      </c>
      <c r="G730" s="44">
        <v>698</v>
      </c>
      <c r="H730" s="44" t="s">
        <v>2435</v>
      </c>
    </row>
    <row r="731" spans="1:8">
      <c r="A731" s="31">
        <f>COUNTIF('BOM Atual ZPCS12'!F:F,B731)+(1-(SUMIF(Invoice!$A:$A,$B731,Invoice!$B:$B)/100000000000))</f>
        <v>1</v>
      </c>
      <c r="B731" s="52" t="s">
        <v>3090</v>
      </c>
      <c r="C731" s="44" t="s">
        <v>3091</v>
      </c>
      <c r="D731" s="44" t="s">
        <v>145</v>
      </c>
      <c r="E731" s="44" t="s">
        <v>51</v>
      </c>
      <c r="G731" s="44">
        <v>699</v>
      </c>
      <c r="H731" s="44" t="s">
        <v>52</v>
      </c>
    </row>
    <row r="732" spans="1:8">
      <c r="A732" s="31">
        <f>COUNTIF('BOM Atual ZPCS12'!F:F,B732)+(1-(SUMIF(Invoice!$A:$A,$B732,Invoice!$B:$B)/100000000000))</f>
        <v>1</v>
      </c>
      <c r="B732" s="52" t="s">
        <v>3092</v>
      </c>
      <c r="C732" s="44" t="s">
        <v>3093</v>
      </c>
      <c r="D732" s="44" t="s">
        <v>145</v>
      </c>
      <c r="E732" s="44" t="s">
        <v>51</v>
      </c>
      <c r="G732" s="44">
        <v>699</v>
      </c>
      <c r="H732" s="44" t="s">
        <v>52</v>
      </c>
    </row>
    <row r="733" spans="1:8">
      <c r="A733" s="31">
        <f>COUNTIF('BOM Atual ZPCS12'!F:F,B733)+(1-(SUMIF(Invoice!$A:$A,$B733,Invoice!$B:$B)/100000000000))</f>
        <v>1</v>
      </c>
      <c r="B733" s="52" t="s">
        <v>3094</v>
      </c>
      <c r="C733" s="44" t="s">
        <v>3095</v>
      </c>
      <c r="D733" s="44" t="s">
        <v>145</v>
      </c>
      <c r="E733" s="44" t="s">
        <v>51</v>
      </c>
      <c r="G733" s="44">
        <v>699</v>
      </c>
      <c r="H733" s="44" t="s">
        <v>52</v>
      </c>
    </row>
    <row r="734" spans="1:8">
      <c r="A734" s="31">
        <f>COUNTIF('BOM Atual ZPCS12'!F:F,B734)+(1-(SUMIF(Invoice!$A:$A,$B734,Invoice!$B:$B)/100000000000))</f>
        <v>1</v>
      </c>
      <c r="B734" s="52" t="s">
        <v>3096</v>
      </c>
      <c r="C734" s="44" t="s">
        <v>3097</v>
      </c>
      <c r="D734" s="44" t="s">
        <v>145</v>
      </c>
      <c r="E734" s="44" t="s">
        <v>51</v>
      </c>
      <c r="G734" s="44">
        <v>700</v>
      </c>
      <c r="H734" s="44" t="s">
        <v>2435</v>
      </c>
    </row>
    <row r="735" spans="1:8">
      <c r="A735" s="31">
        <f>COUNTIF('BOM Atual ZPCS12'!F:F,B735)+(1-(SUMIF(Invoice!$A:$A,$B735,Invoice!$B:$B)/100000000000))</f>
        <v>1</v>
      </c>
      <c r="B735" s="52" t="s">
        <v>3098</v>
      </c>
      <c r="C735" s="44" t="s">
        <v>3099</v>
      </c>
      <c r="D735" s="44" t="s">
        <v>145</v>
      </c>
      <c r="E735" s="44" t="s">
        <v>51</v>
      </c>
      <c r="G735" s="44">
        <v>700</v>
      </c>
      <c r="H735" s="44" t="s">
        <v>2435</v>
      </c>
    </row>
    <row r="736" spans="1:8">
      <c r="A736" s="31">
        <f>COUNTIF('BOM Atual ZPCS12'!F:F,B736)+(1-(SUMIF(Invoice!$A:$A,$B736,Invoice!$B:$B)/100000000000))</f>
        <v>1</v>
      </c>
      <c r="B736" s="52" t="s">
        <v>3100</v>
      </c>
      <c r="C736" s="44" t="s">
        <v>3097</v>
      </c>
      <c r="D736" s="44" t="s">
        <v>145</v>
      </c>
      <c r="E736" s="44" t="s">
        <v>51</v>
      </c>
      <c r="G736" s="44">
        <v>700</v>
      </c>
      <c r="H736" s="44" t="s">
        <v>2435</v>
      </c>
    </row>
    <row r="737" spans="1:8">
      <c r="A737" s="31">
        <f>COUNTIF('BOM Atual ZPCS12'!F:F,B737)+(1-(SUMIF(Invoice!$A:$A,$B737,Invoice!$B:$B)/100000000000))</f>
        <v>1.9999999000000002</v>
      </c>
      <c r="B737" s="52" t="s">
        <v>1046</v>
      </c>
      <c r="C737" s="44" t="s">
        <v>3101</v>
      </c>
      <c r="D737" s="44" t="s">
        <v>145</v>
      </c>
      <c r="E737" s="44" t="s">
        <v>51</v>
      </c>
      <c r="G737" s="44">
        <v>701</v>
      </c>
      <c r="H737" s="44" t="s">
        <v>2435</v>
      </c>
    </row>
    <row r="738" spans="1:8">
      <c r="A738" s="31">
        <f>COUNTIF('BOM Atual ZPCS12'!F:F,B738)+(1-(SUMIF(Invoice!$A:$A,$B738,Invoice!$B:$B)/100000000000))</f>
        <v>2</v>
      </c>
      <c r="B738" s="52" t="s">
        <v>1048</v>
      </c>
      <c r="C738" s="44" t="s">
        <v>3102</v>
      </c>
      <c r="D738" s="44" t="s">
        <v>145</v>
      </c>
      <c r="E738" s="44" t="s">
        <v>51</v>
      </c>
      <c r="G738" s="44">
        <v>701</v>
      </c>
      <c r="H738" s="44" t="s">
        <v>2435</v>
      </c>
    </row>
    <row r="739" spans="1:8">
      <c r="A739" s="31">
        <f>COUNTIF('BOM Atual ZPCS12'!F:F,B739)+(1-(SUMIF(Invoice!$A:$A,$B739,Invoice!$B:$B)/100000000000))</f>
        <v>1</v>
      </c>
      <c r="B739" s="52" t="s">
        <v>3103</v>
      </c>
      <c r="C739" s="44" t="s">
        <v>3104</v>
      </c>
      <c r="D739" s="44" t="s">
        <v>145</v>
      </c>
      <c r="E739" s="44" t="s">
        <v>51</v>
      </c>
      <c r="G739" s="44">
        <v>701</v>
      </c>
      <c r="H739" s="44" t="s">
        <v>2435</v>
      </c>
    </row>
    <row r="740" spans="1:8">
      <c r="A740" s="31">
        <f>COUNTIF('BOM Atual ZPCS12'!F:F,B740)+(1-(SUMIF(Invoice!$A:$A,$B740,Invoice!$B:$B)/100000000000))</f>
        <v>2</v>
      </c>
      <c r="B740" s="52" t="s">
        <v>1050</v>
      </c>
      <c r="C740" s="44" t="s">
        <v>1051</v>
      </c>
      <c r="D740" s="44" t="s">
        <v>145</v>
      </c>
      <c r="E740" s="44" t="s">
        <v>51</v>
      </c>
      <c r="G740" s="44">
        <v>701</v>
      </c>
      <c r="H740" s="44" t="s">
        <v>2435</v>
      </c>
    </row>
    <row r="741" spans="1:8">
      <c r="A741" s="31">
        <f>COUNTIF('BOM Atual ZPCS12'!F:F,B741)+(1-(SUMIF(Invoice!$A:$A,$B741,Invoice!$B:$B)/100000000000))</f>
        <v>1</v>
      </c>
      <c r="B741" s="52" t="s">
        <v>3105</v>
      </c>
      <c r="C741" s="44" t="s">
        <v>3106</v>
      </c>
      <c r="D741" s="44" t="s">
        <v>145</v>
      </c>
      <c r="E741" s="44" t="s">
        <v>51</v>
      </c>
      <c r="G741" s="44">
        <v>702</v>
      </c>
      <c r="H741" s="44" t="s">
        <v>2435</v>
      </c>
    </row>
    <row r="742" spans="1:8">
      <c r="A742" s="31">
        <f>COUNTIF('BOM Atual ZPCS12'!F:F,B742)+(1-(SUMIF(Invoice!$A:$A,$B742,Invoice!$B:$B)/100000000000))</f>
        <v>1</v>
      </c>
      <c r="B742" s="52" t="s">
        <v>3107</v>
      </c>
      <c r="C742" s="44" t="s">
        <v>3108</v>
      </c>
      <c r="D742" s="44" t="s">
        <v>145</v>
      </c>
      <c r="E742" s="44" t="s">
        <v>51</v>
      </c>
      <c r="G742" s="44">
        <v>702</v>
      </c>
      <c r="H742" s="44" t="s">
        <v>2435</v>
      </c>
    </row>
    <row r="743" spans="1:8">
      <c r="A743" s="31">
        <f>COUNTIF('BOM Atual ZPCS12'!F:F,B743)+(1-(SUMIF(Invoice!$A:$A,$B743,Invoice!$B:$B)/100000000000))</f>
        <v>1</v>
      </c>
      <c r="B743" s="52" t="s">
        <v>3109</v>
      </c>
      <c r="C743" s="44" t="s">
        <v>3108</v>
      </c>
      <c r="D743" s="44" t="s">
        <v>145</v>
      </c>
      <c r="E743" s="44" t="s">
        <v>51</v>
      </c>
      <c r="G743" s="44">
        <v>702</v>
      </c>
      <c r="H743" s="44" t="s">
        <v>2435</v>
      </c>
    </row>
    <row r="744" spans="1:8">
      <c r="A744" s="31">
        <f>COUNTIF('BOM Atual ZPCS12'!F:F,B744)+(1-(SUMIF(Invoice!$A:$A,$B744,Invoice!$B:$B)/100000000000))</f>
        <v>1</v>
      </c>
      <c r="B744" s="52" t="s">
        <v>3110</v>
      </c>
      <c r="C744" s="44" t="s">
        <v>3111</v>
      </c>
      <c r="D744" s="44" t="s">
        <v>145</v>
      </c>
      <c r="E744" s="44" t="s">
        <v>51</v>
      </c>
      <c r="G744" s="44">
        <v>702</v>
      </c>
      <c r="H744" s="44" t="s">
        <v>2435</v>
      </c>
    </row>
    <row r="745" spans="1:8">
      <c r="A745" s="31">
        <f>COUNTIF('BOM Atual ZPCS12'!F:F,B745)+(1-(SUMIF(Invoice!$A:$A,$B745,Invoice!$B:$B)/100000000000))</f>
        <v>1.9999983000000001</v>
      </c>
      <c r="B745" s="52" t="s">
        <v>1052</v>
      </c>
      <c r="C745" s="44" t="s">
        <v>3112</v>
      </c>
      <c r="D745" s="44" t="s">
        <v>145</v>
      </c>
      <c r="E745" s="44" t="s">
        <v>51</v>
      </c>
      <c r="G745" s="44">
        <v>703</v>
      </c>
      <c r="H745" s="44" t="s">
        <v>2435</v>
      </c>
    </row>
    <row r="746" spans="1:8">
      <c r="A746" s="31">
        <f>COUNTIF('BOM Atual ZPCS12'!F:F,B746)+(1-(SUMIF(Invoice!$A:$A,$B746,Invoice!$B:$B)/100000000000))</f>
        <v>2</v>
      </c>
      <c r="B746" s="52" t="s">
        <v>1055</v>
      </c>
      <c r="C746" s="44" t="s">
        <v>3113</v>
      </c>
      <c r="D746" s="44" t="s">
        <v>145</v>
      </c>
      <c r="E746" s="44" t="s">
        <v>51</v>
      </c>
      <c r="G746" s="44">
        <v>703</v>
      </c>
      <c r="H746" s="44" t="s">
        <v>2435</v>
      </c>
    </row>
    <row r="747" spans="1:8">
      <c r="A747" s="31">
        <f>COUNTIF('BOM Atual ZPCS12'!F:F,B747)+(1-(SUMIF(Invoice!$A:$A,$B747,Invoice!$B:$B)/100000000000))</f>
        <v>1</v>
      </c>
      <c r="B747" s="52" t="s">
        <v>3114</v>
      </c>
      <c r="C747" s="44" t="s">
        <v>3115</v>
      </c>
      <c r="D747" s="44" t="s">
        <v>145</v>
      </c>
      <c r="E747" s="44" t="s">
        <v>51</v>
      </c>
      <c r="G747" s="44">
        <v>703</v>
      </c>
      <c r="H747" s="44" t="s">
        <v>2435</v>
      </c>
    </row>
    <row r="748" spans="1:8">
      <c r="A748" s="31">
        <f>COUNTIF('BOM Atual ZPCS12'!F:F,B748)+(1-(SUMIF(Invoice!$A:$A,$B748,Invoice!$B:$B)/100000000000))</f>
        <v>2</v>
      </c>
      <c r="B748" s="52" t="s">
        <v>1057</v>
      </c>
      <c r="C748" s="44" t="s">
        <v>1058</v>
      </c>
      <c r="D748" s="44" t="s">
        <v>145</v>
      </c>
      <c r="E748" s="44" t="s">
        <v>51</v>
      </c>
      <c r="G748" s="44">
        <v>703</v>
      </c>
      <c r="H748" s="44" t="s">
        <v>2435</v>
      </c>
    </row>
    <row r="749" spans="1:8">
      <c r="A749" s="31">
        <f>COUNTIF('BOM Atual ZPCS12'!F:F,B749)+(1-(SUMIF(Invoice!$A:$A,$B749,Invoice!$B:$B)/100000000000))</f>
        <v>1</v>
      </c>
      <c r="B749" s="52" t="s">
        <v>3116</v>
      </c>
      <c r="C749" s="44" t="s">
        <v>3117</v>
      </c>
      <c r="D749" s="44" t="s">
        <v>145</v>
      </c>
      <c r="E749" s="44" t="s">
        <v>51</v>
      </c>
      <c r="G749" s="44">
        <v>704</v>
      </c>
      <c r="H749" s="44" t="s">
        <v>2435</v>
      </c>
    </row>
    <row r="750" spans="1:8">
      <c r="A750" s="31">
        <f>COUNTIF('BOM Atual ZPCS12'!F:F,B750)+(1-(SUMIF(Invoice!$A:$A,$B750,Invoice!$B:$B)/100000000000))</f>
        <v>1</v>
      </c>
      <c r="B750" s="52" t="s">
        <v>3118</v>
      </c>
      <c r="C750" s="44" t="s">
        <v>3119</v>
      </c>
      <c r="D750" s="44" t="s">
        <v>145</v>
      </c>
      <c r="E750" s="44" t="s">
        <v>51</v>
      </c>
      <c r="G750" s="44">
        <v>704</v>
      </c>
      <c r="H750" s="44" t="s">
        <v>2435</v>
      </c>
    </row>
    <row r="751" spans="1:8">
      <c r="A751" s="31">
        <f>COUNTIF('BOM Atual ZPCS12'!F:F,B751)+(1-(SUMIF(Invoice!$A:$A,$B751,Invoice!$B:$B)/100000000000))</f>
        <v>1</v>
      </c>
      <c r="B751" s="52" t="s">
        <v>3120</v>
      </c>
      <c r="C751" s="44" t="s">
        <v>3121</v>
      </c>
      <c r="D751" s="44" t="s">
        <v>145</v>
      </c>
      <c r="E751" s="44" t="s">
        <v>51</v>
      </c>
      <c r="G751" s="44">
        <v>704</v>
      </c>
      <c r="H751" s="44" t="s">
        <v>2435</v>
      </c>
    </row>
    <row r="752" spans="1:8">
      <c r="A752" s="31">
        <f>COUNTIF('BOM Atual ZPCS12'!F:F,B752)+(1-(SUMIF(Invoice!$A:$A,$B752,Invoice!$B:$B)/100000000000))</f>
        <v>1</v>
      </c>
      <c r="B752" s="52" t="s">
        <v>3122</v>
      </c>
      <c r="C752" s="44" t="s">
        <v>3123</v>
      </c>
      <c r="D752" s="44" t="s">
        <v>145</v>
      </c>
      <c r="E752" s="44" t="s">
        <v>51</v>
      </c>
      <c r="G752" s="44">
        <v>704</v>
      </c>
      <c r="H752" s="44" t="s">
        <v>2435</v>
      </c>
    </row>
    <row r="753" spans="1:8">
      <c r="A753" s="31">
        <f>COUNTIF('BOM Atual ZPCS12'!F:F,B753)+(1-(SUMIF(Invoice!$A:$A,$B753,Invoice!$B:$B)/100000000000))</f>
        <v>1</v>
      </c>
      <c r="B753" s="52" t="s">
        <v>3124</v>
      </c>
      <c r="C753" s="44" t="s">
        <v>3125</v>
      </c>
      <c r="D753" s="44" t="s">
        <v>145</v>
      </c>
      <c r="E753" s="44" t="s">
        <v>51</v>
      </c>
      <c r="G753" s="44">
        <v>705</v>
      </c>
      <c r="H753" s="44" t="s">
        <v>2435</v>
      </c>
    </row>
    <row r="754" spans="1:8">
      <c r="A754" s="31">
        <f>COUNTIF('BOM Atual ZPCS12'!F:F,B754)+(1-(SUMIF(Invoice!$A:$A,$B754,Invoice!$B:$B)/100000000000))</f>
        <v>1</v>
      </c>
      <c r="B754" s="52" t="s">
        <v>3126</v>
      </c>
      <c r="C754" s="44" t="s">
        <v>3127</v>
      </c>
      <c r="D754" s="44" t="s">
        <v>145</v>
      </c>
      <c r="E754" s="44" t="s">
        <v>51</v>
      </c>
      <c r="G754" s="44">
        <v>705</v>
      </c>
      <c r="H754" s="44" t="s">
        <v>2435</v>
      </c>
    </row>
    <row r="755" spans="1:8">
      <c r="A755" s="31">
        <f>COUNTIF('BOM Atual ZPCS12'!F:F,B755)+(1-(SUMIF(Invoice!$A:$A,$B755,Invoice!$B:$B)/100000000000))</f>
        <v>1</v>
      </c>
      <c r="B755" s="52" t="s">
        <v>3128</v>
      </c>
      <c r="C755" s="44" t="s">
        <v>3125</v>
      </c>
      <c r="D755" s="44" t="s">
        <v>145</v>
      </c>
      <c r="E755" s="44" t="s">
        <v>51</v>
      </c>
      <c r="G755" s="44">
        <v>705</v>
      </c>
      <c r="H755" s="44" t="s">
        <v>2435</v>
      </c>
    </row>
    <row r="756" spans="1:8">
      <c r="A756" s="31">
        <f>COUNTIF('BOM Atual ZPCS12'!F:F,B756)+(1-(SUMIF(Invoice!$A:$A,$B756,Invoice!$B:$B)/100000000000))</f>
        <v>1</v>
      </c>
      <c r="B756" s="52" t="s">
        <v>3129</v>
      </c>
      <c r="C756" s="44" t="s">
        <v>3130</v>
      </c>
      <c r="D756" s="44" t="s">
        <v>145</v>
      </c>
      <c r="E756" s="44" t="s">
        <v>51</v>
      </c>
      <c r="G756" s="44">
        <v>705</v>
      </c>
      <c r="H756" s="44" t="s">
        <v>2435</v>
      </c>
    </row>
    <row r="757" spans="1:8">
      <c r="A757" s="31">
        <f>COUNTIF('BOM Atual ZPCS12'!F:F,B757)+(1-(SUMIF(Invoice!$A:$A,$B757,Invoice!$B:$B)/100000000000))</f>
        <v>2</v>
      </c>
      <c r="B757" s="52" t="s">
        <v>1082</v>
      </c>
      <c r="C757" s="44" t="s">
        <v>3131</v>
      </c>
      <c r="D757" s="44" t="s">
        <v>145</v>
      </c>
      <c r="E757" s="44" t="s">
        <v>51</v>
      </c>
      <c r="G757" s="44">
        <v>706</v>
      </c>
      <c r="H757" s="44" t="s">
        <v>2435</v>
      </c>
    </row>
    <row r="758" spans="1:8">
      <c r="A758" s="31">
        <f>COUNTIF('BOM Atual ZPCS12'!F:F,B758)+(1-(SUMIF(Invoice!$A:$A,$B758,Invoice!$B:$B)/100000000000))</f>
        <v>1.99999975</v>
      </c>
      <c r="B758" s="52" t="s">
        <v>1085</v>
      </c>
      <c r="C758" s="44" t="s">
        <v>3132</v>
      </c>
      <c r="D758" s="44" t="s">
        <v>145</v>
      </c>
      <c r="E758" s="44" t="s">
        <v>51</v>
      </c>
      <c r="G758" s="44">
        <v>706</v>
      </c>
      <c r="H758" s="44" t="s">
        <v>2435</v>
      </c>
    </row>
    <row r="759" spans="1:8">
      <c r="A759" s="31">
        <f>COUNTIF('BOM Atual ZPCS12'!F:F,B759)+(1-(SUMIF(Invoice!$A:$A,$B759,Invoice!$B:$B)/100000000000))</f>
        <v>1</v>
      </c>
      <c r="B759" s="52" t="s">
        <v>3133</v>
      </c>
      <c r="C759" s="44" t="s">
        <v>3131</v>
      </c>
      <c r="D759" s="44" t="s">
        <v>145</v>
      </c>
      <c r="E759" s="44" t="s">
        <v>51</v>
      </c>
      <c r="G759" s="44">
        <v>706</v>
      </c>
      <c r="H759" s="44" t="s">
        <v>2435</v>
      </c>
    </row>
    <row r="760" spans="1:8">
      <c r="A760" s="31">
        <f>COUNTIF('BOM Atual ZPCS12'!F:F,B760)+(1-(SUMIF(Invoice!$A:$A,$B760,Invoice!$B:$B)/100000000000))</f>
        <v>2</v>
      </c>
      <c r="B760" s="52" t="s">
        <v>1087</v>
      </c>
      <c r="C760" s="44" t="s">
        <v>1088</v>
      </c>
      <c r="D760" s="44" t="s">
        <v>145</v>
      </c>
      <c r="E760" s="44" t="s">
        <v>51</v>
      </c>
      <c r="G760" s="44">
        <v>706</v>
      </c>
      <c r="H760" s="44" t="s">
        <v>2435</v>
      </c>
    </row>
    <row r="761" spans="1:8">
      <c r="A761" s="31">
        <f>COUNTIF('BOM Atual ZPCS12'!F:F,B761)+(1-(SUMIF(Invoice!$A:$A,$B761,Invoice!$B:$B)/100000000000))</f>
        <v>1.9999999499999999</v>
      </c>
      <c r="B761" s="52" t="s">
        <v>1089</v>
      </c>
      <c r="C761" s="44" t="s">
        <v>3134</v>
      </c>
      <c r="D761" s="44" t="s">
        <v>145</v>
      </c>
      <c r="E761" s="44" t="s">
        <v>51</v>
      </c>
      <c r="G761" s="44">
        <v>707</v>
      </c>
      <c r="H761" s="44" t="s">
        <v>2435</v>
      </c>
    </row>
    <row r="762" spans="1:8">
      <c r="A762" s="31">
        <f>COUNTIF('BOM Atual ZPCS12'!F:F,B762)+(1-(SUMIF(Invoice!$A:$A,$B762,Invoice!$B:$B)/100000000000))</f>
        <v>2</v>
      </c>
      <c r="B762" s="52" t="s">
        <v>1092</v>
      </c>
      <c r="C762" s="44" t="s">
        <v>3135</v>
      </c>
      <c r="D762" s="44" t="s">
        <v>145</v>
      </c>
      <c r="E762" s="44" t="s">
        <v>51</v>
      </c>
      <c r="G762" s="44">
        <v>707</v>
      </c>
      <c r="H762" s="44" t="s">
        <v>2435</v>
      </c>
    </row>
    <row r="763" spans="1:8">
      <c r="A763" s="31">
        <f>COUNTIF('BOM Atual ZPCS12'!F:F,B763)+(1-(SUMIF(Invoice!$A:$A,$B763,Invoice!$B:$B)/100000000000))</f>
        <v>1</v>
      </c>
      <c r="B763" s="52" t="s">
        <v>3136</v>
      </c>
      <c r="C763" s="44" t="s">
        <v>3134</v>
      </c>
      <c r="D763" s="44" t="s">
        <v>145</v>
      </c>
      <c r="E763" s="44" t="s">
        <v>51</v>
      </c>
      <c r="G763" s="44">
        <v>707</v>
      </c>
      <c r="H763" s="44" t="s">
        <v>2435</v>
      </c>
    </row>
    <row r="764" spans="1:8">
      <c r="A764" s="31">
        <f>COUNTIF('BOM Atual ZPCS12'!F:F,B764)+(1-(SUMIF(Invoice!$A:$A,$B764,Invoice!$B:$B)/100000000000))</f>
        <v>2</v>
      </c>
      <c r="B764" s="52" t="s">
        <v>1094</v>
      </c>
      <c r="C764" s="44" t="s">
        <v>1095</v>
      </c>
      <c r="D764" s="44" t="s">
        <v>145</v>
      </c>
      <c r="E764" s="44" t="s">
        <v>51</v>
      </c>
      <c r="G764" s="44">
        <v>707</v>
      </c>
      <c r="H764" s="44" t="s">
        <v>2435</v>
      </c>
    </row>
    <row r="765" spans="1:8">
      <c r="A765" s="31">
        <f>COUNTIF('BOM Atual ZPCS12'!F:F,B765)+(1-(SUMIF(Invoice!$A:$A,$B765,Invoice!$B:$B)/100000000000))</f>
        <v>1.9999997999999999</v>
      </c>
      <c r="B765" s="52" t="s">
        <v>1096</v>
      </c>
      <c r="C765" s="44" t="s">
        <v>3137</v>
      </c>
      <c r="D765" s="44" t="s">
        <v>145</v>
      </c>
      <c r="E765" s="44" t="s">
        <v>51</v>
      </c>
      <c r="G765" s="44">
        <v>708</v>
      </c>
      <c r="H765" s="44" t="s">
        <v>2435</v>
      </c>
    </row>
    <row r="766" spans="1:8">
      <c r="A766" s="31">
        <f>COUNTIF('BOM Atual ZPCS12'!F:F,B766)+(1-(SUMIF(Invoice!$A:$A,$B766,Invoice!$B:$B)/100000000000))</f>
        <v>2</v>
      </c>
      <c r="B766" s="52" t="s">
        <v>1099</v>
      </c>
      <c r="C766" s="44" t="s">
        <v>3138</v>
      </c>
      <c r="D766" s="44" t="s">
        <v>145</v>
      </c>
      <c r="E766" s="44" t="s">
        <v>51</v>
      </c>
      <c r="G766" s="44">
        <v>708</v>
      </c>
      <c r="H766" s="44" t="s">
        <v>2435</v>
      </c>
    </row>
    <row r="767" spans="1:8">
      <c r="A767" s="31">
        <f>COUNTIF('BOM Atual ZPCS12'!F:F,B767)+(1-(SUMIF(Invoice!$A:$A,$B767,Invoice!$B:$B)/100000000000))</f>
        <v>1</v>
      </c>
      <c r="B767" s="52" t="s">
        <v>3139</v>
      </c>
      <c r="C767" s="44" t="s">
        <v>3137</v>
      </c>
      <c r="D767" s="44" t="s">
        <v>145</v>
      </c>
      <c r="E767" s="44" t="s">
        <v>51</v>
      </c>
      <c r="G767" s="44">
        <v>708</v>
      </c>
      <c r="H767" s="44" t="s">
        <v>2435</v>
      </c>
    </row>
    <row r="768" spans="1:8">
      <c r="A768" s="31">
        <f>COUNTIF('BOM Atual ZPCS12'!F:F,B768)+(1-(SUMIF(Invoice!$A:$A,$B768,Invoice!$B:$B)/100000000000))</f>
        <v>2</v>
      </c>
      <c r="B768" s="52" t="s">
        <v>1101</v>
      </c>
      <c r="C768" s="44" t="s">
        <v>1102</v>
      </c>
      <c r="D768" s="44" t="s">
        <v>145</v>
      </c>
      <c r="E768" s="44" t="s">
        <v>51</v>
      </c>
      <c r="G768" s="44">
        <v>708</v>
      </c>
      <c r="H768" s="44" t="s">
        <v>2435</v>
      </c>
    </row>
    <row r="769" spans="1:8">
      <c r="A769" s="31">
        <f>COUNTIF('BOM Atual ZPCS12'!F:F,B769)+(1-(SUMIF(Invoice!$A:$A,$B769,Invoice!$B:$B)/100000000000))</f>
        <v>1.99999985</v>
      </c>
      <c r="B769" s="52" t="s">
        <v>1103</v>
      </c>
      <c r="C769" s="44" t="s">
        <v>3140</v>
      </c>
      <c r="D769" s="44" t="s">
        <v>145</v>
      </c>
      <c r="E769" s="44" t="s">
        <v>51</v>
      </c>
      <c r="G769" s="44">
        <v>709</v>
      </c>
      <c r="H769" s="44" t="s">
        <v>2435</v>
      </c>
    </row>
    <row r="770" spans="1:8">
      <c r="A770" s="31">
        <f>COUNTIF('BOM Atual ZPCS12'!F:F,B770)+(1-(SUMIF(Invoice!$A:$A,$B770,Invoice!$B:$B)/100000000000))</f>
        <v>2</v>
      </c>
      <c r="B770" s="52" t="s">
        <v>1106</v>
      </c>
      <c r="C770" s="44" t="s">
        <v>1107</v>
      </c>
      <c r="D770" s="44" t="s">
        <v>145</v>
      </c>
      <c r="E770" s="44" t="s">
        <v>51</v>
      </c>
      <c r="G770" s="44">
        <v>709</v>
      </c>
      <c r="H770" s="44" t="s">
        <v>2435</v>
      </c>
    </row>
    <row r="771" spans="1:8">
      <c r="A771" s="31">
        <f>COUNTIF('BOM Atual ZPCS12'!F:F,B771)+(1-(SUMIF(Invoice!$A:$A,$B771,Invoice!$B:$B)/100000000000))</f>
        <v>1</v>
      </c>
      <c r="B771" s="52" t="s">
        <v>3141</v>
      </c>
      <c r="C771" s="44" t="s">
        <v>3140</v>
      </c>
      <c r="D771" s="44" t="s">
        <v>145</v>
      </c>
      <c r="E771" s="44" t="s">
        <v>51</v>
      </c>
      <c r="G771" s="44">
        <v>709</v>
      </c>
      <c r="H771" s="44" t="s">
        <v>2435</v>
      </c>
    </row>
    <row r="772" spans="1:8">
      <c r="A772" s="31">
        <f>COUNTIF('BOM Atual ZPCS12'!F:F,B772)+(1-(SUMIF(Invoice!$A:$A,$B772,Invoice!$B:$B)/100000000000))</f>
        <v>2</v>
      </c>
      <c r="B772" s="52" t="s">
        <v>1108</v>
      </c>
      <c r="C772" s="44" t="s">
        <v>1109</v>
      </c>
      <c r="D772" s="44" t="s">
        <v>145</v>
      </c>
      <c r="E772" s="44" t="s">
        <v>51</v>
      </c>
      <c r="G772" s="44">
        <v>709</v>
      </c>
      <c r="H772" s="44" t="s">
        <v>2435</v>
      </c>
    </row>
    <row r="773" spans="1:8">
      <c r="A773" s="31">
        <f>COUNTIF('BOM Atual ZPCS12'!F:F,B773)+(1-(SUMIF(Invoice!$A:$A,$B773,Invoice!$B:$B)/100000000000))</f>
        <v>1.99999985</v>
      </c>
      <c r="B773" s="52" t="s">
        <v>1110</v>
      </c>
      <c r="C773" s="44" t="s">
        <v>1111</v>
      </c>
      <c r="D773" s="44" t="s">
        <v>145</v>
      </c>
      <c r="E773" s="44" t="s">
        <v>51</v>
      </c>
      <c r="G773" s="44">
        <v>710</v>
      </c>
      <c r="H773" s="44" t="s">
        <v>2435</v>
      </c>
    </row>
    <row r="774" spans="1:8">
      <c r="A774" s="31">
        <f>COUNTIF('BOM Atual ZPCS12'!F:F,B774)+(1-(SUMIF(Invoice!$A:$A,$B774,Invoice!$B:$B)/100000000000))</f>
        <v>2</v>
      </c>
      <c r="B774" s="52" t="s">
        <v>1113</v>
      </c>
      <c r="C774" s="44" t="s">
        <v>1114</v>
      </c>
      <c r="D774" s="44" t="s">
        <v>145</v>
      </c>
      <c r="E774" s="44" t="s">
        <v>51</v>
      </c>
      <c r="G774" s="44">
        <v>710</v>
      </c>
      <c r="H774" s="44" t="s">
        <v>2435</v>
      </c>
    </row>
    <row r="775" spans="1:8">
      <c r="A775" s="31">
        <f>COUNTIF('BOM Atual ZPCS12'!F:F,B775)+(1-(SUMIF(Invoice!$A:$A,$B775,Invoice!$B:$B)/100000000000))</f>
        <v>1</v>
      </c>
      <c r="B775" s="52" t="s">
        <v>3142</v>
      </c>
      <c r="C775" s="44" t="s">
        <v>3143</v>
      </c>
      <c r="D775" s="44" t="s">
        <v>145</v>
      </c>
      <c r="E775" s="44" t="s">
        <v>51</v>
      </c>
      <c r="G775" s="44">
        <v>710</v>
      </c>
      <c r="H775" s="44" t="s">
        <v>2435</v>
      </c>
    </row>
    <row r="776" spans="1:8">
      <c r="A776" s="31">
        <f>COUNTIF('BOM Atual ZPCS12'!F:F,B776)+(1-(SUMIF(Invoice!$A:$A,$B776,Invoice!$B:$B)/100000000000))</f>
        <v>2</v>
      </c>
      <c r="B776" s="52" t="s">
        <v>1115</v>
      </c>
      <c r="C776" s="44" t="s">
        <v>1116</v>
      </c>
      <c r="D776" s="44" t="s">
        <v>145</v>
      </c>
      <c r="E776" s="44" t="s">
        <v>51</v>
      </c>
      <c r="G776" s="44">
        <v>710</v>
      </c>
      <c r="H776" s="44" t="s">
        <v>2435</v>
      </c>
    </row>
    <row r="777" spans="1:8">
      <c r="A777" s="31">
        <f>COUNTIF('BOM Atual ZPCS12'!F:F,B777)+(1-(SUMIF(Invoice!$A:$A,$B777,Invoice!$B:$B)/100000000000))</f>
        <v>1.9999999499999999</v>
      </c>
      <c r="B777" s="52" t="s">
        <v>1123</v>
      </c>
      <c r="C777" s="44" t="s">
        <v>1124</v>
      </c>
      <c r="D777" s="44" t="s">
        <v>145</v>
      </c>
      <c r="E777" s="44" t="s">
        <v>51</v>
      </c>
      <c r="G777" s="44">
        <v>711</v>
      </c>
      <c r="H777" s="44" t="s">
        <v>2435</v>
      </c>
    </row>
    <row r="778" spans="1:8">
      <c r="A778" s="31">
        <f>COUNTIF('BOM Atual ZPCS12'!F:F,B778)+(1-(SUMIF(Invoice!$A:$A,$B778,Invoice!$B:$B)/100000000000))</f>
        <v>2</v>
      </c>
      <c r="B778" s="52" t="s">
        <v>1126</v>
      </c>
      <c r="C778" s="44" t="s">
        <v>1127</v>
      </c>
      <c r="D778" s="44" t="s">
        <v>145</v>
      </c>
      <c r="E778" s="44" t="s">
        <v>51</v>
      </c>
      <c r="G778" s="44">
        <v>711</v>
      </c>
      <c r="H778" s="44" t="s">
        <v>2435</v>
      </c>
    </row>
    <row r="779" spans="1:8">
      <c r="A779" s="31">
        <f>COUNTIF('BOM Atual ZPCS12'!F:F,B779)+(1-(SUMIF(Invoice!$A:$A,$B779,Invoice!$B:$B)/100000000000))</f>
        <v>1</v>
      </c>
      <c r="B779" s="52" t="s">
        <v>3144</v>
      </c>
      <c r="C779" s="44" t="s">
        <v>3145</v>
      </c>
      <c r="D779" s="44" t="s">
        <v>145</v>
      </c>
      <c r="E779" s="44" t="s">
        <v>51</v>
      </c>
      <c r="G779" s="44">
        <v>711</v>
      </c>
      <c r="H779" s="44" t="s">
        <v>2435</v>
      </c>
    </row>
    <row r="780" spans="1:8">
      <c r="A780" s="31">
        <f>COUNTIF('BOM Atual ZPCS12'!F:F,B780)+(1-(SUMIF(Invoice!$A:$A,$B780,Invoice!$B:$B)/100000000000))</f>
        <v>2</v>
      </c>
      <c r="B780" s="52" t="s">
        <v>1128</v>
      </c>
      <c r="C780" s="44" t="s">
        <v>1129</v>
      </c>
      <c r="D780" s="44" t="s">
        <v>145</v>
      </c>
      <c r="E780" s="44" t="s">
        <v>51</v>
      </c>
      <c r="G780" s="44">
        <v>711</v>
      </c>
      <c r="H780" s="44" t="s">
        <v>2435</v>
      </c>
    </row>
    <row r="781" spans="1:8">
      <c r="A781" s="31">
        <f>COUNTIF('BOM Atual ZPCS12'!F:F,B781)+(1-(SUMIF(Invoice!$A:$A,$B781,Invoice!$B:$B)/100000000000))</f>
        <v>1</v>
      </c>
      <c r="B781" s="52" t="s">
        <v>3146</v>
      </c>
      <c r="C781" s="44" t="s">
        <v>3147</v>
      </c>
      <c r="D781" s="44" t="s">
        <v>145</v>
      </c>
      <c r="E781" s="44" t="s">
        <v>51</v>
      </c>
      <c r="G781" s="44">
        <v>712</v>
      </c>
      <c r="H781" s="44" t="s">
        <v>2435</v>
      </c>
    </row>
    <row r="782" spans="1:8">
      <c r="A782" s="31">
        <f>COUNTIF('BOM Atual ZPCS12'!F:F,B782)+(1-(SUMIF(Invoice!$A:$A,$B782,Invoice!$B:$B)/100000000000))</f>
        <v>1</v>
      </c>
      <c r="B782" s="52" t="s">
        <v>3148</v>
      </c>
      <c r="C782" s="44" t="s">
        <v>3149</v>
      </c>
      <c r="D782" s="44" t="s">
        <v>145</v>
      </c>
      <c r="E782" s="44" t="s">
        <v>51</v>
      </c>
      <c r="G782" s="44">
        <v>712</v>
      </c>
      <c r="H782" s="44" t="s">
        <v>2435</v>
      </c>
    </row>
    <row r="783" spans="1:8">
      <c r="A783" s="31">
        <f>COUNTIF('BOM Atual ZPCS12'!F:F,B783)+(1-(SUMIF(Invoice!$A:$A,$B783,Invoice!$B:$B)/100000000000))</f>
        <v>1</v>
      </c>
      <c r="B783" s="52" t="s">
        <v>3150</v>
      </c>
      <c r="C783" s="44" t="s">
        <v>3151</v>
      </c>
      <c r="D783" s="44" t="s">
        <v>145</v>
      </c>
      <c r="E783" s="44" t="s">
        <v>51</v>
      </c>
      <c r="G783" s="44">
        <v>712</v>
      </c>
      <c r="H783" s="44" t="s">
        <v>2435</v>
      </c>
    </row>
    <row r="784" spans="1:8">
      <c r="A784" s="31">
        <f>COUNTIF('BOM Atual ZPCS12'!F:F,B784)+(1-(SUMIF(Invoice!$A:$A,$B784,Invoice!$B:$B)/100000000000))</f>
        <v>1</v>
      </c>
      <c r="B784" s="52" t="s">
        <v>3152</v>
      </c>
      <c r="C784" s="44" t="s">
        <v>3153</v>
      </c>
      <c r="D784" s="44" t="s">
        <v>145</v>
      </c>
      <c r="E784" s="44" t="s">
        <v>51</v>
      </c>
      <c r="G784" s="44">
        <v>712</v>
      </c>
      <c r="H784" s="44" t="s">
        <v>2435</v>
      </c>
    </row>
    <row r="785" spans="1:8">
      <c r="A785" s="31">
        <f>COUNTIF('BOM Atual ZPCS12'!F:F,B785)+(1-(SUMIF(Invoice!$A:$A,$B785,Invoice!$B:$B)/100000000000))</f>
        <v>1</v>
      </c>
      <c r="B785" s="52" t="s">
        <v>1137</v>
      </c>
      <c r="C785" s="44" t="s">
        <v>3154</v>
      </c>
      <c r="D785" s="44" t="s">
        <v>145</v>
      </c>
      <c r="E785" s="44" t="s">
        <v>51</v>
      </c>
      <c r="G785" s="44">
        <v>713</v>
      </c>
      <c r="H785" s="44" t="s">
        <v>2435</v>
      </c>
    </row>
    <row r="786" spans="1:8">
      <c r="A786" s="31">
        <f>COUNTIF('BOM Atual ZPCS12'!F:F,B786)+(1-(SUMIF(Invoice!$A:$A,$B786,Invoice!$B:$B)/100000000000))</f>
        <v>1</v>
      </c>
      <c r="B786" s="52" t="s">
        <v>1139</v>
      </c>
      <c r="C786" s="44" t="s">
        <v>1140</v>
      </c>
      <c r="D786" s="44" t="s">
        <v>145</v>
      </c>
      <c r="E786" s="44" t="s">
        <v>51</v>
      </c>
      <c r="G786" s="44">
        <v>713</v>
      </c>
      <c r="H786" s="44" t="s">
        <v>2435</v>
      </c>
    </row>
    <row r="787" spans="1:8">
      <c r="A787" s="31">
        <f>COUNTIF('BOM Atual ZPCS12'!F:F,B787)+(1-(SUMIF(Invoice!$A:$A,$B787,Invoice!$B:$B)/100000000000))</f>
        <v>1</v>
      </c>
      <c r="B787" s="52" t="s">
        <v>3155</v>
      </c>
      <c r="C787" s="44" t="s">
        <v>3154</v>
      </c>
      <c r="D787" s="44" t="s">
        <v>145</v>
      </c>
      <c r="E787" s="44" t="s">
        <v>51</v>
      </c>
      <c r="G787" s="44">
        <v>713</v>
      </c>
      <c r="H787" s="44" t="s">
        <v>2435</v>
      </c>
    </row>
    <row r="788" spans="1:8">
      <c r="A788" s="31">
        <f>COUNTIF('BOM Atual ZPCS12'!F:F,B788)+(1-(SUMIF(Invoice!$A:$A,$B788,Invoice!$B:$B)/100000000000))</f>
        <v>1</v>
      </c>
      <c r="B788" s="52" t="s">
        <v>1141</v>
      </c>
      <c r="C788" s="44" t="s">
        <v>1142</v>
      </c>
      <c r="D788" s="44" t="s">
        <v>145</v>
      </c>
      <c r="E788" s="44" t="s">
        <v>51</v>
      </c>
      <c r="G788" s="44">
        <v>713</v>
      </c>
      <c r="H788" s="44" t="s">
        <v>2435</v>
      </c>
    </row>
    <row r="789" spans="1:8">
      <c r="A789" s="31">
        <f>COUNTIF('BOM Atual ZPCS12'!F:F,B789)+(1-(SUMIF(Invoice!$A:$A,$B789,Invoice!$B:$B)/100000000000))</f>
        <v>2</v>
      </c>
      <c r="B789" s="52" t="s">
        <v>1143</v>
      </c>
      <c r="C789" s="44" t="s">
        <v>3156</v>
      </c>
      <c r="D789" s="44" t="s">
        <v>145</v>
      </c>
      <c r="E789" s="44" t="s">
        <v>51</v>
      </c>
      <c r="G789" s="44">
        <v>714</v>
      </c>
      <c r="H789" s="44" t="s">
        <v>2435</v>
      </c>
    </row>
    <row r="790" spans="1:8">
      <c r="A790" s="31">
        <f>COUNTIF('BOM Atual ZPCS12'!F:F,B790)+(1-(SUMIF(Invoice!$A:$A,$B790,Invoice!$B:$B)/100000000000))</f>
        <v>2</v>
      </c>
      <c r="B790" s="52" t="s">
        <v>1146</v>
      </c>
      <c r="C790" s="44" t="s">
        <v>3156</v>
      </c>
      <c r="D790" s="44" t="s">
        <v>145</v>
      </c>
      <c r="E790" s="44" t="s">
        <v>51</v>
      </c>
      <c r="G790" s="44">
        <v>714</v>
      </c>
      <c r="H790" s="44" t="s">
        <v>2435</v>
      </c>
    </row>
    <row r="791" spans="1:8">
      <c r="A791" s="31">
        <f>COUNTIF('BOM Atual ZPCS12'!F:F,B791)+(1-(SUMIF(Invoice!$A:$A,$B791,Invoice!$B:$B)/100000000000))</f>
        <v>1</v>
      </c>
      <c r="B791" s="52" t="s">
        <v>3157</v>
      </c>
      <c r="C791" s="44" t="s">
        <v>3158</v>
      </c>
      <c r="D791" s="44" t="s">
        <v>145</v>
      </c>
      <c r="E791" s="44" t="s">
        <v>51</v>
      </c>
      <c r="G791" s="44">
        <v>714</v>
      </c>
      <c r="H791" s="44" t="s">
        <v>2435</v>
      </c>
    </row>
    <row r="792" spans="1:8">
      <c r="A792" s="31">
        <f>COUNTIF('BOM Atual ZPCS12'!F:F,B792)+(1-(SUMIF(Invoice!$A:$A,$B792,Invoice!$B:$B)/100000000000))</f>
        <v>1.99999975</v>
      </c>
      <c r="B792" s="52" t="s">
        <v>1147</v>
      </c>
      <c r="C792" s="44" t="s">
        <v>1148</v>
      </c>
      <c r="D792" s="44" t="s">
        <v>145</v>
      </c>
      <c r="E792" s="44" t="s">
        <v>51</v>
      </c>
      <c r="G792" s="44">
        <v>714</v>
      </c>
      <c r="H792" s="44" t="s">
        <v>2435</v>
      </c>
    </row>
    <row r="793" spans="1:8">
      <c r="A793" s="31">
        <f>COUNTIF('BOM Atual ZPCS12'!F:F,B793)+(1-(SUMIF(Invoice!$A:$A,$B793,Invoice!$B:$B)/100000000000))</f>
        <v>1.9999999499999999</v>
      </c>
      <c r="B793" s="52" t="s">
        <v>1155</v>
      </c>
      <c r="C793" s="44" t="s">
        <v>1156</v>
      </c>
      <c r="D793" s="44" t="s">
        <v>145</v>
      </c>
      <c r="E793" s="44" t="s">
        <v>51</v>
      </c>
      <c r="G793" s="44">
        <v>715</v>
      </c>
      <c r="H793" s="44" t="s">
        <v>2435</v>
      </c>
    </row>
    <row r="794" spans="1:8">
      <c r="A794" s="31">
        <f>COUNTIF('BOM Atual ZPCS12'!F:F,B794)+(1-(SUMIF(Invoice!$A:$A,$B794,Invoice!$B:$B)/100000000000))</f>
        <v>2</v>
      </c>
      <c r="B794" s="52" t="s">
        <v>1157</v>
      </c>
      <c r="C794" s="44" t="s">
        <v>1158</v>
      </c>
      <c r="D794" s="44" t="s">
        <v>145</v>
      </c>
      <c r="E794" s="44" t="s">
        <v>51</v>
      </c>
      <c r="G794" s="44">
        <v>715</v>
      </c>
      <c r="H794" s="44" t="s">
        <v>2435</v>
      </c>
    </row>
    <row r="795" spans="1:8">
      <c r="A795" s="31">
        <f>COUNTIF('BOM Atual ZPCS12'!F:F,B795)+(1-(SUMIF(Invoice!$A:$A,$B795,Invoice!$B:$B)/100000000000))</f>
        <v>1</v>
      </c>
      <c r="B795" s="52" t="s">
        <v>3159</v>
      </c>
      <c r="C795" s="44" t="s">
        <v>3160</v>
      </c>
      <c r="D795" s="44" t="s">
        <v>145</v>
      </c>
      <c r="E795" s="44" t="s">
        <v>51</v>
      </c>
      <c r="G795" s="44">
        <v>715</v>
      </c>
      <c r="H795" s="44" t="s">
        <v>2435</v>
      </c>
    </row>
    <row r="796" spans="1:8">
      <c r="A796" s="31">
        <f>COUNTIF('BOM Atual ZPCS12'!F:F,B796)+(1-(SUMIF(Invoice!$A:$A,$B796,Invoice!$B:$B)/100000000000))</f>
        <v>2</v>
      </c>
      <c r="B796" s="52" t="s">
        <v>1159</v>
      </c>
      <c r="C796" s="44" t="s">
        <v>1160</v>
      </c>
      <c r="D796" s="44" t="s">
        <v>145</v>
      </c>
      <c r="E796" s="44" t="s">
        <v>51</v>
      </c>
      <c r="G796" s="44">
        <v>715</v>
      </c>
      <c r="H796" s="44" t="s">
        <v>2435</v>
      </c>
    </row>
    <row r="797" spans="1:8">
      <c r="A797" s="31">
        <f>COUNTIF('BOM Atual ZPCS12'!F:F,B797)+(1-(SUMIF(Invoice!$A:$A,$B797,Invoice!$B:$B)/100000000000))</f>
        <v>1.9999999499999999</v>
      </c>
      <c r="B797" s="52" t="s">
        <v>1161</v>
      </c>
      <c r="C797" s="44" t="s">
        <v>3161</v>
      </c>
      <c r="D797" s="44" t="s">
        <v>145</v>
      </c>
      <c r="E797" s="44" t="s">
        <v>51</v>
      </c>
      <c r="G797" s="44">
        <v>716</v>
      </c>
      <c r="H797" s="44" t="s">
        <v>2435</v>
      </c>
    </row>
    <row r="798" spans="1:8">
      <c r="A798" s="31">
        <f>COUNTIF('BOM Atual ZPCS12'!F:F,B798)+(1-(SUMIF(Invoice!$A:$A,$B798,Invoice!$B:$B)/100000000000))</f>
        <v>2</v>
      </c>
      <c r="B798" s="52" t="s">
        <v>1164</v>
      </c>
      <c r="C798" s="44" t="s">
        <v>3161</v>
      </c>
      <c r="D798" s="44" t="s">
        <v>145</v>
      </c>
      <c r="E798" s="44" t="s">
        <v>51</v>
      </c>
      <c r="G798" s="44">
        <v>716</v>
      </c>
      <c r="H798" s="44" t="s">
        <v>2435</v>
      </c>
    </row>
    <row r="799" spans="1:8">
      <c r="A799" s="31">
        <f>COUNTIF('BOM Atual ZPCS12'!F:F,B799)+(1-(SUMIF(Invoice!$A:$A,$B799,Invoice!$B:$B)/100000000000))</f>
        <v>1</v>
      </c>
      <c r="B799" s="52" t="s">
        <v>3162</v>
      </c>
      <c r="C799" s="44" t="s">
        <v>3161</v>
      </c>
      <c r="D799" s="44" t="s">
        <v>145</v>
      </c>
      <c r="E799" s="44" t="s">
        <v>51</v>
      </c>
      <c r="G799" s="44">
        <v>716</v>
      </c>
      <c r="H799" s="44" t="s">
        <v>2435</v>
      </c>
    </row>
    <row r="800" spans="1:8">
      <c r="A800" s="31">
        <f>COUNTIF('BOM Atual ZPCS12'!F:F,B800)+(1-(SUMIF(Invoice!$A:$A,$B800,Invoice!$B:$B)/100000000000))</f>
        <v>2</v>
      </c>
      <c r="B800" s="52" t="s">
        <v>1165</v>
      </c>
      <c r="C800" s="44" t="s">
        <v>1166</v>
      </c>
      <c r="D800" s="44" t="s">
        <v>145</v>
      </c>
      <c r="E800" s="44" t="s">
        <v>51</v>
      </c>
      <c r="G800" s="44">
        <v>716</v>
      </c>
      <c r="H800" s="44" t="s">
        <v>2435</v>
      </c>
    </row>
    <row r="801" spans="1:8">
      <c r="A801" s="31">
        <f>COUNTIF('BOM Atual ZPCS12'!F:F,B801)+(1-(SUMIF(Invoice!$A:$A,$B801,Invoice!$B:$B)/100000000000))</f>
        <v>1.99999985</v>
      </c>
      <c r="B801" s="52" t="s">
        <v>1187</v>
      </c>
      <c r="C801" s="44" t="s">
        <v>1188</v>
      </c>
      <c r="D801" s="44" t="s">
        <v>145</v>
      </c>
      <c r="E801" s="44" t="s">
        <v>51</v>
      </c>
      <c r="G801" s="44">
        <v>717</v>
      </c>
      <c r="H801" s="44" t="s">
        <v>2435</v>
      </c>
    </row>
    <row r="802" spans="1:8">
      <c r="A802" s="31">
        <f>COUNTIF('BOM Atual ZPCS12'!F:F,B802)+(1-(SUMIF(Invoice!$A:$A,$B802,Invoice!$B:$B)/100000000000))</f>
        <v>2</v>
      </c>
      <c r="B802" s="52" t="s">
        <v>1189</v>
      </c>
      <c r="C802" s="44" t="s">
        <v>1190</v>
      </c>
      <c r="D802" s="44" t="s">
        <v>145</v>
      </c>
      <c r="E802" s="44" t="s">
        <v>51</v>
      </c>
      <c r="G802" s="44">
        <v>717</v>
      </c>
      <c r="H802" s="44" t="s">
        <v>2435</v>
      </c>
    </row>
    <row r="803" spans="1:8">
      <c r="A803" s="31">
        <f>COUNTIF('BOM Atual ZPCS12'!F:F,B803)+(1-(SUMIF(Invoice!$A:$A,$B803,Invoice!$B:$B)/100000000000))</f>
        <v>1</v>
      </c>
      <c r="B803" s="52" t="s">
        <v>3163</v>
      </c>
      <c r="C803" s="44" t="s">
        <v>3164</v>
      </c>
      <c r="D803" s="44" t="s">
        <v>145</v>
      </c>
      <c r="E803" s="44" t="s">
        <v>51</v>
      </c>
      <c r="G803" s="44">
        <v>717</v>
      </c>
      <c r="H803" s="44" t="s">
        <v>2435</v>
      </c>
    </row>
    <row r="804" spans="1:8">
      <c r="A804" s="31">
        <f>COUNTIF('BOM Atual ZPCS12'!F:F,B804)+(1-(SUMIF(Invoice!$A:$A,$B804,Invoice!$B:$B)/100000000000))</f>
        <v>2</v>
      </c>
      <c r="B804" s="52" t="s">
        <v>1191</v>
      </c>
      <c r="C804" s="44" t="s">
        <v>1192</v>
      </c>
      <c r="D804" s="44" t="s">
        <v>145</v>
      </c>
      <c r="E804" s="44" t="s">
        <v>51</v>
      </c>
      <c r="G804" s="44">
        <v>717</v>
      </c>
      <c r="H804" s="44" t="s">
        <v>2435</v>
      </c>
    </row>
    <row r="805" spans="1:8">
      <c r="A805" s="31">
        <f>COUNTIF('BOM Atual ZPCS12'!F:F,B805)+(1-(SUMIF(Invoice!$A:$A,$B805,Invoice!$B:$B)/100000000000))</f>
        <v>1</v>
      </c>
      <c r="B805" s="52" t="s">
        <v>3165</v>
      </c>
      <c r="C805" s="44" t="s">
        <v>3166</v>
      </c>
      <c r="D805" s="44" t="s">
        <v>145</v>
      </c>
      <c r="E805" s="44" t="s">
        <v>51</v>
      </c>
      <c r="G805" s="44">
        <v>718</v>
      </c>
      <c r="H805" s="44" t="s">
        <v>2435</v>
      </c>
    </row>
    <row r="806" spans="1:8">
      <c r="A806" s="31">
        <f>COUNTIF('BOM Atual ZPCS12'!F:F,B806)+(1-(SUMIF(Invoice!$A:$A,$B806,Invoice!$B:$B)/100000000000))</f>
        <v>1</v>
      </c>
      <c r="B806" s="52" t="s">
        <v>3167</v>
      </c>
      <c r="C806" s="44" t="s">
        <v>3168</v>
      </c>
      <c r="D806" s="44" t="s">
        <v>145</v>
      </c>
      <c r="E806" s="44" t="s">
        <v>51</v>
      </c>
      <c r="G806" s="44">
        <v>718</v>
      </c>
      <c r="H806" s="44" t="s">
        <v>2435</v>
      </c>
    </row>
    <row r="807" spans="1:8">
      <c r="A807" s="31">
        <f>COUNTIF('BOM Atual ZPCS12'!F:F,B807)+(1-(SUMIF(Invoice!$A:$A,$B807,Invoice!$B:$B)/100000000000))</f>
        <v>1</v>
      </c>
      <c r="B807" s="52" t="s">
        <v>3169</v>
      </c>
      <c r="C807" s="44" t="s">
        <v>3170</v>
      </c>
      <c r="D807" s="44" t="s">
        <v>145</v>
      </c>
      <c r="E807" s="44" t="s">
        <v>51</v>
      </c>
      <c r="G807" s="44">
        <v>718</v>
      </c>
      <c r="H807" s="44" t="s">
        <v>2435</v>
      </c>
    </row>
    <row r="808" spans="1:8">
      <c r="A808" s="31">
        <f>COUNTIF('BOM Atual ZPCS12'!F:F,B808)+(1-(SUMIF(Invoice!$A:$A,$B808,Invoice!$B:$B)/100000000000))</f>
        <v>1</v>
      </c>
      <c r="B808" s="52" t="s">
        <v>3171</v>
      </c>
      <c r="C808" s="44" t="s">
        <v>3172</v>
      </c>
      <c r="D808" s="44" t="s">
        <v>145</v>
      </c>
      <c r="E808" s="44" t="s">
        <v>51</v>
      </c>
      <c r="G808" s="44">
        <v>718</v>
      </c>
      <c r="H808" s="44" t="s">
        <v>2435</v>
      </c>
    </row>
    <row r="809" spans="1:8">
      <c r="A809" s="31">
        <f>COUNTIF('BOM Atual ZPCS12'!F:F,B809)+(1-(SUMIF(Invoice!$A:$A,$B809,Invoice!$B:$B)/100000000000))</f>
        <v>1.9999999499999999</v>
      </c>
      <c r="B809" s="52" t="s">
        <v>1230</v>
      </c>
      <c r="C809" s="44" t="s">
        <v>1231</v>
      </c>
      <c r="D809" s="44" t="s">
        <v>145</v>
      </c>
      <c r="E809" s="44" t="s">
        <v>51</v>
      </c>
      <c r="G809" s="44">
        <v>719</v>
      </c>
      <c r="H809" s="44" t="s">
        <v>2435</v>
      </c>
    </row>
    <row r="810" spans="1:8">
      <c r="A810" s="31">
        <f>COUNTIF('BOM Atual ZPCS12'!F:F,B810)+(1-(SUMIF(Invoice!$A:$A,$B810,Invoice!$B:$B)/100000000000))</f>
        <v>2</v>
      </c>
      <c r="B810" s="52" t="s">
        <v>1233</v>
      </c>
      <c r="C810" s="44" t="s">
        <v>1234</v>
      </c>
      <c r="D810" s="44" t="s">
        <v>145</v>
      </c>
      <c r="E810" s="44" t="s">
        <v>51</v>
      </c>
      <c r="G810" s="44">
        <v>719</v>
      </c>
      <c r="H810" s="44" t="s">
        <v>2435</v>
      </c>
    </row>
    <row r="811" spans="1:8">
      <c r="A811" s="31">
        <f>COUNTIF('BOM Atual ZPCS12'!F:F,B811)+(1-(SUMIF(Invoice!$A:$A,$B811,Invoice!$B:$B)/100000000000))</f>
        <v>1</v>
      </c>
      <c r="B811" s="52" t="s">
        <v>3173</v>
      </c>
      <c r="C811" s="44" t="s">
        <v>3174</v>
      </c>
      <c r="D811" s="44" t="s">
        <v>145</v>
      </c>
      <c r="E811" s="44" t="s">
        <v>51</v>
      </c>
      <c r="G811" s="44">
        <v>719</v>
      </c>
      <c r="H811" s="44" t="s">
        <v>2435</v>
      </c>
    </row>
    <row r="812" spans="1:8">
      <c r="A812" s="31">
        <f>COUNTIF('BOM Atual ZPCS12'!F:F,B812)+(1-(SUMIF(Invoice!$A:$A,$B812,Invoice!$B:$B)/100000000000))</f>
        <v>2</v>
      </c>
      <c r="B812" s="52" t="s">
        <v>1235</v>
      </c>
      <c r="C812" s="44" t="s">
        <v>1236</v>
      </c>
      <c r="D812" s="44" t="s">
        <v>145</v>
      </c>
      <c r="E812" s="44" t="s">
        <v>51</v>
      </c>
      <c r="G812" s="44">
        <v>719</v>
      </c>
      <c r="H812" s="44" t="s">
        <v>2435</v>
      </c>
    </row>
    <row r="813" spans="1:8">
      <c r="A813" s="31">
        <f>COUNTIF('BOM Atual ZPCS12'!F:F,B813)+(1-(SUMIF(Invoice!$A:$A,$B813,Invoice!$B:$B)/100000000000))</f>
        <v>1.9999999499999999</v>
      </c>
      <c r="B813" s="52" t="s">
        <v>1244</v>
      </c>
      <c r="C813" s="44" t="s">
        <v>1245</v>
      </c>
      <c r="D813" s="44" t="s">
        <v>145</v>
      </c>
      <c r="E813" s="44" t="s">
        <v>51</v>
      </c>
      <c r="G813" s="44">
        <v>720</v>
      </c>
      <c r="H813" s="44" t="s">
        <v>2435</v>
      </c>
    </row>
    <row r="814" spans="1:8">
      <c r="A814" s="31">
        <f>COUNTIF('BOM Atual ZPCS12'!F:F,B814)+(1-(SUMIF(Invoice!$A:$A,$B814,Invoice!$B:$B)/100000000000))</f>
        <v>2</v>
      </c>
      <c r="B814" s="52" t="s">
        <v>1247</v>
      </c>
      <c r="C814" s="44" t="s">
        <v>1248</v>
      </c>
      <c r="D814" s="44" t="s">
        <v>145</v>
      </c>
      <c r="E814" s="44" t="s">
        <v>51</v>
      </c>
      <c r="G814" s="44">
        <v>720</v>
      </c>
      <c r="H814" s="44" t="s">
        <v>2435</v>
      </c>
    </row>
    <row r="815" spans="1:8">
      <c r="A815" s="31">
        <f>COUNTIF('BOM Atual ZPCS12'!F:F,B815)+(1-(SUMIF(Invoice!$A:$A,$B815,Invoice!$B:$B)/100000000000))</f>
        <v>1</v>
      </c>
      <c r="B815" s="52" t="s">
        <v>3175</v>
      </c>
      <c r="C815" s="44" t="s">
        <v>3176</v>
      </c>
      <c r="D815" s="44" t="s">
        <v>145</v>
      </c>
      <c r="E815" s="44" t="s">
        <v>51</v>
      </c>
      <c r="G815" s="44">
        <v>720</v>
      </c>
      <c r="H815" s="44" t="s">
        <v>2435</v>
      </c>
    </row>
    <row r="816" spans="1:8">
      <c r="A816" s="31">
        <f>COUNTIF('BOM Atual ZPCS12'!F:F,B816)+(1-(SUMIF(Invoice!$A:$A,$B816,Invoice!$B:$B)/100000000000))</f>
        <v>2</v>
      </c>
      <c r="B816" s="52" t="s">
        <v>1249</v>
      </c>
      <c r="C816" s="44" t="s">
        <v>1250</v>
      </c>
      <c r="D816" s="44" t="s">
        <v>145</v>
      </c>
      <c r="E816" s="44" t="s">
        <v>51</v>
      </c>
      <c r="G816" s="44">
        <v>720</v>
      </c>
      <c r="H816" s="44" t="s">
        <v>2435</v>
      </c>
    </row>
    <row r="817" spans="1:8">
      <c r="A817" s="31">
        <f>COUNTIF('BOM Atual ZPCS12'!F:F,B817)+(1-(SUMIF(Invoice!$A:$A,$B817,Invoice!$B:$B)/100000000000))</f>
        <v>1</v>
      </c>
      <c r="B817" s="52" t="s">
        <v>3177</v>
      </c>
      <c r="C817" s="44" t="s">
        <v>3178</v>
      </c>
      <c r="D817" s="44" t="s">
        <v>145</v>
      </c>
      <c r="E817" s="44" t="s">
        <v>51</v>
      </c>
      <c r="G817" s="44">
        <v>721</v>
      </c>
      <c r="H817" s="44" t="s">
        <v>52</v>
      </c>
    </row>
    <row r="818" spans="1:8">
      <c r="A818" s="31">
        <f>COUNTIF('BOM Atual ZPCS12'!F:F,B818)+(1-(SUMIF(Invoice!$A:$A,$B818,Invoice!$B:$B)/100000000000))</f>
        <v>1</v>
      </c>
      <c r="B818" s="52" t="s">
        <v>3179</v>
      </c>
      <c r="C818" s="44" t="s">
        <v>3180</v>
      </c>
      <c r="D818" s="44" t="s">
        <v>145</v>
      </c>
      <c r="E818" s="44" t="s">
        <v>51</v>
      </c>
      <c r="G818" s="44">
        <v>721</v>
      </c>
      <c r="H818" s="44" t="s">
        <v>52</v>
      </c>
    </row>
    <row r="819" spans="1:8">
      <c r="A819" s="31">
        <f>COUNTIF('BOM Atual ZPCS12'!F:F,B819)+(1-(SUMIF(Invoice!$A:$A,$B819,Invoice!$B:$B)/100000000000))</f>
        <v>1</v>
      </c>
      <c r="B819" s="52" t="s">
        <v>3181</v>
      </c>
      <c r="C819" s="44" t="s">
        <v>3182</v>
      </c>
      <c r="D819" s="44" t="s">
        <v>145</v>
      </c>
      <c r="E819" s="44" t="s">
        <v>51</v>
      </c>
      <c r="G819" s="44">
        <v>721</v>
      </c>
      <c r="H819" s="44" t="s">
        <v>52</v>
      </c>
    </row>
    <row r="820" spans="1:8">
      <c r="A820" s="31">
        <f>COUNTIF('BOM Atual ZPCS12'!F:F,B820)+(1-(SUMIF(Invoice!$A:$A,$B820,Invoice!$B:$B)/100000000000))</f>
        <v>1</v>
      </c>
      <c r="B820" s="52" t="s">
        <v>3183</v>
      </c>
      <c r="C820" s="44" t="s">
        <v>3184</v>
      </c>
      <c r="D820" s="44" t="s">
        <v>145</v>
      </c>
      <c r="E820" s="44" t="s">
        <v>51</v>
      </c>
      <c r="G820" s="44">
        <v>722</v>
      </c>
      <c r="H820" s="44" t="s">
        <v>2435</v>
      </c>
    </row>
    <row r="821" spans="1:8">
      <c r="A821" s="31">
        <f>COUNTIF('BOM Atual ZPCS12'!F:F,B821)+(1-(SUMIF(Invoice!$A:$A,$B821,Invoice!$B:$B)/100000000000))</f>
        <v>1</v>
      </c>
      <c r="B821" s="52" t="s">
        <v>3185</v>
      </c>
      <c r="C821" s="44" t="s">
        <v>3186</v>
      </c>
      <c r="D821" s="44" t="s">
        <v>145</v>
      </c>
      <c r="E821" s="44" t="s">
        <v>51</v>
      </c>
      <c r="G821" s="44">
        <v>722</v>
      </c>
      <c r="H821" s="44" t="s">
        <v>2435</v>
      </c>
    </row>
    <row r="822" spans="1:8">
      <c r="A822" s="31">
        <f>COUNTIF('BOM Atual ZPCS12'!F:F,B822)+(1-(SUMIF(Invoice!$A:$A,$B822,Invoice!$B:$B)/100000000000))</f>
        <v>1</v>
      </c>
      <c r="B822" s="52" t="s">
        <v>3187</v>
      </c>
      <c r="C822" s="44" t="s">
        <v>3188</v>
      </c>
      <c r="D822" s="44" t="s">
        <v>145</v>
      </c>
      <c r="E822" s="44" t="s">
        <v>51</v>
      </c>
      <c r="G822" s="44">
        <v>722</v>
      </c>
      <c r="H822" s="44" t="s">
        <v>2435</v>
      </c>
    </row>
    <row r="823" spans="1:8">
      <c r="A823" s="31">
        <f>COUNTIF('BOM Atual ZPCS12'!F:F,B823)+(1-(SUMIF(Invoice!$A:$A,$B823,Invoice!$B:$B)/100000000000))</f>
        <v>1</v>
      </c>
      <c r="B823" s="52" t="s">
        <v>3189</v>
      </c>
      <c r="C823" s="44" t="s">
        <v>3190</v>
      </c>
      <c r="D823" s="44" t="s">
        <v>145</v>
      </c>
      <c r="E823" s="44" t="s">
        <v>51</v>
      </c>
      <c r="G823" s="44">
        <v>722</v>
      </c>
      <c r="H823" s="44" t="s">
        <v>2435</v>
      </c>
    </row>
    <row r="824" spans="1:8">
      <c r="A824" s="31">
        <f>COUNTIF('BOM Atual ZPCS12'!F:F,B824)+(1-(SUMIF(Invoice!$A:$A,$B824,Invoice!$B:$B)/100000000000))</f>
        <v>1.9999997999999999</v>
      </c>
      <c r="B824" s="52" t="s">
        <v>1265</v>
      </c>
      <c r="C824" s="44" t="s">
        <v>3191</v>
      </c>
      <c r="D824" s="44" t="s">
        <v>145</v>
      </c>
      <c r="E824" s="44" t="s">
        <v>51</v>
      </c>
      <c r="G824" s="44">
        <v>723</v>
      </c>
      <c r="H824" s="44" t="s">
        <v>2435</v>
      </c>
    </row>
    <row r="825" spans="1:8">
      <c r="A825" s="31">
        <f>COUNTIF('BOM Atual ZPCS12'!F:F,B825)+(1-(SUMIF(Invoice!$A:$A,$B825,Invoice!$B:$B)/100000000000))</f>
        <v>2</v>
      </c>
      <c r="B825" s="52" t="s">
        <v>1268</v>
      </c>
      <c r="C825" s="44" t="s">
        <v>3192</v>
      </c>
      <c r="D825" s="44" t="s">
        <v>145</v>
      </c>
      <c r="E825" s="44" t="s">
        <v>51</v>
      </c>
      <c r="G825" s="44">
        <v>723</v>
      </c>
      <c r="H825" s="44" t="s">
        <v>2435</v>
      </c>
    </row>
    <row r="826" spans="1:8">
      <c r="A826" s="31">
        <f>COUNTIF('BOM Atual ZPCS12'!F:F,B826)+(1-(SUMIF(Invoice!$A:$A,$B826,Invoice!$B:$B)/100000000000))</f>
        <v>1</v>
      </c>
      <c r="B826" s="52" t="s">
        <v>3193</v>
      </c>
      <c r="C826" s="44" t="s">
        <v>3194</v>
      </c>
      <c r="D826" s="44" t="s">
        <v>145</v>
      </c>
      <c r="E826" s="44" t="s">
        <v>51</v>
      </c>
      <c r="G826" s="44">
        <v>723</v>
      </c>
      <c r="H826" s="44" t="s">
        <v>2435</v>
      </c>
    </row>
    <row r="827" spans="1:8">
      <c r="A827" s="31">
        <f>COUNTIF('BOM Atual ZPCS12'!F:F,B827)+(1-(SUMIF(Invoice!$A:$A,$B827,Invoice!$B:$B)/100000000000))</f>
        <v>2</v>
      </c>
      <c r="B827" s="52" t="s">
        <v>1270</v>
      </c>
      <c r="C827" s="44" t="s">
        <v>1271</v>
      </c>
      <c r="D827" s="44" t="s">
        <v>145</v>
      </c>
      <c r="E827" s="44" t="s">
        <v>51</v>
      </c>
      <c r="G827" s="44">
        <v>723</v>
      </c>
      <c r="H827" s="44" t="s">
        <v>2435</v>
      </c>
    </row>
    <row r="828" spans="1:8">
      <c r="A828" s="31">
        <f>COUNTIF('BOM Atual ZPCS12'!F:F,B828)+(1-(SUMIF(Invoice!$A:$A,$B828,Invoice!$B:$B)/100000000000))</f>
        <v>1.9999999499999999</v>
      </c>
      <c r="B828" s="52" t="s">
        <v>1272</v>
      </c>
      <c r="C828" s="44" t="s">
        <v>3195</v>
      </c>
      <c r="D828" s="44" t="s">
        <v>145</v>
      </c>
      <c r="E828" s="44" t="s">
        <v>51</v>
      </c>
      <c r="G828" s="44">
        <v>724</v>
      </c>
      <c r="H828" s="44" t="s">
        <v>2435</v>
      </c>
    </row>
    <row r="829" spans="1:8">
      <c r="A829" s="31">
        <f>COUNTIF('BOM Atual ZPCS12'!F:F,B829)+(1-(SUMIF(Invoice!$A:$A,$B829,Invoice!$B:$B)/100000000000))</f>
        <v>2</v>
      </c>
      <c r="B829" s="52" t="s">
        <v>1274</v>
      </c>
      <c r="C829" s="44" t="s">
        <v>3196</v>
      </c>
      <c r="D829" s="44" t="s">
        <v>145</v>
      </c>
      <c r="E829" s="44" t="s">
        <v>51</v>
      </c>
      <c r="G829" s="44">
        <v>724</v>
      </c>
      <c r="H829" s="44" t="s">
        <v>2435</v>
      </c>
    </row>
    <row r="830" spans="1:8">
      <c r="A830" s="31">
        <f>COUNTIF('BOM Atual ZPCS12'!F:F,B830)+(1-(SUMIF(Invoice!$A:$A,$B830,Invoice!$B:$B)/100000000000))</f>
        <v>1</v>
      </c>
      <c r="B830" s="52" t="s">
        <v>3197</v>
      </c>
      <c r="C830" s="44" t="s">
        <v>3195</v>
      </c>
      <c r="D830" s="44" t="s">
        <v>145</v>
      </c>
      <c r="E830" s="44" t="s">
        <v>51</v>
      </c>
      <c r="G830" s="44">
        <v>724</v>
      </c>
      <c r="H830" s="44" t="s">
        <v>2435</v>
      </c>
    </row>
    <row r="831" spans="1:8">
      <c r="A831" s="31">
        <f>COUNTIF('BOM Atual ZPCS12'!F:F,B831)+(1-(SUMIF(Invoice!$A:$A,$B831,Invoice!$B:$B)/100000000000))</f>
        <v>2</v>
      </c>
      <c r="B831" s="52" t="s">
        <v>1276</v>
      </c>
      <c r="C831" s="44" t="s">
        <v>1277</v>
      </c>
      <c r="D831" s="44" t="s">
        <v>145</v>
      </c>
      <c r="E831" s="44" t="s">
        <v>51</v>
      </c>
      <c r="G831" s="44">
        <v>724</v>
      </c>
      <c r="H831" s="44" t="s">
        <v>2435</v>
      </c>
    </row>
    <row r="832" spans="1:8">
      <c r="A832" s="31">
        <f>COUNTIF('BOM Atual ZPCS12'!F:F,B832)+(1-(SUMIF(Invoice!$A:$A,$B832,Invoice!$B:$B)/100000000000))</f>
        <v>1.9999999499999999</v>
      </c>
      <c r="B832" s="52" t="s">
        <v>1292</v>
      </c>
      <c r="C832" s="44" t="s">
        <v>1293</v>
      </c>
      <c r="D832" s="44" t="s">
        <v>145</v>
      </c>
      <c r="E832" s="44" t="s">
        <v>51</v>
      </c>
      <c r="G832" s="44">
        <v>725</v>
      </c>
      <c r="H832" s="44" t="s">
        <v>2435</v>
      </c>
    </row>
    <row r="833" spans="1:8">
      <c r="A833" s="31">
        <f>COUNTIF('BOM Atual ZPCS12'!F:F,B833)+(1-(SUMIF(Invoice!$A:$A,$B833,Invoice!$B:$B)/100000000000))</f>
        <v>2</v>
      </c>
      <c r="B833" s="52" t="s">
        <v>1295</v>
      </c>
      <c r="C833" s="44" t="s">
        <v>1296</v>
      </c>
      <c r="D833" s="44" t="s">
        <v>145</v>
      </c>
      <c r="E833" s="44" t="s">
        <v>51</v>
      </c>
      <c r="G833" s="44">
        <v>725</v>
      </c>
      <c r="H833" s="44" t="s">
        <v>2435</v>
      </c>
    </row>
    <row r="834" spans="1:8">
      <c r="A834" s="31">
        <f>COUNTIF('BOM Atual ZPCS12'!F:F,B834)+(1-(SUMIF(Invoice!$A:$A,$B834,Invoice!$B:$B)/100000000000))</f>
        <v>1</v>
      </c>
      <c r="B834" s="52" t="s">
        <v>3198</v>
      </c>
      <c r="C834" s="44" t="s">
        <v>3199</v>
      </c>
      <c r="D834" s="44" t="s">
        <v>145</v>
      </c>
      <c r="E834" s="44" t="s">
        <v>51</v>
      </c>
      <c r="G834" s="44">
        <v>725</v>
      </c>
      <c r="H834" s="44" t="s">
        <v>2435</v>
      </c>
    </row>
    <row r="835" spans="1:8">
      <c r="A835" s="31">
        <f>COUNTIF('BOM Atual ZPCS12'!F:F,B835)+(1-(SUMIF(Invoice!$A:$A,$B835,Invoice!$B:$B)/100000000000))</f>
        <v>2</v>
      </c>
      <c r="B835" s="52" t="s">
        <v>1297</v>
      </c>
      <c r="C835" s="44" t="s">
        <v>1298</v>
      </c>
      <c r="D835" s="44" t="s">
        <v>145</v>
      </c>
      <c r="E835" s="44" t="s">
        <v>51</v>
      </c>
      <c r="G835" s="44">
        <v>725</v>
      </c>
      <c r="H835" s="44" t="s">
        <v>2435</v>
      </c>
    </row>
    <row r="836" spans="1:8">
      <c r="A836" s="31">
        <f>COUNTIF('BOM Atual ZPCS12'!F:F,B836)+(1-(SUMIF(Invoice!$A:$A,$B836,Invoice!$B:$B)/100000000000))</f>
        <v>1</v>
      </c>
      <c r="B836" s="52" t="s">
        <v>3200</v>
      </c>
      <c r="C836" s="44" t="s">
        <v>3201</v>
      </c>
      <c r="D836" s="44" t="s">
        <v>145</v>
      </c>
      <c r="E836" s="44" t="s">
        <v>51</v>
      </c>
      <c r="G836" s="44">
        <v>726</v>
      </c>
      <c r="H836" s="44" t="s">
        <v>2435</v>
      </c>
    </row>
    <row r="837" spans="1:8">
      <c r="A837" s="31">
        <f>COUNTIF('BOM Atual ZPCS12'!F:F,B837)+(1-(SUMIF(Invoice!$A:$A,$B837,Invoice!$B:$B)/100000000000))</f>
        <v>1</v>
      </c>
      <c r="B837" s="52" t="s">
        <v>3202</v>
      </c>
      <c r="C837" s="44" t="s">
        <v>3203</v>
      </c>
      <c r="D837" s="44" t="s">
        <v>145</v>
      </c>
      <c r="E837" s="44" t="s">
        <v>51</v>
      </c>
      <c r="G837" s="44">
        <v>726</v>
      </c>
      <c r="H837" s="44" t="s">
        <v>2435</v>
      </c>
    </row>
    <row r="838" spans="1:8">
      <c r="A838" s="31">
        <f>COUNTIF('BOM Atual ZPCS12'!F:F,B838)+(1-(SUMIF(Invoice!$A:$A,$B838,Invoice!$B:$B)/100000000000))</f>
        <v>1</v>
      </c>
      <c r="B838" s="52" t="s">
        <v>3204</v>
      </c>
      <c r="C838" s="44" t="s">
        <v>3205</v>
      </c>
      <c r="D838" s="44" t="s">
        <v>145</v>
      </c>
      <c r="E838" s="44" t="s">
        <v>51</v>
      </c>
      <c r="G838" s="44">
        <v>726</v>
      </c>
      <c r="H838" s="44" t="s">
        <v>2435</v>
      </c>
    </row>
    <row r="839" spans="1:8">
      <c r="A839" s="31">
        <f>COUNTIF('BOM Atual ZPCS12'!F:F,B839)+(1-(SUMIF(Invoice!$A:$A,$B839,Invoice!$B:$B)/100000000000))</f>
        <v>1</v>
      </c>
      <c r="B839" s="52" t="s">
        <v>3206</v>
      </c>
      <c r="C839" s="44" t="s">
        <v>3207</v>
      </c>
      <c r="D839" s="44" t="s">
        <v>145</v>
      </c>
      <c r="E839" s="44" t="s">
        <v>51</v>
      </c>
      <c r="G839" s="44">
        <v>726</v>
      </c>
      <c r="H839" s="44" t="s">
        <v>2435</v>
      </c>
    </row>
    <row r="840" spans="1:8">
      <c r="A840" s="31">
        <f>COUNTIF('BOM Atual ZPCS12'!F:F,B840)+(1-(SUMIF(Invoice!$A:$A,$B840,Invoice!$B:$B)/100000000000))</f>
        <v>1.9999999499999999</v>
      </c>
      <c r="B840" s="52" t="s">
        <v>1312</v>
      </c>
      <c r="C840" s="44" t="s">
        <v>1313</v>
      </c>
      <c r="D840" s="44" t="s">
        <v>145</v>
      </c>
      <c r="E840" s="44" t="s">
        <v>51</v>
      </c>
      <c r="G840" s="44">
        <v>727</v>
      </c>
      <c r="H840" s="44" t="s">
        <v>2435</v>
      </c>
    </row>
    <row r="841" spans="1:8">
      <c r="A841" s="31">
        <f>COUNTIF('BOM Atual ZPCS12'!F:F,B841)+(1-(SUMIF(Invoice!$A:$A,$B841,Invoice!$B:$B)/100000000000))</f>
        <v>2</v>
      </c>
      <c r="B841" s="52" t="s">
        <v>1315</v>
      </c>
      <c r="C841" s="44" t="s">
        <v>1316</v>
      </c>
      <c r="D841" s="44" t="s">
        <v>145</v>
      </c>
      <c r="E841" s="44" t="s">
        <v>51</v>
      </c>
      <c r="G841" s="44">
        <v>727</v>
      </c>
      <c r="H841" s="44" t="s">
        <v>2435</v>
      </c>
    </row>
    <row r="842" spans="1:8">
      <c r="A842" s="31">
        <f>COUNTIF('BOM Atual ZPCS12'!F:F,B842)+(1-(SUMIF(Invoice!$A:$A,$B842,Invoice!$B:$B)/100000000000))</f>
        <v>1</v>
      </c>
      <c r="B842" s="52" t="s">
        <v>3208</v>
      </c>
      <c r="C842" s="44" t="s">
        <v>3209</v>
      </c>
      <c r="D842" s="44" t="s">
        <v>145</v>
      </c>
      <c r="E842" s="44" t="s">
        <v>51</v>
      </c>
      <c r="G842" s="44">
        <v>727</v>
      </c>
      <c r="H842" s="44" t="s">
        <v>2435</v>
      </c>
    </row>
    <row r="843" spans="1:8">
      <c r="A843" s="31">
        <f>COUNTIF('BOM Atual ZPCS12'!F:F,B843)+(1-(SUMIF(Invoice!$A:$A,$B843,Invoice!$B:$B)/100000000000))</f>
        <v>2</v>
      </c>
      <c r="B843" s="52" t="s">
        <v>1317</v>
      </c>
      <c r="C843" s="44" t="s">
        <v>1318</v>
      </c>
      <c r="D843" s="44" t="s">
        <v>145</v>
      </c>
      <c r="E843" s="44" t="s">
        <v>51</v>
      </c>
      <c r="G843" s="44">
        <v>727</v>
      </c>
      <c r="H843" s="44" t="s">
        <v>2435</v>
      </c>
    </row>
    <row r="844" spans="1:8">
      <c r="A844" s="31">
        <f>COUNTIF('BOM Atual ZPCS12'!F:F,B844)+(1-(SUMIF(Invoice!$A:$A,$B844,Invoice!$B:$B)/100000000000))</f>
        <v>2</v>
      </c>
      <c r="B844" s="52" t="s">
        <v>1319</v>
      </c>
      <c r="C844" s="44" t="s">
        <v>3210</v>
      </c>
      <c r="D844" s="44" t="s">
        <v>145</v>
      </c>
      <c r="E844" s="44" t="s">
        <v>51</v>
      </c>
      <c r="G844" s="44">
        <v>728</v>
      </c>
      <c r="H844" s="44" t="s">
        <v>2435</v>
      </c>
    </row>
    <row r="845" spans="1:8">
      <c r="A845" s="31">
        <f>COUNTIF('BOM Atual ZPCS12'!F:F,B845)+(1-(SUMIF(Invoice!$A:$A,$B845,Invoice!$B:$B)/100000000000))</f>
        <v>1.9999999000000002</v>
      </c>
      <c r="B845" s="52" t="s">
        <v>1322</v>
      </c>
      <c r="C845" s="44" t="s">
        <v>3211</v>
      </c>
      <c r="D845" s="44" t="s">
        <v>145</v>
      </c>
      <c r="E845" s="44" t="s">
        <v>51</v>
      </c>
      <c r="G845" s="44">
        <v>728</v>
      </c>
      <c r="H845" s="44" t="s">
        <v>2435</v>
      </c>
    </row>
    <row r="846" spans="1:8">
      <c r="A846" s="31">
        <f>COUNTIF('BOM Atual ZPCS12'!F:F,B846)+(1-(SUMIF(Invoice!$A:$A,$B846,Invoice!$B:$B)/100000000000))</f>
        <v>1</v>
      </c>
      <c r="B846" s="52" t="s">
        <v>3212</v>
      </c>
      <c r="C846" s="44" t="s">
        <v>3213</v>
      </c>
      <c r="D846" s="44" t="s">
        <v>145</v>
      </c>
      <c r="E846" s="44" t="s">
        <v>51</v>
      </c>
      <c r="G846" s="44">
        <v>728</v>
      </c>
      <c r="H846" s="44" t="s">
        <v>2435</v>
      </c>
    </row>
    <row r="847" spans="1:8">
      <c r="A847" s="31">
        <f>COUNTIF('BOM Atual ZPCS12'!F:F,B847)+(1-(SUMIF(Invoice!$A:$A,$B847,Invoice!$B:$B)/100000000000))</f>
        <v>2</v>
      </c>
      <c r="B847" s="52" t="s">
        <v>1324</v>
      </c>
      <c r="C847" s="44" t="s">
        <v>1325</v>
      </c>
      <c r="D847" s="44" t="s">
        <v>145</v>
      </c>
      <c r="E847" s="44" t="s">
        <v>51</v>
      </c>
      <c r="G847" s="44">
        <v>728</v>
      </c>
      <c r="H847" s="44" t="s">
        <v>2435</v>
      </c>
    </row>
    <row r="848" spans="1:8">
      <c r="A848" s="31">
        <f>COUNTIF('BOM Atual ZPCS12'!F:F,B848)+(1-(SUMIF(Invoice!$A:$A,$B848,Invoice!$B:$B)/100000000000))</f>
        <v>1</v>
      </c>
      <c r="B848" s="52" t="s">
        <v>3214</v>
      </c>
      <c r="C848" s="44" t="s">
        <v>3215</v>
      </c>
      <c r="D848" s="44" t="s">
        <v>145</v>
      </c>
      <c r="E848" s="44" t="s">
        <v>51</v>
      </c>
      <c r="G848" s="44">
        <v>729</v>
      </c>
      <c r="H848" s="44" t="s">
        <v>52</v>
      </c>
    </row>
    <row r="849" spans="1:8">
      <c r="A849" s="31">
        <f>COUNTIF('BOM Atual ZPCS12'!F:F,B849)+(1-(SUMIF(Invoice!$A:$A,$B849,Invoice!$B:$B)/100000000000))</f>
        <v>1</v>
      </c>
      <c r="B849" s="52" t="s">
        <v>3216</v>
      </c>
      <c r="C849" s="44" t="s">
        <v>3217</v>
      </c>
      <c r="D849" s="44" t="s">
        <v>145</v>
      </c>
      <c r="E849" s="44" t="s">
        <v>51</v>
      </c>
      <c r="G849" s="44">
        <v>729</v>
      </c>
      <c r="H849" s="44" t="s">
        <v>52</v>
      </c>
    </row>
    <row r="850" spans="1:8">
      <c r="A850" s="31">
        <f>COUNTIF('BOM Atual ZPCS12'!F:F,B850)+(1-(SUMIF(Invoice!$A:$A,$B850,Invoice!$B:$B)/100000000000))</f>
        <v>1</v>
      </c>
      <c r="B850" s="52" t="s">
        <v>3218</v>
      </c>
      <c r="C850" s="44" t="s">
        <v>3219</v>
      </c>
      <c r="D850" s="44" t="s">
        <v>145</v>
      </c>
      <c r="E850" s="44" t="s">
        <v>51</v>
      </c>
      <c r="G850" s="44">
        <v>729</v>
      </c>
      <c r="H850" s="44" t="s">
        <v>52</v>
      </c>
    </row>
    <row r="851" spans="1:8">
      <c r="A851" s="31">
        <f>COUNTIF('BOM Atual ZPCS12'!F:F,B851)+(1-(SUMIF(Invoice!$A:$A,$B851,Invoice!$B:$B)/100000000000))</f>
        <v>1.9999999499999999</v>
      </c>
      <c r="B851" s="52" t="s">
        <v>1326</v>
      </c>
      <c r="C851" s="44" t="s">
        <v>1327</v>
      </c>
      <c r="D851" s="44" t="s">
        <v>145</v>
      </c>
      <c r="E851" s="44" t="s">
        <v>51</v>
      </c>
      <c r="G851" s="44">
        <v>730</v>
      </c>
      <c r="H851" s="44" t="s">
        <v>2435</v>
      </c>
    </row>
    <row r="852" spans="1:8">
      <c r="A852" s="31">
        <f>COUNTIF('BOM Atual ZPCS12'!F:F,B852)+(1-(SUMIF(Invoice!$A:$A,$B852,Invoice!$B:$B)/100000000000))</f>
        <v>2</v>
      </c>
      <c r="B852" s="52" t="s">
        <v>1329</v>
      </c>
      <c r="C852" s="44" t="s">
        <v>3220</v>
      </c>
      <c r="D852" s="44" t="s">
        <v>145</v>
      </c>
      <c r="E852" s="44" t="s">
        <v>51</v>
      </c>
      <c r="G852" s="44">
        <v>730</v>
      </c>
      <c r="H852" s="44" t="s">
        <v>2435</v>
      </c>
    </row>
    <row r="853" spans="1:8">
      <c r="A853" s="31">
        <f>COUNTIF('BOM Atual ZPCS12'!F:F,B853)+(1-(SUMIF(Invoice!$A:$A,$B853,Invoice!$B:$B)/100000000000))</f>
        <v>2</v>
      </c>
      <c r="B853" s="52" t="s">
        <v>1331</v>
      </c>
      <c r="C853" s="44" t="s">
        <v>3220</v>
      </c>
      <c r="D853" s="44" t="s">
        <v>145</v>
      </c>
      <c r="E853" s="44" t="s">
        <v>51</v>
      </c>
      <c r="G853" s="44">
        <v>730</v>
      </c>
      <c r="H853" s="44" t="s">
        <v>2435</v>
      </c>
    </row>
    <row r="854" spans="1:8">
      <c r="A854" s="31">
        <f>COUNTIF('BOM Atual ZPCS12'!F:F,B854)+(1-(SUMIF(Invoice!$A:$A,$B854,Invoice!$B:$B)/100000000000))</f>
        <v>1</v>
      </c>
      <c r="B854" s="52" t="s">
        <v>3221</v>
      </c>
      <c r="C854" s="44" t="s">
        <v>3222</v>
      </c>
      <c r="D854" s="44" t="s">
        <v>145</v>
      </c>
      <c r="E854" s="44" t="s">
        <v>51</v>
      </c>
      <c r="G854" s="44">
        <v>730</v>
      </c>
      <c r="H854" s="44" t="s">
        <v>2435</v>
      </c>
    </row>
    <row r="855" spans="1:8">
      <c r="A855" s="31">
        <f>COUNTIF('BOM Atual ZPCS12'!F:F,B855)+(1-(SUMIF(Invoice!$A:$A,$B855,Invoice!$B:$B)/100000000000))</f>
        <v>2</v>
      </c>
      <c r="B855" s="52" t="s">
        <v>1332</v>
      </c>
      <c r="C855" s="44" t="s">
        <v>1333</v>
      </c>
      <c r="D855" s="44" t="s">
        <v>145</v>
      </c>
      <c r="E855" s="44" t="s">
        <v>51</v>
      </c>
      <c r="G855" s="44">
        <v>731</v>
      </c>
      <c r="H855" s="44" t="s">
        <v>2435</v>
      </c>
    </row>
    <row r="856" spans="1:8">
      <c r="A856" s="31">
        <f>COUNTIF('BOM Atual ZPCS12'!F:F,B856)+(1-(SUMIF(Invoice!$A:$A,$B856,Invoice!$B:$B)/100000000000))</f>
        <v>1.9999999499999999</v>
      </c>
      <c r="B856" s="52" t="s">
        <v>1335</v>
      </c>
      <c r="C856" s="44" t="s">
        <v>3223</v>
      </c>
      <c r="D856" s="44" t="s">
        <v>145</v>
      </c>
      <c r="E856" s="44" t="s">
        <v>51</v>
      </c>
      <c r="G856" s="44">
        <v>731</v>
      </c>
      <c r="H856" s="44" t="s">
        <v>2435</v>
      </c>
    </row>
    <row r="857" spans="1:8">
      <c r="A857" s="31">
        <f>COUNTIF('BOM Atual ZPCS12'!F:F,B857)+(1-(SUMIF(Invoice!$A:$A,$B857,Invoice!$B:$B)/100000000000))</f>
        <v>2</v>
      </c>
      <c r="B857" s="52" t="s">
        <v>1337</v>
      </c>
      <c r="C857" s="44" t="s">
        <v>3224</v>
      </c>
      <c r="D857" s="44" t="s">
        <v>145</v>
      </c>
      <c r="E857" s="44" t="s">
        <v>51</v>
      </c>
      <c r="G857" s="44">
        <v>731</v>
      </c>
      <c r="H857" s="44" t="s">
        <v>2435</v>
      </c>
    </row>
    <row r="858" spans="1:8">
      <c r="A858" s="31">
        <f>COUNTIF('BOM Atual ZPCS12'!F:F,B858)+(1-(SUMIF(Invoice!$A:$A,$B858,Invoice!$B:$B)/100000000000))</f>
        <v>1</v>
      </c>
      <c r="B858" s="52" t="s">
        <v>3225</v>
      </c>
      <c r="C858" s="44" t="s">
        <v>3223</v>
      </c>
      <c r="D858" s="44" t="s">
        <v>145</v>
      </c>
      <c r="E858" s="44" t="s">
        <v>51</v>
      </c>
      <c r="G858" s="44">
        <v>731</v>
      </c>
      <c r="H858" s="44" t="s">
        <v>2435</v>
      </c>
    </row>
    <row r="859" spans="1:8">
      <c r="A859" s="31">
        <f>COUNTIF('BOM Atual ZPCS12'!F:F,B859)+(1-(SUMIF(Invoice!$A:$A,$B859,Invoice!$B:$B)/100000000000))</f>
        <v>1.9999999499999999</v>
      </c>
      <c r="B859" s="52" t="s">
        <v>1339</v>
      </c>
      <c r="C859" s="44" t="s">
        <v>1340</v>
      </c>
      <c r="D859" s="44" t="s">
        <v>145</v>
      </c>
      <c r="E859" s="44" t="s">
        <v>51</v>
      </c>
      <c r="G859" s="44">
        <v>732</v>
      </c>
      <c r="H859" s="44" t="s">
        <v>2435</v>
      </c>
    </row>
    <row r="860" spans="1:8">
      <c r="A860" s="31">
        <f>COUNTIF('BOM Atual ZPCS12'!F:F,B860)+(1-(SUMIF(Invoice!$A:$A,$B860,Invoice!$B:$B)/100000000000))</f>
        <v>2</v>
      </c>
      <c r="B860" s="52" t="s">
        <v>1342</v>
      </c>
      <c r="C860" s="44" t="s">
        <v>1343</v>
      </c>
      <c r="D860" s="44" t="s">
        <v>145</v>
      </c>
      <c r="E860" s="44" t="s">
        <v>51</v>
      </c>
      <c r="G860" s="44">
        <v>732</v>
      </c>
      <c r="H860" s="44" t="s">
        <v>2435</v>
      </c>
    </row>
    <row r="861" spans="1:8">
      <c r="A861" s="31">
        <f>COUNTIF('BOM Atual ZPCS12'!F:F,B861)+(1-(SUMIF(Invoice!$A:$A,$B861,Invoice!$B:$B)/100000000000))</f>
        <v>2</v>
      </c>
      <c r="B861" s="52" t="s">
        <v>1344</v>
      </c>
      <c r="C861" s="44" t="s">
        <v>1345</v>
      </c>
      <c r="D861" s="44" t="s">
        <v>145</v>
      </c>
      <c r="E861" s="44" t="s">
        <v>51</v>
      </c>
      <c r="G861" s="44">
        <v>732</v>
      </c>
      <c r="H861" s="44" t="s">
        <v>2435</v>
      </c>
    </row>
    <row r="862" spans="1:8">
      <c r="A862" s="31">
        <f>COUNTIF('BOM Atual ZPCS12'!F:F,B862)+(1-(SUMIF(Invoice!$A:$A,$B862,Invoice!$B:$B)/100000000000))</f>
        <v>1</v>
      </c>
      <c r="B862" s="52" t="s">
        <v>3226</v>
      </c>
      <c r="C862" s="44" t="s">
        <v>3227</v>
      </c>
      <c r="D862" s="44" t="s">
        <v>145</v>
      </c>
      <c r="E862" s="44" t="s">
        <v>51</v>
      </c>
      <c r="G862" s="44">
        <v>732</v>
      </c>
      <c r="H862" s="44" t="s">
        <v>2435</v>
      </c>
    </row>
    <row r="863" spans="1:8">
      <c r="A863" s="31">
        <f>COUNTIF('BOM Atual ZPCS12'!F:F,B863)+(1-(SUMIF(Invoice!$A:$A,$B863,Invoice!$B:$B)/100000000000))</f>
        <v>2</v>
      </c>
      <c r="B863" s="52" t="s">
        <v>1346</v>
      </c>
      <c r="C863" s="44" t="s">
        <v>1347</v>
      </c>
      <c r="D863" s="44" t="s">
        <v>145</v>
      </c>
      <c r="E863" s="44" t="s">
        <v>51</v>
      </c>
      <c r="G863" s="44">
        <v>733</v>
      </c>
      <c r="H863" s="44" t="s">
        <v>2435</v>
      </c>
    </row>
    <row r="864" spans="1:8">
      <c r="A864" s="31">
        <f>COUNTIF('BOM Atual ZPCS12'!F:F,B864)+(1-(SUMIF(Invoice!$A:$A,$B864,Invoice!$B:$B)/100000000000))</f>
        <v>1.9999999499999999</v>
      </c>
      <c r="B864" s="52" t="s">
        <v>1349</v>
      </c>
      <c r="C864" s="44" t="s">
        <v>3228</v>
      </c>
      <c r="D864" s="44" t="s">
        <v>145</v>
      </c>
      <c r="E864" s="44" t="s">
        <v>51</v>
      </c>
      <c r="G864" s="44">
        <v>733</v>
      </c>
      <c r="H864" s="44" t="s">
        <v>2435</v>
      </c>
    </row>
    <row r="865" spans="1:8">
      <c r="A865" s="31">
        <f>COUNTIF('BOM Atual ZPCS12'!F:F,B865)+(1-(SUMIF(Invoice!$A:$A,$B865,Invoice!$B:$B)/100000000000))</f>
        <v>2</v>
      </c>
      <c r="B865" s="52" t="s">
        <v>1351</v>
      </c>
      <c r="C865" s="44" t="s">
        <v>1352</v>
      </c>
      <c r="D865" s="44" t="s">
        <v>145</v>
      </c>
      <c r="E865" s="44" t="s">
        <v>51</v>
      </c>
      <c r="G865" s="44">
        <v>733</v>
      </c>
      <c r="H865" s="44" t="s">
        <v>2435</v>
      </c>
    </row>
    <row r="866" spans="1:8">
      <c r="A866" s="31">
        <f>COUNTIF('BOM Atual ZPCS12'!F:F,B866)+(1-(SUMIF(Invoice!$A:$A,$B866,Invoice!$B:$B)/100000000000))</f>
        <v>1</v>
      </c>
      <c r="B866" s="52" t="s">
        <v>3229</v>
      </c>
      <c r="C866" s="44" t="s">
        <v>3228</v>
      </c>
      <c r="D866" s="44" t="s">
        <v>145</v>
      </c>
      <c r="E866" s="44" t="s">
        <v>51</v>
      </c>
      <c r="G866" s="44">
        <v>733</v>
      </c>
      <c r="H866" s="44" t="s">
        <v>2435</v>
      </c>
    </row>
    <row r="867" spans="1:8">
      <c r="A867" s="31">
        <f>COUNTIF('BOM Atual ZPCS12'!F:F,B867)+(1-(SUMIF(Invoice!$A:$A,$B867,Invoice!$B:$B)/100000000000))</f>
        <v>1</v>
      </c>
      <c r="B867" s="52" t="s">
        <v>3230</v>
      </c>
      <c r="C867" s="44" t="s">
        <v>3231</v>
      </c>
      <c r="D867" s="44" t="s">
        <v>145</v>
      </c>
      <c r="E867" s="44" t="s">
        <v>51</v>
      </c>
      <c r="G867" s="44">
        <v>734</v>
      </c>
      <c r="H867" s="44" t="s">
        <v>2435</v>
      </c>
    </row>
    <row r="868" spans="1:8">
      <c r="A868" s="31">
        <f>COUNTIF('BOM Atual ZPCS12'!F:F,B868)+(1-(SUMIF(Invoice!$A:$A,$B868,Invoice!$B:$B)/100000000000))</f>
        <v>1</v>
      </c>
      <c r="B868" s="52" t="s">
        <v>3232</v>
      </c>
      <c r="C868" s="44" t="s">
        <v>3233</v>
      </c>
      <c r="D868" s="44" t="s">
        <v>145</v>
      </c>
      <c r="E868" s="44" t="s">
        <v>51</v>
      </c>
      <c r="G868" s="44">
        <v>734</v>
      </c>
      <c r="H868" s="44" t="s">
        <v>2435</v>
      </c>
    </row>
    <row r="869" spans="1:8">
      <c r="A869" s="31">
        <f>COUNTIF('BOM Atual ZPCS12'!F:F,B869)+(1-(SUMIF(Invoice!$A:$A,$B869,Invoice!$B:$B)/100000000000))</f>
        <v>1</v>
      </c>
      <c r="B869" s="52" t="s">
        <v>3234</v>
      </c>
      <c r="C869" s="44" t="s">
        <v>3233</v>
      </c>
      <c r="D869" s="44" t="s">
        <v>145</v>
      </c>
      <c r="E869" s="44" t="s">
        <v>51</v>
      </c>
      <c r="G869" s="44">
        <v>734</v>
      </c>
      <c r="H869" s="44" t="s">
        <v>2435</v>
      </c>
    </row>
    <row r="870" spans="1:8">
      <c r="A870" s="31">
        <f>COUNTIF('BOM Atual ZPCS12'!F:F,B870)+(1-(SUMIF(Invoice!$A:$A,$B870,Invoice!$B:$B)/100000000000))</f>
        <v>1</v>
      </c>
      <c r="B870" s="52" t="s">
        <v>3235</v>
      </c>
      <c r="C870" s="44" t="s">
        <v>3233</v>
      </c>
      <c r="D870" s="44" t="s">
        <v>145</v>
      </c>
      <c r="E870" s="44" t="s">
        <v>51</v>
      </c>
      <c r="G870" s="44">
        <v>734</v>
      </c>
      <c r="H870" s="44" t="s">
        <v>2435</v>
      </c>
    </row>
    <row r="871" spans="1:8">
      <c r="A871" s="31">
        <f>COUNTIF('BOM Atual ZPCS12'!F:F,B871)+(1-(SUMIF(Invoice!$A:$A,$B871,Invoice!$B:$B)/100000000000))</f>
        <v>1</v>
      </c>
      <c r="B871" s="52" t="s">
        <v>3236</v>
      </c>
      <c r="C871" s="44" t="s">
        <v>3237</v>
      </c>
      <c r="D871" s="44" t="s">
        <v>145</v>
      </c>
      <c r="E871" s="44" t="s">
        <v>51</v>
      </c>
      <c r="G871" s="44">
        <v>735</v>
      </c>
      <c r="H871" s="44" t="s">
        <v>52</v>
      </c>
    </row>
    <row r="872" spans="1:8">
      <c r="A872" s="31">
        <f>COUNTIF('BOM Atual ZPCS12'!F:F,B872)+(1-(SUMIF(Invoice!$A:$A,$B872,Invoice!$B:$B)/100000000000))</f>
        <v>1</v>
      </c>
      <c r="B872" s="52" t="s">
        <v>3238</v>
      </c>
      <c r="C872" s="44" t="s">
        <v>3239</v>
      </c>
      <c r="D872" s="44" t="s">
        <v>145</v>
      </c>
      <c r="E872" s="44" t="s">
        <v>51</v>
      </c>
      <c r="G872" s="44">
        <v>735</v>
      </c>
      <c r="H872" s="44" t="s">
        <v>52</v>
      </c>
    </row>
    <row r="873" spans="1:8">
      <c r="A873" s="31">
        <f>COUNTIF('BOM Atual ZPCS12'!F:F,B873)+(1-(SUMIF(Invoice!$A:$A,$B873,Invoice!$B:$B)/100000000000))</f>
        <v>1</v>
      </c>
      <c r="B873" s="52" t="s">
        <v>3240</v>
      </c>
      <c r="C873" s="44" t="s">
        <v>3241</v>
      </c>
      <c r="D873" s="44" t="s">
        <v>145</v>
      </c>
      <c r="E873" s="44" t="s">
        <v>51</v>
      </c>
      <c r="G873" s="44">
        <v>735</v>
      </c>
      <c r="H873" s="44" t="s">
        <v>52</v>
      </c>
    </row>
    <row r="874" spans="1:8">
      <c r="A874" s="31">
        <f>COUNTIF('BOM Atual ZPCS12'!F:F,B874)+(1-(SUMIF(Invoice!$A:$A,$B874,Invoice!$B:$B)/100000000000))</f>
        <v>1</v>
      </c>
      <c r="B874" s="52" t="s">
        <v>3242</v>
      </c>
      <c r="C874" s="44" t="s">
        <v>3239</v>
      </c>
      <c r="D874" s="44" t="s">
        <v>145</v>
      </c>
      <c r="E874" s="44" t="s">
        <v>51</v>
      </c>
      <c r="G874" s="44">
        <v>735</v>
      </c>
      <c r="H874" s="44" t="s">
        <v>52</v>
      </c>
    </row>
    <row r="875" spans="1:8">
      <c r="A875" s="31">
        <f>COUNTIF('BOM Atual ZPCS12'!F:F,B875)+(1-(SUMIF(Invoice!$A:$A,$B875,Invoice!$B:$B)/100000000000))</f>
        <v>2</v>
      </c>
      <c r="B875" s="52" t="s">
        <v>1353</v>
      </c>
      <c r="C875" s="44" t="s">
        <v>1354</v>
      </c>
      <c r="D875" s="44" t="s">
        <v>145</v>
      </c>
      <c r="E875" s="44" t="s">
        <v>51</v>
      </c>
      <c r="G875" s="44">
        <v>736</v>
      </c>
      <c r="H875" s="44" t="s">
        <v>2435</v>
      </c>
    </row>
    <row r="876" spans="1:8">
      <c r="A876" s="31">
        <f>COUNTIF('BOM Atual ZPCS12'!F:F,B876)+(1-(SUMIF(Invoice!$A:$A,$B876,Invoice!$B:$B)/100000000000))</f>
        <v>1.9999999499999999</v>
      </c>
      <c r="B876" s="52" t="s">
        <v>1356</v>
      </c>
      <c r="C876" s="44" t="s">
        <v>3243</v>
      </c>
      <c r="D876" s="44" t="s">
        <v>145</v>
      </c>
      <c r="E876" s="44" t="s">
        <v>51</v>
      </c>
      <c r="G876" s="44">
        <v>736</v>
      </c>
      <c r="H876" s="44" t="s">
        <v>2435</v>
      </c>
    </row>
    <row r="877" spans="1:8">
      <c r="A877" s="31">
        <f>COUNTIF('BOM Atual ZPCS12'!F:F,B877)+(1-(SUMIF(Invoice!$A:$A,$B877,Invoice!$B:$B)/100000000000))</f>
        <v>2</v>
      </c>
      <c r="B877" s="52" t="s">
        <v>1358</v>
      </c>
      <c r="C877" s="44" t="s">
        <v>3243</v>
      </c>
      <c r="D877" s="44" t="s">
        <v>145</v>
      </c>
      <c r="E877" s="44" t="s">
        <v>51</v>
      </c>
      <c r="G877" s="44">
        <v>736</v>
      </c>
      <c r="H877" s="44" t="s">
        <v>2435</v>
      </c>
    </row>
    <row r="878" spans="1:8">
      <c r="A878" s="31">
        <f>COUNTIF('BOM Atual ZPCS12'!F:F,B878)+(1-(SUMIF(Invoice!$A:$A,$B878,Invoice!$B:$B)/100000000000))</f>
        <v>1</v>
      </c>
      <c r="B878" s="52" t="s">
        <v>3244</v>
      </c>
      <c r="C878" s="44" t="s">
        <v>3243</v>
      </c>
      <c r="D878" s="44" t="s">
        <v>145</v>
      </c>
      <c r="E878" s="44" t="s">
        <v>51</v>
      </c>
      <c r="G878" s="44">
        <v>736</v>
      </c>
      <c r="H878" s="44" t="s">
        <v>2435</v>
      </c>
    </row>
    <row r="879" spans="1:8">
      <c r="A879" s="31">
        <f>COUNTIF('BOM Atual ZPCS12'!F:F,B879)+(1-(SUMIF(Invoice!$A:$A,$B879,Invoice!$B:$B)/100000000000))</f>
        <v>1</v>
      </c>
      <c r="B879" s="52" t="s">
        <v>3245</v>
      </c>
      <c r="C879" s="44" t="s">
        <v>3246</v>
      </c>
      <c r="D879" s="44" t="s">
        <v>145</v>
      </c>
      <c r="E879" s="44" t="s">
        <v>51</v>
      </c>
      <c r="G879" s="44">
        <v>737</v>
      </c>
      <c r="H879" s="44" t="s">
        <v>2435</v>
      </c>
    </row>
    <row r="880" spans="1:8">
      <c r="A880" s="31">
        <f>COUNTIF('BOM Atual ZPCS12'!F:F,B880)+(1-(SUMIF(Invoice!$A:$A,$B880,Invoice!$B:$B)/100000000000))</f>
        <v>1</v>
      </c>
      <c r="B880" s="52" t="s">
        <v>3247</v>
      </c>
      <c r="C880" s="44" t="s">
        <v>3248</v>
      </c>
      <c r="D880" s="44" t="s">
        <v>145</v>
      </c>
      <c r="E880" s="44" t="s">
        <v>51</v>
      </c>
      <c r="G880" s="44">
        <v>737</v>
      </c>
      <c r="H880" s="44" t="s">
        <v>2435</v>
      </c>
    </row>
    <row r="881" spans="1:8">
      <c r="A881" s="31">
        <f>COUNTIF('BOM Atual ZPCS12'!F:F,B881)+(1-(SUMIF(Invoice!$A:$A,$B881,Invoice!$B:$B)/100000000000))</f>
        <v>1</v>
      </c>
      <c r="B881" s="52" t="s">
        <v>3249</v>
      </c>
      <c r="C881" s="44" t="s">
        <v>3250</v>
      </c>
      <c r="D881" s="44" t="s">
        <v>145</v>
      </c>
      <c r="E881" s="44" t="s">
        <v>51</v>
      </c>
      <c r="G881" s="44">
        <v>737</v>
      </c>
      <c r="H881" s="44" t="s">
        <v>2435</v>
      </c>
    </row>
    <row r="882" spans="1:8">
      <c r="A882" s="31">
        <f>COUNTIF('BOM Atual ZPCS12'!F:F,B882)+(1-(SUMIF(Invoice!$A:$A,$B882,Invoice!$B:$B)/100000000000))</f>
        <v>1</v>
      </c>
      <c r="B882" s="52" t="s">
        <v>3251</v>
      </c>
      <c r="C882" s="44" t="s">
        <v>3252</v>
      </c>
      <c r="D882" s="44" t="s">
        <v>145</v>
      </c>
      <c r="E882" s="44" t="s">
        <v>51</v>
      </c>
      <c r="G882" s="44">
        <v>737</v>
      </c>
      <c r="H882" s="44" t="s">
        <v>2435</v>
      </c>
    </row>
    <row r="883" spans="1:8">
      <c r="A883" s="31">
        <f>COUNTIF('BOM Atual ZPCS12'!F:F,B883)+(1-(SUMIF(Invoice!$A:$A,$B883,Invoice!$B:$B)/100000000000))</f>
        <v>2</v>
      </c>
      <c r="B883" s="52" t="s">
        <v>1454</v>
      </c>
      <c r="C883" s="44" t="s">
        <v>1455</v>
      </c>
      <c r="D883" s="44" t="s">
        <v>145</v>
      </c>
      <c r="E883" s="44" t="s">
        <v>51</v>
      </c>
      <c r="G883" s="44">
        <v>738</v>
      </c>
      <c r="H883" s="44" t="s">
        <v>2435</v>
      </c>
    </row>
    <row r="884" spans="1:8">
      <c r="A884" s="31">
        <f>COUNTIF('BOM Atual ZPCS12'!F:F,B884)+(1-(SUMIF(Invoice!$A:$A,$B884,Invoice!$B:$B)/100000000000))</f>
        <v>1.99999934</v>
      </c>
      <c r="B884" s="52" t="s">
        <v>1457</v>
      </c>
      <c r="C884" s="44" t="s">
        <v>1458</v>
      </c>
      <c r="D884" s="44" t="s">
        <v>145</v>
      </c>
      <c r="E884" s="44" t="s">
        <v>51</v>
      </c>
      <c r="G884" s="44">
        <v>738</v>
      </c>
      <c r="H884" s="44" t="s">
        <v>2435</v>
      </c>
    </row>
    <row r="885" spans="1:8">
      <c r="A885" s="31">
        <f>COUNTIF('BOM Atual ZPCS12'!F:F,B885)+(1-(SUMIF(Invoice!$A:$A,$B885,Invoice!$B:$B)/100000000000))</f>
        <v>2</v>
      </c>
      <c r="B885" s="52" t="s">
        <v>1459</v>
      </c>
      <c r="C885" s="44" t="s">
        <v>1460</v>
      </c>
      <c r="D885" s="44" t="s">
        <v>145</v>
      </c>
      <c r="E885" s="44" t="s">
        <v>51</v>
      </c>
      <c r="G885" s="44">
        <v>738</v>
      </c>
      <c r="H885" s="44" t="s">
        <v>2435</v>
      </c>
    </row>
    <row r="886" spans="1:8">
      <c r="A886" s="31">
        <f>COUNTIF('BOM Atual ZPCS12'!F:F,B886)+(1-(SUMIF(Invoice!$A:$A,$B886,Invoice!$B:$B)/100000000000))</f>
        <v>1</v>
      </c>
      <c r="B886" s="52" t="s">
        <v>3253</v>
      </c>
      <c r="C886" s="44" t="s">
        <v>3254</v>
      </c>
      <c r="D886" s="44" t="s">
        <v>145</v>
      </c>
      <c r="E886" s="44" t="s">
        <v>51</v>
      </c>
      <c r="G886" s="44">
        <v>739</v>
      </c>
      <c r="H886" s="44" t="s">
        <v>52</v>
      </c>
    </row>
    <row r="887" spans="1:8">
      <c r="A887" s="31">
        <f>COUNTIF('BOM Atual ZPCS12'!F:F,B887)+(1-(SUMIF(Invoice!$A:$A,$B887,Invoice!$B:$B)/100000000000))</f>
        <v>1</v>
      </c>
      <c r="B887" s="52" t="s">
        <v>3255</v>
      </c>
      <c r="C887" s="44" t="s">
        <v>3256</v>
      </c>
      <c r="D887" s="44" t="s">
        <v>145</v>
      </c>
      <c r="E887" s="44" t="s">
        <v>51</v>
      </c>
      <c r="G887" s="44">
        <v>739</v>
      </c>
      <c r="H887" s="44" t="s">
        <v>52</v>
      </c>
    </row>
    <row r="888" spans="1:8">
      <c r="A888" s="31">
        <f>COUNTIF('BOM Atual ZPCS12'!F:F,B888)+(1-(SUMIF(Invoice!$A:$A,$B888,Invoice!$B:$B)/100000000000))</f>
        <v>1</v>
      </c>
      <c r="B888" s="52" t="s">
        <v>3257</v>
      </c>
      <c r="C888" s="44" t="s">
        <v>3258</v>
      </c>
      <c r="D888" s="44" t="s">
        <v>145</v>
      </c>
      <c r="E888" s="44" t="s">
        <v>51</v>
      </c>
      <c r="G888" s="44">
        <v>739</v>
      </c>
      <c r="H888" s="44" t="s">
        <v>52</v>
      </c>
    </row>
    <row r="889" spans="1:8">
      <c r="A889" s="31">
        <f>COUNTIF('BOM Atual ZPCS12'!F:F,B889)+(1-(SUMIF(Invoice!$A:$A,$B889,Invoice!$B:$B)/100000000000))</f>
        <v>1.9999999000000002</v>
      </c>
      <c r="B889" s="52" t="s">
        <v>1472</v>
      </c>
      <c r="C889" s="44" t="s">
        <v>1473</v>
      </c>
      <c r="D889" s="44" t="s">
        <v>145</v>
      </c>
      <c r="E889" s="44" t="s">
        <v>51</v>
      </c>
      <c r="G889" s="44">
        <v>740</v>
      </c>
      <c r="H889" s="44" t="s">
        <v>2435</v>
      </c>
    </row>
    <row r="890" spans="1:8">
      <c r="A890" s="31">
        <f>COUNTIF('BOM Atual ZPCS12'!F:F,B890)+(1-(SUMIF(Invoice!$A:$A,$B890,Invoice!$B:$B)/100000000000))</f>
        <v>1</v>
      </c>
      <c r="B890" s="52" t="s">
        <v>3259</v>
      </c>
      <c r="C890" s="44" t="s">
        <v>3260</v>
      </c>
      <c r="D890" s="44" t="s">
        <v>145</v>
      </c>
      <c r="E890" s="44" t="s">
        <v>51</v>
      </c>
      <c r="G890" s="44">
        <v>740</v>
      </c>
      <c r="H890" s="44" t="s">
        <v>2435</v>
      </c>
    </row>
    <row r="891" spans="1:8">
      <c r="A891" s="31">
        <f>COUNTIF('BOM Atual ZPCS12'!F:F,B891)+(1-(SUMIF(Invoice!$A:$A,$B891,Invoice!$B:$B)/100000000000))</f>
        <v>2</v>
      </c>
      <c r="B891" s="52" t="s">
        <v>1475</v>
      </c>
      <c r="C891" s="44" t="s">
        <v>3260</v>
      </c>
      <c r="D891" s="44" t="s">
        <v>145</v>
      </c>
      <c r="E891" s="44" t="s">
        <v>51</v>
      </c>
      <c r="G891" s="44">
        <v>740</v>
      </c>
      <c r="H891" s="44" t="s">
        <v>2435</v>
      </c>
    </row>
    <row r="892" spans="1:8">
      <c r="A892" s="31">
        <f>COUNTIF('BOM Atual ZPCS12'!F:F,B892)+(1-(SUMIF(Invoice!$A:$A,$B892,Invoice!$B:$B)/100000000000))</f>
        <v>2</v>
      </c>
      <c r="B892" s="52" t="s">
        <v>1477</v>
      </c>
      <c r="C892" s="44" t="s">
        <v>3260</v>
      </c>
      <c r="D892" s="44" t="s">
        <v>145</v>
      </c>
      <c r="E892" s="44" t="s">
        <v>51</v>
      </c>
      <c r="G892" s="44">
        <v>740</v>
      </c>
      <c r="H892" s="44" t="s">
        <v>2435</v>
      </c>
    </row>
    <row r="893" spans="1:8">
      <c r="A893" s="31">
        <f>COUNTIF('BOM Atual ZPCS12'!F:F,B893)+(1-(SUMIF(Invoice!$A:$A,$B893,Invoice!$B:$B)/100000000000))</f>
        <v>1</v>
      </c>
      <c r="B893" s="52" t="s">
        <v>3261</v>
      </c>
      <c r="C893" s="44" t="s">
        <v>3262</v>
      </c>
      <c r="D893" s="44" t="s">
        <v>145</v>
      </c>
      <c r="E893" s="44" t="s">
        <v>51</v>
      </c>
      <c r="G893" s="44">
        <v>740</v>
      </c>
      <c r="H893" s="44" t="s">
        <v>2435</v>
      </c>
    </row>
    <row r="894" spans="1:8">
      <c r="A894" s="31">
        <f>COUNTIF('BOM Atual ZPCS12'!F:F,B894)+(1-(SUMIF(Invoice!$A:$A,$B894,Invoice!$B:$B)/100000000000))</f>
        <v>2</v>
      </c>
      <c r="B894" s="52" t="s">
        <v>1478</v>
      </c>
      <c r="C894" s="44" t="s">
        <v>3263</v>
      </c>
      <c r="D894" s="44" t="s">
        <v>145</v>
      </c>
      <c r="E894" s="44" t="s">
        <v>51</v>
      </c>
      <c r="G894" s="44">
        <v>740</v>
      </c>
      <c r="H894" s="44" t="s">
        <v>2435</v>
      </c>
    </row>
    <row r="895" spans="1:8">
      <c r="A895" s="31">
        <f>COUNTIF('BOM Atual ZPCS12'!F:F,B895)+(1-(SUMIF(Invoice!$A:$A,$B895,Invoice!$B:$B)/100000000000))</f>
        <v>1</v>
      </c>
      <c r="B895" s="52" t="s">
        <v>3264</v>
      </c>
      <c r="C895" s="44" t="s">
        <v>3265</v>
      </c>
      <c r="D895" s="44" t="s">
        <v>145</v>
      </c>
      <c r="E895" s="44" t="s">
        <v>51</v>
      </c>
      <c r="G895" s="44">
        <v>741</v>
      </c>
      <c r="H895" s="44" t="s">
        <v>2435</v>
      </c>
    </row>
    <row r="896" spans="1:8">
      <c r="A896" s="31">
        <f>COUNTIF('BOM Atual ZPCS12'!F:F,B896)+(1-(SUMIF(Invoice!$A:$A,$B896,Invoice!$B:$B)/100000000000))</f>
        <v>2</v>
      </c>
      <c r="B896" s="52" t="s">
        <v>1413</v>
      </c>
      <c r="C896" s="44" t="s">
        <v>3265</v>
      </c>
      <c r="D896" s="44" t="s">
        <v>145</v>
      </c>
      <c r="E896" s="44" t="s">
        <v>51</v>
      </c>
      <c r="G896" s="44">
        <v>741</v>
      </c>
      <c r="H896" s="44" t="s">
        <v>2435</v>
      </c>
    </row>
    <row r="897" spans="1:8">
      <c r="A897" s="31">
        <f>COUNTIF('BOM Atual ZPCS12'!F:F,B897)+(1-(SUMIF(Invoice!$A:$A,$B897,Invoice!$B:$B)/100000000000))</f>
        <v>1</v>
      </c>
      <c r="B897" s="52" t="s">
        <v>3266</v>
      </c>
      <c r="C897" s="44" t="s">
        <v>3267</v>
      </c>
      <c r="D897" s="44" t="s">
        <v>145</v>
      </c>
      <c r="E897" s="44" t="s">
        <v>51</v>
      </c>
      <c r="G897" s="44">
        <v>741</v>
      </c>
      <c r="H897" s="44" t="s">
        <v>2435</v>
      </c>
    </row>
    <row r="898" spans="1:8">
      <c r="A898" s="31">
        <f>COUNTIF('BOM Atual ZPCS12'!F:F,B898)+(1-(SUMIF(Invoice!$A:$A,$B898,Invoice!$B:$B)/100000000000))</f>
        <v>1.9999996</v>
      </c>
      <c r="B898" s="52" t="s">
        <v>1416</v>
      </c>
      <c r="C898" s="44" t="s">
        <v>3268</v>
      </c>
      <c r="D898" s="44" t="s">
        <v>145</v>
      </c>
      <c r="E898" s="44" t="s">
        <v>51</v>
      </c>
      <c r="G898" s="44">
        <v>741</v>
      </c>
      <c r="H898" s="44" t="s">
        <v>2435</v>
      </c>
    </row>
    <row r="899" spans="1:8">
      <c r="A899" s="31">
        <f>COUNTIF('BOM Atual ZPCS12'!F:F,B899)+(1-(SUMIF(Invoice!$A:$A,$B899,Invoice!$B:$B)/100000000000))</f>
        <v>1</v>
      </c>
      <c r="B899" s="52" t="s">
        <v>3269</v>
      </c>
      <c r="C899" s="44" t="s">
        <v>3268</v>
      </c>
      <c r="D899" s="44" t="s">
        <v>145</v>
      </c>
      <c r="E899" s="44" t="s">
        <v>51</v>
      </c>
      <c r="G899" s="44">
        <v>741</v>
      </c>
      <c r="H899" s="44" t="s">
        <v>2435</v>
      </c>
    </row>
    <row r="900" spans="1:8">
      <c r="A900" s="31">
        <f>COUNTIF('BOM Atual ZPCS12'!F:F,B900)+(1-(SUMIF(Invoice!$A:$A,$B900,Invoice!$B:$B)/100000000000))</f>
        <v>1</v>
      </c>
      <c r="B900" s="52" t="s">
        <v>3270</v>
      </c>
      <c r="C900" s="44" t="s">
        <v>3271</v>
      </c>
      <c r="D900" s="44" t="s">
        <v>145</v>
      </c>
      <c r="E900" s="44" t="s">
        <v>51</v>
      </c>
      <c r="G900" s="44">
        <v>741</v>
      </c>
      <c r="H900" s="44" t="s">
        <v>2435</v>
      </c>
    </row>
    <row r="901" spans="1:8">
      <c r="A901" s="31">
        <f>COUNTIF('BOM Atual ZPCS12'!F:F,B901)+(1-(SUMIF(Invoice!$A:$A,$B901,Invoice!$B:$B)/100000000000))</f>
        <v>2</v>
      </c>
      <c r="B901" s="52" t="s">
        <v>1418</v>
      </c>
      <c r="C901" s="44" t="s">
        <v>3268</v>
      </c>
      <c r="D901" s="44" t="s">
        <v>145</v>
      </c>
      <c r="E901" s="44" t="s">
        <v>51</v>
      </c>
      <c r="G901" s="44">
        <v>741</v>
      </c>
      <c r="H901" s="44" t="s">
        <v>2435</v>
      </c>
    </row>
    <row r="902" spans="1:8">
      <c r="A902" s="31">
        <f>COUNTIF('BOM Atual ZPCS12'!F:F,B902)+(1-(SUMIF(Invoice!$A:$A,$B902,Invoice!$B:$B)/100000000000))</f>
        <v>1</v>
      </c>
      <c r="B902" s="52" t="s">
        <v>3272</v>
      </c>
      <c r="C902" s="44" t="s">
        <v>3273</v>
      </c>
      <c r="D902" s="44" t="s">
        <v>145</v>
      </c>
      <c r="E902" s="44" t="s">
        <v>51</v>
      </c>
      <c r="G902" s="44">
        <v>742</v>
      </c>
      <c r="H902" s="44" t="s">
        <v>2435</v>
      </c>
    </row>
    <row r="903" spans="1:8">
      <c r="A903" s="31">
        <f>COUNTIF('BOM Atual ZPCS12'!F:F,B903)+(1-(SUMIF(Invoice!$A:$A,$B903,Invoice!$B:$B)/100000000000))</f>
        <v>1</v>
      </c>
      <c r="B903" s="52" t="s">
        <v>3274</v>
      </c>
      <c r="C903" s="44" t="s">
        <v>3275</v>
      </c>
      <c r="D903" s="44" t="s">
        <v>145</v>
      </c>
      <c r="E903" s="44" t="s">
        <v>51</v>
      </c>
      <c r="G903" s="44">
        <v>742</v>
      </c>
      <c r="H903" s="44" t="s">
        <v>2435</v>
      </c>
    </row>
    <row r="904" spans="1:8">
      <c r="A904" s="31">
        <f>COUNTIF('BOM Atual ZPCS12'!F:F,B904)+(1-(SUMIF(Invoice!$A:$A,$B904,Invoice!$B:$B)/100000000000))</f>
        <v>1</v>
      </c>
      <c r="B904" s="52" t="s">
        <v>3276</v>
      </c>
      <c r="C904" s="44" t="s">
        <v>3277</v>
      </c>
      <c r="D904" s="44" t="s">
        <v>145</v>
      </c>
      <c r="E904" s="44" t="s">
        <v>51</v>
      </c>
      <c r="G904" s="44">
        <v>742</v>
      </c>
      <c r="H904" s="44" t="s">
        <v>2435</v>
      </c>
    </row>
    <row r="905" spans="1:8">
      <c r="A905" s="31">
        <f>COUNTIF('BOM Atual ZPCS12'!F:F,B905)+(1-(SUMIF(Invoice!$A:$A,$B905,Invoice!$B:$B)/100000000000))</f>
        <v>1</v>
      </c>
      <c r="B905" s="52" t="s">
        <v>3278</v>
      </c>
      <c r="C905" s="44" t="s">
        <v>3279</v>
      </c>
      <c r="D905" s="44" t="s">
        <v>145</v>
      </c>
      <c r="E905" s="44" t="s">
        <v>51</v>
      </c>
      <c r="G905" s="44">
        <v>742</v>
      </c>
      <c r="H905" s="44" t="s">
        <v>2435</v>
      </c>
    </row>
    <row r="906" spans="1:8">
      <c r="A906" s="31">
        <f>COUNTIF('BOM Atual ZPCS12'!F:F,B906)+(1-(SUMIF(Invoice!$A:$A,$B906,Invoice!$B:$B)/100000000000))</f>
        <v>1</v>
      </c>
      <c r="B906" s="52" t="s">
        <v>3280</v>
      </c>
      <c r="C906" s="44" t="s">
        <v>3281</v>
      </c>
      <c r="D906" s="44" t="s">
        <v>145</v>
      </c>
      <c r="E906" s="44" t="s">
        <v>51</v>
      </c>
      <c r="G906" s="44">
        <v>742</v>
      </c>
      <c r="H906" s="44" t="s">
        <v>2435</v>
      </c>
    </row>
    <row r="907" spans="1:8">
      <c r="A907" s="31">
        <f>COUNTIF('BOM Atual ZPCS12'!F:F,B907)+(1-(SUMIF(Invoice!$A:$A,$B907,Invoice!$B:$B)/100000000000))</f>
        <v>1</v>
      </c>
      <c r="B907" s="52" t="s">
        <v>3282</v>
      </c>
      <c r="C907" s="44" t="s">
        <v>3283</v>
      </c>
      <c r="D907" s="44" t="s">
        <v>145</v>
      </c>
      <c r="E907" s="44" t="s">
        <v>51</v>
      </c>
      <c r="G907" s="44">
        <v>742</v>
      </c>
      <c r="H907" s="44" t="s">
        <v>2435</v>
      </c>
    </row>
    <row r="908" spans="1:8">
      <c r="A908" s="31">
        <f>COUNTIF('BOM Atual ZPCS12'!F:F,B908)+(1-(SUMIF(Invoice!$A:$A,$B908,Invoice!$B:$B)/100000000000))</f>
        <v>1</v>
      </c>
      <c r="B908" s="52" t="s">
        <v>3284</v>
      </c>
      <c r="C908" s="44" t="s">
        <v>3285</v>
      </c>
      <c r="D908" s="44" t="s">
        <v>145</v>
      </c>
      <c r="E908" s="44" t="s">
        <v>51</v>
      </c>
      <c r="G908" s="44">
        <v>743</v>
      </c>
      <c r="H908" s="44" t="s">
        <v>2435</v>
      </c>
    </row>
    <row r="909" spans="1:8">
      <c r="A909" s="31">
        <f>COUNTIF('BOM Atual ZPCS12'!F:F,B909)+(1-(SUMIF(Invoice!$A:$A,$B909,Invoice!$B:$B)/100000000000))</f>
        <v>1</v>
      </c>
      <c r="B909" s="52" t="s">
        <v>3286</v>
      </c>
      <c r="C909" s="44" t="s">
        <v>3287</v>
      </c>
      <c r="D909" s="44" t="s">
        <v>145</v>
      </c>
      <c r="E909" s="44" t="s">
        <v>51</v>
      </c>
      <c r="G909" s="44">
        <v>743</v>
      </c>
      <c r="H909" s="44" t="s">
        <v>2435</v>
      </c>
    </row>
    <row r="910" spans="1:8">
      <c r="A910" s="31">
        <f>COUNTIF('BOM Atual ZPCS12'!F:F,B910)+(1-(SUMIF(Invoice!$A:$A,$B910,Invoice!$B:$B)/100000000000))</f>
        <v>1</v>
      </c>
      <c r="B910" s="52" t="s">
        <v>3288</v>
      </c>
      <c r="C910" s="44" t="s">
        <v>3287</v>
      </c>
      <c r="D910" s="44" t="s">
        <v>145</v>
      </c>
      <c r="E910" s="44" t="s">
        <v>51</v>
      </c>
      <c r="G910" s="44">
        <v>743</v>
      </c>
      <c r="H910" s="44" t="s">
        <v>2435</v>
      </c>
    </row>
    <row r="911" spans="1:8">
      <c r="A911" s="31">
        <f>COUNTIF('BOM Atual ZPCS12'!F:F,B911)+(1-(SUMIF(Invoice!$A:$A,$B911,Invoice!$B:$B)/100000000000))</f>
        <v>1</v>
      </c>
      <c r="B911" s="52" t="s">
        <v>3289</v>
      </c>
      <c r="C911" s="44" t="s">
        <v>3290</v>
      </c>
      <c r="D911" s="44" t="s">
        <v>145</v>
      </c>
      <c r="E911" s="44" t="s">
        <v>51</v>
      </c>
      <c r="G911" s="44">
        <v>743</v>
      </c>
      <c r="H911" s="44" t="s">
        <v>2435</v>
      </c>
    </row>
    <row r="912" spans="1:8">
      <c r="A912" s="31">
        <f>COUNTIF('BOM Atual ZPCS12'!F:F,B912)+(1-(SUMIF(Invoice!$A:$A,$B912,Invoice!$B:$B)/100000000000))</f>
        <v>1</v>
      </c>
      <c r="B912" s="52" t="s">
        <v>3291</v>
      </c>
      <c r="C912" s="44" t="s">
        <v>3287</v>
      </c>
      <c r="D912" s="44" t="s">
        <v>145</v>
      </c>
      <c r="E912" s="44" t="s">
        <v>51</v>
      </c>
      <c r="G912" s="44">
        <v>743</v>
      </c>
      <c r="H912" s="44" t="s">
        <v>2435</v>
      </c>
    </row>
    <row r="913" spans="1:8">
      <c r="A913" s="31">
        <f>COUNTIF('BOM Atual ZPCS12'!F:F,B913)+(1-(SUMIF(Invoice!$A:$A,$B913,Invoice!$B:$B)/100000000000))</f>
        <v>1</v>
      </c>
      <c r="B913" s="52" t="s">
        <v>3292</v>
      </c>
      <c r="C913" s="44" t="s">
        <v>3293</v>
      </c>
      <c r="D913" s="44" t="s">
        <v>145</v>
      </c>
      <c r="E913" s="44" t="s">
        <v>51</v>
      </c>
      <c r="G913" s="44">
        <v>744</v>
      </c>
      <c r="H913" s="44" t="s">
        <v>2435</v>
      </c>
    </row>
    <row r="914" spans="1:8">
      <c r="A914" s="31">
        <f>COUNTIF('BOM Atual ZPCS12'!F:F,B914)+(1-(SUMIF(Invoice!$A:$A,$B914,Invoice!$B:$B)/100000000000))</f>
        <v>1</v>
      </c>
      <c r="B914" s="52" t="s">
        <v>3294</v>
      </c>
      <c r="C914" s="44" t="s">
        <v>3295</v>
      </c>
      <c r="D914" s="44" t="s">
        <v>145</v>
      </c>
      <c r="E914" s="44" t="s">
        <v>51</v>
      </c>
      <c r="G914" s="44">
        <v>744</v>
      </c>
      <c r="H914" s="44" t="s">
        <v>2435</v>
      </c>
    </row>
    <row r="915" spans="1:8">
      <c r="A915" s="31">
        <f>COUNTIF('BOM Atual ZPCS12'!F:F,B915)+(1-(SUMIF(Invoice!$A:$A,$B915,Invoice!$B:$B)/100000000000))</f>
        <v>1</v>
      </c>
      <c r="B915" s="52" t="s">
        <v>3296</v>
      </c>
      <c r="C915" s="44" t="s">
        <v>3297</v>
      </c>
      <c r="D915" s="44" t="s">
        <v>145</v>
      </c>
      <c r="E915" s="44" t="s">
        <v>51</v>
      </c>
      <c r="G915" s="44">
        <v>744</v>
      </c>
      <c r="H915" s="44" t="s">
        <v>2435</v>
      </c>
    </row>
    <row r="916" spans="1:8">
      <c r="A916" s="31">
        <f>COUNTIF('BOM Atual ZPCS12'!F:F,B916)+(1-(SUMIF(Invoice!$A:$A,$B916,Invoice!$B:$B)/100000000000))</f>
        <v>1</v>
      </c>
      <c r="B916" s="52" t="s">
        <v>3298</v>
      </c>
      <c r="C916" s="44" t="s">
        <v>3299</v>
      </c>
      <c r="D916" s="44" t="s">
        <v>145</v>
      </c>
      <c r="E916" s="44" t="s">
        <v>51</v>
      </c>
      <c r="G916" s="44">
        <v>744</v>
      </c>
      <c r="H916" s="44" t="s">
        <v>2435</v>
      </c>
    </row>
    <row r="917" spans="1:8">
      <c r="A917" s="31">
        <f>COUNTIF('BOM Atual ZPCS12'!F:F,B917)+(1-(SUMIF(Invoice!$A:$A,$B917,Invoice!$B:$B)/100000000000))</f>
        <v>1</v>
      </c>
      <c r="B917" s="52" t="s">
        <v>3300</v>
      </c>
      <c r="C917" s="44" t="s">
        <v>3295</v>
      </c>
      <c r="D917" s="44" t="s">
        <v>145</v>
      </c>
      <c r="E917" s="44" t="s">
        <v>51</v>
      </c>
      <c r="G917" s="44">
        <v>744</v>
      </c>
      <c r="H917" s="44" t="s">
        <v>2435</v>
      </c>
    </row>
    <row r="918" spans="1:8">
      <c r="A918" s="31">
        <f>COUNTIF('BOM Atual ZPCS12'!F:F,B918)+(1-(SUMIF(Invoice!$A:$A,$B918,Invoice!$B:$B)/100000000000))</f>
        <v>1</v>
      </c>
      <c r="B918" s="52" t="s">
        <v>3301</v>
      </c>
      <c r="C918" s="44" t="s">
        <v>3302</v>
      </c>
      <c r="D918" s="44" t="s">
        <v>145</v>
      </c>
      <c r="E918" s="44" t="s">
        <v>51</v>
      </c>
      <c r="G918" s="44">
        <v>745</v>
      </c>
      <c r="H918" s="44" t="s">
        <v>2435</v>
      </c>
    </row>
    <row r="919" spans="1:8">
      <c r="A919" s="31">
        <f>COUNTIF('BOM Atual ZPCS12'!F:F,B919)+(1-(SUMIF(Invoice!$A:$A,$B919,Invoice!$B:$B)/100000000000))</f>
        <v>1</v>
      </c>
      <c r="B919" s="52" t="s">
        <v>3303</v>
      </c>
      <c r="C919" s="44" t="s">
        <v>3304</v>
      </c>
      <c r="D919" s="44" t="s">
        <v>145</v>
      </c>
      <c r="E919" s="44" t="s">
        <v>51</v>
      </c>
      <c r="G919" s="44">
        <v>745</v>
      </c>
      <c r="H919" s="44" t="s">
        <v>2435</v>
      </c>
    </row>
    <row r="920" spans="1:8">
      <c r="A920" s="31">
        <f>COUNTIF('BOM Atual ZPCS12'!F:F,B920)+(1-(SUMIF(Invoice!$A:$A,$B920,Invoice!$B:$B)/100000000000))</f>
        <v>1</v>
      </c>
      <c r="B920" s="52" t="s">
        <v>3305</v>
      </c>
      <c r="C920" s="44" t="s">
        <v>3306</v>
      </c>
      <c r="D920" s="44" t="s">
        <v>145</v>
      </c>
      <c r="E920" s="44" t="s">
        <v>51</v>
      </c>
      <c r="G920" s="44">
        <v>745</v>
      </c>
      <c r="H920" s="44" t="s">
        <v>2435</v>
      </c>
    </row>
    <row r="921" spans="1:8">
      <c r="A921" s="31">
        <f>COUNTIF('BOM Atual ZPCS12'!F:F,B921)+(1-(SUMIF(Invoice!$A:$A,$B921,Invoice!$B:$B)/100000000000))</f>
        <v>1</v>
      </c>
      <c r="B921" s="52" t="s">
        <v>3307</v>
      </c>
      <c r="C921" s="44" t="s">
        <v>3308</v>
      </c>
      <c r="D921" s="44" t="s">
        <v>145</v>
      </c>
      <c r="E921" s="44" t="s">
        <v>51</v>
      </c>
      <c r="G921" s="44">
        <v>745</v>
      </c>
      <c r="H921" s="44" t="s">
        <v>2435</v>
      </c>
    </row>
    <row r="922" spans="1:8">
      <c r="A922" s="31">
        <f>COUNTIF('BOM Atual ZPCS12'!F:F,B922)+(1-(SUMIF(Invoice!$A:$A,$B922,Invoice!$B:$B)/100000000000))</f>
        <v>1</v>
      </c>
      <c r="B922" s="52" t="s">
        <v>3309</v>
      </c>
      <c r="C922" s="44" t="s">
        <v>3310</v>
      </c>
      <c r="D922" s="44" t="s">
        <v>145</v>
      </c>
      <c r="E922" s="44" t="s">
        <v>51</v>
      </c>
      <c r="G922" s="44">
        <v>746</v>
      </c>
      <c r="H922" s="44" t="s">
        <v>2435</v>
      </c>
    </row>
    <row r="923" spans="1:8">
      <c r="A923" s="31">
        <f>COUNTIF('BOM Atual ZPCS12'!F:F,B923)+(1-(SUMIF(Invoice!$A:$A,$B923,Invoice!$B:$B)/100000000000))</f>
        <v>2</v>
      </c>
      <c r="B923" s="52" t="s">
        <v>1498</v>
      </c>
      <c r="C923" s="44" t="s">
        <v>3311</v>
      </c>
      <c r="D923" s="44" t="s">
        <v>145</v>
      </c>
      <c r="E923" s="44" t="s">
        <v>51</v>
      </c>
      <c r="G923" s="44">
        <v>746</v>
      </c>
      <c r="H923" s="44" t="s">
        <v>2435</v>
      </c>
    </row>
    <row r="924" spans="1:8">
      <c r="A924" s="31">
        <f>COUNTIF('BOM Atual ZPCS12'!F:F,B924)+(1-(SUMIF(Invoice!$A:$A,$B924,Invoice!$B:$B)/100000000000))</f>
        <v>2</v>
      </c>
      <c r="B924" s="52" t="s">
        <v>1501</v>
      </c>
      <c r="C924" s="44" t="s">
        <v>3311</v>
      </c>
      <c r="D924" s="44" t="s">
        <v>145</v>
      </c>
      <c r="E924" s="44" t="s">
        <v>51</v>
      </c>
      <c r="G924" s="44">
        <v>746</v>
      </c>
      <c r="H924" s="44" t="s">
        <v>2435</v>
      </c>
    </row>
    <row r="925" spans="1:8">
      <c r="A925" s="31">
        <f>COUNTIF('BOM Atual ZPCS12'!F:F,B925)+(1-(SUMIF(Invoice!$A:$A,$B925,Invoice!$B:$B)/100000000000))</f>
        <v>2</v>
      </c>
      <c r="B925" s="52" t="s">
        <v>1502</v>
      </c>
      <c r="C925" s="44" t="s">
        <v>3310</v>
      </c>
      <c r="D925" s="44" t="s">
        <v>145</v>
      </c>
      <c r="E925" s="44" t="s">
        <v>51</v>
      </c>
      <c r="G925" s="44">
        <v>746</v>
      </c>
      <c r="H925" s="44" t="s">
        <v>2435</v>
      </c>
    </row>
    <row r="926" spans="1:8">
      <c r="A926" s="31">
        <f>COUNTIF('BOM Atual ZPCS12'!F:F,B926)+(1-(SUMIF(Invoice!$A:$A,$B926,Invoice!$B:$B)/100000000000))</f>
        <v>2</v>
      </c>
      <c r="B926" s="52" t="s">
        <v>1504</v>
      </c>
      <c r="C926" s="44" t="s">
        <v>3310</v>
      </c>
      <c r="D926" s="44" t="s">
        <v>145</v>
      </c>
      <c r="E926" s="44" t="s">
        <v>51</v>
      </c>
      <c r="G926" s="44">
        <v>746</v>
      </c>
      <c r="H926" s="44" t="s">
        <v>2435</v>
      </c>
    </row>
    <row r="927" spans="1:8">
      <c r="A927" s="31">
        <f>COUNTIF('BOM Atual ZPCS12'!F:F,B927)+(1-(SUMIF(Invoice!$A:$A,$B927,Invoice!$B:$B)/100000000000))</f>
        <v>1.9999999000000002</v>
      </c>
      <c r="B927" s="52" t="s">
        <v>1505</v>
      </c>
      <c r="C927" s="44" t="s">
        <v>3310</v>
      </c>
      <c r="D927" s="44" t="s">
        <v>145</v>
      </c>
      <c r="E927" s="44" t="s">
        <v>51</v>
      </c>
      <c r="G927" s="44">
        <v>746</v>
      </c>
      <c r="H927" s="44" t="s">
        <v>2435</v>
      </c>
    </row>
    <row r="928" spans="1:8">
      <c r="A928" s="31">
        <f>COUNTIF('BOM Atual ZPCS12'!F:F,B928)+(1-(SUMIF(Invoice!$A:$A,$B928,Invoice!$B:$B)/100000000000))</f>
        <v>1</v>
      </c>
      <c r="B928" s="52" t="s">
        <v>3312</v>
      </c>
      <c r="C928" s="44" t="s">
        <v>3313</v>
      </c>
      <c r="D928" s="44" t="s">
        <v>145</v>
      </c>
      <c r="E928" s="44" t="s">
        <v>51</v>
      </c>
      <c r="G928" s="44">
        <v>747</v>
      </c>
      <c r="H928" s="44" t="s">
        <v>52</v>
      </c>
    </row>
    <row r="929" spans="1:8">
      <c r="A929" s="31">
        <f>COUNTIF('BOM Atual ZPCS12'!F:F,B929)+(1-(SUMIF(Invoice!$A:$A,$B929,Invoice!$B:$B)/100000000000))</f>
        <v>1</v>
      </c>
      <c r="B929" s="52" t="s">
        <v>3314</v>
      </c>
      <c r="C929" s="44" t="s">
        <v>3315</v>
      </c>
      <c r="D929" s="44" t="s">
        <v>145</v>
      </c>
      <c r="E929" s="44" t="s">
        <v>51</v>
      </c>
      <c r="G929" s="44">
        <v>747</v>
      </c>
      <c r="H929" s="44" t="s">
        <v>52</v>
      </c>
    </row>
    <row r="930" spans="1:8">
      <c r="A930" s="31">
        <f>COUNTIF('BOM Atual ZPCS12'!F:F,B930)+(1-(SUMIF(Invoice!$A:$A,$B930,Invoice!$B:$B)/100000000000))</f>
        <v>1</v>
      </c>
      <c r="B930" s="52" t="s">
        <v>3316</v>
      </c>
      <c r="C930" s="44" t="s">
        <v>3317</v>
      </c>
      <c r="D930" s="44" t="s">
        <v>145</v>
      </c>
      <c r="E930" s="44" t="s">
        <v>51</v>
      </c>
      <c r="G930" s="44">
        <v>747</v>
      </c>
      <c r="H930" s="44" t="s">
        <v>52</v>
      </c>
    </row>
    <row r="931" spans="1:8">
      <c r="A931" s="31">
        <f>COUNTIF('BOM Atual ZPCS12'!F:F,B931)+(1-(SUMIF(Invoice!$A:$A,$B931,Invoice!$B:$B)/100000000000))</f>
        <v>1</v>
      </c>
      <c r="B931" s="52" t="s">
        <v>3318</v>
      </c>
      <c r="C931" s="44" t="s">
        <v>3319</v>
      </c>
      <c r="D931" s="44" t="s">
        <v>145</v>
      </c>
      <c r="E931" s="44" t="s">
        <v>51</v>
      </c>
      <c r="G931" s="44">
        <v>748</v>
      </c>
      <c r="H931" s="44" t="s">
        <v>2435</v>
      </c>
    </row>
    <row r="932" spans="1:8">
      <c r="A932" s="31">
        <f>COUNTIF('BOM Atual ZPCS12'!F:F,B932)+(1-(SUMIF(Invoice!$A:$A,$B932,Invoice!$B:$B)/100000000000))</f>
        <v>2</v>
      </c>
      <c r="B932" s="52" t="s">
        <v>3320</v>
      </c>
      <c r="C932" s="44" t="s">
        <v>3321</v>
      </c>
      <c r="D932" s="44" t="s">
        <v>145</v>
      </c>
      <c r="E932" s="44" t="s">
        <v>51</v>
      </c>
      <c r="G932" s="44">
        <v>748</v>
      </c>
      <c r="H932" s="44" t="s">
        <v>2435</v>
      </c>
    </row>
    <row r="933" spans="1:8">
      <c r="A933" s="31">
        <f>COUNTIF('BOM Atual ZPCS12'!F:F,B933)+(1-(SUMIF(Invoice!$A:$A,$B933,Invoice!$B:$B)/100000000000))</f>
        <v>2</v>
      </c>
      <c r="B933" s="52" t="s">
        <v>3322</v>
      </c>
      <c r="C933" s="44" t="s">
        <v>3323</v>
      </c>
      <c r="D933" s="44" t="s">
        <v>145</v>
      </c>
      <c r="E933" s="44" t="s">
        <v>51</v>
      </c>
      <c r="G933" s="44">
        <v>748</v>
      </c>
      <c r="H933" s="44" t="s">
        <v>2435</v>
      </c>
    </row>
    <row r="934" spans="1:8">
      <c r="A934" s="31">
        <f>COUNTIF('BOM Atual ZPCS12'!F:F,B934)+(1-(SUMIF(Invoice!$A:$A,$B934,Invoice!$B:$B)/100000000000))</f>
        <v>2</v>
      </c>
      <c r="B934" s="52" t="s">
        <v>3324</v>
      </c>
      <c r="C934" s="44" t="s">
        <v>3325</v>
      </c>
      <c r="D934" s="44" t="s">
        <v>145</v>
      </c>
      <c r="E934" s="44" t="s">
        <v>51</v>
      </c>
      <c r="G934" s="44">
        <v>748</v>
      </c>
      <c r="H934" s="44" t="s">
        <v>2435</v>
      </c>
    </row>
    <row r="935" spans="1:8">
      <c r="A935" s="31">
        <f>COUNTIF('BOM Atual ZPCS12'!F:F,B935)+(1-(SUMIF(Invoice!$A:$A,$B935,Invoice!$B:$B)/100000000000))</f>
        <v>2</v>
      </c>
      <c r="B935" s="52" t="s">
        <v>3326</v>
      </c>
      <c r="C935" s="44" t="s">
        <v>3327</v>
      </c>
      <c r="D935" s="44" t="s">
        <v>145</v>
      </c>
      <c r="E935" s="44" t="s">
        <v>51</v>
      </c>
      <c r="G935" s="44">
        <v>748</v>
      </c>
      <c r="H935" s="44" t="s">
        <v>2435</v>
      </c>
    </row>
    <row r="936" spans="1:8">
      <c r="A936" s="31">
        <f>COUNTIF('BOM Atual ZPCS12'!F:F,B936)+(1-(SUMIF(Invoice!$A:$A,$B936,Invoice!$B:$B)/100000000000))</f>
        <v>1.9999999000000002</v>
      </c>
      <c r="B936" s="52" t="s">
        <v>3328</v>
      </c>
      <c r="C936" s="44" t="s">
        <v>3329</v>
      </c>
      <c r="D936" s="44" t="s">
        <v>145</v>
      </c>
      <c r="E936" s="44" t="s">
        <v>51</v>
      </c>
      <c r="G936" s="44">
        <v>748</v>
      </c>
      <c r="H936" s="44" t="s">
        <v>2435</v>
      </c>
    </row>
    <row r="937" spans="1:8">
      <c r="A937" s="31">
        <f>COUNTIF('BOM Atual ZPCS12'!F:F,B937)+(1-(SUMIF(Invoice!$A:$A,$B937,Invoice!$B:$B)/100000000000))</f>
        <v>1</v>
      </c>
      <c r="B937" s="52" t="s">
        <v>3330</v>
      </c>
      <c r="C937" s="44" t="s">
        <v>3331</v>
      </c>
      <c r="D937" s="44" t="s">
        <v>145</v>
      </c>
      <c r="E937" s="44" t="s">
        <v>51</v>
      </c>
      <c r="G937" s="44">
        <v>749</v>
      </c>
      <c r="H937" s="44" t="s">
        <v>52</v>
      </c>
    </row>
    <row r="938" spans="1:8">
      <c r="A938" s="31">
        <f>COUNTIF('BOM Atual ZPCS12'!F:F,B938)+(1-(SUMIF(Invoice!$A:$A,$B938,Invoice!$B:$B)/100000000000))</f>
        <v>1</v>
      </c>
      <c r="B938" s="52" t="s">
        <v>3332</v>
      </c>
      <c r="C938" s="44" t="s">
        <v>3333</v>
      </c>
      <c r="D938" s="44" t="s">
        <v>145</v>
      </c>
      <c r="E938" s="44" t="s">
        <v>51</v>
      </c>
      <c r="G938" s="44">
        <v>749</v>
      </c>
      <c r="H938" s="44" t="s">
        <v>52</v>
      </c>
    </row>
    <row r="939" spans="1:8">
      <c r="A939" s="31">
        <f>COUNTIF('BOM Atual ZPCS12'!F:F,B939)+(1-(SUMIF(Invoice!$A:$A,$B939,Invoice!$B:$B)/100000000000))</f>
        <v>1</v>
      </c>
      <c r="B939" s="52" t="s">
        <v>3334</v>
      </c>
      <c r="C939" s="44" t="s">
        <v>3335</v>
      </c>
      <c r="D939" s="44" t="s">
        <v>145</v>
      </c>
      <c r="E939" s="44" t="s">
        <v>51</v>
      </c>
      <c r="G939" s="44">
        <v>749</v>
      </c>
      <c r="H939" s="44" t="s">
        <v>52</v>
      </c>
    </row>
    <row r="940" spans="1:8">
      <c r="A940" s="31">
        <f>COUNTIF('BOM Atual ZPCS12'!F:F,B940)+(1-(SUMIF(Invoice!$A:$A,$B940,Invoice!$B:$B)/100000000000))</f>
        <v>1.9999999000000002</v>
      </c>
      <c r="B940" s="52" t="s">
        <v>1521</v>
      </c>
      <c r="C940" s="44" t="s">
        <v>1522</v>
      </c>
      <c r="D940" s="44" t="s">
        <v>145</v>
      </c>
      <c r="E940" s="44" t="s">
        <v>51</v>
      </c>
      <c r="G940" s="44">
        <v>750</v>
      </c>
      <c r="H940" s="44" t="s">
        <v>2435</v>
      </c>
    </row>
    <row r="941" spans="1:8">
      <c r="A941" s="31">
        <f>COUNTIF('BOM Atual ZPCS12'!F:F,B941)+(1-(SUMIF(Invoice!$A:$A,$B941,Invoice!$B:$B)/100000000000))</f>
        <v>1</v>
      </c>
      <c r="B941" s="52" t="s">
        <v>3336</v>
      </c>
      <c r="C941" s="44" t="s">
        <v>3337</v>
      </c>
      <c r="D941" s="44" t="s">
        <v>145</v>
      </c>
      <c r="E941" s="44" t="s">
        <v>51</v>
      </c>
      <c r="G941" s="44">
        <v>750</v>
      </c>
      <c r="H941" s="44" t="s">
        <v>2435</v>
      </c>
    </row>
    <row r="942" spans="1:8">
      <c r="A942" s="31">
        <f>COUNTIF('BOM Atual ZPCS12'!F:F,B942)+(1-(SUMIF(Invoice!$A:$A,$B942,Invoice!$B:$B)/100000000000))</f>
        <v>2</v>
      </c>
      <c r="B942" s="52" t="s">
        <v>1524</v>
      </c>
      <c r="C942" s="44" t="s">
        <v>3338</v>
      </c>
      <c r="D942" s="44" t="s">
        <v>145</v>
      </c>
      <c r="E942" s="44" t="s">
        <v>51</v>
      </c>
      <c r="G942" s="44">
        <v>750</v>
      </c>
      <c r="H942" s="44" t="s">
        <v>2435</v>
      </c>
    </row>
    <row r="943" spans="1:8">
      <c r="A943" s="31">
        <f>COUNTIF('BOM Atual ZPCS12'!F:F,B943)+(1-(SUMIF(Invoice!$A:$A,$B943,Invoice!$B:$B)/100000000000))</f>
        <v>2</v>
      </c>
      <c r="B943" s="52" t="s">
        <v>1526</v>
      </c>
      <c r="C943" s="44" t="s">
        <v>3339</v>
      </c>
      <c r="D943" s="44" t="s">
        <v>145</v>
      </c>
      <c r="E943" s="44" t="s">
        <v>51</v>
      </c>
      <c r="G943" s="44">
        <v>750</v>
      </c>
      <c r="H943" s="44" t="s">
        <v>2435</v>
      </c>
    </row>
    <row r="944" spans="1:8">
      <c r="A944" s="31">
        <f>COUNTIF('BOM Atual ZPCS12'!F:F,B944)+(1-(SUMIF(Invoice!$A:$A,$B944,Invoice!$B:$B)/100000000000))</f>
        <v>2</v>
      </c>
      <c r="B944" s="52" t="s">
        <v>1528</v>
      </c>
      <c r="C944" s="44" t="s">
        <v>3337</v>
      </c>
      <c r="D944" s="44" t="s">
        <v>145</v>
      </c>
      <c r="E944" s="44" t="s">
        <v>51</v>
      </c>
      <c r="G944" s="44">
        <v>750</v>
      </c>
      <c r="H944" s="44" t="s">
        <v>2435</v>
      </c>
    </row>
    <row r="945" spans="1:8">
      <c r="A945" s="31">
        <f>COUNTIF('BOM Atual ZPCS12'!F:F,B945)+(1-(SUMIF(Invoice!$A:$A,$B945,Invoice!$B:$B)/100000000000))</f>
        <v>2</v>
      </c>
      <c r="B945" s="52" t="s">
        <v>1530</v>
      </c>
      <c r="C945" s="44" t="s">
        <v>3340</v>
      </c>
      <c r="D945" s="44" t="s">
        <v>145</v>
      </c>
      <c r="E945" s="44" t="s">
        <v>51</v>
      </c>
      <c r="G945" s="44">
        <v>750</v>
      </c>
      <c r="H945" s="44" t="s">
        <v>2435</v>
      </c>
    </row>
    <row r="946" spans="1:8">
      <c r="A946" s="31">
        <f>COUNTIF('BOM Atual ZPCS12'!F:F,B946)+(1-(SUMIF(Invoice!$A:$A,$B946,Invoice!$B:$B)/100000000000))</f>
        <v>2</v>
      </c>
      <c r="B946" s="52" t="s">
        <v>1437</v>
      </c>
      <c r="C946" s="44" t="s">
        <v>1438</v>
      </c>
      <c r="D946" s="44" t="s">
        <v>145</v>
      </c>
      <c r="E946" s="44" t="s">
        <v>51</v>
      </c>
      <c r="G946" s="44">
        <v>751</v>
      </c>
      <c r="H946" s="44" t="s">
        <v>2435</v>
      </c>
    </row>
    <row r="947" spans="1:8">
      <c r="A947" s="31">
        <f>COUNTIF('BOM Atual ZPCS12'!F:F,B947)+(1-(SUMIF(Invoice!$A:$A,$B947,Invoice!$B:$B)/100000000000))</f>
        <v>1</v>
      </c>
      <c r="B947" s="52" t="s">
        <v>3341</v>
      </c>
      <c r="C947" s="44" t="s">
        <v>3342</v>
      </c>
      <c r="D947" s="44" t="s">
        <v>145</v>
      </c>
      <c r="E947" s="44" t="s">
        <v>51</v>
      </c>
      <c r="G947" s="44">
        <v>751</v>
      </c>
      <c r="H947" s="44" t="s">
        <v>2435</v>
      </c>
    </row>
    <row r="948" spans="1:8">
      <c r="A948" s="31">
        <f>COUNTIF('BOM Atual ZPCS12'!F:F,B948)+(1-(SUMIF(Invoice!$A:$A,$B948,Invoice!$B:$B)/100000000000))</f>
        <v>2</v>
      </c>
      <c r="B948" s="52" t="s">
        <v>1440</v>
      </c>
      <c r="C948" s="44" t="s">
        <v>3343</v>
      </c>
      <c r="D948" s="44" t="s">
        <v>145</v>
      </c>
      <c r="E948" s="44" t="s">
        <v>51</v>
      </c>
      <c r="G948" s="44">
        <v>751</v>
      </c>
      <c r="H948" s="44" t="s">
        <v>2435</v>
      </c>
    </row>
    <row r="949" spans="1:8">
      <c r="A949" s="31">
        <f>COUNTIF('BOM Atual ZPCS12'!F:F,B949)+(1-(SUMIF(Invoice!$A:$A,$B949,Invoice!$B:$B)/100000000000))</f>
        <v>1.9999981999999998</v>
      </c>
      <c r="B949" s="52" t="s">
        <v>1442</v>
      </c>
      <c r="C949" s="44" t="s">
        <v>3343</v>
      </c>
      <c r="D949" s="44" t="s">
        <v>145</v>
      </c>
      <c r="E949" s="44" t="s">
        <v>51</v>
      </c>
      <c r="G949" s="44">
        <v>751</v>
      </c>
      <c r="H949" s="44" t="s">
        <v>2435</v>
      </c>
    </row>
    <row r="950" spans="1:8">
      <c r="A950" s="31">
        <f>COUNTIF('BOM Atual ZPCS12'!F:F,B950)+(1-(SUMIF(Invoice!$A:$A,$B950,Invoice!$B:$B)/100000000000))</f>
        <v>2</v>
      </c>
      <c r="B950" s="52" t="s">
        <v>1443</v>
      </c>
      <c r="C950" s="44" t="s">
        <v>3344</v>
      </c>
      <c r="D950" s="44" t="s">
        <v>145</v>
      </c>
      <c r="E950" s="44" t="s">
        <v>51</v>
      </c>
      <c r="G950" s="44">
        <v>751</v>
      </c>
      <c r="H950" s="44" t="s">
        <v>2435</v>
      </c>
    </row>
    <row r="951" spans="1:8">
      <c r="A951" s="31">
        <f>COUNTIF('BOM Atual ZPCS12'!F:F,B951)+(1-(SUMIF(Invoice!$A:$A,$B951,Invoice!$B:$B)/100000000000))</f>
        <v>2</v>
      </c>
      <c r="B951" s="52" t="s">
        <v>1445</v>
      </c>
      <c r="C951" s="44" t="s">
        <v>3342</v>
      </c>
      <c r="D951" s="44" t="s">
        <v>145</v>
      </c>
      <c r="E951" s="44" t="s">
        <v>51</v>
      </c>
      <c r="G951" s="44">
        <v>751</v>
      </c>
      <c r="H951" s="44" t="s">
        <v>2435</v>
      </c>
    </row>
    <row r="952" spans="1:8">
      <c r="A952" s="31">
        <f>COUNTIF('BOM Atual ZPCS12'!F:F,B952)+(1-(SUMIF(Invoice!$A:$A,$B952,Invoice!$B:$B)/100000000000))</f>
        <v>1</v>
      </c>
      <c r="B952" s="52" t="s">
        <v>3345</v>
      </c>
      <c r="C952" s="44" t="s">
        <v>3346</v>
      </c>
      <c r="D952" s="44" t="s">
        <v>145</v>
      </c>
      <c r="E952" s="44" t="s">
        <v>51</v>
      </c>
      <c r="G952" s="44">
        <v>752</v>
      </c>
      <c r="H952" s="44" t="s">
        <v>2435</v>
      </c>
    </row>
    <row r="953" spans="1:8">
      <c r="A953" s="31">
        <f>COUNTIF('BOM Atual ZPCS12'!F:F,B953)+(1-(SUMIF(Invoice!$A:$A,$B953,Invoice!$B:$B)/100000000000))</f>
        <v>2</v>
      </c>
      <c r="B953" s="52" t="s">
        <v>1541</v>
      </c>
      <c r="C953" s="44" t="s">
        <v>3347</v>
      </c>
      <c r="D953" s="44" t="s">
        <v>145</v>
      </c>
      <c r="E953" s="44" t="s">
        <v>51</v>
      </c>
      <c r="G953" s="44">
        <v>752</v>
      </c>
      <c r="H953" s="44" t="s">
        <v>2435</v>
      </c>
    </row>
    <row r="954" spans="1:8">
      <c r="A954" s="31">
        <f>COUNTIF('BOM Atual ZPCS12'!F:F,B954)+(1-(SUMIF(Invoice!$A:$A,$B954,Invoice!$B:$B)/100000000000))</f>
        <v>2</v>
      </c>
      <c r="B954" s="52" t="s">
        <v>1544</v>
      </c>
      <c r="C954" s="44" t="s">
        <v>3347</v>
      </c>
      <c r="D954" s="44" t="s">
        <v>145</v>
      </c>
      <c r="E954" s="44" t="s">
        <v>51</v>
      </c>
      <c r="G954" s="44">
        <v>752</v>
      </c>
      <c r="H954" s="44" t="s">
        <v>2435</v>
      </c>
    </row>
    <row r="955" spans="1:8">
      <c r="A955" s="31">
        <f>COUNTIF('BOM Atual ZPCS12'!F:F,B955)+(1-(SUMIF(Invoice!$A:$A,$B955,Invoice!$B:$B)/100000000000))</f>
        <v>2</v>
      </c>
      <c r="B955" s="52" t="s">
        <v>1545</v>
      </c>
      <c r="C955" s="44" t="s">
        <v>3347</v>
      </c>
      <c r="D955" s="44" t="s">
        <v>145</v>
      </c>
      <c r="E955" s="44" t="s">
        <v>51</v>
      </c>
      <c r="G955" s="44">
        <v>752</v>
      </c>
      <c r="H955" s="44" t="s">
        <v>2435</v>
      </c>
    </row>
    <row r="956" spans="1:8">
      <c r="A956" s="31">
        <f>COUNTIF('BOM Atual ZPCS12'!F:F,B956)+(1-(SUMIF(Invoice!$A:$A,$B956,Invoice!$B:$B)/100000000000))</f>
        <v>2</v>
      </c>
      <c r="B956" s="52" t="s">
        <v>1546</v>
      </c>
      <c r="C956" s="44" t="s">
        <v>3347</v>
      </c>
      <c r="D956" s="44" t="s">
        <v>145</v>
      </c>
      <c r="E956" s="44" t="s">
        <v>51</v>
      </c>
      <c r="G956" s="44">
        <v>752</v>
      </c>
      <c r="H956" s="44" t="s">
        <v>2435</v>
      </c>
    </row>
    <row r="957" spans="1:8">
      <c r="A957" s="31">
        <f>COUNTIF('BOM Atual ZPCS12'!F:F,B957)+(1-(SUMIF(Invoice!$A:$A,$B957,Invoice!$B:$B)/100000000000))</f>
        <v>1.9999999000000002</v>
      </c>
      <c r="B957" s="52" t="s">
        <v>1547</v>
      </c>
      <c r="C957" s="44" t="s">
        <v>3347</v>
      </c>
      <c r="D957" s="44" t="s">
        <v>145</v>
      </c>
      <c r="E957" s="44" t="s">
        <v>51</v>
      </c>
      <c r="G957" s="44">
        <v>752</v>
      </c>
      <c r="H957" s="44" t="s">
        <v>2435</v>
      </c>
    </row>
    <row r="958" spans="1:8">
      <c r="A958" s="31">
        <f>COUNTIF('BOM Atual ZPCS12'!F:F,B958)+(1-(SUMIF(Invoice!$A:$A,$B958,Invoice!$B:$B)/100000000000))</f>
        <v>1</v>
      </c>
      <c r="B958" s="52" t="s">
        <v>3348</v>
      </c>
      <c r="C958" s="44" t="s">
        <v>3349</v>
      </c>
      <c r="D958" s="44" t="s">
        <v>145</v>
      </c>
      <c r="E958" s="44" t="s">
        <v>51</v>
      </c>
      <c r="G958" s="44">
        <v>753</v>
      </c>
      <c r="H958" s="44" t="s">
        <v>2435</v>
      </c>
    </row>
    <row r="959" spans="1:8">
      <c r="A959" s="31">
        <f>COUNTIF('BOM Atual ZPCS12'!F:F,B959)+(1-(SUMIF(Invoice!$A:$A,$B959,Invoice!$B:$B)/100000000000))</f>
        <v>2</v>
      </c>
      <c r="B959" s="52" t="s">
        <v>1555</v>
      </c>
      <c r="C959" s="44" t="s">
        <v>3350</v>
      </c>
      <c r="D959" s="44" t="s">
        <v>145</v>
      </c>
      <c r="E959" s="44" t="s">
        <v>51</v>
      </c>
      <c r="G959" s="44">
        <v>753</v>
      </c>
      <c r="H959" s="44" t="s">
        <v>2435</v>
      </c>
    </row>
    <row r="960" spans="1:8">
      <c r="A960" s="31">
        <f>COUNTIF('BOM Atual ZPCS12'!F:F,B960)+(1-(SUMIF(Invoice!$A:$A,$B960,Invoice!$B:$B)/100000000000))</f>
        <v>2</v>
      </c>
      <c r="B960" s="52" t="s">
        <v>1558</v>
      </c>
      <c r="C960" s="44" t="s">
        <v>1559</v>
      </c>
      <c r="D960" s="44" t="s">
        <v>145</v>
      </c>
      <c r="E960" s="44" t="s">
        <v>51</v>
      </c>
      <c r="G960" s="44">
        <v>753</v>
      </c>
      <c r="H960" s="44" t="s">
        <v>2435</v>
      </c>
    </row>
    <row r="961" spans="1:8">
      <c r="A961" s="31">
        <f>COUNTIF('BOM Atual ZPCS12'!F:F,B961)+(1-(SUMIF(Invoice!$A:$A,$B961,Invoice!$B:$B)/100000000000))</f>
        <v>2</v>
      </c>
      <c r="B961" s="52" t="s">
        <v>1560</v>
      </c>
      <c r="C961" s="44" t="s">
        <v>3350</v>
      </c>
      <c r="D961" s="44" t="s">
        <v>145</v>
      </c>
      <c r="E961" s="44" t="s">
        <v>51</v>
      </c>
      <c r="G961" s="44">
        <v>753</v>
      </c>
      <c r="H961" s="44" t="s">
        <v>2435</v>
      </c>
    </row>
    <row r="962" spans="1:8">
      <c r="A962" s="31">
        <f>COUNTIF('BOM Atual ZPCS12'!F:F,B962)+(1-(SUMIF(Invoice!$A:$A,$B962,Invoice!$B:$B)/100000000000))</f>
        <v>2</v>
      </c>
      <c r="B962" s="52" t="s">
        <v>1561</v>
      </c>
      <c r="C962" s="44" t="s">
        <v>3350</v>
      </c>
      <c r="D962" s="44" t="s">
        <v>145</v>
      </c>
      <c r="E962" s="44" t="s">
        <v>51</v>
      </c>
      <c r="G962" s="44">
        <v>753</v>
      </c>
      <c r="H962" s="44" t="s">
        <v>2435</v>
      </c>
    </row>
    <row r="963" spans="1:8">
      <c r="A963" s="31">
        <f>COUNTIF('BOM Atual ZPCS12'!F:F,B963)+(1-(SUMIF(Invoice!$A:$A,$B963,Invoice!$B:$B)/100000000000))</f>
        <v>1.9999999000000002</v>
      </c>
      <c r="B963" s="52" t="s">
        <v>1562</v>
      </c>
      <c r="C963" s="44" t="s">
        <v>1563</v>
      </c>
      <c r="D963" s="44" t="s">
        <v>145</v>
      </c>
      <c r="E963" s="44" t="s">
        <v>51</v>
      </c>
      <c r="G963" s="44">
        <v>753</v>
      </c>
      <c r="H963" s="44" t="s">
        <v>2435</v>
      </c>
    </row>
    <row r="964" spans="1:8">
      <c r="A964" s="31">
        <f>COUNTIF('BOM Atual ZPCS12'!F:F,B964)+(1-(SUMIF(Invoice!$A:$A,$B964,Invoice!$B:$B)/100000000000))</f>
        <v>1</v>
      </c>
      <c r="B964" s="52" t="s">
        <v>3351</v>
      </c>
      <c r="C964" s="44" t="s">
        <v>3352</v>
      </c>
      <c r="D964" s="44" t="s">
        <v>145</v>
      </c>
      <c r="E964" s="44" t="s">
        <v>51</v>
      </c>
      <c r="G964" s="44">
        <v>754</v>
      </c>
      <c r="H964" s="44" t="s">
        <v>2435</v>
      </c>
    </row>
    <row r="965" spans="1:8">
      <c r="A965" s="31">
        <f>COUNTIF('BOM Atual ZPCS12'!F:F,B965)+(1-(SUMIF(Invoice!$A:$A,$B965,Invoice!$B:$B)/100000000000))</f>
        <v>1</v>
      </c>
      <c r="B965" s="52" t="s">
        <v>3353</v>
      </c>
      <c r="C965" s="44" t="s">
        <v>3354</v>
      </c>
      <c r="D965" s="44" t="s">
        <v>145</v>
      </c>
      <c r="E965" s="44" t="s">
        <v>51</v>
      </c>
      <c r="G965" s="44">
        <v>754</v>
      </c>
      <c r="H965" s="44" t="s">
        <v>2435</v>
      </c>
    </row>
    <row r="966" spans="1:8">
      <c r="A966" s="31">
        <f>COUNTIF('BOM Atual ZPCS12'!F:F,B966)+(1-(SUMIF(Invoice!$A:$A,$B966,Invoice!$B:$B)/100000000000))</f>
        <v>1</v>
      </c>
      <c r="B966" s="52" t="s">
        <v>3355</v>
      </c>
      <c r="C966" s="44" t="s">
        <v>3354</v>
      </c>
      <c r="D966" s="44" t="s">
        <v>145</v>
      </c>
      <c r="E966" s="44" t="s">
        <v>51</v>
      </c>
      <c r="G966" s="44">
        <v>754</v>
      </c>
      <c r="H966" s="44" t="s">
        <v>2435</v>
      </c>
    </row>
    <row r="967" spans="1:8">
      <c r="A967" s="31">
        <f>COUNTIF('BOM Atual ZPCS12'!F:F,B967)+(1-(SUMIF(Invoice!$A:$A,$B967,Invoice!$B:$B)/100000000000))</f>
        <v>1</v>
      </c>
      <c r="B967" s="52" t="s">
        <v>3356</v>
      </c>
      <c r="C967" s="44" t="s">
        <v>3354</v>
      </c>
      <c r="D967" s="44" t="s">
        <v>145</v>
      </c>
      <c r="E967" s="44" t="s">
        <v>51</v>
      </c>
      <c r="G967" s="44">
        <v>754</v>
      </c>
      <c r="H967" s="44" t="s">
        <v>2435</v>
      </c>
    </row>
    <row r="968" spans="1:8">
      <c r="A968" s="31">
        <f>COUNTIF('BOM Atual ZPCS12'!F:F,B968)+(1-(SUMIF(Invoice!$A:$A,$B968,Invoice!$B:$B)/100000000000))</f>
        <v>1</v>
      </c>
      <c r="B968" s="52" t="s">
        <v>3357</v>
      </c>
      <c r="C968" s="44" t="s">
        <v>3352</v>
      </c>
      <c r="D968" s="44" t="s">
        <v>145</v>
      </c>
      <c r="E968" s="44" t="s">
        <v>51</v>
      </c>
      <c r="G968" s="44">
        <v>754</v>
      </c>
      <c r="H968" s="44" t="s">
        <v>2435</v>
      </c>
    </row>
    <row r="969" spans="1:8">
      <c r="A969" s="31">
        <f>COUNTIF('BOM Atual ZPCS12'!F:F,B969)+(1-(SUMIF(Invoice!$A:$A,$B969,Invoice!$B:$B)/100000000000))</f>
        <v>2</v>
      </c>
      <c r="B969" s="52" t="s">
        <v>1447</v>
      </c>
      <c r="C969" s="44" t="s">
        <v>1448</v>
      </c>
      <c r="D969" s="44" t="s">
        <v>145</v>
      </c>
      <c r="E969" s="44" t="s">
        <v>51</v>
      </c>
      <c r="G969" s="44">
        <v>755</v>
      </c>
      <c r="H969" s="44" t="s">
        <v>2435</v>
      </c>
    </row>
    <row r="970" spans="1:8">
      <c r="A970" s="31">
        <f>COUNTIF('BOM Atual ZPCS12'!F:F,B970)+(1-(SUMIF(Invoice!$A:$A,$B970,Invoice!$B:$B)/100000000000))</f>
        <v>1</v>
      </c>
      <c r="B970" s="52" t="s">
        <v>3358</v>
      </c>
      <c r="C970" s="44" t="s">
        <v>3359</v>
      </c>
      <c r="D970" s="44" t="s">
        <v>145</v>
      </c>
      <c r="E970" s="44" t="s">
        <v>51</v>
      </c>
      <c r="G970" s="44">
        <v>755</v>
      </c>
      <c r="H970" s="44" t="s">
        <v>2435</v>
      </c>
    </row>
    <row r="971" spans="1:8">
      <c r="A971" s="31">
        <f>COUNTIF('BOM Atual ZPCS12'!F:F,B971)+(1-(SUMIF(Invoice!$A:$A,$B971,Invoice!$B:$B)/100000000000))</f>
        <v>2</v>
      </c>
      <c r="B971" s="52" t="s">
        <v>1450</v>
      </c>
      <c r="C971" s="44" t="s">
        <v>1451</v>
      </c>
      <c r="D971" s="44" t="s">
        <v>145</v>
      </c>
      <c r="E971" s="44" t="s">
        <v>51</v>
      </c>
      <c r="G971" s="44">
        <v>755</v>
      </c>
      <c r="H971" s="44" t="s">
        <v>2435</v>
      </c>
    </row>
    <row r="972" spans="1:8">
      <c r="A972" s="31">
        <f>COUNTIF('BOM Atual ZPCS12'!F:F,B972)+(1-(SUMIF(Invoice!$A:$A,$B972,Invoice!$B:$B)/100000000000))</f>
        <v>1</v>
      </c>
      <c r="B972" s="52" t="s">
        <v>3360</v>
      </c>
      <c r="C972" s="44" t="s">
        <v>3361</v>
      </c>
      <c r="D972" s="44" t="s">
        <v>145</v>
      </c>
      <c r="E972" s="44" t="s">
        <v>51</v>
      </c>
      <c r="G972" s="44">
        <v>755</v>
      </c>
      <c r="H972" s="44" t="s">
        <v>2435</v>
      </c>
    </row>
    <row r="973" spans="1:8">
      <c r="A973" s="31">
        <f>COUNTIF('BOM Atual ZPCS12'!F:F,B973)+(1-(SUMIF(Invoice!$A:$A,$B973,Invoice!$B:$B)/100000000000))</f>
        <v>1.9999999000000002</v>
      </c>
      <c r="B973" s="52" t="s">
        <v>1452</v>
      </c>
      <c r="C973" s="44" t="s">
        <v>1453</v>
      </c>
      <c r="D973" s="44" t="s">
        <v>145</v>
      </c>
      <c r="E973" s="44" t="s">
        <v>51</v>
      </c>
      <c r="G973" s="44">
        <v>755</v>
      </c>
      <c r="H973" s="44" t="s">
        <v>2435</v>
      </c>
    </row>
    <row r="974" spans="1:8">
      <c r="A974" s="31">
        <f>COUNTIF('BOM Atual ZPCS12'!F:F,B974)+(1-(SUMIF(Invoice!$A:$A,$B974,Invoice!$B:$B)/100000000000))</f>
        <v>1</v>
      </c>
      <c r="B974" s="52" t="s">
        <v>3362</v>
      </c>
      <c r="C974" s="44" t="s">
        <v>3363</v>
      </c>
      <c r="D974" s="44" t="s">
        <v>145</v>
      </c>
      <c r="E974" s="44" t="s">
        <v>51</v>
      </c>
      <c r="G974" s="44">
        <v>756</v>
      </c>
      <c r="H974" s="44" t="s">
        <v>52</v>
      </c>
    </row>
    <row r="975" spans="1:8">
      <c r="A975" s="31">
        <f>COUNTIF('BOM Atual ZPCS12'!F:F,B975)+(1-(SUMIF(Invoice!$A:$A,$B975,Invoice!$B:$B)/100000000000))</f>
        <v>1</v>
      </c>
      <c r="B975" s="52" t="s">
        <v>3364</v>
      </c>
      <c r="C975" s="44" t="s">
        <v>3365</v>
      </c>
      <c r="D975" s="44" t="s">
        <v>145</v>
      </c>
      <c r="E975" s="44" t="s">
        <v>51</v>
      </c>
      <c r="G975" s="44">
        <v>756</v>
      </c>
      <c r="H975" s="44" t="s">
        <v>52</v>
      </c>
    </row>
    <row r="976" spans="1:8">
      <c r="A976" s="31">
        <f>COUNTIF('BOM Atual ZPCS12'!F:F,B976)+(1-(SUMIF(Invoice!$A:$A,$B976,Invoice!$B:$B)/100000000000))</f>
        <v>1</v>
      </c>
      <c r="B976" s="52" t="s">
        <v>3366</v>
      </c>
      <c r="C976" s="44" t="s">
        <v>3367</v>
      </c>
      <c r="D976" s="44" t="s">
        <v>145</v>
      </c>
      <c r="E976" s="44" t="s">
        <v>51</v>
      </c>
      <c r="G976" s="44">
        <v>756</v>
      </c>
      <c r="H976" s="44" t="s">
        <v>52</v>
      </c>
    </row>
    <row r="977" spans="1:8">
      <c r="A977" s="31">
        <f>COUNTIF('BOM Atual ZPCS12'!F:F,B977)+(1-(SUMIF(Invoice!$A:$A,$B977,Invoice!$B:$B)/100000000000))</f>
        <v>1</v>
      </c>
      <c r="B977" s="52" t="s">
        <v>3368</v>
      </c>
      <c r="C977" s="44" t="s">
        <v>3369</v>
      </c>
      <c r="D977" s="44" t="s">
        <v>145</v>
      </c>
      <c r="E977" s="44" t="s">
        <v>51</v>
      </c>
      <c r="G977" s="44">
        <v>757</v>
      </c>
      <c r="H977" s="44" t="s">
        <v>2435</v>
      </c>
    </row>
    <row r="978" spans="1:8">
      <c r="A978" s="31">
        <f>COUNTIF('BOM Atual ZPCS12'!F:F,B978)+(1-(SUMIF(Invoice!$A:$A,$B978,Invoice!$B:$B)/100000000000))</f>
        <v>1.9999997999999999</v>
      </c>
      <c r="B978" s="52" t="s">
        <v>1602</v>
      </c>
      <c r="C978" s="44" t="s">
        <v>3369</v>
      </c>
      <c r="D978" s="44" t="s">
        <v>145</v>
      </c>
      <c r="E978" s="44" t="s">
        <v>51</v>
      </c>
      <c r="G978" s="44">
        <v>757</v>
      </c>
      <c r="H978" s="44" t="s">
        <v>2435</v>
      </c>
    </row>
    <row r="979" spans="1:8">
      <c r="A979" s="31">
        <f>COUNTIF('BOM Atual ZPCS12'!F:F,B979)+(1-(SUMIF(Invoice!$A:$A,$B979,Invoice!$B:$B)/100000000000))</f>
        <v>2</v>
      </c>
      <c r="B979" s="52" t="s">
        <v>1605</v>
      </c>
      <c r="C979" s="44" t="s">
        <v>3369</v>
      </c>
      <c r="D979" s="44" t="s">
        <v>145</v>
      </c>
      <c r="E979" s="44" t="s">
        <v>51</v>
      </c>
      <c r="G979" s="44">
        <v>757</v>
      </c>
      <c r="H979" s="44" t="s">
        <v>2435</v>
      </c>
    </row>
    <row r="980" spans="1:8">
      <c r="A980" s="31">
        <f>COUNTIF('BOM Atual ZPCS12'!F:F,B980)+(1-(SUMIF(Invoice!$A:$A,$B980,Invoice!$B:$B)/100000000000))</f>
        <v>2</v>
      </c>
      <c r="B980" s="52" t="s">
        <v>1606</v>
      </c>
      <c r="C980" s="44" t="s">
        <v>3369</v>
      </c>
      <c r="D980" s="44" t="s">
        <v>145</v>
      </c>
      <c r="E980" s="44" t="s">
        <v>51</v>
      </c>
      <c r="G980" s="44">
        <v>757</v>
      </c>
      <c r="H980" s="44" t="s">
        <v>2435</v>
      </c>
    </row>
    <row r="981" spans="1:8">
      <c r="A981" s="31">
        <f>COUNTIF('BOM Atual ZPCS12'!F:F,B981)+(1-(SUMIF(Invoice!$A:$A,$B981,Invoice!$B:$B)/100000000000))</f>
        <v>2</v>
      </c>
      <c r="B981" s="52" t="s">
        <v>1607</v>
      </c>
      <c r="C981" s="44" t="s">
        <v>3369</v>
      </c>
      <c r="D981" s="44" t="s">
        <v>145</v>
      </c>
      <c r="E981" s="44" t="s">
        <v>51</v>
      </c>
      <c r="G981" s="44">
        <v>757</v>
      </c>
      <c r="H981" s="44" t="s">
        <v>2435</v>
      </c>
    </row>
    <row r="982" spans="1:8">
      <c r="A982" s="31">
        <f>COUNTIF('BOM Atual ZPCS12'!F:F,B982)+(1-(SUMIF(Invoice!$A:$A,$B982,Invoice!$B:$B)/100000000000))</f>
        <v>1</v>
      </c>
      <c r="B982" s="52" t="s">
        <v>3370</v>
      </c>
      <c r="C982" s="44" t="s">
        <v>3371</v>
      </c>
      <c r="D982" s="44" t="s">
        <v>145</v>
      </c>
      <c r="E982" s="44" t="s">
        <v>51</v>
      </c>
      <c r="G982" s="44">
        <v>758</v>
      </c>
      <c r="H982" s="44" t="s">
        <v>2435</v>
      </c>
    </row>
    <row r="983" spans="1:8">
      <c r="A983" s="31">
        <f>COUNTIF('BOM Atual ZPCS12'!F:F,B983)+(1-(SUMIF(Invoice!$A:$A,$B983,Invoice!$B:$B)/100000000000))</f>
        <v>1.9999989999999999</v>
      </c>
      <c r="B983" s="52" t="s">
        <v>1618</v>
      </c>
      <c r="C983" s="44" t="s">
        <v>3371</v>
      </c>
      <c r="D983" s="44" t="s">
        <v>145</v>
      </c>
      <c r="E983" s="44" t="s">
        <v>51</v>
      </c>
      <c r="G983" s="44">
        <v>758</v>
      </c>
      <c r="H983" s="44" t="s">
        <v>2435</v>
      </c>
    </row>
    <row r="984" spans="1:8">
      <c r="A984" s="31">
        <f>COUNTIF('BOM Atual ZPCS12'!F:F,B984)+(1-(SUMIF(Invoice!$A:$A,$B984,Invoice!$B:$B)/100000000000))</f>
        <v>2</v>
      </c>
      <c r="B984" s="52" t="s">
        <v>1621</v>
      </c>
      <c r="C984" s="44" t="s">
        <v>3371</v>
      </c>
      <c r="D984" s="44" t="s">
        <v>145</v>
      </c>
      <c r="E984" s="44" t="s">
        <v>51</v>
      </c>
      <c r="G984" s="44">
        <v>758</v>
      </c>
      <c r="H984" s="44" t="s">
        <v>2435</v>
      </c>
    </row>
    <row r="985" spans="1:8">
      <c r="A985" s="31">
        <f>COUNTIF('BOM Atual ZPCS12'!F:F,B985)+(1-(SUMIF(Invoice!$A:$A,$B985,Invoice!$B:$B)/100000000000))</f>
        <v>2</v>
      </c>
      <c r="B985" s="52" t="s">
        <v>1622</v>
      </c>
      <c r="C985" s="44" t="s">
        <v>3371</v>
      </c>
      <c r="D985" s="44" t="s">
        <v>145</v>
      </c>
      <c r="E985" s="44" t="s">
        <v>51</v>
      </c>
      <c r="G985" s="44">
        <v>758</v>
      </c>
      <c r="H985" s="44" t="s">
        <v>2435</v>
      </c>
    </row>
    <row r="986" spans="1:8">
      <c r="A986" s="31">
        <f>COUNTIF('BOM Atual ZPCS12'!F:F,B986)+(1-(SUMIF(Invoice!$A:$A,$B986,Invoice!$B:$B)/100000000000))</f>
        <v>2</v>
      </c>
      <c r="B986" s="52" t="s">
        <v>1623</v>
      </c>
      <c r="C986" s="44" t="s">
        <v>1624</v>
      </c>
      <c r="D986" s="44" t="s">
        <v>145</v>
      </c>
      <c r="E986" s="44" t="s">
        <v>51</v>
      </c>
      <c r="G986" s="44">
        <v>758</v>
      </c>
      <c r="H986" s="44" t="s">
        <v>2435</v>
      </c>
    </row>
    <row r="987" spans="1:8">
      <c r="A987" s="31">
        <f>COUNTIF('BOM Atual ZPCS12'!F:F,B987)+(1-(SUMIF(Invoice!$A:$A,$B987,Invoice!$B:$B)/100000000000))</f>
        <v>2</v>
      </c>
      <c r="B987" s="52" t="s">
        <v>1625</v>
      </c>
      <c r="C987" s="44" t="s">
        <v>1626</v>
      </c>
      <c r="D987" s="44" t="s">
        <v>145</v>
      </c>
      <c r="E987" s="44" t="s">
        <v>51</v>
      </c>
      <c r="G987" s="44">
        <v>758</v>
      </c>
      <c r="H987" s="44" t="s">
        <v>2435</v>
      </c>
    </row>
    <row r="988" spans="1:8">
      <c r="A988" s="31">
        <f>COUNTIF('BOM Atual ZPCS12'!F:F,B988)+(1-(SUMIF(Invoice!$A:$A,$B988,Invoice!$B:$B)/100000000000))</f>
        <v>1</v>
      </c>
      <c r="B988" s="52" t="s">
        <v>3372</v>
      </c>
      <c r="C988" s="44" t="s">
        <v>3373</v>
      </c>
      <c r="D988" s="44" t="s">
        <v>145</v>
      </c>
      <c r="E988" s="44" t="s">
        <v>51</v>
      </c>
      <c r="G988" s="44">
        <v>759</v>
      </c>
      <c r="H988" s="44" t="s">
        <v>2435</v>
      </c>
    </row>
    <row r="989" spans="1:8">
      <c r="A989" s="31">
        <f>COUNTIF('BOM Atual ZPCS12'!F:F,B989)+(1-(SUMIF(Invoice!$A:$A,$B989,Invoice!$B:$B)/100000000000))</f>
        <v>2</v>
      </c>
      <c r="B989" s="52" t="s">
        <v>1651</v>
      </c>
      <c r="C989" s="44" t="s">
        <v>1652</v>
      </c>
      <c r="D989" s="44" t="s">
        <v>145</v>
      </c>
      <c r="E989" s="44" t="s">
        <v>51</v>
      </c>
      <c r="G989" s="44">
        <v>759</v>
      </c>
      <c r="H989" s="44" t="s">
        <v>2435</v>
      </c>
    </row>
    <row r="990" spans="1:8">
      <c r="A990" s="31">
        <f>COUNTIF('BOM Atual ZPCS12'!F:F,B990)+(1-(SUMIF(Invoice!$A:$A,$B990,Invoice!$B:$B)/100000000000))</f>
        <v>2</v>
      </c>
      <c r="B990" s="52" t="s">
        <v>1654</v>
      </c>
      <c r="C990" s="44" t="s">
        <v>3374</v>
      </c>
      <c r="D990" s="44" t="s">
        <v>145</v>
      </c>
      <c r="E990" s="44" t="s">
        <v>51</v>
      </c>
      <c r="G990" s="44">
        <v>759</v>
      </c>
      <c r="H990" s="44" t="s">
        <v>2435</v>
      </c>
    </row>
    <row r="991" spans="1:8">
      <c r="A991" s="31">
        <f>COUNTIF('BOM Atual ZPCS12'!F:F,B991)+(1-(SUMIF(Invoice!$A:$A,$B991,Invoice!$B:$B)/100000000000))</f>
        <v>2</v>
      </c>
      <c r="B991" s="52" t="s">
        <v>1656</v>
      </c>
      <c r="C991" s="44" t="s">
        <v>3373</v>
      </c>
      <c r="D991" s="44" t="s">
        <v>145</v>
      </c>
      <c r="E991" s="44" t="s">
        <v>51</v>
      </c>
      <c r="G991" s="44">
        <v>759</v>
      </c>
      <c r="H991" s="44" t="s">
        <v>2435</v>
      </c>
    </row>
    <row r="992" spans="1:8">
      <c r="A992" s="31">
        <f>COUNTIF('BOM Atual ZPCS12'!F:F,B992)+(1-(SUMIF(Invoice!$A:$A,$B992,Invoice!$B:$B)/100000000000))</f>
        <v>2</v>
      </c>
      <c r="B992" s="52" t="s">
        <v>1658</v>
      </c>
      <c r="C992" s="44" t="s">
        <v>3374</v>
      </c>
      <c r="D992" s="44" t="s">
        <v>145</v>
      </c>
      <c r="E992" s="44" t="s">
        <v>51</v>
      </c>
      <c r="G992" s="44">
        <v>759</v>
      </c>
      <c r="H992" s="44" t="s">
        <v>2435</v>
      </c>
    </row>
    <row r="993" spans="1:8">
      <c r="A993" s="31">
        <f>COUNTIF('BOM Atual ZPCS12'!F:F,B993)+(1-(SUMIF(Invoice!$A:$A,$B993,Invoice!$B:$B)/100000000000))</f>
        <v>1.9999999000000002</v>
      </c>
      <c r="B993" s="52" t="s">
        <v>1659</v>
      </c>
      <c r="C993" s="44" t="s">
        <v>3373</v>
      </c>
      <c r="D993" s="44" t="s">
        <v>145</v>
      </c>
      <c r="E993" s="44" t="s">
        <v>51</v>
      </c>
      <c r="G993" s="44">
        <v>759</v>
      </c>
      <c r="H993" s="44" t="s">
        <v>2435</v>
      </c>
    </row>
    <row r="994" spans="1:8">
      <c r="A994" s="31">
        <f>COUNTIF('BOM Atual ZPCS12'!F:F,B994)+(1-(SUMIF(Invoice!$A:$A,$B994,Invoice!$B:$B)/100000000000))</f>
        <v>1</v>
      </c>
      <c r="B994" s="52" t="s">
        <v>3375</v>
      </c>
      <c r="C994" s="44" t="s">
        <v>3376</v>
      </c>
      <c r="D994" s="44" t="s">
        <v>145</v>
      </c>
      <c r="E994" s="44" t="s">
        <v>51</v>
      </c>
      <c r="G994" s="44">
        <v>760</v>
      </c>
      <c r="H994" s="44" t="s">
        <v>2435</v>
      </c>
    </row>
    <row r="995" spans="1:8">
      <c r="A995" s="31">
        <f>COUNTIF('BOM Atual ZPCS12'!F:F,B995)+(1-(SUMIF(Invoice!$A:$A,$B995,Invoice!$B:$B)/100000000000))</f>
        <v>2</v>
      </c>
      <c r="B995" s="52" t="s">
        <v>1665</v>
      </c>
      <c r="C995" s="44" t="s">
        <v>1666</v>
      </c>
      <c r="D995" s="44" t="s">
        <v>145</v>
      </c>
      <c r="E995" s="44" t="s">
        <v>51</v>
      </c>
      <c r="G995" s="44">
        <v>760</v>
      </c>
      <c r="H995" s="44" t="s">
        <v>2435</v>
      </c>
    </row>
    <row r="996" spans="1:8">
      <c r="A996" s="31">
        <f>COUNTIF('BOM Atual ZPCS12'!F:F,B996)+(1-(SUMIF(Invoice!$A:$A,$B996,Invoice!$B:$B)/100000000000))</f>
        <v>2</v>
      </c>
      <c r="B996" s="52" t="s">
        <v>1668</v>
      </c>
      <c r="C996" s="44" t="s">
        <v>1669</v>
      </c>
      <c r="D996" s="44" t="s">
        <v>145</v>
      </c>
      <c r="E996" s="44" t="s">
        <v>51</v>
      </c>
      <c r="G996" s="44">
        <v>760</v>
      </c>
      <c r="H996" s="44" t="s">
        <v>2435</v>
      </c>
    </row>
    <row r="997" spans="1:8">
      <c r="A997" s="31">
        <f>COUNTIF('BOM Atual ZPCS12'!F:F,B997)+(1-(SUMIF(Invoice!$A:$A,$B997,Invoice!$B:$B)/100000000000))</f>
        <v>1.99999992</v>
      </c>
      <c r="B997" s="52" t="s">
        <v>1670</v>
      </c>
      <c r="C997" s="44" t="s">
        <v>1671</v>
      </c>
      <c r="D997" s="44" t="s">
        <v>145</v>
      </c>
      <c r="E997" s="44" t="s">
        <v>51</v>
      </c>
      <c r="G997" s="44">
        <v>760</v>
      </c>
      <c r="H997" s="44" t="s">
        <v>2435</v>
      </c>
    </row>
    <row r="998" spans="1:8">
      <c r="A998" s="31">
        <f>COUNTIF('BOM Atual ZPCS12'!F:F,B998)+(1-(SUMIF(Invoice!$A:$A,$B998,Invoice!$B:$B)/100000000000))</f>
        <v>1</v>
      </c>
      <c r="B998" s="52" t="s">
        <v>3377</v>
      </c>
      <c r="C998" s="44" t="s">
        <v>3378</v>
      </c>
      <c r="D998" s="44" t="s">
        <v>145</v>
      </c>
      <c r="E998" s="44" t="s">
        <v>51</v>
      </c>
      <c r="G998" s="44">
        <v>761</v>
      </c>
      <c r="H998" s="44" t="s">
        <v>2435</v>
      </c>
    </row>
    <row r="999" spans="1:8">
      <c r="A999" s="31">
        <f>COUNTIF('BOM Atual ZPCS12'!F:F,B999)+(1-(SUMIF(Invoice!$A:$A,$B999,Invoice!$B:$B)/100000000000))</f>
        <v>1.9999996</v>
      </c>
      <c r="B999" s="52" t="s">
        <v>1672</v>
      </c>
      <c r="C999" s="44" t="s">
        <v>3378</v>
      </c>
      <c r="D999" s="44" t="s">
        <v>145</v>
      </c>
      <c r="E999" s="44" t="s">
        <v>51</v>
      </c>
      <c r="G999" s="44">
        <v>761</v>
      </c>
      <c r="H999" s="44" t="s">
        <v>2435</v>
      </c>
    </row>
    <row r="1000" spans="1:8">
      <c r="A1000" s="31">
        <f>COUNTIF('BOM Atual ZPCS12'!F:F,B1000)+(1-(SUMIF(Invoice!$A:$A,$B1000,Invoice!$B:$B)/100000000000))</f>
        <v>2</v>
      </c>
      <c r="B1000" s="52" t="s">
        <v>1675</v>
      </c>
      <c r="C1000" s="44" t="s">
        <v>3378</v>
      </c>
      <c r="D1000" s="44" t="s">
        <v>145</v>
      </c>
      <c r="E1000" s="44" t="s">
        <v>51</v>
      </c>
      <c r="G1000" s="44">
        <v>761</v>
      </c>
      <c r="H1000" s="44" t="s">
        <v>2435</v>
      </c>
    </row>
    <row r="1001" spans="1:8">
      <c r="A1001" s="31">
        <f>COUNTIF('BOM Atual ZPCS12'!F:F,B1001)+(1-(SUMIF(Invoice!$A:$A,$B1001,Invoice!$B:$B)/100000000000))</f>
        <v>2</v>
      </c>
      <c r="B1001" s="52" t="s">
        <v>1676</v>
      </c>
      <c r="C1001" s="44" t="s">
        <v>3379</v>
      </c>
      <c r="D1001" s="44" t="s">
        <v>145</v>
      </c>
      <c r="E1001" s="44" t="s">
        <v>51</v>
      </c>
      <c r="G1001" s="44">
        <v>761</v>
      </c>
      <c r="H1001" s="44" t="s">
        <v>2435</v>
      </c>
    </row>
    <row r="1002" spans="1:8">
      <c r="A1002" s="31">
        <f>COUNTIF('BOM Atual ZPCS12'!F:F,B1002)+(1-(SUMIF(Invoice!$A:$A,$B1002,Invoice!$B:$B)/100000000000))</f>
        <v>2</v>
      </c>
      <c r="B1002" s="52" t="s">
        <v>1678</v>
      </c>
      <c r="C1002" s="44" t="s">
        <v>1679</v>
      </c>
      <c r="D1002" s="44" t="s">
        <v>145</v>
      </c>
      <c r="E1002" s="44" t="s">
        <v>51</v>
      </c>
      <c r="G1002" s="44">
        <v>761</v>
      </c>
      <c r="H1002" s="44" t="s">
        <v>2435</v>
      </c>
    </row>
    <row r="1003" spans="1:8">
      <c r="A1003" s="31">
        <f>COUNTIF('BOM Atual ZPCS12'!F:F,B1003)+(1-(SUMIF(Invoice!$A:$A,$B1003,Invoice!$B:$B)/100000000000))</f>
        <v>2</v>
      </c>
      <c r="B1003" s="52" t="s">
        <v>1680</v>
      </c>
      <c r="C1003" s="44" t="s">
        <v>3379</v>
      </c>
      <c r="D1003" s="44" t="s">
        <v>145</v>
      </c>
      <c r="E1003" s="44" t="s">
        <v>51</v>
      </c>
      <c r="G1003" s="44">
        <v>761</v>
      </c>
      <c r="H1003" s="44" t="s">
        <v>2435</v>
      </c>
    </row>
    <row r="1004" spans="1:8">
      <c r="A1004" s="31">
        <f>COUNTIF('BOM Atual ZPCS12'!F:F,B1004)+(1-(SUMIF(Invoice!$A:$A,$B1004,Invoice!$B:$B)/100000000000))</f>
        <v>1</v>
      </c>
      <c r="B1004" s="52" t="s">
        <v>3380</v>
      </c>
      <c r="C1004" s="44" t="s">
        <v>3381</v>
      </c>
      <c r="D1004" s="44" t="s">
        <v>145</v>
      </c>
      <c r="E1004" s="44" t="s">
        <v>51</v>
      </c>
      <c r="G1004" s="44">
        <v>762</v>
      </c>
      <c r="H1004" s="44" t="s">
        <v>2435</v>
      </c>
    </row>
    <row r="1005" spans="1:8">
      <c r="A1005" s="31">
        <f>COUNTIF('BOM Atual ZPCS12'!F:F,B1005)+(1-(SUMIF(Invoice!$A:$A,$B1005,Invoice!$B:$B)/100000000000))</f>
        <v>1</v>
      </c>
      <c r="B1005" s="52" t="s">
        <v>3382</v>
      </c>
      <c r="C1005" s="44" t="s">
        <v>3381</v>
      </c>
      <c r="D1005" s="44" t="s">
        <v>145</v>
      </c>
      <c r="E1005" s="44" t="s">
        <v>51</v>
      </c>
      <c r="G1005" s="44">
        <v>762</v>
      </c>
      <c r="H1005" s="44" t="s">
        <v>2435</v>
      </c>
    </row>
    <row r="1006" spans="1:8">
      <c r="A1006" s="31">
        <f>COUNTIF('BOM Atual ZPCS12'!F:F,B1006)+(1-(SUMIF(Invoice!$A:$A,$B1006,Invoice!$B:$B)/100000000000))</f>
        <v>1</v>
      </c>
      <c r="B1006" s="52" t="s">
        <v>3383</v>
      </c>
      <c r="C1006" s="44" t="s">
        <v>3381</v>
      </c>
      <c r="D1006" s="44" t="s">
        <v>145</v>
      </c>
      <c r="E1006" s="44" t="s">
        <v>51</v>
      </c>
      <c r="G1006" s="44">
        <v>762</v>
      </c>
      <c r="H1006" s="44" t="s">
        <v>2435</v>
      </c>
    </row>
    <row r="1007" spans="1:8">
      <c r="A1007" s="31">
        <f>COUNTIF('BOM Atual ZPCS12'!F:F,B1007)+(1-(SUMIF(Invoice!$A:$A,$B1007,Invoice!$B:$B)/100000000000))</f>
        <v>1</v>
      </c>
      <c r="B1007" s="52" t="s">
        <v>3384</v>
      </c>
      <c r="C1007" s="44" t="s">
        <v>3381</v>
      </c>
      <c r="D1007" s="44" t="s">
        <v>145</v>
      </c>
      <c r="E1007" s="44" t="s">
        <v>51</v>
      </c>
      <c r="G1007" s="44">
        <v>762</v>
      </c>
      <c r="H1007" s="44" t="s">
        <v>2435</v>
      </c>
    </row>
    <row r="1008" spans="1:8">
      <c r="A1008" s="31">
        <f>COUNTIF('BOM Atual ZPCS12'!F:F,B1008)+(1-(SUMIF(Invoice!$A:$A,$B1008,Invoice!$B:$B)/100000000000))</f>
        <v>1</v>
      </c>
      <c r="B1008" s="52" t="s">
        <v>3385</v>
      </c>
      <c r="C1008" s="44" t="s">
        <v>3386</v>
      </c>
      <c r="D1008" s="44" t="s">
        <v>145</v>
      </c>
      <c r="E1008" s="44" t="s">
        <v>51</v>
      </c>
      <c r="G1008" s="44">
        <v>762</v>
      </c>
      <c r="H1008" s="44" t="s">
        <v>2435</v>
      </c>
    </row>
    <row r="1009" spans="1:8">
      <c r="A1009" s="31">
        <f>COUNTIF('BOM Atual ZPCS12'!F:F,B1009)+(1-(SUMIF(Invoice!$A:$A,$B1009,Invoice!$B:$B)/100000000000))</f>
        <v>1</v>
      </c>
      <c r="B1009" s="52" t="s">
        <v>3387</v>
      </c>
      <c r="C1009" s="44" t="s">
        <v>3388</v>
      </c>
      <c r="D1009" s="44" t="s">
        <v>145</v>
      </c>
      <c r="E1009" s="44" t="s">
        <v>51</v>
      </c>
      <c r="G1009" s="44">
        <v>763</v>
      </c>
      <c r="H1009" s="44" t="s">
        <v>2435</v>
      </c>
    </row>
    <row r="1010" spans="1:8">
      <c r="A1010" s="31">
        <f>COUNTIF('BOM Atual ZPCS12'!F:F,B1010)+(1-(SUMIF(Invoice!$A:$A,$B1010,Invoice!$B:$B)/100000000000))</f>
        <v>2</v>
      </c>
      <c r="B1010" s="52" t="s">
        <v>1681</v>
      </c>
      <c r="C1010" s="44" t="s">
        <v>3388</v>
      </c>
      <c r="D1010" s="44" t="s">
        <v>145</v>
      </c>
      <c r="E1010" s="44" t="s">
        <v>51</v>
      </c>
      <c r="G1010" s="44">
        <v>763</v>
      </c>
      <c r="H1010" s="44" t="s">
        <v>2435</v>
      </c>
    </row>
    <row r="1011" spans="1:8">
      <c r="A1011" s="31">
        <f>COUNTIF('BOM Atual ZPCS12'!F:F,B1011)+(1-(SUMIF(Invoice!$A:$A,$B1011,Invoice!$B:$B)/100000000000))</f>
        <v>2</v>
      </c>
      <c r="B1011" s="52" t="s">
        <v>1684</v>
      </c>
      <c r="C1011" s="44" t="s">
        <v>3388</v>
      </c>
      <c r="D1011" s="44" t="s">
        <v>145</v>
      </c>
      <c r="E1011" s="44" t="s">
        <v>51</v>
      </c>
      <c r="G1011" s="44">
        <v>763</v>
      </c>
      <c r="H1011" s="44" t="s">
        <v>2435</v>
      </c>
    </row>
    <row r="1012" spans="1:8">
      <c r="A1012" s="31">
        <f>COUNTIF('BOM Atual ZPCS12'!F:F,B1012)+(1-(SUMIF(Invoice!$A:$A,$B1012,Invoice!$B:$B)/100000000000))</f>
        <v>2</v>
      </c>
      <c r="B1012" s="52" t="s">
        <v>1685</v>
      </c>
      <c r="C1012" s="44" t="s">
        <v>3389</v>
      </c>
      <c r="D1012" s="44" t="s">
        <v>145</v>
      </c>
      <c r="E1012" s="44" t="s">
        <v>51</v>
      </c>
      <c r="G1012" s="44">
        <v>763</v>
      </c>
      <c r="H1012" s="44" t="s">
        <v>2435</v>
      </c>
    </row>
    <row r="1013" spans="1:8">
      <c r="A1013" s="31">
        <f>COUNTIF('BOM Atual ZPCS12'!F:F,B1013)+(1-(SUMIF(Invoice!$A:$A,$B1013,Invoice!$B:$B)/100000000000))</f>
        <v>1</v>
      </c>
      <c r="B1013" s="52" t="s">
        <v>3390</v>
      </c>
      <c r="C1013" s="44" t="s">
        <v>3388</v>
      </c>
      <c r="D1013" s="44" t="s">
        <v>145</v>
      </c>
      <c r="E1013" s="44" t="s">
        <v>51</v>
      </c>
      <c r="G1013" s="44">
        <v>763</v>
      </c>
      <c r="H1013" s="44" t="s">
        <v>2435</v>
      </c>
    </row>
    <row r="1014" spans="1:8">
      <c r="A1014" s="31">
        <f>COUNTIF('BOM Atual ZPCS12'!F:F,B1014)+(1-(SUMIF(Invoice!$A:$A,$B1014,Invoice!$B:$B)/100000000000))</f>
        <v>2</v>
      </c>
      <c r="B1014" s="52" t="s">
        <v>1687</v>
      </c>
      <c r="C1014" s="44" t="s">
        <v>1688</v>
      </c>
      <c r="D1014" s="44" t="s">
        <v>145</v>
      </c>
      <c r="E1014" s="44" t="s">
        <v>51</v>
      </c>
      <c r="G1014" s="44">
        <v>763</v>
      </c>
      <c r="H1014" s="44" t="s">
        <v>2435</v>
      </c>
    </row>
    <row r="1015" spans="1:8">
      <c r="A1015" s="31">
        <f>COUNTIF('BOM Atual ZPCS12'!F:F,B1015)+(1-(SUMIF(Invoice!$A:$A,$B1015,Invoice!$B:$B)/100000000000))</f>
        <v>1.99999908</v>
      </c>
      <c r="B1015" s="52" t="s">
        <v>1689</v>
      </c>
      <c r="C1015" s="44" t="s">
        <v>3391</v>
      </c>
      <c r="D1015" s="44" t="s">
        <v>145</v>
      </c>
      <c r="E1015" s="44" t="s">
        <v>51</v>
      </c>
      <c r="G1015" s="44">
        <v>763</v>
      </c>
      <c r="H1015" s="44" t="s">
        <v>2435</v>
      </c>
    </row>
    <row r="1016" spans="1:8">
      <c r="A1016" s="31">
        <f>COUNTIF('BOM Atual ZPCS12'!F:F,B1016)+(1-(SUMIF(Invoice!$A:$A,$B1016,Invoice!$B:$B)/100000000000))</f>
        <v>1</v>
      </c>
      <c r="B1016" s="52" t="s">
        <v>3392</v>
      </c>
      <c r="C1016" s="44" t="s">
        <v>3393</v>
      </c>
      <c r="D1016" s="44" t="s">
        <v>145</v>
      </c>
      <c r="E1016" s="44" t="s">
        <v>51</v>
      </c>
      <c r="G1016" s="44">
        <v>764</v>
      </c>
      <c r="H1016" s="44" t="s">
        <v>2435</v>
      </c>
    </row>
    <row r="1017" spans="1:8">
      <c r="A1017" s="31">
        <f>COUNTIF('BOM Atual ZPCS12'!F:F,B1017)+(1-(SUMIF(Invoice!$A:$A,$B1017,Invoice!$B:$B)/100000000000))</f>
        <v>1.99999996</v>
      </c>
      <c r="B1017" s="52" t="s">
        <v>1698</v>
      </c>
      <c r="C1017" s="44" t="s">
        <v>3393</v>
      </c>
      <c r="D1017" s="44" t="s">
        <v>145</v>
      </c>
      <c r="E1017" s="44" t="s">
        <v>51</v>
      </c>
      <c r="G1017" s="44">
        <v>764</v>
      </c>
      <c r="H1017" s="44" t="s">
        <v>2435</v>
      </c>
    </row>
    <row r="1018" spans="1:8">
      <c r="A1018" s="31">
        <f>COUNTIF('BOM Atual ZPCS12'!F:F,B1018)+(1-(SUMIF(Invoice!$A:$A,$B1018,Invoice!$B:$B)/100000000000))</f>
        <v>2</v>
      </c>
      <c r="B1018" s="52" t="s">
        <v>1701</v>
      </c>
      <c r="C1018" s="44" t="s">
        <v>3394</v>
      </c>
      <c r="D1018" s="44" t="s">
        <v>145</v>
      </c>
      <c r="E1018" s="44" t="s">
        <v>51</v>
      </c>
      <c r="G1018" s="44">
        <v>764</v>
      </c>
      <c r="H1018" s="44" t="s">
        <v>2435</v>
      </c>
    </row>
    <row r="1019" spans="1:8">
      <c r="A1019" s="31">
        <f>COUNTIF('BOM Atual ZPCS12'!F:F,B1019)+(1-(SUMIF(Invoice!$A:$A,$B1019,Invoice!$B:$B)/100000000000))</f>
        <v>2</v>
      </c>
      <c r="B1019" s="52" t="s">
        <v>1703</v>
      </c>
      <c r="C1019" s="44" t="s">
        <v>3394</v>
      </c>
      <c r="D1019" s="44" t="s">
        <v>145</v>
      </c>
      <c r="E1019" s="44" t="s">
        <v>51</v>
      </c>
      <c r="G1019" s="44">
        <v>764</v>
      </c>
      <c r="H1019" s="44" t="s">
        <v>2435</v>
      </c>
    </row>
    <row r="1020" spans="1:8">
      <c r="A1020" s="31">
        <f>COUNTIF('BOM Atual ZPCS12'!F:F,B1020)+(1-(SUMIF(Invoice!$A:$A,$B1020,Invoice!$B:$B)/100000000000))</f>
        <v>2</v>
      </c>
      <c r="B1020" s="52" t="s">
        <v>1704</v>
      </c>
      <c r="C1020" s="44" t="s">
        <v>3394</v>
      </c>
      <c r="D1020" s="44" t="s">
        <v>145</v>
      </c>
      <c r="E1020" s="44" t="s">
        <v>51</v>
      </c>
      <c r="G1020" s="44">
        <v>764</v>
      </c>
      <c r="H1020" s="44" t="s">
        <v>2435</v>
      </c>
    </row>
    <row r="1021" spans="1:8">
      <c r="A1021" s="31">
        <f>COUNTIF('BOM Atual ZPCS12'!F:F,B1021)+(1-(SUMIF(Invoice!$A:$A,$B1021,Invoice!$B:$B)/100000000000))</f>
        <v>1</v>
      </c>
      <c r="B1021" s="52" t="s">
        <v>3395</v>
      </c>
      <c r="C1021" s="44" t="s">
        <v>3396</v>
      </c>
      <c r="D1021" s="44" t="s">
        <v>145</v>
      </c>
      <c r="E1021" s="44" t="s">
        <v>51</v>
      </c>
      <c r="G1021" s="44">
        <v>765</v>
      </c>
      <c r="H1021" s="44" t="s">
        <v>2435</v>
      </c>
    </row>
    <row r="1022" spans="1:8">
      <c r="A1022" s="31">
        <f>COUNTIF('BOM Atual ZPCS12'!F:F,B1022)+(1-(SUMIF(Invoice!$A:$A,$B1022,Invoice!$B:$B)/100000000000))</f>
        <v>1.9999989999999999</v>
      </c>
      <c r="B1022" s="52" t="s">
        <v>1714</v>
      </c>
      <c r="C1022" s="44" t="s">
        <v>3397</v>
      </c>
      <c r="D1022" s="44" t="s">
        <v>145</v>
      </c>
      <c r="E1022" s="44" t="s">
        <v>51</v>
      </c>
      <c r="G1022" s="44">
        <v>765</v>
      </c>
      <c r="H1022" s="44" t="s">
        <v>2435</v>
      </c>
    </row>
    <row r="1023" spans="1:8">
      <c r="A1023" s="31">
        <f>COUNTIF('BOM Atual ZPCS12'!F:F,B1023)+(1-(SUMIF(Invoice!$A:$A,$B1023,Invoice!$B:$B)/100000000000))</f>
        <v>2</v>
      </c>
      <c r="B1023" s="52" t="s">
        <v>1717</v>
      </c>
      <c r="C1023" s="44" t="s">
        <v>3398</v>
      </c>
      <c r="D1023" s="44" t="s">
        <v>145</v>
      </c>
      <c r="E1023" s="44" t="s">
        <v>51</v>
      </c>
      <c r="G1023" s="44">
        <v>765</v>
      </c>
      <c r="H1023" s="44" t="s">
        <v>2435</v>
      </c>
    </row>
    <row r="1024" spans="1:8">
      <c r="A1024" s="31">
        <f>COUNTIF('BOM Atual ZPCS12'!F:F,B1024)+(1-(SUMIF(Invoice!$A:$A,$B1024,Invoice!$B:$B)/100000000000))</f>
        <v>2</v>
      </c>
      <c r="B1024" s="52" t="s">
        <v>1719</v>
      </c>
      <c r="C1024" s="44" t="s">
        <v>3396</v>
      </c>
      <c r="D1024" s="44" t="s">
        <v>145</v>
      </c>
      <c r="E1024" s="44" t="s">
        <v>51</v>
      </c>
      <c r="G1024" s="44">
        <v>765</v>
      </c>
      <c r="H1024" s="44" t="s">
        <v>2435</v>
      </c>
    </row>
    <row r="1025" spans="1:8">
      <c r="A1025" s="31">
        <f>COUNTIF('BOM Atual ZPCS12'!F:F,B1025)+(1-(SUMIF(Invoice!$A:$A,$B1025,Invoice!$B:$B)/100000000000))</f>
        <v>1</v>
      </c>
      <c r="B1025" s="52" t="s">
        <v>3399</v>
      </c>
      <c r="C1025" s="44" t="s">
        <v>3400</v>
      </c>
      <c r="D1025" s="44" t="s">
        <v>145</v>
      </c>
      <c r="E1025" s="44" t="s">
        <v>51</v>
      </c>
      <c r="G1025" s="44">
        <v>766</v>
      </c>
      <c r="H1025" s="44" t="s">
        <v>2435</v>
      </c>
    </row>
    <row r="1026" spans="1:8">
      <c r="A1026" s="31">
        <f>COUNTIF('BOM Atual ZPCS12'!F:F,B1026)+(1-(SUMIF(Invoice!$A:$A,$B1026,Invoice!$B:$B)/100000000000))</f>
        <v>1</v>
      </c>
      <c r="B1026" s="52" t="s">
        <v>3401</v>
      </c>
      <c r="C1026" s="44" t="s">
        <v>3400</v>
      </c>
      <c r="D1026" s="44" t="s">
        <v>145</v>
      </c>
      <c r="E1026" s="44" t="s">
        <v>51</v>
      </c>
      <c r="G1026" s="44">
        <v>766</v>
      </c>
      <c r="H1026" s="44" t="s">
        <v>2435</v>
      </c>
    </row>
    <row r="1027" spans="1:8">
      <c r="A1027" s="31">
        <f>COUNTIF('BOM Atual ZPCS12'!F:F,B1027)+(1-(SUMIF(Invoice!$A:$A,$B1027,Invoice!$B:$B)/100000000000))</f>
        <v>1</v>
      </c>
      <c r="B1027" s="52" t="s">
        <v>3402</v>
      </c>
      <c r="C1027" s="44" t="s">
        <v>3400</v>
      </c>
      <c r="D1027" s="44" t="s">
        <v>145</v>
      </c>
      <c r="E1027" s="44" t="s">
        <v>51</v>
      </c>
      <c r="G1027" s="44">
        <v>766</v>
      </c>
      <c r="H1027" s="44" t="s">
        <v>2435</v>
      </c>
    </row>
    <row r="1028" spans="1:8">
      <c r="A1028" s="31">
        <f>COUNTIF('BOM Atual ZPCS12'!F:F,B1028)+(1-(SUMIF(Invoice!$A:$A,$B1028,Invoice!$B:$B)/100000000000))</f>
        <v>1</v>
      </c>
      <c r="B1028" s="52" t="s">
        <v>3403</v>
      </c>
      <c r="C1028" s="44" t="s">
        <v>3400</v>
      </c>
      <c r="D1028" s="44" t="s">
        <v>145</v>
      </c>
      <c r="E1028" s="44" t="s">
        <v>51</v>
      </c>
      <c r="G1028" s="44">
        <v>766</v>
      </c>
      <c r="H1028" s="44" t="s">
        <v>2435</v>
      </c>
    </row>
    <row r="1029" spans="1:8">
      <c r="A1029" s="31">
        <f>COUNTIF('BOM Atual ZPCS12'!F:F,B1029)+(1-(SUMIF(Invoice!$A:$A,$B1029,Invoice!$B:$B)/100000000000))</f>
        <v>1</v>
      </c>
      <c r="B1029" s="52" t="s">
        <v>3404</v>
      </c>
      <c r="C1029" s="44" t="s">
        <v>3400</v>
      </c>
      <c r="D1029" s="44" t="s">
        <v>145</v>
      </c>
      <c r="E1029" s="44" t="s">
        <v>51</v>
      </c>
      <c r="G1029" s="44">
        <v>766</v>
      </c>
      <c r="H1029" s="44" t="s">
        <v>2435</v>
      </c>
    </row>
    <row r="1030" spans="1:8">
      <c r="A1030" s="31">
        <f>COUNTIF('BOM Atual ZPCS12'!F:F,B1030)+(1-(SUMIF(Invoice!$A:$A,$B1030,Invoice!$B:$B)/100000000000))</f>
        <v>1</v>
      </c>
      <c r="B1030" s="52" t="s">
        <v>3405</v>
      </c>
      <c r="C1030" s="44" t="s">
        <v>3406</v>
      </c>
      <c r="D1030" s="44" t="s">
        <v>145</v>
      </c>
      <c r="E1030" s="44" t="s">
        <v>51</v>
      </c>
      <c r="G1030" s="44">
        <v>767</v>
      </c>
      <c r="H1030" s="44" t="s">
        <v>2435</v>
      </c>
    </row>
    <row r="1031" spans="1:8">
      <c r="A1031" s="31">
        <f>COUNTIF('BOM Atual ZPCS12'!F:F,B1031)+(1-(SUMIF(Invoice!$A:$A,$B1031,Invoice!$B:$B)/100000000000))</f>
        <v>2</v>
      </c>
      <c r="B1031" s="52" t="s">
        <v>1721</v>
      </c>
      <c r="C1031" s="44" t="s">
        <v>3407</v>
      </c>
      <c r="D1031" s="44" t="s">
        <v>145</v>
      </c>
      <c r="E1031" s="44" t="s">
        <v>51</v>
      </c>
      <c r="G1031" s="44">
        <v>767</v>
      </c>
      <c r="H1031" s="44" t="s">
        <v>2435</v>
      </c>
    </row>
    <row r="1032" spans="1:8">
      <c r="A1032" s="31">
        <f>COUNTIF('BOM Atual ZPCS12'!F:F,B1032)+(1-(SUMIF(Invoice!$A:$A,$B1032,Invoice!$B:$B)/100000000000))</f>
        <v>2</v>
      </c>
      <c r="B1032" s="52" t="s">
        <v>1724</v>
      </c>
      <c r="C1032" s="44" t="s">
        <v>3408</v>
      </c>
      <c r="D1032" s="44" t="s">
        <v>145</v>
      </c>
      <c r="E1032" s="44" t="s">
        <v>51</v>
      </c>
      <c r="G1032" s="44">
        <v>767</v>
      </c>
      <c r="H1032" s="44" t="s">
        <v>2435</v>
      </c>
    </row>
    <row r="1033" spans="1:8">
      <c r="A1033" s="31">
        <f>COUNTIF('BOM Atual ZPCS12'!F:F,B1033)+(1-(SUMIF(Invoice!$A:$A,$B1033,Invoice!$B:$B)/100000000000))</f>
        <v>1.9999994399999999</v>
      </c>
      <c r="B1033" s="52" t="s">
        <v>1726</v>
      </c>
      <c r="C1033" s="44" t="s">
        <v>3408</v>
      </c>
      <c r="D1033" s="44" t="s">
        <v>145</v>
      </c>
      <c r="E1033" s="44" t="s">
        <v>51</v>
      </c>
      <c r="G1033" s="44">
        <v>767</v>
      </c>
      <c r="H1033" s="44" t="s">
        <v>2435</v>
      </c>
    </row>
    <row r="1034" spans="1:8">
      <c r="A1034" s="31">
        <f>COUNTIF('BOM Atual ZPCS12'!F:F,B1034)+(1-(SUMIF(Invoice!$A:$A,$B1034,Invoice!$B:$B)/100000000000))</f>
        <v>2</v>
      </c>
      <c r="B1034" s="52" t="s">
        <v>1727</v>
      </c>
      <c r="C1034" s="44" t="s">
        <v>1728</v>
      </c>
      <c r="D1034" s="44" t="s">
        <v>145</v>
      </c>
      <c r="E1034" s="44" t="s">
        <v>51</v>
      </c>
      <c r="G1034" s="44">
        <v>768</v>
      </c>
      <c r="H1034" s="44" t="s">
        <v>2435</v>
      </c>
    </row>
    <row r="1035" spans="1:8">
      <c r="A1035" s="31">
        <f>COUNTIF('BOM Atual ZPCS12'!F:F,B1035)+(1-(SUMIF(Invoice!$A:$A,$B1035,Invoice!$B:$B)/100000000000))</f>
        <v>1</v>
      </c>
      <c r="B1035" s="52" t="s">
        <v>3409</v>
      </c>
      <c r="C1035" s="44" t="s">
        <v>3410</v>
      </c>
      <c r="D1035" s="44" t="s">
        <v>145</v>
      </c>
      <c r="E1035" s="44" t="s">
        <v>51</v>
      </c>
      <c r="G1035" s="44">
        <v>768</v>
      </c>
      <c r="H1035" s="44" t="s">
        <v>2435</v>
      </c>
    </row>
    <row r="1036" spans="1:8">
      <c r="A1036" s="31">
        <f>COUNTIF('BOM Atual ZPCS12'!F:F,B1036)+(1-(SUMIF(Invoice!$A:$A,$B1036,Invoice!$B:$B)/100000000000))</f>
        <v>2</v>
      </c>
      <c r="B1036" s="52" t="s">
        <v>1730</v>
      </c>
      <c r="C1036" s="44" t="s">
        <v>3410</v>
      </c>
      <c r="D1036" s="44" t="s">
        <v>145</v>
      </c>
      <c r="E1036" s="44" t="s">
        <v>51</v>
      </c>
      <c r="G1036" s="44">
        <v>768</v>
      </c>
      <c r="H1036" s="44" t="s">
        <v>2435</v>
      </c>
    </row>
    <row r="1037" spans="1:8">
      <c r="A1037" s="31">
        <f>COUNTIF('BOM Atual ZPCS12'!F:F,B1037)+(1-(SUMIF(Invoice!$A:$A,$B1037,Invoice!$B:$B)/100000000000))</f>
        <v>1.9999998400000001</v>
      </c>
      <c r="B1037" s="52" t="s">
        <v>1732</v>
      </c>
      <c r="C1037" s="44" t="s">
        <v>3410</v>
      </c>
      <c r="D1037" s="44" t="s">
        <v>145</v>
      </c>
      <c r="E1037" s="44" t="s">
        <v>51</v>
      </c>
      <c r="G1037" s="44">
        <v>768</v>
      </c>
      <c r="H1037" s="44" t="s">
        <v>2435</v>
      </c>
    </row>
    <row r="1038" spans="1:8">
      <c r="A1038" s="31">
        <f>COUNTIF('BOM Atual ZPCS12'!F:F,B1038)+(1-(SUMIF(Invoice!$A:$A,$B1038,Invoice!$B:$B)/100000000000))</f>
        <v>2</v>
      </c>
      <c r="B1038" s="52" t="s">
        <v>1733</v>
      </c>
      <c r="C1038" s="44" t="s">
        <v>3410</v>
      </c>
      <c r="D1038" s="44" t="s">
        <v>145</v>
      </c>
      <c r="E1038" s="44" t="s">
        <v>51</v>
      </c>
      <c r="G1038" s="44">
        <v>768</v>
      </c>
      <c r="H1038" s="44" t="s">
        <v>2435</v>
      </c>
    </row>
    <row r="1039" spans="1:8">
      <c r="A1039" s="31">
        <f>COUNTIF('BOM Atual ZPCS12'!F:F,B1039)+(1-(SUMIF(Invoice!$A:$A,$B1039,Invoice!$B:$B)/100000000000))</f>
        <v>2</v>
      </c>
      <c r="B1039" s="52" t="s">
        <v>1734</v>
      </c>
      <c r="C1039" s="44" t="s">
        <v>3410</v>
      </c>
      <c r="D1039" s="44" t="s">
        <v>145</v>
      </c>
      <c r="E1039" s="44" t="s">
        <v>51</v>
      </c>
      <c r="G1039" s="44">
        <v>768</v>
      </c>
      <c r="H1039" s="44" t="s">
        <v>2435</v>
      </c>
    </row>
    <row r="1040" spans="1:8">
      <c r="A1040" s="31">
        <f>COUNTIF('BOM Atual ZPCS12'!F:F,B1040)+(1-(SUMIF(Invoice!$A:$A,$B1040,Invoice!$B:$B)/100000000000))</f>
        <v>2</v>
      </c>
      <c r="B1040" s="52" t="s">
        <v>1735</v>
      </c>
      <c r="C1040" s="44" t="s">
        <v>1736</v>
      </c>
      <c r="D1040" s="44" t="s">
        <v>145</v>
      </c>
      <c r="E1040" s="44" t="s">
        <v>51</v>
      </c>
      <c r="G1040" s="44">
        <v>768</v>
      </c>
      <c r="H1040" s="44" t="s">
        <v>2435</v>
      </c>
    </row>
    <row r="1041" spans="1:8">
      <c r="A1041" s="31">
        <f>COUNTIF('BOM Atual ZPCS12'!F:F,B1041)+(1-(SUMIF(Invoice!$A:$A,$B1041,Invoice!$B:$B)/100000000000))</f>
        <v>2</v>
      </c>
      <c r="B1041" s="52" t="s">
        <v>1737</v>
      </c>
      <c r="C1041" s="44" t="s">
        <v>3411</v>
      </c>
      <c r="D1041" s="44" t="s">
        <v>145</v>
      </c>
      <c r="E1041" s="44" t="s">
        <v>51</v>
      </c>
      <c r="G1041" s="44">
        <v>768</v>
      </c>
      <c r="H1041" s="44" t="s">
        <v>2435</v>
      </c>
    </row>
    <row r="1042" spans="1:8">
      <c r="A1042" s="31">
        <f>COUNTIF('BOM Atual ZPCS12'!F:F,B1042)+(1-(SUMIF(Invoice!$A:$A,$B1042,Invoice!$B:$B)/100000000000))</f>
        <v>1.9999997999999999</v>
      </c>
      <c r="B1042" s="52" t="s">
        <v>1739</v>
      </c>
      <c r="C1042" s="44" t="s">
        <v>3412</v>
      </c>
      <c r="D1042" s="44" t="s">
        <v>145</v>
      </c>
      <c r="E1042" s="44" t="s">
        <v>51</v>
      </c>
      <c r="G1042" s="44">
        <v>769</v>
      </c>
      <c r="H1042" s="44" t="s">
        <v>2435</v>
      </c>
    </row>
    <row r="1043" spans="1:8">
      <c r="A1043" s="31">
        <f>COUNTIF('BOM Atual ZPCS12'!F:F,B1043)+(1-(SUMIF(Invoice!$A:$A,$B1043,Invoice!$B:$B)/100000000000))</f>
        <v>2</v>
      </c>
      <c r="B1043" s="52" t="s">
        <v>1742</v>
      </c>
      <c r="C1043" s="44" t="s">
        <v>3412</v>
      </c>
      <c r="D1043" s="44" t="s">
        <v>145</v>
      </c>
      <c r="E1043" s="44" t="s">
        <v>51</v>
      </c>
      <c r="G1043" s="44">
        <v>769</v>
      </c>
      <c r="H1043" s="44" t="s">
        <v>2435</v>
      </c>
    </row>
    <row r="1044" spans="1:8">
      <c r="A1044" s="31">
        <f>COUNTIF('BOM Atual ZPCS12'!F:F,B1044)+(1-(SUMIF(Invoice!$A:$A,$B1044,Invoice!$B:$B)/100000000000))</f>
        <v>2</v>
      </c>
      <c r="B1044" s="52" t="s">
        <v>1743</v>
      </c>
      <c r="C1044" s="44" t="s">
        <v>3413</v>
      </c>
      <c r="D1044" s="44" t="s">
        <v>145</v>
      </c>
      <c r="E1044" s="44" t="s">
        <v>51</v>
      </c>
      <c r="G1044" s="44">
        <v>769</v>
      </c>
      <c r="H1044" s="44" t="s">
        <v>2435</v>
      </c>
    </row>
    <row r="1045" spans="1:8">
      <c r="A1045" s="31">
        <f>COUNTIF('BOM Atual ZPCS12'!F:F,B1045)+(1-(SUMIF(Invoice!$A:$A,$B1045,Invoice!$B:$B)/100000000000))</f>
        <v>1</v>
      </c>
      <c r="B1045" s="52" t="s">
        <v>3414</v>
      </c>
      <c r="C1045" s="44" t="s">
        <v>3415</v>
      </c>
      <c r="D1045" s="44" t="s">
        <v>145</v>
      </c>
      <c r="E1045" s="44" t="s">
        <v>51</v>
      </c>
      <c r="G1045" s="44">
        <v>769</v>
      </c>
      <c r="H1045" s="44" t="s">
        <v>2435</v>
      </c>
    </row>
    <row r="1046" spans="1:8">
      <c r="A1046" s="31">
        <f>COUNTIF('BOM Atual ZPCS12'!F:F,B1046)+(1-(SUMIF(Invoice!$A:$A,$B1046,Invoice!$B:$B)/100000000000))</f>
        <v>1.9999998400000001</v>
      </c>
      <c r="B1046" s="52" t="s">
        <v>1745</v>
      </c>
      <c r="C1046" s="44" t="s">
        <v>1746</v>
      </c>
      <c r="D1046" s="44" t="s">
        <v>145</v>
      </c>
      <c r="E1046" s="44" t="s">
        <v>51</v>
      </c>
      <c r="G1046" s="44">
        <v>770</v>
      </c>
      <c r="H1046" s="44" t="s">
        <v>2435</v>
      </c>
    </row>
    <row r="1047" spans="1:8">
      <c r="A1047" s="31">
        <f>COUNTIF('BOM Atual ZPCS12'!F:F,B1047)+(1-(SUMIF(Invoice!$A:$A,$B1047,Invoice!$B:$B)/100000000000))</f>
        <v>2</v>
      </c>
      <c r="B1047" s="52" t="s">
        <v>1748</v>
      </c>
      <c r="C1047" s="44" t="s">
        <v>3416</v>
      </c>
      <c r="D1047" s="44" t="s">
        <v>145</v>
      </c>
      <c r="E1047" s="44" t="s">
        <v>51</v>
      </c>
      <c r="G1047" s="44">
        <v>770</v>
      </c>
      <c r="H1047" s="44" t="s">
        <v>2435</v>
      </c>
    </row>
    <row r="1048" spans="1:8">
      <c r="A1048" s="31">
        <f>COUNTIF('BOM Atual ZPCS12'!F:F,B1048)+(1-(SUMIF(Invoice!$A:$A,$B1048,Invoice!$B:$B)/100000000000))</f>
        <v>2</v>
      </c>
      <c r="B1048" s="52" t="s">
        <v>1750</v>
      </c>
      <c r="C1048" s="44" t="s">
        <v>3416</v>
      </c>
      <c r="D1048" s="44" t="s">
        <v>145</v>
      </c>
      <c r="E1048" s="44" t="s">
        <v>51</v>
      </c>
      <c r="G1048" s="44">
        <v>770</v>
      </c>
      <c r="H1048" s="44" t="s">
        <v>2435</v>
      </c>
    </row>
    <row r="1049" spans="1:8">
      <c r="A1049" s="31">
        <f>COUNTIF('BOM Atual ZPCS12'!F:F,B1049)+(1-(SUMIF(Invoice!$A:$A,$B1049,Invoice!$B:$B)/100000000000))</f>
        <v>1</v>
      </c>
      <c r="B1049" s="52" t="s">
        <v>3417</v>
      </c>
      <c r="C1049" s="44" t="s">
        <v>3418</v>
      </c>
      <c r="D1049" s="44" t="s">
        <v>145</v>
      </c>
      <c r="E1049" s="44" t="s">
        <v>51</v>
      </c>
      <c r="G1049" s="44">
        <v>771</v>
      </c>
      <c r="H1049" s="44" t="s">
        <v>2435</v>
      </c>
    </row>
    <row r="1050" spans="1:8">
      <c r="A1050" s="31">
        <f>COUNTIF('BOM Atual ZPCS12'!F:F,B1050)+(1-(SUMIF(Invoice!$A:$A,$B1050,Invoice!$B:$B)/100000000000))</f>
        <v>2</v>
      </c>
      <c r="B1050" s="52" t="s">
        <v>1751</v>
      </c>
      <c r="C1050" s="44" t="s">
        <v>1752</v>
      </c>
      <c r="D1050" s="44" t="s">
        <v>145</v>
      </c>
      <c r="E1050" s="44" t="s">
        <v>51</v>
      </c>
      <c r="G1050" s="44">
        <v>771</v>
      </c>
      <c r="H1050" s="44" t="s">
        <v>2435</v>
      </c>
    </row>
    <row r="1051" spans="1:8">
      <c r="A1051" s="31">
        <f>COUNTIF('BOM Atual ZPCS12'!F:F,B1051)+(1-(SUMIF(Invoice!$A:$A,$B1051,Invoice!$B:$B)/100000000000))</f>
        <v>1.9999997299999999</v>
      </c>
      <c r="B1051" s="52" t="s">
        <v>1754</v>
      </c>
      <c r="C1051" s="44" t="s">
        <v>3419</v>
      </c>
      <c r="D1051" s="44" t="s">
        <v>145</v>
      </c>
      <c r="E1051" s="44" t="s">
        <v>51</v>
      </c>
      <c r="G1051" s="44">
        <v>771</v>
      </c>
      <c r="H1051" s="44" t="s">
        <v>2435</v>
      </c>
    </row>
    <row r="1052" spans="1:8">
      <c r="A1052" s="31">
        <f>COUNTIF('BOM Atual ZPCS12'!F:F,B1052)+(1-(SUMIF(Invoice!$A:$A,$B1052,Invoice!$B:$B)/100000000000))</f>
        <v>2</v>
      </c>
      <c r="B1052" s="52" t="s">
        <v>1756</v>
      </c>
      <c r="C1052" s="44" t="s">
        <v>3420</v>
      </c>
      <c r="D1052" s="44" t="s">
        <v>145</v>
      </c>
      <c r="E1052" s="44" t="s">
        <v>51</v>
      </c>
      <c r="G1052" s="44">
        <v>771</v>
      </c>
      <c r="H1052" s="44" t="s">
        <v>2435</v>
      </c>
    </row>
    <row r="1053" spans="1:8">
      <c r="A1053" s="31">
        <f>COUNTIF('BOM Atual ZPCS12'!F:F,B1053)+(1-(SUMIF(Invoice!$A:$A,$B1053,Invoice!$B:$B)/100000000000))</f>
        <v>1</v>
      </c>
      <c r="B1053" s="52" t="s">
        <v>3421</v>
      </c>
      <c r="C1053" s="44" t="s">
        <v>3422</v>
      </c>
      <c r="D1053" s="44" t="s">
        <v>145</v>
      </c>
      <c r="E1053" s="44" t="s">
        <v>51</v>
      </c>
      <c r="G1053" s="44">
        <v>772</v>
      </c>
      <c r="H1053" s="44" t="s">
        <v>52</v>
      </c>
    </row>
    <row r="1054" spans="1:8">
      <c r="A1054" s="31">
        <f>COUNTIF('BOM Atual ZPCS12'!F:F,B1054)+(1-(SUMIF(Invoice!$A:$A,$B1054,Invoice!$B:$B)/100000000000))</f>
        <v>1</v>
      </c>
      <c r="B1054" s="52" t="s">
        <v>3423</v>
      </c>
      <c r="C1054" s="44" t="s">
        <v>3424</v>
      </c>
      <c r="D1054" s="44" t="s">
        <v>145</v>
      </c>
      <c r="E1054" s="44" t="s">
        <v>51</v>
      </c>
      <c r="G1054" s="44">
        <v>772</v>
      </c>
      <c r="H1054" s="44" t="s">
        <v>52</v>
      </c>
    </row>
    <row r="1055" spans="1:8">
      <c r="A1055" s="31">
        <f>COUNTIF('BOM Atual ZPCS12'!F:F,B1055)+(1-(SUMIF(Invoice!$A:$A,$B1055,Invoice!$B:$B)/100000000000))</f>
        <v>1</v>
      </c>
      <c r="B1055" s="52" t="s">
        <v>3425</v>
      </c>
      <c r="C1055" s="44" t="s">
        <v>3426</v>
      </c>
      <c r="D1055" s="44" t="s">
        <v>145</v>
      </c>
      <c r="E1055" s="44" t="s">
        <v>51</v>
      </c>
      <c r="G1055" s="44">
        <v>772</v>
      </c>
      <c r="H1055" s="44" t="s">
        <v>52</v>
      </c>
    </row>
    <row r="1056" spans="1:8">
      <c r="A1056" s="31">
        <f>COUNTIF('BOM Atual ZPCS12'!F:F,B1056)+(1-(SUMIF(Invoice!$A:$A,$B1056,Invoice!$B:$B)/100000000000))</f>
        <v>1</v>
      </c>
      <c r="B1056" s="52" t="s">
        <v>3427</v>
      </c>
      <c r="C1056" s="44" t="s">
        <v>3428</v>
      </c>
      <c r="D1056" s="44" t="s">
        <v>145</v>
      </c>
      <c r="E1056" s="44" t="s">
        <v>51</v>
      </c>
      <c r="G1056" s="44">
        <v>773</v>
      </c>
      <c r="H1056" s="44" t="s">
        <v>52</v>
      </c>
    </row>
    <row r="1057" spans="1:8">
      <c r="A1057" s="31">
        <f>COUNTIF('BOM Atual ZPCS12'!F:F,B1057)+(1-(SUMIF(Invoice!$A:$A,$B1057,Invoice!$B:$B)/100000000000))</f>
        <v>1</v>
      </c>
      <c r="B1057" s="52" t="s">
        <v>3429</v>
      </c>
      <c r="C1057" s="44" t="s">
        <v>3430</v>
      </c>
      <c r="D1057" s="44" t="s">
        <v>145</v>
      </c>
      <c r="E1057" s="44" t="s">
        <v>51</v>
      </c>
      <c r="G1057" s="44">
        <v>773</v>
      </c>
      <c r="H1057" s="44" t="s">
        <v>52</v>
      </c>
    </row>
    <row r="1058" spans="1:8">
      <c r="A1058" s="31">
        <f>COUNTIF('BOM Atual ZPCS12'!F:F,B1058)+(1-(SUMIF(Invoice!$A:$A,$B1058,Invoice!$B:$B)/100000000000))</f>
        <v>1</v>
      </c>
      <c r="B1058" s="52" t="s">
        <v>3431</v>
      </c>
      <c r="C1058" s="44" t="s">
        <v>3432</v>
      </c>
      <c r="D1058" s="44" t="s">
        <v>145</v>
      </c>
      <c r="E1058" s="44" t="s">
        <v>51</v>
      </c>
      <c r="G1058" s="44">
        <v>773</v>
      </c>
      <c r="H1058" s="44" t="s">
        <v>52</v>
      </c>
    </row>
    <row r="1059" spans="1:8">
      <c r="A1059" s="31">
        <f>COUNTIF('BOM Atual ZPCS12'!F:F,B1059)+(1-(SUMIF(Invoice!$A:$A,$B1059,Invoice!$B:$B)/100000000000))</f>
        <v>1</v>
      </c>
      <c r="B1059" s="52" t="s">
        <v>3433</v>
      </c>
      <c r="C1059" s="44" t="s">
        <v>3434</v>
      </c>
      <c r="D1059" s="44" t="s">
        <v>145</v>
      </c>
      <c r="E1059" s="44" t="s">
        <v>51</v>
      </c>
      <c r="G1059" s="44">
        <v>774</v>
      </c>
      <c r="H1059" s="44" t="s">
        <v>2435</v>
      </c>
    </row>
    <row r="1060" spans="1:8">
      <c r="A1060" s="31">
        <f>COUNTIF('BOM Atual ZPCS12'!F:F,B1060)+(1-(SUMIF(Invoice!$A:$A,$B1060,Invoice!$B:$B)/100000000000))</f>
        <v>1</v>
      </c>
      <c r="B1060" s="52" t="s">
        <v>1789</v>
      </c>
      <c r="C1060" s="44" t="s">
        <v>1790</v>
      </c>
      <c r="D1060" s="44" t="s">
        <v>145</v>
      </c>
      <c r="E1060" s="44" t="s">
        <v>51</v>
      </c>
      <c r="G1060" s="44">
        <v>774</v>
      </c>
      <c r="H1060" s="44" t="s">
        <v>2435</v>
      </c>
    </row>
    <row r="1061" spans="1:8">
      <c r="A1061" s="31">
        <f>COUNTIF('BOM Atual ZPCS12'!F:F,B1061)+(1-(SUMIF(Invoice!$A:$A,$B1061,Invoice!$B:$B)/100000000000))</f>
        <v>1</v>
      </c>
      <c r="B1061" s="52" t="s">
        <v>1791</v>
      </c>
      <c r="C1061" s="44" t="s">
        <v>1792</v>
      </c>
      <c r="D1061" s="44" t="s">
        <v>145</v>
      </c>
      <c r="E1061" s="44" t="s">
        <v>51</v>
      </c>
      <c r="G1061" s="44">
        <v>774</v>
      </c>
      <c r="H1061" s="44" t="s">
        <v>2435</v>
      </c>
    </row>
    <row r="1062" spans="1:8">
      <c r="A1062" s="31">
        <f>COUNTIF('BOM Atual ZPCS12'!F:F,B1062)+(1-(SUMIF(Invoice!$A:$A,$B1062,Invoice!$B:$B)/100000000000))</f>
        <v>1</v>
      </c>
      <c r="B1062" s="52" t="s">
        <v>1793</v>
      </c>
      <c r="C1062" s="44" t="s">
        <v>1794</v>
      </c>
      <c r="D1062" s="44" t="s">
        <v>145</v>
      </c>
      <c r="E1062" s="44" t="s">
        <v>51</v>
      </c>
      <c r="G1062" s="44">
        <v>774</v>
      </c>
      <c r="H1062" s="44" t="s">
        <v>2435</v>
      </c>
    </row>
    <row r="1063" spans="1:8">
      <c r="A1063" s="31">
        <f>COUNTIF('BOM Atual ZPCS12'!F:F,B1063)+(1-(SUMIF(Invoice!$A:$A,$B1063,Invoice!$B:$B)/100000000000))</f>
        <v>1</v>
      </c>
      <c r="B1063" s="52" t="s">
        <v>3435</v>
      </c>
      <c r="C1063" s="44" t="s">
        <v>3436</v>
      </c>
      <c r="D1063" s="44" t="s">
        <v>145</v>
      </c>
      <c r="E1063" s="44" t="s">
        <v>51</v>
      </c>
      <c r="G1063" s="44">
        <v>775</v>
      </c>
      <c r="H1063" s="44" t="s">
        <v>52</v>
      </c>
    </row>
    <row r="1064" spans="1:8">
      <c r="A1064" s="31">
        <f>COUNTIF('BOM Atual ZPCS12'!F:F,B1064)+(1-(SUMIF(Invoice!$A:$A,$B1064,Invoice!$B:$B)/100000000000))</f>
        <v>1</v>
      </c>
      <c r="B1064" s="52" t="s">
        <v>3437</v>
      </c>
      <c r="C1064" s="44" t="s">
        <v>3438</v>
      </c>
      <c r="D1064" s="44" t="s">
        <v>145</v>
      </c>
      <c r="E1064" s="44" t="s">
        <v>51</v>
      </c>
      <c r="G1064" s="44">
        <v>775</v>
      </c>
      <c r="H1064" s="44" t="s">
        <v>52</v>
      </c>
    </row>
    <row r="1065" spans="1:8">
      <c r="A1065" s="31">
        <f>COUNTIF('BOM Atual ZPCS12'!F:F,B1065)+(1-(SUMIF(Invoice!$A:$A,$B1065,Invoice!$B:$B)/100000000000))</f>
        <v>1</v>
      </c>
      <c r="B1065" s="52" t="s">
        <v>3439</v>
      </c>
      <c r="C1065" s="44" t="s">
        <v>3440</v>
      </c>
      <c r="D1065" s="44" t="s">
        <v>145</v>
      </c>
      <c r="E1065" s="44" t="s">
        <v>51</v>
      </c>
      <c r="G1065" s="44">
        <v>775</v>
      </c>
      <c r="H1065" s="44" t="s">
        <v>52</v>
      </c>
    </row>
    <row r="1066" spans="1:8">
      <c r="A1066" s="31">
        <f>COUNTIF('BOM Atual ZPCS12'!F:F,B1066)+(1-(SUMIF(Invoice!$A:$A,$B1066,Invoice!$B:$B)/100000000000))</f>
        <v>1</v>
      </c>
      <c r="B1066" s="52" t="s">
        <v>3441</v>
      </c>
      <c r="C1066" s="44" t="s">
        <v>3442</v>
      </c>
      <c r="D1066" s="44" t="s">
        <v>145</v>
      </c>
      <c r="E1066" s="44" t="s">
        <v>51</v>
      </c>
      <c r="G1066" s="44">
        <v>776</v>
      </c>
      <c r="H1066" s="44" t="s">
        <v>2435</v>
      </c>
    </row>
    <row r="1067" spans="1:8">
      <c r="A1067" s="31">
        <f>COUNTIF('BOM Atual ZPCS12'!F:F,B1067)+(1-(SUMIF(Invoice!$A:$A,$B1067,Invoice!$B:$B)/100000000000))</f>
        <v>1</v>
      </c>
      <c r="B1067" s="52" t="s">
        <v>3443</v>
      </c>
      <c r="C1067" s="44" t="s">
        <v>3444</v>
      </c>
      <c r="D1067" s="44" t="s">
        <v>145</v>
      </c>
      <c r="E1067" s="44" t="s">
        <v>51</v>
      </c>
      <c r="G1067" s="44">
        <v>776</v>
      </c>
      <c r="H1067" s="44" t="s">
        <v>2435</v>
      </c>
    </row>
    <row r="1068" spans="1:8">
      <c r="A1068" s="31">
        <f>COUNTIF('BOM Atual ZPCS12'!F:F,B1068)+(1-(SUMIF(Invoice!$A:$A,$B1068,Invoice!$B:$B)/100000000000))</f>
        <v>1</v>
      </c>
      <c r="B1068" s="52" t="s">
        <v>3445</v>
      </c>
      <c r="C1068" s="44" t="s">
        <v>3446</v>
      </c>
      <c r="D1068" s="44" t="s">
        <v>145</v>
      </c>
      <c r="E1068" s="44" t="s">
        <v>51</v>
      </c>
      <c r="G1068" s="44">
        <v>776</v>
      </c>
      <c r="H1068" s="44" t="s">
        <v>2435</v>
      </c>
    </row>
    <row r="1069" spans="1:8">
      <c r="A1069" s="31">
        <f>COUNTIF('BOM Atual ZPCS12'!F:F,B1069)+(1-(SUMIF(Invoice!$A:$A,$B1069,Invoice!$B:$B)/100000000000))</f>
        <v>1</v>
      </c>
      <c r="B1069" s="52" t="s">
        <v>3447</v>
      </c>
      <c r="C1069" s="44" t="s">
        <v>3448</v>
      </c>
      <c r="D1069" s="44" t="s">
        <v>145</v>
      </c>
      <c r="E1069" s="44" t="s">
        <v>51</v>
      </c>
      <c r="G1069" s="44">
        <v>776</v>
      </c>
      <c r="H1069" s="44" t="s">
        <v>2435</v>
      </c>
    </row>
    <row r="1070" spans="1:8">
      <c r="A1070" s="31">
        <f>COUNTIF('BOM Atual ZPCS12'!F:F,B1070)+(1-(SUMIF(Invoice!$A:$A,$B1070,Invoice!$B:$B)/100000000000))</f>
        <v>2</v>
      </c>
      <c r="B1070" s="52" t="s">
        <v>1819</v>
      </c>
      <c r="C1070" s="44" t="s">
        <v>3449</v>
      </c>
      <c r="D1070" s="44" t="s">
        <v>145</v>
      </c>
      <c r="E1070" s="44" t="s">
        <v>51</v>
      </c>
      <c r="G1070" s="44">
        <v>776</v>
      </c>
      <c r="H1070" s="44" t="s">
        <v>2435</v>
      </c>
    </row>
    <row r="1071" spans="1:8">
      <c r="A1071" s="31">
        <f>COUNTIF('BOM Atual ZPCS12'!F:F,B1071)+(1-(SUMIF(Invoice!$A:$A,$B1071,Invoice!$B:$B)/100000000000))</f>
        <v>2</v>
      </c>
      <c r="B1071" s="52" t="s">
        <v>1822</v>
      </c>
      <c r="C1071" s="44" t="s">
        <v>3449</v>
      </c>
      <c r="D1071" s="44" t="s">
        <v>145</v>
      </c>
      <c r="E1071" s="44" t="s">
        <v>51</v>
      </c>
      <c r="G1071" s="44">
        <v>776</v>
      </c>
      <c r="H1071" s="44" t="s">
        <v>2435</v>
      </c>
    </row>
    <row r="1072" spans="1:8">
      <c r="A1072" s="31">
        <f>COUNTIF('BOM Atual ZPCS12'!F:F,B1072)+(1-(SUMIF(Invoice!$A:$A,$B1072,Invoice!$B:$B)/100000000000))</f>
        <v>2</v>
      </c>
      <c r="B1072" s="52" t="s">
        <v>1823</v>
      </c>
      <c r="C1072" s="44" t="s">
        <v>3449</v>
      </c>
      <c r="D1072" s="44" t="s">
        <v>145</v>
      </c>
      <c r="E1072" s="44" t="s">
        <v>51</v>
      </c>
      <c r="G1072" s="44">
        <v>776</v>
      </c>
      <c r="H1072" s="44" t="s">
        <v>2435</v>
      </c>
    </row>
    <row r="1073" spans="1:8">
      <c r="A1073" s="31">
        <f>COUNTIF('BOM Atual ZPCS12'!F:F,B1073)+(1-(SUMIF(Invoice!$A:$A,$B1073,Invoice!$B:$B)/100000000000))</f>
        <v>1.9999999399999999</v>
      </c>
      <c r="B1073" s="52" t="s">
        <v>1824</v>
      </c>
      <c r="C1073" s="44" t="s">
        <v>3449</v>
      </c>
      <c r="D1073" s="44" t="s">
        <v>145</v>
      </c>
      <c r="E1073" s="44" t="s">
        <v>51</v>
      </c>
      <c r="G1073" s="44">
        <v>776</v>
      </c>
      <c r="H1073" s="44" t="s">
        <v>2435</v>
      </c>
    </row>
    <row r="1074" spans="1:8">
      <c r="A1074" s="31">
        <f>COUNTIF('BOM Atual ZPCS12'!F:F,B1074)+(1-(SUMIF(Invoice!$A:$A,$B1074,Invoice!$B:$B)/100000000000))</f>
        <v>1</v>
      </c>
      <c r="B1074" s="52" t="s">
        <v>3450</v>
      </c>
      <c r="C1074" s="44" t="s">
        <v>3451</v>
      </c>
      <c r="D1074" s="44" t="s">
        <v>145</v>
      </c>
      <c r="E1074" s="44" t="s">
        <v>51</v>
      </c>
      <c r="G1074" s="44">
        <v>777</v>
      </c>
      <c r="H1074" s="44" t="s">
        <v>52</v>
      </c>
    </row>
    <row r="1075" spans="1:8">
      <c r="A1075" s="31">
        <f>COUNTIF('BOM Atual ZPCS12'!F:F,B1075)+(1-(SUMIF(Invoice!$A:$A,$B1075,Invoice!$B:$B)/100000000000))</f>
        <v>1</v>
      </c>
      <c r="B1075" s="52" t="s">
        <v>3452</v>
      </c>
      <c r="C1075" s="44" t="s">
        <v>3453</v>
      </c>
      <c r="D1075" s="44" t="s">
        <v>145</v>
      </c>
      <c r="E1075" s="44" t="s">
        <v>51</v>
      </c>
      <c r="G1075" s="44">
        <v>777</v>
      </c>
      <c r="H1075" s="44" t="s">
        <v>52</v>
      </c>
    </row>
    <row r="1076" spans="1:8">
      <c r="A1076" s="31">
        <f>COUNTIF('BOM Atual ZPCS12'!F:F,B1076)+(1-(SUMIF(Invoice!$A:$A,$B1076,Invoice!$B:$B)/100000000000))</f>
        <v>1</v>
      </c>
      <c r="B1076" s="52" t="s">
        <v>3454</v>
      </c>
      <c r="C1076" s="44" t="s">
        <v>3455</v>
      </c>
      <c r="D1076" s="44" t="s">
        <v>145</v>
      </c>
      <c r="E1076" s="44" t="s">
        <v>51</v>
      </c>
      <c r="G1076" s="44">
        <v>778</v>
      </c>
      <c r="H1076" s="44" t="s">
        <v>52</v>
      </c>
    </row>
    <row r="1077" spans="1:8">
      <c r="A1077" s="31">
        <f>COUNTIF('BOM Atual ZPCS12'!F:F,B1077)+(1-(SUMIF(Invoice!$A:$A,$B1077,Invoice!$B:$B)/100000000000))</f>
        <v>1</v>
      </c>
      <c r="B1077" s="52" t="s">
        <v>3456</v>
      </c>
      <c r="C1077" s="44" t="s">
        <v>3457</v>
      </c>
      <c r="D1077" s="44" t="s">
        <v>145</v>
      </c>
      <c r="E1077" s="44" t="s">
        <v>51</v>
      </c>
      <c r="G1077" s="44">
        <v>778</v>
      </c>
      <c r="H1077" s="44" t="s">
        <v>52</v>
      </c>
    </row>
    <row r="1078" spans="1:8">
      <c r="A1078" s="31">
        <f>COUNTIF('BOM Atual ZPCS12'!F:F,B1078)+(1-(SUMIF(Invoice!$A:$A,$B1078,Invoice!$B:$B)/100000000000))</f>
        <v>1</v>
      </c>
      <c r="B1078" s="52" t="s">
        <v>3458</v>
      </c>
      <c r="C1078" s="44" t="s">
        <v>3459</v>
      </c>
      <c r="D1078" s="44" t="s">
        <v>145</v>
      </c>
      <c r="E1078" s="44" t="s">
        <v>51</v>
      </c>
      <c r="G1078" s="44">
        <v>779</v>
      </c>
      <c r="H1078" s="44" t="s">
        <v>52</v>
      </c>
    </row>
    <row r="1079" spans="1:8">
      <c r="A1079" s="31">
        <f>COUNTIF('BOM Atual ZPCS12'!F:F,B1079)+(1-(SUMIF(Invoice!$A:$A,$B1079,Invoice!$B:$B)/100000000000))</f>
        <v>1</v>
      </c>
      <c r="B1079" s="52" t="s">
        <v>3460</v>
      </c>
      <c r="C1079" s="44" t="s">
        <v>3461</v>
      </c>
      <c r="D1079" s="44" t="s">
        <v>145</v>
      </c>
      <c r="E1079" s="44" t="s">
        <v>51</v>
      </c>
      <c r="G1079" s="44">
        <v>779</v>
      </c>
      <c r="H1079" s="44" t="s">
        <v>52</v>
      </c>
    </row>
    <row r="1080" spans="1:8">
      <c r="A1080" s="31">
        <f>COUNTIF('BOM Atual ZPCS12'!F:F,B1080)+(1-(SUMIF(Invoice!$A:$A,$B1080,Invoice!$B:$B)/100000000000))</f>
        <v>1</v>
      </c>
      <c r="B1080" s="52" t="s">
        <v>3462</v>
      </c>
      <c r="C1080" s="44" t="s">
        <v>3463</v>
      </c>
      <c r="D1080" s="44" t="s">
        <v>145</v>
      </c>
      <c r="E1080" s="44" t="s">
        <v>51</v>
      </c>
      <c r="G1080" s="44">
        <v>779</v>
      </c>
      <c r="H1080" s="44" t="s">
        <v>52</v>
      </c>
    </row>
    <row r="1081" spans="1:8">
      <c r="A1081" s="31">
        <f>COUNTIF('BOM Atual ZPCS12'!F:F,B1081)+(1-(SUMIF(Invoice!$A:$A,$B1081,Invoice!$B:$B)/100000000000))</f>
        <v>1</v>
      </c>
      <c r="B1081" s="52" t="s">
        <v>3464</v>
      </c>
      <c r="C1081" s="44" t="s">
        <v>3465</v>
      </c>
      <c r="D1081" s="44" t="s">
        <v>145</v>
      </c>
      <c r="E1081" s="44" t="s">
        <v>51</v>
      </c>
      <c r="G1081" s="44">
        <v>780</v>
      </c>
      <c r="H1081" s="44" t="s">
        <v>52</v>
      </c>
    </row>
    <row r="1082" spans="1:8">
      <c r="A1082" s="31">
        <f>COUNTIF('BOM Atual ZPCS12'!F:F,B1082)+(1-(SUMIF(Invoice!$A:$A,$B1082,Invoice!$B:$B)/100000000000))</f>
        <v>1</v>
      </c>
      <c r="B1082" s="52" t="s">
        <v>3466</v>
      </c>
      <c r="C1082" s="44" t="s">
        <v>3467</v>
      </c>
      <c r="D1082" s="44" t="s">
        <v>145</v>
      </c>
      <c r="E1082" s="44" t="s">
        <v>51</v>
      </c>
      <c r="G1082" s="44">
        <v>780</v>
      </c>
      <c r="H1082" s="44" t="s">
        <v>52</v>
      </c>
    </row>
    <row r="1083" spans="1:8">
      <c r="A1083" s="31">
        <f>COUNTIF('BOM Atual ZPCS12'!F:F,B1083)+(1-(SUMIF(Invoice!$A:$A,$B1083,Invoice!$B:$B)/100000000000))</f>
        <v>1</v>
      </c>
      <c r="B1083" s="52" t="s">
        <v>3468</v>
      </c>
      <c r="C1083" s="44" t="s">
        <v>3469</v>
      </c>
      <c r="D1083" s="44" t="s">
        <v>145</v>
      </c>
      <c r="E1083" s="44" t="s">
        <v>51</v>
      </c>
      <c r="G1083" s="44">
        <v>780</v>
      </c>
      <c r="H1083" s="44" t="s">
        <v>52</v>
      </c>
    </row>
    <row r="1084" spans="1:8">
      <c r="A1084" s="31">
        <f>COUNTIF('BOM Atual ZPCS12'!F:F,B1084)+(1-(SUMIF(Invoice!$A:$A,$B1084,Invoice!$B:$B)/100000000000))</f>
        <v>2</v>
      </c>
      <c r="B1084" s="52" t="s">
        <v>3470</v>
      </c>
      <c r="C1084" s="44" t="s">
        <v>3471</v>
      </c>
      <c r="D1084" s="44" t="s">
        <v>145</v>
      </c>
      <c r="E1084" s="44" t="s">
        <v>51</v>
      </c>
      <c r="G1084" s="44">
        <v>781</v>
      </c>
      <c r="H1084" s="44" t="s">
        <v>2435</v>
      </c>
    </row>
    <row r="1085" spans="1:8">
      <c r="A1085" s="31">
        <f>COUNTIF('BOM Atual ZPCS12'!F:F,B1085)+(1-(SUMIF(Invoice!$A:$A,$B1085,Invoice!$B:$B)/100000000000))</f>
        <v>1.99999997</v>
      </c>
      <c r="B1085" s="52" t="s">
        <v>3472</v>
      </c>
      <c r="C1085" s="44" t="s">
        <v>3473</v>
      </c>
      <c r="D1085" s="44" t="s">
        <v>145</v>
      </c>
      <c r="E1085" s="44" t="s">
        <v>51</v>
      </c>
      <c r="G1085" s="44">
        <v>781</v>
      </c>
      <c r="H1085" s="44" t="s">
        <v>2435</v>
      </c>
    </row>
    <row r="1086" spans="1:8">
      <c r="A1086" s="31">
        <f>COUNTIF('BOM Atual ZPCS12'!F:F,B1086)+(1-(SUMIF(Invoice!$A:$A,$B1086,Invoice!$B:$B)/100000000000))</f>
        <v>2</v>
      </c>
      <c r="B1086" s="52" t="s">
        <v>3474</v>
      </c>
      <c r="C1086" s="44" t="s">
        <v>3475</v>
      </c>
      <c r="D1086" s="44" t="s">
        <v>145</v>
      </c>
      <c r="E1086" s="44" t="s">
        <v>51</v>
      </c>
      <c r="G1086" s="44">
        <v>781</v>
      </c>
      <c r="H1086" s="44" t="s">
        <v>2435</v>
      </c>
    </row>
    <row r="1087" spans="1:8">
      <c r="A1087" s="31">
        <f>COUNTIF('BOM Atual ZPCS12'!F:F,B1087)+(1-(SUMIF(Invoice!$A:$A,$B1087,Invoice!$B:$B)/100000000000))</f>
        <v>1.9999999800000001</v>
      </c>
      <c r="B1087" s="52" t="s">
        <v>1919</v>
      </c>
      <c r="C1087" s="44" t="s">
        <v>3476</v>
      </c>
      <c r="D1087" s="44" t="s">
        <v>145</v>
      </c>
      <c r="E1087" s="44" t="s">
        <v>51</v>
      </c>
      <c r="G1087" s="44">
        <v>781</v>
      </c>
      <c r="H1087" s="44" t="s">
        <v>2435</v>
      </c>
    </row>
    <row r="1088" spans="1:8">
      <c r="A1088" s="31">
        <f>COUNTIF('BOM Atual ZPCS12'!F:F,B1088)+(1-(SUMIF(Invoice!$A:$A,$B1088,Invoice!$B:$B)/100000000000))</f>
        <v>2</v>
      </c>
      <c r="B1088" s="52" t="s">
        <v>1921</v>
      </c>
      <c r="C1088" s="44" t="s">
        <v>3476</v>
      </c>
      <c r="D1088" s="44" t="s">
        <v>145</v>
      </c>
      <c r="E1088" s="44" t="s">
        <v>51</v>
      </c>
      <c r="G1088" s="44">
        <v>781</v>
      </c>
      <c r="H1088" s="44" t="s">
        <v>2435</v>
      </c>
    </row>
    <row r="1089" spans="1:8">
      <c r="A1089" s="31">
        <f>COUNTIF('BOM Atual ZPCS12'!F:F,B1089)+(1-(SUMIF(Invoice!$A:$A,$B1089,Invoice!$B:$B)/100000000000))</f>
        <v>2</v>
      </c>
      <c r="B1089" s="52" t="s">
        <v>1922</v>
      </c>
      <c r="C1089" s="44" t="s">
        <v>3476</v>
      </c>
      <c r="D1089" s="44" t="s">
        <v>145</v>
      </c>
      <c r="E1089" s="44" t="s">
        <v>51</v>
      </c>
      <c r="G1089" s="44">
        <v>781</v>
      </c>
      <c r="H1089" s="44" t="s">
        <v>2435</v>
      </c>
    </row>
    <row r="1090" spans="1:8">
      <c r="A1090" s="31">
        <f>COUNTIF('BOM Atual ZPCS12'!F:F,B1090)+(1-(SUMIF(Invoice!$A:$A,$B1090,Invoice!$B:$B)/100000000000))</f>
        <v>1</v>
      </c>
      <c r="B1090" s="52" t="s">
        <v>3477</v>
      </c>
      <c r="C1090" s="44" t="s">
        <v>3478</v>
      </c>
      <c r="D1090" s="44" t="s">
        <v>145</v>
      </c>
      <c r="E1090" s="44" t="s">
        <v>51</v>
      </c>
      <c r="G1090" s="44">
        <v>782</v>
      </c>
      <c r="H1090" s="44" t="s">
        <v>2435</v>
      </c>
    </row>
    <row r="1091" spans="1:8">
      <c r="A1091" s="31">
        <f>COUNTIF('BOM Atual ZPCS12'!F:F,B1091)+(1-(SUMIF(Invoice!$A:$A,$B1091,Invoice!$B:$B)/100000000000))</f>
        <v>1</v>
      </c>
      <c r="B1091" s="52" t="s">
        <v>3479</v>
      </c>
      <c r="C1091" s="44" t="s">
        <v>3480</v>
      </c>
      <c r="D1091" s="44" t="s">
        <v>145</v>
      </c>
      <c r="E1091" s="44" t="s">
        <v>51</v>
      </c>
      <c r="G1091" s="44">
        <v>782</v>
      </c>
      <c r="H1091" s="44" t="s">
        <v>2435</v>
      </c>
    </row>
    <row r="1092" spans="1:8">
      <c r="A1092" s="31">
        <f>COUNTIF('BOM Atual ZPCS12'!F:F,B1092)+(1-(SUMIF(Invoice!$A:$A,$B1092,Invoice!$B:$B)/100000000000))</f>
        <v>1</v>
      </c>
      <c r="B1092" s="52" t="s">
        <v>3481</v>
      </c>
      <c r="C1092" s="44" t="s">
        <v>3482</v>
      </c>
      <c r="D1092" s="44" t="s">
        <v>145</v>
      </c>
      <c r="E1092" s="44" t="s">
        <v>51</v>
      </c>
      <c r="G1092" s="44">
        <v>782</v>
      </c>
      <c r="H1092" s="44" t="s">
        <v>2435</v>
      </c>
    </row>
    <row r="1093" spans="1:8">
      <c r="A1093" s="31">
        <f>COUNTIF('BOM Atual ZPCS12'!F:F,B1093)+(1-(SUMIF(Invoice!$A:$A,$B1093,Invoice!$B:$B)/100000000000))</f>
        <v>1</v>
      </c>
      <c r="B1093" s="52" t="s">
        <v>3483</v>
      </c>
      <c r="C1093" s="44" t="s">
        <v>3484</v>
      </c>
      <c r="D1093" s="44" t="s">
        <v>145</v>
      </c>
      <c r="E1093" s="44" t="s">
        <v>51</v>
      </c>
      <c r="G1093" s="44">
        <v>782</v>
      </c>
      <c r="H1093" s="44" t="s">
        <v>2435</v>
      </c>
    </row>
    <row r="1094" spans="1:8">
      <c r="A1094" s="31">
        <f>COUNTIF('BOM Atual ZPCS12'!F:F,B1094)+(1-(SUMIF(Invoice!$A:$A,$B1094,Invoice!$B:$B)/100000000000))</f>
        <v>1</v>
      </c>
      <c r="B1094" s="52" t="s">
        <v>3485</v>
      </c>
      <c r="C1094" s="44" t="s">
        <v>3486</v>
      </c>
      <c r="D1094" s="44" t="s">
        <v>145</v>
      </c>
      <c r="E1094" s="44" t="s">
        <v>51</v>
      </c>
      <c r="G1094" s="44">
        <v>782</v>
      </c>
      <c r="H1094" s="44" t="s">
        <v>2435</v>
      </c>
    </row>
    <row r="1095" spans="1:8">
      <c r="A1095" s="31">
        <f>COUNTIF('BOM Atual ZPCS12'!F:F,B1095)+(1-(SUMIF(Invoice!$A:$A,$B1095,Invoice!$B:$B)/100000000000))</f>
        <v>1</v>
      </c>
      <c r="B1095" s="52" t="s">
        <v>3487</v>
      </c>
      <c r="C1095" s="44" t="s">
        <v>3488</v>
      </c>
      <c r="D1095" s="44" t="s">
        <v>145</v>
      </c>
      <c r="E1095" s="44" t="s">
        <v>51</v>
      </c>
      <c r="G1095" s="44">
        <v>782</v>
      </c>
      <c r="H1095" s="44" t="s">
        <v>2435</v>
      </c>
    </row>
    <row r="1096" spans="1:8">
      <c r="A1096" s="31">
        <f>COUNTIF('BOM Atual ZPCS12'!F:F,B1096)+(1-(SUMIF(Invoice!$A:$A,$B1096,Invoice!$B:$B)/100000000000))</f>
        <v>1</v>
      </c>
      <c r="B1096" s="52" t="s">
        <v>3489</v>
      </c>
      <c r="C1096" s="44" t="s">
        <v>3490</v>
      </c>
      <c r="D1096" s="44" t="s">
        <v>145</v>
      </c>
      <c r="E1096" s="44" t="s">
        <v>51</v>
      </c>
      <c r="G1096" s="44">
        <v>782</v>
      </c>
      <c r="H1096" s="44" t="s">
        <v>2435</v>
      </c>
    </row>
    <row r="1097" spans="1:8">
      <c r="A1097" s="31">
        <f>COUNTIF('BOM Atual ZPCS12'!F:F,B1097)+(1-(SUMIF(Invoice!$A:$A,$B1097,Invoice!$B:$B)/100000000000))</f>
        <v>1</v>
      </c>
      <c r="B1097" s="52" t="s">
        <v>3491</v>
      </c>
      <c r="C1097" s="44" t="s">
        <v>3492</v>
      </c>
      <c r="D1097" s="44" t="s">
        <v>145</v>
      </c>
      <c r="E1097" s="44" t="s">
        <v>51</v>
      </c>
      <c r="G1097" s="44">
        <v>783</v>
      </c>
      <c r="H1097" s="44" t="s">
        <v>2435</v>
      </c>
    </row>
    <row r="1098" spans="1:8">
      <c r="A1098" s="31">
        <f>COUNTIF('BOM Atual ZPCS12'!F:F,B1098)+(1-(SUMIF(Invoice!$A:$A,$B1098,Invoice!$B:$B)/100000000000))</f>
        <v>1</v>
      </c>
      <c r="B1098" s="52" t="s">
        <v>3493</v>
      </c>
      <c r="C1098" s="44" t="s">
        <v>3494</v>
      </c>
      <c r="D1098" s="44" t="s">
        <v>145</v>
      </c>
      <c r="E1098" s="44" t="s">
        <v>51</v>
      </c>
      <c r="G1098" s="44">
        <v>783</v>
      </c>
      <c r="H1098" s="44" t="s">
        <v>2435</v>
      </c>
    </row>
    <row r="1099" spans="1:8">
      <c r="A1099" s="31">
        <f>COUNTIF('BOM Atual ZPCS12'!F:F,B1099)+(1-(SUMIF(Invoice!$A:$A,$B1099,Invoice!$B:$B)/100000000000))</f>
        <v>1</v>
      </c>
      <c r="B1099" s="52" t="s">
        <v>3495</v>
      </c>
      <c r="C1099" s="44" t="s">
        <v>3496</v>
      </c>
      <c r="D1099" s="44" t="s">
        <v>145</v>
      </c>
      <c r="E1099" s="44" t="s">
        <v>51</v>
      </c>
      <c r="G1099" s="44">
        <v>783</v>
      </c>
      <c r="H1099" s="44" t="s">
        <v>2435</v>
      </c>
    </row>
    <row r="1100" spans="1:8">
      <c r="A1100" s="31">
        <f>COUNTIF('BOM Atual ZPCS12'!F:F,B1100)+(1-(SUMIF(Invoice!$A:$A,$B1100,Invoice!$B:$B)/100000000000))</f>
        <v>1</v>
      </c>
      <c r="B1100" s="52" t="s">
        <v>3497</v>
      </c>
      <c r="C1100" s="44" t="s">
        <v>3498</v>
      </c>
      <c r="D1100" s="44" t="s">
        <v>145</v>
      </c>
      <c r="E1100" s="44" t="s">
        <v>51</v>
      </c>
      <c r="G1100" s="44">
        <v>783</v>
      </c>
      <c r="H1100" s="44" t="s">
        <v>2435</v>
      </c>
    </row>
    <row r="1101" spans="1:8">
      <c r="A1101" s="31">
        <f>COUNTIF('BOM Atual ZPCS12'!F:F,B1101)+(1-(SUMIF(Invoice!$A:$A,$B1101,Invoice!$B:$B)/100000000000))</f>
        <v>1</v>
      </c>
      <c r="B1101" s="52" t="s">
        <v>3499</v>
      </c>
      <c r="C1101" s="44" t="s">
        <v>3500</v>
      </c>
      <c r="D1101" s="44" t="s">
        <v>145</v>
      </c>
      <c r="E1101" s="44" t="s">
        <v>51</v>
      </c>
      <c r="G1101" s="44">
        <v>784</v>
      </c>
      <c r="H1101" s="44" t="s">
        <v>2435</v>
      </c>
    </row>
    <row r="1102" spans="1:8">
      <c r="A1102" s="31">
        <f>COUNTIF('BOM Atual ZPCS12'!F:F,B1102)+(1-(SUMIF(Invoice!$A:$A,$B1102,Invoice!$B:$B)/100000000000))</f>
        <v>1</v>
      </c>
      <c r="B1102" s="52" t="s">
        <v>3501</v>
      </c>
      <c r="C1102" s="44" t="s">
        <v>3502</v>
      </c>
      <c r="D1102" s="44" t="s">
        <v>145</v>
      </c>
      <c r="E1102" s="44" t="s">
        <v>51</v>
      </c>
      <c r="G1102" s="44">
        <v>784</v>
      </c>
      <c r="H1102" s="44" t="s">
        <v>2435</v>
      </c>
    </row>
    <row r="1103" spans="1:8">
      <c r="A1103" s="31">
        <f>COUNTIF('BOM Atual ZPCS12'!F:F,B1103)+(1-(SUMIF(Invoice!$A:$A,$B1103,Invoice!$B:$B)/100000000000))</f>
        <v>1</v>
      </c>
      <c r="B1103" s="52" t="s">
        <v>3503</v>
      </c>
      <c r="C1103" s="44" t="s">
        <v>3504</v>
      </c>
      <c r="D1103" s="44" t="s">
        <v>145</v>
      </c>
      <c r="E1103" s="44" t="s">
        <v>51</v>
      </c>
      <c r="G1103" s="44">
        <v>784</v>
      </c>
      <c r="H1103" s="44" t="s">
        <v>2435</v>
      </c>
    </row>
    <row r="1104" spans="1:8">
      <c r="A1104" s="31">
        <f>COUNTIF('BOM Atual ZPCS12'!F:F,B1104)+(1-(SUMIF(Invoice!$A:$A,$B1104,Invoice!$B:$B)/100000000000))</f>
        <v>1</v>
      </c>
      <c r="B1104" s="52" t="s">
        <v>3505</v>
      </c>
      <c r="C1104" s="44" t="s">
        <v>3506</v>
      </c>
      <c r="D1104" s="44" t="s">
        <v>145</v>
      </c>
      <c r="E1104" s="44" t="s">
        <v>51</v>
      </c>
      <c r="G1104" s="44">
        <v>784</v>
      </c>
      <c r="H1104" s="44" t="s">
        <v>2435</v>
      </c>
    </row>
    <row r="1105" spans="1:8">
      <c r="A1105" s="31">
        <f>COUNTIF('BOM Atual ZPCS12'!F:F,B1105)+(1-(SUMIF(Invoice!$A:$A,$B1105,Invoice!$B:$B)/100000000000))</f>
        <v>1</v>
      </c>
      <c r="B1105" s="52" t="s">
        <v>3507</v>
      </c>
      <c r="C1105" s="44" t="s">
        <v>3508</v>
      </c>
      <c r="D1105" s="44" t="s">
        <v>145</v>
      </c>
      <c r="E1105" s="44" t="s">
        <v>51</v>
      </c>
      <c r="G1105" s="44">
        <v>784</v>
      </c>
      <c r="H1105" s="44" t="s">
        <v>2435</v>
      </c>
    </row>
    <row r="1106" spans="1:8">
      <c r="A1106" s="31">
        <f>COUNTIF('BOM Atual ZPCS12'!F:F,B1106)+(1-(SUMIF(Invoice!$A:$A,$B1106,Invoice!$B:$B)/100000000000))</f>
        <v>1</v>
      </c>
      <c r="B1106" s="52" t="s">
        <v>3509</v>
      </c>
      <c r="C1106" s="44" t="s">
        <v>3510</v>
      </c>
      <c r="D1106" s="44" t="s">
        <v>145</v>
      </c>
      <c r="E1106" s="44" t="s">
        <v>51</v>
      </c>
      <c r="G1106" s="44">
        <v>784</v>
      </c>
      <c r="H1106" s="44" t="s">
        <v>2435</v>
      </c>
    </row>
    <row r="1107" spans="1:8">
      <c r="A1107" s="31">
        <f>COUNTIF('BOM Atual ZPCS12'!F:F,B1107)+(1-(SUMIF(Invoice!$A:$A,$B1107,Invoice!$B:$B)/100000000000))</f>
        <v>1</v>
      </c>
      <c r="B1107" s="52" t="s">
        <v>3511</v>
      </c>
      <c r="C1107" s="44" t="s">
        <v>3504</v>
      </c>
      <c r="D1107" s="44" t="s">
        <v>145</v>
      </c>
      <c r="E1107" s="44" t="s">
        <v>51</v>
      </c>
      <c r="G1107" s="44">
        <v>784</v>
      </c>
      <c r="H1107" s="44" t="s">
        <v>2435</v>
      </c>
    </row>
    <row r="1108" spans="1:8">
      <c r="A1108" s="31">
        <f>COUNTIF('BOM Atual ZPCS12'!F:F,B1108)+(1-(SUMIF(Invoice!$A:$A,$B1108,Invoice!$B:$B)/100000000000))</f>
        <v>1</v>
      </c>
      <c r="B1108" s="52" t="s">
        <v>3512</v>
      </c>
      <c r="C1108" s="44" t="s">
        <v>3513</v>
      </c>
      <c r="D1108" s="44" t="s">
        <v>145</v>
      </c>
      <c r="E1108" s="44" t="s">
        <v>51</v>
      </c>
      <c r="G1108" s="44">
        <v>785</v>
      </c>
      <c r="H1108" s="44" t="s">
        <v>2435</v>
      </c>
    </row>
    <row r="1109" spans="1:8">
      <c r="A1109" s="31">
        <f>COUNTIF('BOM Atual ZPCS12'!F:F,B1109)+(1-(SUMIF(Invoice!$A:$A,$B1109,Invoice!$B:$B)/100000000000))</f>
        <v>1</v>
      </c>
      <c r="B1109" s="52" t="s">
        <v>3514</v>
      </c>
      <c r="C1109" s="44" t="s">
        <v>3515</v>
      </c>
      <c r="D1109" s="44" t="s">
        <v>145</v>
      </c>
      <c r="E1109" s="44" t="s">
        <v>51</v>
      </c>
      <c r="G1109" s="44">
        <v>785</v>
      </c>
      <c r="H1109" s="44" t="s">
        <v>2435</v>
      </c>
    </row>
    <row r="1110" spans="1:8">
      <c r="A1110" s="31">
        <f>COUNTIF('BOM Atual ZPCS12'!F:F,B1110)+(1-(SUMIF(Invoice!$A:$A,$B1110,Invoice!$B:$B)/100000000000))</f>
        <v>1</v>
      </c>
      <c r="B1110" s="52" t="s">
        <v>3516</v>
      </c>
      <c r="C1110" s="44" t="s">
        <v>3517</v>
      </c>
      <c r="D1110" s="44" t="s">
        <v>145</v>
      </c>
      <c r="E1110" s="44" t="s">
        <v>51</v>
      </c>
      <c r="G1110" s="44">
        <v>785</v>
      </c>
      <c r="H1110" s="44" t="s">
        <v>2435</v>
      </c>
    </row>
    <row r="1111" spans="1:8">
      <c r="A1111" s="31">
        <f>COUNTIF('BOM Atual ZPCS12'!F:F,B1111)+(1-(SUMIF(Invoice!$A:$A,$B1111,Invoice!$B:$B)/100000000000))</f>
        <v>1</v>
      </c>
      <c r="B1111" s="52" t="s">
        <v>3518</v>
      </c>
      <c r="C1111" s="44" t="s">
        <v>3519</v>
      </c>
      <c r="D1111" s="44" t="s">
        <v>145</v>
      </c>
      <c r="E1111" s="44" t="s">
        <v>51</v>
      </c>
      <c r="G1111" s="44">
        <v>785</v>
      </c>
      <c r="H1111" s="44" t="s">
        <v>2435</v>
      </c>
    </row>
    <row r="1112" spans="1:8">
      <c r="A1112" s="31">
        <f>COUNTIF('BOM Atual ZPCS12'!F:F,B1112)+(1-(SUMIF(Invoice!$A:$A,$B1112,Invoice!$B:$B)/100000000000))</f>
        <v>1</v>
      </c>
      <c r="B1112" s="52" t="s">
        <v>3520</v>
      </c>
      <c r="C1112" s="44" t="s">
        <v>3521</v>
      </c>
      <c r="D1112" s="44" t="s">
        <v>145</v>
      </c>
      <c r="E1112" s="44" t="s">
        <v>51</v>
      </c>
      <c r="G1112" s="44">
        <v>785</v>
      </c>
      <c r="H1112" s="44" t="s">
        <v>2435</v>
      </c>
    </row>
    <row r="1113" spans="1:8">
      <c r="A1113" s="31">
        <f>COUNTIF('BOM Atual ZPCS12'!F:F,B1113)+(1-(SUMIF(Invoice!$A:$A,$B1113,Invoice!$B:$B)/100000000000))</f>
        <v>1</v>
      </c>
      <c r="B1113" s="52" t="s">
        <v>3522</v>
      </c>
      <c r="C1113" s="44" t="s">
        <v>3523</v>
      </c>
      <c r="D1113" s="44" t="s">
        <v>145</v>
      </c>
      <c r="E1113" s="44" t="s">
        <v>51</v>
      </c>
      <c r="G1113" s="44">
        <v>785</v>
      </c>
      <c r="H1113" s="44" t="s">
        <v>2435</v>
      </c>
    </row>
    <row r="1114" spans="1:8">
      <c r="A1114" s="31">
        <f>COUNTIF('BOM Atual ZPCS12'!F:F,B1114)+(1-(SUMIF(Invoice!$A:$A,$B1114,Invoice!$B:$B)/100000000000))</f>
        <v>1</v>
      </c>
      <c r="B1114" s="52" t="s">
        <v>3524</v>
      </c>
      <c r="C1114" s="44" t="s">
        <v>3517</v>
      </c>
      <c r="D1114" s="44" t="s">
        <v>145</v>
      </c>
      <c r="E1114" s="44" t="s">
        <v>51</v>
      </c>
      <c r="G1114" s="44">
        <v>785</v>
      </c>
      <c r="H1114" s="44" t="s">
        <v>2435</v>
      </c>
    </row>
    <row r="1115" spans="1:8">
      <c r="A1115" s="31">
        <f>COUNTIF('BOM Atual ZPCS12'!F:F,B1115)+(1-(SUMIF(Invoice!$A:$A,$B1115,Invoice!$B:$B)/100000000000))</f>
        <v>1</v>
      </c>
      <c r="B1115" s="52" t="s">
        <v>3525</v>
      </c>
      <c r="C1115" s="44" t="s">
        <v>3526</v>
      </c>
      <c r="D1115" s="44" t="s">
        <v>145</v>
      </c>
      <c r="E1115" s="44" t="s">
        <v>51</v>
      </c>
      <c r="G1115" s="44">
        <v>787</v>
      </c>
      <c r="H1115" s="44" t="s">
        <v>52</v>
      </c>
    </row>
    <row r="1116" spans="1:8">
      <c r="A1116" s="31">
        <f>COUNTIF('BOM Atual ZPCS12'!F:F,B1116)+(1-(SUMIF(Invoice!$A:$A,$B1116,Invoice!$B:$B)/100000000000))</f>
        <v>1</v>
      </c>
      <c r="B1116" s="52" t="s">
        <v>3527</v>
      </c>
      <c r="C1116" s="44" t="s">
        <v>3528</v>
      </c>
      <c r="D1116" s="44" t="s">
        <v>145</v>
      </c>
      <c r="E1116" s="44" t="s">
        <v>51</v>
      </c>
      <c r="G1116" s="44">
        <v>787</v>
      </c>
      <c r="H1116" s="44" t="s">
        <v>52</v>
      </c>
    </row>
    <row r="1117" spans="1:8">
      <c r="A1117" s="31">
        <f>COUNTIF('BOM Atual ZPCS12'!F:F,B1117)+(1-(SUMIF(Invoice!$A:$A,$B1117,Invoice!$B:$B)/100000000000))</f>
        <v>1</v>
      </c>
      <c r="B1117" s="52" t="s">
        <v>3529</v>
      </c>
      <c r="C1117" s="44" t="s">
        <v>3530</v>
      </c>
      <c r="D1117" s="44" t="s">
        <v>145</v>
      </c>
      <c r="E1117" s="44" t="s">
        <v>51</v>
      </c>
      <c r="G1117" s="44">
        <v>787</v>
      </c>
      <c r="H1117" s="44" t="s">
        <v>52</v>
      </c>
    </row>
    <row r="1118" spans="1:8">
      <c r="A1118" s="31">
        <f>COUNTIF('BOM Atual ZPCS12'!F:F,B1118)+(1-(SUMIF(Invoice!$A:$A,$B1118,Invoice!$B:$B)/100000000000))</f>
        <v>1</v>
      </c>
      <c r="B1118" s="52" t="s">
        <v>3531</v>
      </c>
      <c r="C1118" s="44" t="s">
        <v>3532</v>
      </c>
      <c r="D1118" s="44" t="s">
        <v>145</v>
      </c>
      <c r="E1118" s="44" t="s">
        <v>51</v>
      </c>
      <c r="G1118" s="44">
        <v>787</v>
      </c>
      <c r="H1118" s="44" t="s">
        <v>52</v>
      </c>
    </row>
    <row r="1119" spans="1:8">
      <c r="A1119" s="31">
        <f>COUNTIF('BOM Atual ZPCS12'!F:F,B1119)+(1-(SUMIF(Invoice!$A:$A,$B1119,Invoice!$B:$B)/100000000000))</f>
        <v>1</v>
      </c>
      <c r="B1119" s="52" t="s">
        <v>3533</v>
      </c>
      <c r="C1119" s="44" t="s">
        <v>3534</v>
      </c>
      <c r="D1119" s="44" t="s">
        <v>145</v>
      </c>
      <c r="E1119" s="44" t="s">
        <v>51</v>
      </c>
      <c r="G1119" s="44">
        <v>788</v>
      </c>
      <c r="H1119" s="44" t="s">
        <v>52</v>
      </c>
    </row>
    <row r="1120" spans="1:8">
      <c r="A1120" s="31">
        <f>COUNTIF('BOM Atual ZPCS12'!F:F,B1120)+(1-(SUMIF(Invoice!$A:$A,$B1120,Invoice!$B:$B)/100000000000))</f>
        <v>1</v>
      </c>
      <c r="B1120" s="52" t="s">
        <v>3535</v>
      </c>
      <c r="C1120" s="44" t="s">
        <v>3536</v>
      </c>
      <c r="D1120" s="44" t="s">
        <v>145</v>
      </c>
      <c r="E1120" s="44" t="s">
        <v>51</v>
      </c>
      <c r="G1120" s="44">
        <v>788</v>
      </c>
      <c r="H1120" s="44" t="s">
        <v>52</v>
      </c>
    </row>
    <row r="1121" spans="1:8">
      <c r="A1121" s="31">
        <f>COUNTIF('BOM Atual ZPCS12'!F:F,B1121)+(1-(SUMIF(Invoice!$A:$A,$B1121,Invoice!$B:$B)/100000000000))</f>
        <v>1</v>
      </c>
      <c r="B1121" s="52" t="s">
        <v>3537</v>
      </c>
      <c r="C1121" s="44" t="s">
        <v>3538</v>
      </c>
      <c r="D1121" s="44" t="s">
        <v>145</v>
      </c>
      <c r="E1121" s="44" t="s">
        <v>51</v>
      </c>
      <c r="G1121" s="44">
        <v>788</v>
      </c>
      <c r="H1121" s="44" t="s">
        <v>52</v>
      </c>
    </row>
    <row r="1122" spans="1:8">
      <c r="A1122" s="31">
        <f>COUNTIF('BOM Atual ZPCS12'!F:F,B1122)+(1-(SUMIF(Invoice!$A:$A,$B1122,Invoice!$B:$B)/100000000000))</f>
        <v>1</v>
      </c>
      <c r="B1122" s="52" t="s">
        <v>3539</v>
      </c>
      <c r="C1122" s="44" t="s">
        <v>3540</v>
      </c>
      <c r="D1122" s="44" t="s">
        <v>145</v>
      </c>
      <c r="E1122" s="44" t="s">
        <v>51</v>
      </c>
      <c r="G1122" s="44">
        <v>788</v>
      </c>
      <c r="H1122" s="44" t="s">
        <v>52</v>
      </c>
    </row>
    <row r="1123" spans="1:8">
      <c r="A1123" s="31">
        <f>COUNTIF('BOM Atual ZPCS12'!F:F,B1123)+(1-(SUMIF(Invoice!$A:$A,$B1123,Invoice!$B:$B)/100000000000))</f>
        <v>1</v>
      </c>
      <c r="B1123" s="52" t="s">
        <v>3541</v>
      </c>
      <c r="C1123" s="44" t="s">
        <v>3542</v>
      </c>
      <c r="D1123" s="44" t="s">
        <v>145</v>
      </c>
      <c r="E1123" s="44" t="s">
        <v>51</v>
      </c>
      <c r="G1123" s="44">
        <v>789</v>
      </c>
      <c r="H1123" s="44" t="s">
        <v>52</v>
      </c>
    </row>
    <row r="1124" spans="1:8">
      <c r="A1124" s="31">
        <f>COUNTIF('BOM Atual ZPCS12'!F:F,B1124)+(1-(SUMIF(Invoice!$A:$A,$B1124,Invoice!$B:$B)/100000000000))</f>
        <v>1</v>
      </c>
      <c r="B1124" s="52" t="s">
        <v>3543</v>
      </c>
      <c r="C1124" s="44" t="s">
        <v>3544</v>
      </c>
      <c r="D1124" s="44" t="s">
        <v>145</v>
      </c>
      <c r="E1124" s="44" t="s">
        <v>51</v>
      </c>
      <c r="G1124" s="44">
        <v>789</v>
      </c>
      <c r="H1124" s="44" t="s">
        <v>52</v>
      </c>
    </row>
    <row r="1125" spans="1:8">
      <c r="A1125" s="31">
        <f>COUNTIF('BOM Atual ZPCS12'!F:F,B1125)+(1-(SUMIF(Invoice!$A:$A,$B1125,Invoice!$B:$B)/100000000000))</f>
        <v>1</v>
      </c>
      <c r="B1125" s="52" t="s">
        <v>3545</v>
      </c>
      <c r="C1125" s="44" t="s">
        <v>3546</v>
      </c>
      <c r="D1125" s="44" t="s">
        <v>145</v>
      </c>
      <c r="E1125" s="44" t="s">
        <v>51</v>
      </c>
      <c r="G1125" s="44">
        <v>790</v>
      </c>
      <c r="H1125" s="44" t="s">
        <v>52</v>
      </c>
    </row>
    <row r="1126" spans="1:8">
      <c r="A1126" s="31">
        <f>COUNTIF('BOM Atual ZPCS12'!F:F,B1126)+(1-(SUMIF(Invoice!$A:$A,$B1126,Invoice!$B:$B)/100000000000))</f>
        <v>1</v>
      </c>
      <c r="B1126" s="52" t="s">
        <v>3547</v>
      </c>
      <c r="C1126" s="44" t="s">
        <v>3548</v>
      </c>
      <c r="D1126" s="44" t="s">
        <v>145</v>
      </c>
      <c r="E1126" s="44" t="s">
        <v>51</v>
      </c>
      <c r="G1126" s="44">
        <v>790</v>
      </c>
      <c r="H1126" s="44" t="s">
        <v>52</v>
      </c>
    </row>
    <row r="1127" spans="1:8">
      <c r="A1127" s="31">
        <f>COUNTIF('BOM Atual ZPCS12'!F:F,B1127)+(1-(SUMIF(Invoice!$A:$A,$B1127,Invoice!$B:$B)/100000000000))</f>
        <v>1</v>
      </c>
      <c r="B1127" s="52" t="s">
        <v>3549</v>
      </c>
      <c r="C1127" s="44" t="s">
        <v>3550</v>
      </c>
      <c r="D1127" s="44" t="s">
        <v>145</v>
      </c>
      <c r="E1127" s="44" t="s">
        <v>51</v>
      </c>
      <c r="G1127" s="44">
        <v>791</v>
      </c>
      <c r="H1127" s="44" t="s">
        <v>52</v>
      </c>
    </row>
    <row r="1128" spans="1:8">
      <c r="A1128" s="31">
        <f>COUNTIF('BOM Atual ZPCS12'!F:F,B1128)+(1-(SUMIF(Invoice!$A:$A,$B1128,Invoice!$B:$B)/100000000000))</f>
        <v>1</v>
      </c>
      <c r="B1128" s="52" t="s">
        <v>3551</v>
      </c>
      <c r="C1128" s="44" t="s">
        <v>3552</v>
      </c>
      <c r="D1128" s="44" t="s">
        <v>145</v>
      </c>
      <c r="E1128" s="44" t="s">
        <v>51</v>
      </c>
      <c r="G1128" s="44">
        <v>791</v>
      </c>
      <c r="H1128" s="44" t="s">
        <v>52</v>
      </c>
    </row>
    <row r="1129" spans="1:8">
      <c r="A1129" s="31">
        <f>COUNTIF('BOM Atual ZPCS12'!F:F,B1129)+(1-(SUMIF(Invoice!$A:$A,$B1129,Invoice!$B:$B)/100000000000))</f>
        <v>1</v>
      </c>
      <c r="B1129" s="52" t="s">
        <v>3553</v>
      </c>
      <c r="C1129" s="44" t="s">
        <v>3554</v>
      </c>
      <c r="D1129" s="44" t="s">
        <v>145</v>
      </c>
      <c r="E1129" s="44" t="s">
        <v>51</v>
      </c>
      <c r="G1129" s="44">
        <v>792</v>
      </c>
      <c r="H1129" s="44" t="s">
        <v>52</v>
      </c>
    </row>
    <row r="1130" spans="1:8">
      <c r="A1130" s="31">
        <f>COUNTIF('BOM Atual ZPCS12'!F:F,B1130)+(1-(SUMIF(Invoice!$A:$A,$B1130,Invoice!$B:$B)/100000000000))</f>
        <v>1</v>
      </c>
      <c r="B1130" s="52" t="s">
        <v>3555</v>
      </c>
      <c r="C1130" s="44" t="s">
        <v>3556</v>
      </c>
      <c r="D1130" s="44" t="s">
        <v>145</v>
      </c>
      <c r="E1130" s="44" t="s">
        <v>51</v>
      </c>
      <c r="G1130" s="44">
        <v>792</v>
      </c>
      <c r="H1130" s="44" t="s">
        <v>52</v>
      </c>
    </row>
    <row r="1131" spans="1:8">
      <c r="A1131" s="31">
        <f>COUNTIF('BOM Atual ZPCS12'!F:F,B1131)+(1-(SUMIF(Invoice!$A:$A,$B1131,Invoice!$B:$B)/100000000000))</f>
        <v>1</v>
      </c>
      <c r="B1131" s="52" t="s">
        <v>3557</v>
      </c>
      <c r="C1131" s="44" t="s">
        <v>3558</v>
      </c>
      <c r="D1131" s="44" t="s">
        <v>145</v>
      </c>
      <c r="E1131" s="44" t="s">
        <v>51</v>
      </c>
      <c r="G1131" s="44">
        <v>792</v>
      </c>
      <c r="H1131" s="44" t="s">
        <v>52</v>
      </c>
    </row>
    <row r="1132" spans="1:8">
      <c r="A1132" s="31">
        <f>COUNTIF('BOM Atual ZPCS12'!F:F,B1132)+(1-(SUMIF(Invoice!$A:$A,$B1132,Invoice!$B:$B)/100000000000))</f>
        <v>1</v>
      </c>
      <c r="B1132" s="52" t="s">
        <v>3559</v>
      </c>
      <c r="C1132" s="44" t="s">
        <v>3560</v>
      </c>
      <c r="D1132" s="44" t="s">
        <v>145</v>
      </c>
      <c r="E1132" s="44" t="s">
        <v>51</v>
      </c>
      <c r="G1132" s="44">
        <v>793</v>
      </c>
      <c r="H1132" s="44" t="s">
        <v>52</v>
      </c>
    </row>
    <row r="1133" spans="1:8">
      <c r="A1133" s="31">
        <f>COUNTIF('BOM Atual ZPCS12'!F:F,B1133)+(1-(SUMIF(Invoice!$A:$A,$B1133,Invoice!$B:$B)/100000000000))</f>
        <v>1</v>
      </c>
      <c r="B1133" s="52" t="s">
        <v>3561</v>
      </c>
      <c r="C1133" s="44" t="s">
        <v>3562</v>
      </c>
      <c r="D1133" s="44" t="s">
        <v>145</v>
      </c>
      <c r="E1133" s="44" t="s">
        <v>51</v>
      </c>
      <c r="G1133" s="44">
        <v>793</v>
      </c>
      <c r="H1133" s="44" t="s">
        <v>52</v>
      </c>
    </row>
    <row r="1134" spans="1:8">
      <c r="A1134" s="31">
        <f>COUNTIF('BOM Atual ZPCS12'!F:F,B1134)+(1-(SUMIF(Invoice!$A:$A,$B1134,Invoice!$B:$B)/100000000000))</f>
        <v>1</v>
      </c>
      <c r="B1134" s="52" t="s">
        <v>3563</v>
      </c>
      <c r="C1134" s="44" t="s">
        <v>3564</v>
      </c>
      <c r="D1134" s="44" t="s">
        <v>145</v>
      </c>
      <c r="E1134" s="44" t="s">
        <v>51</v>
      </c>
      <c r="G1134" s="44">
        <v>794</v>
      </c>
      <c r="H1134" s="44" t="s">
        <v>52</v>
      </c>
    </row>
    <row r="1135" spans="1:8">
      <c r="A1135" s="31">
        <f>COUNTIF('BOM Atual ZPCS12'!F:F,B1135)+(1-(SUMIF(Invoice!$A:$A,$B1135,Invoice!$B:$B)/100000000000))</f>
        <v>1</v>
      </c>
      <c r="B1135" s="52" t="s">
        <v>3565</v>
      </c>
      <c r="C1135" s="44" t="s">
        <v>3566</v>
      </c>
      <c r="D1135" s="44" t="s">
        <v>145</v>
      </c>
      <c r="E1135" s="44" t="s">
        <v>51</v>
      </c>
      <c r="G1135" s="44">
        <v>794</v>
      </c>
      <c r="H1135" s="44" t="s">
        <v>52</v>
      </c>
    </row>
    <row r="1136" spans="1:8">
      <c r="A1136" s="31">
        <f>COUNTIF('BOM Atual ZPCS12'!F:F,B1136)+(1-(SUMIF(Invoice!$A:$A,$B1136,Invoice!$B:$B)/100000000000))</f>
        <v>1</v>
      </c>
      <c r="B1136" s="52" t="s">
        <v>3567</v>
      </c>
      <c r="C1136" s="44" t="s">
        <v>3568</v>
      </c>
      <c r="D1136" s="44" t="s">
        <v>145</v>
      </c>
      <c r="E1136" s="44" t="s">
        <v>51</v>
      </c>
      <c r="G1136" s="44">
        <v>795</v>
      </c>
      <c r="H1136" s="44" t="s">
        <v>52</v>
      </c>
    </row>
    <row r="1137" spans="1:8">
      <c r="A1137" s="31">
        <f>COUNTIF('BOM Atual ZPCS12'!F:F,B1137)+(1-(SUMIF(Invoice!$A:$A,$B1137,Invoice!$B:$B)/100000000000))</f>
        <v>1</v>
      </c>
      <c r="B1137" s="52" t="s">
        <v>3569</v>
      </c>
      <c r="C1137" s="44" t="s">
        <v>3570</v>
      </c>
      <c r="D1137" s="44" t="s">
        <v>145</v>
      </c>
      <c r="E1137" s="44" t="s">
        <v>51</v>
      </c>
      <c r="G1137" s="44">
        <v>795</v>
      </c>
      <c r="H1137" s="44" t="s">
        <v>52</v>
      </c>
    </row>
    <row r="1138" spans="1:8">
      <c r="A1138" s="31">
        <f>COUNTIF('BOM Atual ZPCS12'!F:F,B1138)+(1-(SUMIF(Invoice!$A:$A,$B1138,Invoice!$B:$B)/100000000000))</f>
        <v>1</v>
      </c>
      <c r="B1138" s="52" t="s">
        <v>3571</v>
      </c>
      <c r="C1138" s="44" t="s">
        <v>3572</v>
      </c>
      <c r="D1138" s="44" t="s">
        <v>145</v>
      </c>
      <c r="E1138" s="44" t="s">
        <v>51</v>
      </c>
      <c r="G1138" s="44">
        <v>795</v>
      </c>
      <c r="H1138" s="44" t="s">
        <v>52</v>
      </c>
    </row>
    <row r="1139" spans="1:8">
      <c r="A1139" s="31">
        <f>COUNTIF('BOM Atual ZPCS12'!F:F,B1139)+(1-(SUMIF(Invoice!$A:$A,$B1139,Invoice!$B:$B)/100000000000))</f>
        <v>1</v>
      </c>
      <c r="B1139" s="52" t="s">
        <v>3573</v>
      </c>
      <c r="C1139" s="44" t="s">
        <v>3574</v>
      </c>
      <c r="D1139" s="44" t="s">
        <v>145</v>
      </c>
      <c r="E1139" s="44" t="s">
        <v>51</v>
      </c>
      <c r="G1139" s="44">
        <v>796</v>
      </c>
      <c r="H1139" s="44" t="s">
        <v>52</v>
      </c>
    </row>
    <row r="1140" spans="1:8">
      <c r="A1140" s="31">
        <f>COUNTIF('BOM Atual ZPCS12'!F:F,B1140)+(1-(SUMIF(Invoice!$A:$A,$B1140,Invoice!$B:$B)/100000000000))</f>
        <v>1</v>
      </c>
      <c r="B1140" s="52" t="s">
        <v>3575</v>
      </c>
      <c r="C1140" s="44" t="s">
        <v>3576</v>
      </c>
      <c r="D1140" s="44" t="s">
        <v>145</v>
      </c>
      <c r="E1140" s="44" t="s">
        <v>51</v>
      </c>
      <c r="G1140" s="44">
        <v>796</v>
      </c>
      <c r="H1140" s="44" t="s">
        <v>52</v>
      </c>
    </row>
    <row r="1141" spans="1:8">
      <c r="A1141" s="31">
        <f>COUNTIF('BOM Atual ZPCS12'!F:F,B1141)+(1-(SUMIF(Invoice!$A:$A,$B1141,Invoice!$B:$B)/100000000000))</f>
        <v>1</v>
      </c>
      <c r="B1141" s="52" t="s">
        <v>3577</v>
      </c>
      <c r="C1141" s="44" t="s">
        <v>3578</v>
      </c>
      <c r="D1141" s="44" t="s">
        <v>145</v>
      </c>
      <c r="E1141" s="44" t="s">
        <v>51</v>
      </c>
      <c r="G1141" s="44">
        <v>797</v>
      </c>
      <c r="H1141" s="44" t="s">
        <v>52</v>
      </c>
    </row>
    <row r="1142" spans="1:8">
      <c r="A1142" s="31">
        <f>COUNTIF('BOM Atual ZPCS12'!F:F,B1142)+(1-(SUMIF(Invoice!$A:$A,$B1142,Invoice!$B:$B)/100000000000))</f>
        <v>1</v>
      </c>
      <c r="B1142" s="52" t="s">
        <v>3579</v>
      </c>
      <c r="C1142" s="44" t="s">
        <v>3580</v>
      </c>
      <c r="D1142" s="44" t="s">
        <v>145</v>
      </c>
      <c r="E1142" s="44" t="s">
        <v>51</v>
      </c>
      <c r="G1142" s="44">
        <v>797</v>
      </c>
      <c r="H1142" s="44" t="s">
        <v>52</v>
      </c>
    </row>
    <row r="1143" spans="1:8">
      <c r="A1143" s="31">
        <f>COUNTIF('BOM Atual ZPCS12'!F:F,B1143)+(1-(SUMIF(Invoice!$A:$A,$B1143,Invoice!$B:$B)/100000000000))</f>
        <v>1</v>
      </c>
      <c r="B1143" s="52" t="s">
        <v>3581</v>
      </c>
      <c r="C1143" s="44" t="s">
        <v>3582</v>
      </c>
      <c r="D1143" s="44" t="s">
        <v>145</v>
      </c>
      <c r="E1143" s="44" t="s">
        <v>51</v>
      </c>
      <c r="G1143" s="44">
        <v>798</v>
      </c>
      <c r="H1143" s="44" t="s">
        <v>52</v>
      </c>
    </row>
    <row r="1144" spans="1:8">
      <c r="A1144" s="31">
        <f>COUNTIF('BOM Atual ZPCS12'!F:F,B1144)+(1-(SUMIF(Invoice!$A:$A,$B1144,Invoice!$B:$B)/100000000000))</f>
        <v>1</v>
      </c>
      <c r="B1144" s="52" t="s">
        <v>3583</v>
      </c>
      <c r="C1144" s="44" t="s">
        <v>3584</v>
      </c>
      <c r="D1144" s="44" t="s">
        <v>145</v>
      </c>
      <c r="E1144" s="44" t="s">
        <v>51</v>
      </c>
      <c r="G1144" s="44">
        <v>798</v>
      </c>
      <c r="H1144" s="44" t="s">
        <v>52</v>
      </c>
    </row>
    <row r="1145" spans="1:8">
      <c r="A1145" s="31">
        <f>COUNTIF('BOM Atual ZPCS12'!F:F,B1145)+(1-(SUMIF(Invoice!$A:$A,$B1145,Invoice!$B:$B)/100000000000))</f>
        <v>1</v>
      </c>
      <c r="B1145" s="52" t="s">
        <v>3585</v>
      </c>
      <c r="C1145" s="44" t="s">
        <v>3586</v>
      </c>
      <c r="D1145" s="44" t="s">
        <v>145</v>
      </c>
      <c r="E1145" s="44" t="s">
        <v>51</v>
      </c>
      <c r="G1145" s="44">
        <v>799</v>
      </c>
      <c r="H1145" s="44" t="s">
        <v>52</v>
      </c>
    </row>
    <row r="1146" spans="1:8">
      <c r="A1146" s="31">
        <f>COUNTIF('BOM Atual ZPCS12'!F:F,B1146)+(1-(SUMIF(Invoice!$A:$A,$B1146,Invoice!$B:$B)/100000000000))</f>
        <v>1</v>
      </c>
      <c r="B1146" s="52" t="s">
        <v>3587</v>
      </c>
      <c r="C1146" s="44" t="s">
        <v>3588</v>
      </c>
      <c r="D1146" s="44" t="s">
        <v>145</v>
      </c>
      <c r="E1146" s="44" t="s">
        <v>51</v>
      </c>
      <c r="G1146" s="44">
        <v>799</v>
      </c>
      <c r="H1146" s="44" t="s">
        <v>52</v>
      </c>
    </row>
    <row r="1147" spans="1:8">
      <c r="A1147" s="31">
        <f>COUNTIF('BOM Atual ZPCS12'!F:F,B1147)+(1-(SUMIF(Invoice!$A:$A,$B1147,Invoice!$B:$B)/100000000000))</f>
        <v>1</v>
      </c>
      <c r="B1147" s="52" t="s">
        <v>3589</v>
      </c>
      <c r="C1147" s="44" t="s">
        <v>3590</v>
      </c>
      <c r="D1147" s="44" t="s">
        <v>145</v>
      </c>
      <c r="E1147" s="44" t="s">
        <v>51</v>
      </c>
      <c r="G1147" s="44">
        <v>799</v>
      </c>
      <c r="H1147" s="44" t="s">
        <v>52</v>
      </c>
    </row>
    <row r="1148" spans="1:8">
      <c r="A1148" s="31">
        <f>COUNTIF('BOM Atual ZPCS12'!F:F,B1148)+(1-(SUMIF(Invoice!$A:$A,$B1148,Invoice!$B:$B)/100000000000))</f>
        <v>2</v>
      </c>
      <c r="B1148" s="52" t="s">
        <v>1985</v>
      </c>
      <c r="C1148" s="44" t="s">
        <v>1986</v>
      </c>
      <c r="D1148" s="44" t="s">
        <v>145</v>
      </c>
      <c r="E1148" s="44" t="s">
        <v>51</v>
      </c>
      <c r="G1148" s="44">
        <v>800</v>
      </c>
      <c r="H1148" s="44" t="s">
        <v>52</v>
      </c>
    </row>
    <row r="1149" spans="1:8">
      <c r="A1149" s="31">
        <f>COUNTIF('BOM Atual ZPCS12'!F:F,B1149)+(1-(SUMIF(Invoice!$A:$A,$B1149,Invoice!$B:$B)/100000000000))</f>
        <v>1.9999999580000001</v>
      </c>
      <c r="B1149" s="52" t="s">
        <v>1987</v>
      </c>
      <c r="C1149" s="44" t="s">
        <v>1988</v>
      </c>
      <c r="D1149" s="44" t="s">
        <v>145</v>
      </c>
      <c r="E1149" s="44" t="s">
        <v>51</v>
      </c>
      <c r="G1149" s="44">
        <v>800</v>
      </c>
      <c r="H1149" s="44" t="s">
        <v>52</v>
      </c>
    </row>
    <row r="1150" spans="1:8">
      <c r="A1150" s="31">
        <f>COUNTIF('BOM Atual ZPCS12'!F:F,B1150)+(1-(SUMIF(Invoice!$A:$A,$B1150,Invoice!$B:$B)/100000000000))</f>
        <v>2</v>
      </c>
      <c r="B1150" s="52" t="s">
        <v>1989</v>
      </c>
      <c r="C1150" s="44" t="s">
        <v>1990</v>
      </c>
      <c r="D1150" s="44" t="s">
        <v>145</v>
      </c>
      <c r="E1150" s="44" t="s">
        <v>51</v>
      </c>
      <c r="G1150" s="44">
        <v>800</v>
      </c>
      <c r="H1150" s="44" t="s">
        <v>52</v>
      </c>
    </row>
    <row r="1151" spans="1:8">
      <c r="A1151" s="31">
        <f>COUNTIF('BOM Atual ZPCS12'!F:F,B1151)+(1-(SUMIF(Invoice!$A:$A,$B1151,Invoice!$B:$B)/100000000000))</f>
        <v>2</v>
      </c>
      <c r="B1151" s="52" t="s">
        <v>2019</v>
      </c>
      <c r="C1151" s="44" t="s">
        <v>3591</v>
      </c>
      <c r="D1151" s="44" t="s">
        <v>145</v>
      </c>
      <c r="E1151" s="44" t="s">
        <v>51</v>
      </c>
      <c r="G1151" s="44">
        <v>801</v>
      </c>
      <c r="H1151" s="44" t="s">
        <v>52</v>
      </c>
    </row>
    <row r="1152" spans="1:8">
      <c r="A1152" s="31">
        <f>COUNTIF('BOM Atual ZPCS12'!F:F,B1152)+(1-(SUMIF(Invoice!$A:$A,$B1152,Invoice!$B:$B)/100000000000))</f>
        <v>2</v>
      </c>
      <c r="B1152" s="52" t="s">
        <v>2024</v>
      </c>
      <c r="C1152" s="44" t="s">
        <v>3592</v>
      </c>
      <c r="D1152" s="44" t="s">
        <v>145</v>
      </c>
      <c r="E1152" s="44" t="s">
        <v>51</v>
      </c>
      <c r="G1152" s="44">
        <v>801</v>
      </c>
      <c r="H1152" s="44" t="s">
        <v>52</v>
      </c>
    </row>
    <row r="1153" spans="1:8">
      <c r="A1153" s="31">
        <f>COUNTIF('BOM Atual ZPCS12'!F:F,B1153)+(1-(SUMIF(Invoice!$A:$A,$B1153,Invoice!$B:$B)/100000000000))</f>
        <v>2</v>
      </c>
      <c r="B1153" s="52" t="s">
        <v>2033</v>
      </c>
      <c r="C1153" s="44" t="s">
        <v>3593</v>
      </c>
      <c r="D1153" s="44" t="s">
        <v>145</v>
      </c>
      <c r="E1153" s="44" t="s">
        <v>51</v>
      </c>
      <c r="G1153" s="44">
        <v>802</v>
      </c>
      <c r="H1153" s="44" t="s">
        <v>52</v>
      </c>
    </row>
    <row r="1154" spans="1:8">
      <c r="A1154" s="31">
        <f>COUNTIF('BOM Atual ZPCS12'!F:F,B1154)+(1-(SUMIF(Invoice!$A:$A,$B1154,Invoice!$B:$B)/100000000000))</f>
        <v>2</v>
      </c>
      <c r="B1154" s="52" t="s">
        <v>2035</v>
      </c>
      <c r="C1154" s="44" t="s">
        <v>3594</v>
      </c>
      <c r="D1154" s="44" t="s">
        <v>145</v>
      </c>
      <c r="E1154" s="44" t="s">
        <v>51</v>
      </c>
      <c r="G1154" s="44">
        <v>802</v>
      </c>
      <c r="H1154" s="44" t="s">
        <v>52</v>
      </c>
    </row>
    <row r="1155" spans="1:8">
      <c r="A1155" s="31">
        <f>COUNTIF('BOM Atual ZPCS12'!F:F,B1155)+(1-(SUMIF(Invoice!$A:$A,$B1155,Invoice!$B:$B)/100000000000))</f>
        <v>1</v>
      </c>
      <c r="B1155" s="52" t="s">
        <v>3595</v>
      </c>
      <c r="C1155" s="44" t="s">
        <v>3596</v>
      </c>
      <c r="D1155" s="44" t="s">
        <v>145</v>
      </c>
      <c r="E1155" s="44" t="s">
        <v>51</v>
      </c>
      <c r="G1155" s="44">
        <v>803</v>
      </c>
      <c r="H1155" s="44" t="s">
        <v>52</v>
      </c>
    </row>
    <row r="1156" spans="1:8">
      <c r="A1156" s="31">
        <f>COUNTIF('BOM Atual ZPCS12'!F:F,B1156)+(1-(SUMIF(Invoice!$A:$A,$B1156,Invoice!$B:$B)/100000000000))</f>
        <v>1</v>
      </c>
      <c r="B1156" s="52" t="s">
        <v>3597</v>
      </c>
      <c r="C1156" s="44" t="s">
        <v>3598</v>
      </c>
      <c r="D1156" s="44" t="s">
        <v>145</v>
      </c>
      <c r="E1156" s="44" t="s">
        <v>51</v>
      </c>
      <c r="G1156" s="44">
        <v>803</v>
      </c>
      <c r="H1156" s="44" t="s">
        <v>52</v>
      </c>
    </row>
    <row r="1157" spans="1:8">
      <c r="A1157" s="31">
        <f>COUNTIF('BOM Atual ZPCS12'!F:F,B1157)+(1-(SUMIF(Invoice!$A:$A,$B1157,Invoice!$B:$B)/100000000000))</f>
        <v>1</v>
      </c>
      <c r="B1157" s="52" t="s">
        <v>3599</v>
      </c>
      <c r="C1157" s="44" t="s">
        <v>3600</v>
      </c>
      <c r="D1157" s="44" t="s">
        <v>145</v>
      </c>
      <c r="E1157" s="44" t="s">
        <v>51</v>
      </c>
      <c r="G1157" s="44">
        <v>804</v>
      </c>
      <c r="H1157" s="44" t="s">
        <v>2435</v>
      </c>
    </row>
    <row r="1158" spans="1:8">
      <c r="A1158" s="31">
        <f>COUNTIF('BOM Atual ZPCS12'!F:F,B1158)+(1-(SUMIF(Invoice!$A:$A,$B1158,Invoice!$B:$B)/100000000000))</f>
        <v>1</v>
      </c>
      <c r="B1158" s="52" t="s">
        <v>3601</v>
      </c>
      <c r="C1158" s="44" t="s">
        <v>3602</v>
      </c>
      <c r="D1158" s="44" t="s">
        <v>145</v>
      </c>
      <c r="E1158" s="44" t="s">
        <v>51</v>
      </c>
      <c r="G1158" s="44">
        <v>804</v>
      </c>
      <c r="H1158" s="44" t="s">
        <v>2435</v>
      </c>
    </row>
    <row r="1159" spans="1:8">
      <c r="A1159" s="31">
        <f>COUNTIF('BOM Atual ZPCS12'!F:F,B1159)+(1-(SUMIF(Invoice!$A:$A,$B1159,Invoice!$B:$B)/100000000000))</f>
        <v>1</v>
      </c>
      <c r="B1159" s="52" t="s">
        <v>3603</v>
      </c>
      <c r="C1159" s="44" t="s">
        <v>3604</v>
      </c>
      <c r="D1159" s="44" t="s">
        <v>145</v>
      </c>
      <c r="E1159" s="44" t="s">
        <v>51</v>
      </c>
      <c r="G1159" s="44">
        <v>804</v>
      </c>
      <c r="H1159" s="44" t="s">
        <v>2435</v>
      </c>
    </row>
    <row r="1160" spans="1:8">
      <c r="A1160" s="31">
        <f>COUNTIF('BOM Atual ZPCS12'!F:F,B1160)+(1-(SUMIF(Invoice!$A:$A,$B1160,Invoice!$B:$B)/100000000000))</f>
        <v>1</v>
      </c>
      <c r="B1160" s="52" t="s">
        <v>3605</v>
      </c>
      <c r="C1160" s="44" t="s">
        <v>3606</v>
      </c>
      <c r="D1160" s="44" t="s">
        <v>145</v>
      </c>
      <c r="E1160" s="44" t="s">
        <v>51</v>
      </c>
      <c r="G1160" s="44">
        <v>804</v>
      </c>
      <c r="H1160" s="44" t="s">
        <v>2435</v>
      </c>
    </row>
    <row r="1161" spans="1:8">
      <c r="A1161" s="31">
        <f>COUNTIF('BOM Atual ZPCS12'!F:F,B1161)+(1-(SUMIF(Invoice!$A:$A,$B1161,Invoice!$B:$B)/100000000000))</f>
        <v>1</v>
      </c>
      <c r="B1161" s="52" t="s">
        <v>3607</v>
      </c>
      <c r="C1161" s="44" t="s">
        <v>3608</v>
      </c>
      <c r="D1161" s="44" t="s">
        <v>145</v>
      </c>
      <c r="E1161" s="44" t="s">
        <v>51</v>
      </c>
      <c r="G1161" s="44">
        <v>805</v>
      </c>
      <c r="H1161" s="44" t="s">
        <v>52</v>
      </c>
    </row>
    <row r="1162" spans="1:8">
      <c r="A1162" s="31">
        <f>COUNTIF('BOM Atual ZPCS12'!F:F,B1162)+(1-(SUMIF(Invoice!$A:$A,$B1162,Invoice!$B:$B)/100000000000))</f>
        <v>1</v>
      </c>
      <c r="B1162" s="52" t="s">
        <v>3609</v>
      </c>
      <c r="C1162" s="44" t="s">
        <v>3610</v>
      </c>
      <c r="D1162" s="44" t="s">
        <v>145</v>
      </c>
      <c r="E1162" s="44" t="s">
        <v>51</v>
      </c>
      <c r="G1162" s="44">
        <v>805</v>
      </c>
      <c r="H1162" s="44" t="s">
        <v>52</v>
      </c>
    </row>
    <row r="1163" spans="1:8">
      <c r="A1163" s="31">
        <f>COUNTIF('BOM Atual ZPCS12'!F:F,B1163)+(1-(SUMIF(Invoice!$A:$A,$B1163,Invoice!$B:$B)/100000000000))</f>
        <v>1</v>
      </c>
      <c r="B1163" s="52" t="s">
        <v>300</v>
      </c>
      <c r="C1163" s="44" t="s">
        <v>3611</v>
      </c>
      <c r="D1163" s="44" t="s">
        <v>145</v>
      </c>
      <c r="E1163" s="44" t="s">
        <v>51</v>
      </c>
      <c r="G1163" s="44">
        <v>807</v>
      </c>
      <c r="H1163" s="44" t="s">
        <v>2435</v>
      </c>
    </row>
    <row r="1164" spans="1:8">
      <c r="A1164" s="31">
        <f>COUNTIF('BOM Atual ZPCS12'!F:F,B1164)+(1-(SUMIF(Invoice!$A:$A,$B1164,Invoice!$B:$B)/100000000000))</f>
        <v>1</v>
      </c>
      <c r="B1164" s="52" t="s">
        <v>301</v>
      </c>
      <c r="C1164" s="44" t="s">
        <v>3612</v>
      </c>
      <c r="D1164" s="44" t="s">
        <v>145</v>
      </c>
      <c r="E1164" s="44" t="s">
        <v>51</v>
      </c>
      <c r="G1164" s="44">
        <v>807</v>
      </c>
      <c r="H1164" s="44" t="s">
        <v>2435</v>
      </c>
    </row>
    <row r="1165" spans="1:8">
      <c r="A1165" s="31">
        <f>COUNTIF('BOM Atual ZPCS12'!F:F,B1165)+(1-(SUMIF(Invoice!$A:$A,$B1165,Invoice!$B:$B)/100000000000))</f>
        <v>1</v>
      </c>
      <c r="B1165" s="52" t="s">
        <v>3613</v>
      </c>
      <c r="C1165" s="44" t="s">
        <v>3614</v>
      </c>
      <c r="D1165" s="44" t="s">
        <v>145</v>
      </c>
      <c r="E1165" s="44" t="s">
        <v>51</v>
      </c>
      <c r="G1165" s="44">
        <v>807</v>
      </c>
      <c r="H1165" s="44" t="s">
        <v>2435</v>
      </c>
    </row>
    <row r="1166" spans="1:8">
      <c r="A1166" s="31">
        <f>COUNTIF('BOM Atual ZPCS12'!F:F,B1166)+(1-(SUMIF(Invoice!$A:$A,$B1166,Invoice!$B:$B)/100000000000))</f>
        <v>1</v>
      </c>
      <c r="B1166" s="52" t="s">
        <v>3615</v>
      </c>
      <c r="C1166" s="44" t="s">
        <v>3616</v>
      </c>
      <c r="D1166" s="44" t="s">
        <v>145</v>
      </c>
      <c r="E1166" s="44" t="s">
        <v>51</v>
      </c>
      <c r="G1166" s="44">
        <v>808</v>
      </c>
      <c r="H1166" s="44" t="s">
        <v>52</v>
      </c>
    </row>
    <row r="1167" spans="1:8">
      <c r="A1167" s="31">
        <f>COUNTIF('BOM Atual ZPCS12'!F:F,B1167)+(1-(SUMIF(Invoice!$A:$A,$B1167,Invoice!$B:$B)/100000000000))</f>
        <v>1</v>
      </c>
      <c r="B1167" s="52" t="s">
        <v>3617</v>
      </c>
      <c r="C1167" s="44" t="s">
        <v>3618</v>
      </c>
      <c r="D1167" s="44" t="s">
        <v>145</v>
      </c>
      <c r="E1167" s="44" t="s">
        <v>51</v>
      </c>
      <c r="G1167" s="44">
        <v>808</v>
      </c>
      <c r="H1167" s="44" t="s">
        <v>52</v>
      </c>
    </row>
    <row r="1168" spans="1:8">
      <c r="A1168" s="31">
        <f>COUNTIF('BOM Atual ZPCS12'!F:F,B1168)+(1-(SUMIF(Invoice!$A:$A,$B1168,Invoice!$B:$B)/100000000000))</f>
        <v>1</v>
      </c>
      <c r="B1168" s="52" t="s">
        <v>3619</v>
      </c>
      <c r="C1168" s="44" t="s">
        <v>3620</v>
      </c>
      <c r="D1168" s="44" t="s">
        <v>145</v>
      </c>
      <c r="E1168" s="44" t="s">
        <v>51</v>
      </c>
      <c r="G1168" s="44">
        <v>809</v>
      </c>
      <c r="H1168" s="44" t="s">
        <v>52</v>
      </c>
    </row>
    <row r="1169" spans="1:8">
      <c r="A1169" s="31">
        <f>COUNTIF('BOM Atual ZPCS12'!F:F,B1169)+(1-(SUMIF(Invoice!$A:$A,$B1169,Invoice!$B:$B)/100000000000))</f>
        <v>1</v>
      </c>
      <c r="B1169" s="52" t="s">
        <v>3621</v>
      </c>
      <c r="C1169" s="44" t="s">
        <v>3622</v>
      </c>
      <c r="D1169" s="44" t="s">
        <v>145</v>
      </c>
      <c r="E1169" s="44" t="s">
        <v>51</v>
      </c>
      <c r="G1169" s="44">
        <v>809</v>
      </c>
      <c r="H1169" s="44" t="s">
        <v>52</v>
      </c>
    </row>
    <row r="1170" spans="1:8">
      <c r="A1170" s="31">
        <f>COUNTIF('BOM Atual ZPCS12'!F:F,B1170)+(1-(SUMIF(Invoice!$A:$A,$B1170,Invoice!$B:$B)/100000000000))</f>
        <v>1</v>
      </c>
      <c r="B1170" s="52" t="s">
        <v>3623</v>
      </c>
      <c r="C1170" s="44" t="s">
        <v>3624</v>
      </c>
      <c r="D1170" s="44" t="s">
        <v>145</v>
      </c>
      <c r="E1170" s="44" t="s">
        <v>51</v>
      </c>
      <c r="G1170" s="44">
        <v>810</v>
      </c>
      <c r="H1170" s="44" t="s">
        <v>52</v>
      </c>
    </row>
    <row r="1171" spans="1:8">
      <c r="A1171" s="31">
        <f>COUNTIF('BOM Atual ZPCS12'!F:F,B1171)+(1-(SUMIF(Invoice!$A:$A,$B1171,Invoice!$B:$B)/100000000000))</f>
        <v>1</v>
      </c>
      <c r="B1171" s="52" t="s">
        <v>3625</v>
      </c>
      <c r="C1171" s="44" t="s">
        <v>3626</v>
      </c>
      <c r="D1171" s="44" t="s">
        <v>145</v>
      </c>
      <c r="E1171" s="44" t="s">
        <v>51</v>
      </c>
      <c r="G1171" s="44">
        <v>810</v>
      </c>
      <c r="H1171" s="44" t="s">
        <v>52</v>
      </c>
    </row>
    <row r="1172" spans="1:8">
      <c r="A1172" s="31">
        <f>COUNTIF('BOM Atual ZPCS12'!F:F,B1172)+(1-(SUMIF(Invoice!$A:$A,$B1172,Invoice!$B:$B)/100000000000))</f>
        <v>2</v>
      </c>
      <c r="B1172" s="52" t="s">
        <v>373</v>
      </c>
      <c r="C1172" s="44" t="s">
        <v>3627</v>
      </c>
      <c r="D1172" s="44" t="s">
        <v>145</v>
      </c>
      <c r="E1172" s="44" t="s">
        <v>51</v>
      </c>
      <c r="G1172" s="44">
        <v>811</v>
      </c>
      <c r="H1172" s="44" t="s">
        <v>52</v>
      </c>
    </row>
    <row r="1173" spans="1:8">
      <c r="A1173" s="31">
        <f>COUNTIF('BOM Atual ZPCS12'!F:F,B1173)+(1-(SUMIF(Invoice!$A:$A,$B1173,Invoice!$B:$B)/100000000000))</f>
        <v>2</v>
      </c>
      <c r="B1173" s="52" t="s">
        <v>375</v>
      </c>
      <c r="C1173" s="44" t="s">
        <v>3628</v>
      </c>
      <c r="D1173" s="44" t="s">
        <v>145</v>
      </c>
      <c r="E1173" s="44" t="s">
        <v>51</v>
      </c>
      <c r="G1173" s="44">
        <v>811</v>
      </c>
      <c r="H1173" s="44" t="s">
        <v>52</v>
      </c>
    </row>
    <row r="1174" spans="1:8">
      <c r="A1174" s="31">
        <f>COUNTIF('BOM Atual ZPCS12'!F:F,B1174)+(1-(SUMIF(Invoice!$A:$A,$B1174,Invoice!$B:$B)/100000000000))</f>
        <v>2</v>
      </c>
      <c r="B1174" s="52" t="s">
        <v>377</v>
      </c>
      <c r="C1174" s="44" t="s">
        <v>3629</v>
      </c>
      <c r="D1174" s="44" t="s">
        <v>145</v>
      </c>
      <c r="E1174" s="44" t="s">
        <v>51</v>
      </c>
      <c r="G1174" s="44">
        <v>811</v>
      </c>
      <c r="H1174" s="44" t="s">
        <v>52</v>
      </c>
    </row>
    <row r="1175" spans="1:8">
      <c r="A1175" s="31">
        <f>COUNTIF('BOM Atual ZPCS12'!F:F,B1175)+(1-(SUMIF(Invoice!$A:$A,$B1175,Invoice!$B:$B)/100000000000))</f>
        <v>1.99999997</v>
      </c>
      <c r="B1175" s="52" t="s">
        <v>379</v>
      </c>
      <c r="C1175" s="44" t="s">
        <v>3630</v>
      </c>
      <c r="D1175" s="44" t="s">
        <v>145</v>
      </c>
      <c r="E1175" s="44" t="s">
        <v>51</v>
      </c>
      <c r="G1175" s="44">
        <v>811</v>
      </c>
      <c r="H1175" s="44" t="s">
        <v>52</v>
      </c>
    </row>
    <row r="1176" spans="1:8">
      <c r="A1176" s="31">
        <f>COUNTIF('BOM Atual ZPCS12'!F:F,B1176)+(1-(SUMIF(Invoice!$A:$A,$B1176,Invoice!$B:$B)/100000000000))</f>
        <v>1</v>
      </c>
      <c r="B1176" s="52" t="s">
        <v>3631</v>
      </c>
      <c r="C1176" s="44" t="s">
        <v>3632</v>
      </c>
      <c r="D1176" s="44" t="s">
        <v>145</v>
      </c>
      <c r="E1176" s="44" t="s">
        <v>51</v>
      </c>
      <c r="G1176" s="44">
        <v>812</v>
      </c>
      <c r="H1176" s="44" t="s">
        <v>2435</v>
      </c>
    </row>
    <row r="1177" spans="1:8">
      <c r="A1177" s="31">
        <f>COUNTIF('BOM Atual ZPCS12'!F:F,B1177)+(1-(SUMIF(Invoice!$A:$A,$B1177,Invoice!$B:$B)/100000000000))</f>
        <v>2</v>
      </c>
      <c r="B1177" s="52" t="s">
        <v>3633</v>
      </c>
      <c r="C1177" s="44" t="s">
        <v>3634</v>
      </c>
      <c r="D1177" s="44" t="s">
        <v>145</v>
      </c>
      <c r="E1177" s="44" t="s">
        <v>51</v>
      </c>
      <c r="G1177" s="44">
        <v>812</v>
      </c>
      <c r="H1177" s="44" t="s">
        <v>2435</v>
      </c>
    </row>
    <row r="1178" spans="1:8">
      <c r="A1178" s="31">
        <f>COUNTIF('BOM Atual ZPCS12'!F:F,B1178)+(1-(SUMIF(Invoice!$A:$A,$B1178,Invoice!$B:$B)/100000000000))</f>
        <v>2</v>
      </c>
      <c r="B1178" s="52" t="s">
        <v>3635</v>
      </c>
      <c r="C1178" s="44" t="s">
        <v>3636</v>
      </c>
      <c r="D1178" s="44" t="s">
        <v>145</v>
      </c>
      <c r="E1178" s="44" t="s">
        <v>51</v>
      </c>
      <c r="G1178" s="44">
        <v>812</v>
      </c>
      <c r="H1178" s="44" t="s">
        <v>2435</v>
      </c>
    </row>
    <row r="1179" spans="1:8">
      <c r="A1179" s="31">
        <f>COUNTIF('BOM Atual ZPCS12'!F:F,B1179)+(1-(SUMIF(Invoice!$A:$A,$B1179,Invoice!$B:$B)/100000000000))</f>
        <v>1.9999999850000001</v>
      </c>
      <c r="B1179" s="52" t="s">
        <v>444</v>
      </c>
      <c r="C1179" s="44" t="s">
        <v>445</v>
      </c>
      <c r="D1179" s="44" t="s">
        <v>145</v>
      </c>
      <c r="E1179" s="44" t="s">
        <v>51</v>
      </c>
      <c r="G1179" s="44">
        <v>812</v>
      </c>
      <c r="H1179" s="44" t="s">
        <v>2435</v>
      </c>
    </row>
    <row r="1180" spans="1:8">
      <c r="A1180" s="31">
        <f>COUNTIF('BOM Atual ZPCS12'!F:F,B1180)+(1-(SUMIF(Invoice!$A:$A,$B1180,Invoice!$B:$B)/100000000000))</f>
        <v>1.999999925</v>
      </c>
      <c r="B1180" s="52" t="s">
        <v>3637</v>
      </c>
      <c r="C1180" s="44" t="s">
        <v>3638</v>
      </c>
      <c r="D1180" s="44" t="s">
        <v>145</v>
      </c>
      <c r="E1180" s="44" t="s">
        <v>51</v>
      </c>
      <c r="G1180" s="44">
        <v>812</v>
      </c>
      <c r="H1180" s="44" t="s">
        <v>2435</v>
      </c>
    </row>
    <row r="1181" spans="1:8">
      <c r="A1181" s="31">
        <f>COUNTIF('BOM Atual ZPCS12'!F:F,B1181)+(1-(SUMIF(Invoice!$A:$A,$B1181,Invoice!$B:$B)/100000000000))</f>
        <v>2</v>
      </c>
      <c r="B1181" s="52" t="s">
        <v>446</v>
      </c>
      <c r="C1181" s="44" t="s">
        <v>447</v>
      </c>
      <c r="D1181" s="44" t="s">
        <v>145</v>
      </c>
      <c r="E1181" s="44" t="s">
        <v>51</v>
      </c>
      <c r="G1181" s="44">
        <v>812</v>
      </c>
      <c r="H1181" s="44" t="s">
        <v>2435</v>
      </c>
    </row>
    <row r="1182" spans="1:8">
      <c r="A1182" s="31">
        <f>COUNTIF('BOM Atual ZPCS12'!F:F,B1182)+(1-(SUMIF(Invoice!$A:$A,$B1182,Invoice!$B:$B)/100000000000))</f>
        <v>2</v>
      </c>
      <c r="B1182" s="52" t="s">
        <v>448</v>
      </c>
      <c r="C1182" s="44" t="s">
        <v>449</v>
      </c>
      <c r="D1182" s="44" t="s">
        <v>145</v>
      </c>
      <c r="E1182" s="44" t="s">
        <v>51</v>
      </c>
      <c r="G1182" s="44">
        <v>812</v>
      </c>
      <c r="H1182" s="44" t="s">
        <v>2435</v>
      </c>
    </row>
    <row r="1183" spans="1:8">
      <c r="A1183" s="31">
        <f>COUNTIF('BOM Atual ZPCS12'!F:F,B1183)+(1-(SUMIF(Invoice!$A:$A,$B1183,Invoice!$B:$B)/100000000000))</f>
        <v>2</v>
      </c>
      <c r="B1183" s="52" t="s">
        <v>450</v>
      </c>
      <c r="C1183" s="44" t="s">
        <v>3639</v>
      </c>
      <c r="D1183" s="44" t="s">
        <v>145</v>
      </c>
      <c r="E1183" s="44" t="s">
        <v>51</v>
      </c>
      <c r="G1183" s="44">
        <v>812</v>
      </c>
      <c r="H1183" s="44" t="s">
        <v>2435</v>
      </c>
    </row>
    <row r="1184" spans="1:8">
      <c r="A1184" s="31">
        <f>COUNTIF('BOM Atual ZPCS12'!F:F,B1184)+(1-(SUMIF(Invoice!$A:$A,$B1184,Invoice!$B:$B)/100000000000))</f>
        <v>1.99999997</v>
      </c>
      <c r="B1184" s="52" t="s">
        <v>404</v>
      </c>
      <c r="C1184" s="44" t="s">
        <v>3640</v>
      </c>
      <c r="D1184" s="44" t="s">
        <v>145</v>
      </c>
      <c r="E1184" s="44" t="s">
        <v>51</v>
      </c>
      <c r="G1184" s="44">
        <v>813</v>
      </c>
      <c r="H1184" s="44" t="s">
        <v>2435</v>
      </c>
    </row>
    <row r="1185" spans="1:8">
      <c r="A1185" s="31">
        <f>COUNTIF('BOM Atual ZPCS12'!F:F,B1185)+(1-(SUMIF(Invoice!$A:$A,$B1185,Invoice!$B:$B)/100000000000))</f>
        <v>2</v>
      </c>
      <c r="B1185" s="52" t="s">
        <v>406</v>
      </c>
      <c r="C1185" s="44" t="s">
        <v>3641</v>
      </c>
      <c r="D1185" s="44" t="s">
        <v>145</v>
      </c>
      <c r="E1185" s="44" t="s">
        <v>51</v>
      </c>
      <c r="G1185" s="44">
        <v>813</v>
      </c>
      <c r="H1185" s="44" t="s">
        <v>2435</v>
      </c>
    </row>
    <row r="1186" spans="1:8">
      <c r="A1186" s="31">
        <f>COUNTIF('BOM Atual ZPCS12'!F:F,B1186)+(1-(SUMIF(Invoice!$A:$A,$B1186,Invoice!$B:$B)/100000000000))</f>
        <v>2</v>
      </c>
      <c r="B1186" s="52" t="s">
        <v>408</v>
      </c>
      <c r="C1186" s="44" t="s">
        <v>3642</v>
      </c>
      <c r="D1186" s="44" t="s">
        <v>145</v>
      </c>
      <c r="E1186" s="44" t="s">
        <v>51</v>
      </c>
      <c r="G1186" s="44">
        <v>813</v>
      </c>
      <c r="H1186" s="44" t="s">
        <v>2435</v>
      </c>
    </row>
    <row r="1187" spans="1:8">
      <c r="A1187" s="31">
        <f>COUNTIF('BOM Atual ZPCS12'!F:F,B1187)+(1-(SUMIF(Invoice!$A:$A,$B1187,Invoice!$B:$B)/100000000000))</f>
        <v>1.999999925</v>
      </c>
      <c r="B1187" s="52" t="s">
        <v>456</v>
      </c>
      <c r="C1187" s="44" t="s">
        <v>457</v>
      </c>
      <c r="D1187" s="44" t="s">
        <v>145</v>
      </c>
      <c r="E1187" s="44" t="s">
        <v>51</v>
      </c>
      <c r="G1187" s="44">
        <v>813</v>
      </c>
      <c r="H1187" s="44" t="s">
        <v>2435</v>
      </c>
    </row>
    <row r="1188" spans="1:8">
      <c r="A1188" s="31">
        <f>COUNTIF('BOM Atual ZPCS12'!F:F,B1188)+(1-(SUMIF(Invoice!$A:$A,$B1188,Invoice!$B:$B)/100000000000))</f>
        <v>1</v>
      </c>
      <c r="B1188" s="52" t="s">
        <v>3643</v>
      </c>
      <c r="C1188" s="44" t="s">
        <v>3644</v>
      </c>
      <c r="D1188" s="44" t="s">
        <v>145</v>
      </c>
      <c r="E1188" s="44" t="s">
        <v>51</v>
      </c>
      <c r="G1188" s="44">
        <v>813</v>
      </c>
      <c r="H1188" s="44" t="s">
        <v>2435</v>
      </c>
    </row>
    <row r="1189" spans="1:8">
      <c r="A1189" s="31">
        <f>COUNTIF('BOM Atual ZPCS12'!F:F,B1189)+(1-(SUMIF(Invoice!$A:$A,$B1189,Invoice!$B:$B)/100000000000))</f>
        <v>2</v>
      </c>
      <c r="B1189" s="52" t="s">
        <v>458</v>
      </c>
      <c r="C1189" s="44" t="s">
        <v>459</v>
      </c>
      <c r="D1189" s="44" t="s">
        <v>145</v>
      </c>
      <c r="E1189" s="44" t="s">
        <v>51</v>
      </c>
      <c r="G1189" s="44">
        <v>813</v>
      </c>
      <c r="H1189" s="44" t="s">
        <v>2435</v>
      </c>
    </row>
    <row r="1190" spans="1:8">
      <c r="A1190" s="31">
        <f>COUNTIF('BOM Atual ZPCS12'!F:F,B1190)+(1-(SUMIF(Invoice!$A:$A,$B1190,Invoice!$B:$B)/100000000000))</f>
        <v>1</v>
      </c>
      <c r="B1190" s="52" t="s">
        <v>3645</v>
      </c>
      <c r="C1190" s="44" t="s">
        <v>3646</v>
      </c>
      <c r="D1190" s="44" t="s">
        <v>145</v>
      </c>
      <c r="E1190" s="44" t="s">
        <v>51</v>
      </c>
      <c r="G1190" s="44">
        <v>815</v>
      </c>
      <c r="H1190" s="44" t="s">
        <v>52</v>
      </c>
    </row>
    <row r="1191" spans="1:8">
      <c r="A1191" s="31">
        <f>COUNTIF('BOM Atual ZPCS12'!F:F,B1191)+(1-(SUMIF(Invoice!$A:$A,$B1191,Invoice!$B:$B)/100000000000))</f>
        <v>1</v>
      </c>
      <c r="B1191" s="52" t="s">
        <v>3647</v>
      </c>
      <c r="C1191" s="44" t="s">
        <v>3648</v>
      </c>
      <c r="D1191" s="44" t="s">
        <v>145</v>
      </c>
      <c r="E1191" s="44" t="s">
        <v>51</v>
      </c>
      <c r="G1191" s="44">
        <v>815</v>
      </c>
      <c r="H1191" s="44" t="s">
        <v>52</v>
      </c>
    </row>
    <row r="1192" spans="1:8">
      <c r="A1192" s="31">
        <f>COUNTIF('BOM Atual ZPCS12'!F:F,B1192)+(1-(SUMIF(Invoice!$A:$A,$B1192,Invoice!$B:$B)/100000000000))</f>
        <v>2</v>
      </c>
      <c r="B1192" s="52" t="s">
        <v>420</v>
      </c>
      <c r="C1192" s="44" t="s">
        <v>421</v>
      </c>
      <c r="D1192" s="44" t="s">
        <v>145</v>
      </c>
      <c r="E1192" s="44" t="s">
        <v>51</v>
      </c>
      <c r="G1192" s="44">
        <v>816</v>
      </c>
      <c r="H1192" s="44" t="s">
        <v>2435</v>
      </c>
    </row>
    <row r="1193" spans="1:8">
      <c r="A1193" s="31">
        <f>COUNTIF('BOM Atual ZPCS12'!F:F,B1193)+(1-(SUMIF(Invoice!$A:$A,$B1193,Invoice!$B:$B)/100000000000))</f>
        <v>1.9999998350000001</v>
      </c>
      <c r="B1193" s="52" t="s">
        <v>422</v>
      </c>
      <c r="C1193" s="44" t="s">
        <v>423</v>
      </c>
      <c r="D1193" s="44" t="s">
        <v>145</v>
      </c>
      <c r="E1193" s="44" t="s">
        <v>51</v>
      </c>
      <c r="G1193" s="44">
        <v>816</v>
      </c>
      <c r="H1193" s="44" t="s">
        <v>2435</v>
      </c>
    </row>
    <row r="1194" spans="1:8">
      <c r="A1194" s="31">
        <f>COUNTIF('BOM Atual ZPCS12'!F:F,B1194)+(1-(SUMIF(Invoice!$A:$A,$B1194,Invoice!$B:$B)/100000000000))</f>
        <v>1.9999999850000001</v>
      </c>
      <c r="B1194" s="52" t="s">
        <v>473</v>
      </c>
      <c r="C1194" s="44" t="s">
        <v>474</v>
      </c>
      <c r="D1194" s="44" t="s">
        <v>145</v>
      </c>
      <c r="E1194" s="44" t="s">
        <v>51</v>
      </c>
      <c r="G1194" s="44">
        <v>816</v>
      </c>
      <c r="H1194" s="44" t="s">
        <v>2435</v>
      </c>
    </row>
    <row r="1195" spans="1:8">
      <c r="A1195" s="31">
        <f>COUNTIF('BOM Atual ZPCS12'!F:F,B1195)+(1-(SUMIF(Invoice!$A:$A,$B1195,Invoice!$B:$B)/100000000000))</f>
        <v>2</v>
      </c>
      <c r="B1195" s="52" t="s">
        <v>475</v>
      </c>
      <c r="C1195" s="44" t="s">
        <v>3649</v>
      </c>
      <c r="D1195" s="44" t="s">
        <v>145</v>
      </c>
      <c r="E1195" s="44" t="s">
        <v>51</v>
      </c>
      <c r="G1195" s="44">
        <v>816</v>
      </c>
      <c r="H1195" s="44" t="s">
        <v>2435</v>
      </c>
    </row>
    <row r="1196" spans="1:8">
      <c r="A1196" s="31">
        <f>COUNTIF('BOM Atual ZPCS12'!F:F,B1196)+(1-(SUMIF(Invoice!$A:$A,$B1196,Invoice!$B:$B)/100000000000))</f>
        <v>1</v>
      </c>
      <c r="B1196" s="52" t="s">
        <v>3650</v>
      </c>
      <c r="C1196" s="44" t="s">
        <v>3651</v>
      </c>
      <c r="D1196" s="44" t="s">
        <v>145</v>
      </c>
      <c r="E1196" s="44" t="s">
        <v>51</v>
      </c>
      <c r="G1196" s="44">
        <v>817</v>
      </c>
      <c r="H1196" s="44" t="s">
        <v>52</v>
      </c>
    </row>
    <row r="1197" spans="1:8">
      <c r="A1197" s="31">
        <f>COUNTIF('BOM Atual ZPCS12'!F:F,B1197)+(1-(SUMIF(Invoice!$A:$A,$B1197,Invoice!$B:$B)/100000000000))</f>
        <v>1</v>
      </c>
      <c r="B1197" s="52" t="s">
        <v>3652</v>
      </c>
      <c r="C1197" s="44" t="s">
        <v>3653</v>
      </c>
      <c r="D1197" s="44" t="s">
        <v>145</v>
      </c>
      <c r="E1197" s="44" t="s">
        <v>51</v>
      </c>
      <c r="G1197" s="44">
        <v>817</v>
      </c>
      <c r="H1197" s="44" t="s">
        <v>52</v>
      </c>
    </row>
    <row r="1198" spans="1:8">
      <c r="A1198" s="31">
        <f>COUNTIF('BOM Atual ZPCS12'!F:F,B1198)+(1-(SUMIF(Invoice!$A:$A,$B1198,Invoice!$B:$B)/100000000000))</f>
        <v>1</v>
      </c>
      <c r="B1198" s="52" t="s">
        <v>3654</v>
      </c>
      <c r="C1198" s="44" t="s">
        <v>3655</v>
      </c>
      <c r="D1198" s="44" t="s">
        <v>145</v>
      </c>
      <c r="E1198" s="44" t="s">
        <v>51</v>
      </c>
      <c r="G1198" s="44">
        <v>817</v>
      </c>
      <c r="H1198" s="44" t="s">
        <v>52</v>
      </c>
    </row>
    <row r="1199" spans="1:8">
      <c r="A1199" s="31">
        <f>COUNTIF('BOM Atual ZPCS12'!F:F,B1199)+(1-(SUMIF(Invoice!$A:$A,$B1199,Invoice!$B:$B)/100000000000))</f>
        <v>1</v>
      </c>
      <c r="B1199" s="52" t="s">
        <v>3656</v>
      </c>
      <c r="C1199" s="44" t="s">
        <v>3657</v>
      </c>
      <c r="D1199" s="44" t="s">
        <v>145</v>
      </c>
      <c r="E1199" s="44" t="s">
        <v>51</v>
      </c>
      <c r="G1199" s="44">
        <v>818</v>
      </c>
      <c r="H1199" s="44" t="s">
        <v>52</v>
      </c>
    </row>
    <row r="1200" spans="1:8">
      <c r="A1200" s="31">
        <f>COUNTIF('BOM Atual ZPCS12'!F:F,B1200)+(1-(SUMIF(Invoice!$A:$A,$B1200,Invoice!$B:$B)/100000000000))</f>
        <v>1</v>
      </c>
      <c r="B1200" s="52" t="s">
        <v>3658</v>
      </c>
      <c r="C1200" s="44" t="s">
        <v>3659</v>
      </c>
      <c r="D1200" s="44" t="s">
        <v>145</v>
      </c>
      <c r="E1200" s="44" t="s">
        <v>51</v>
      </c>
      <c r="G1200" s="44">
        <v>818</v>
      </c>
      <c r="H1200" s="44" t="s">
        <v>52</v>
      </c>
    </row>
    <row r="1201" spans="1:8">
      <c r="A1201" s="31">
        <f>COUNTIF('BOM Atual ZPCS12'!F:F,B1201)+(1-(SUMIF(Invoice!$A:$A,$B1201,Invoice!$B:$B)/100000000000))</f>
        <v>1</v>
      </c>
      <c r="B1201" s="52" t="s">
        <v>3660</v>
      </c>
      <c r="C1201" s="44" t="s">
        <v>3661</v>
      </c>
      <c r="D1201" s="44" t="s">
        <v>145</v>
      </c>
      <c r="E1201" s="44" t="s">
        <v>51</v>
      </c>
      <c r="G1201" s="44">
        <v>818</v>
      </c>
      <c r="H1201" s="44" t="s">
        <v>52</v>
      </c>
    </row>
    <row r="1202" spans="1:8">
      <c r="A1202" s="31">
        <f>COUNTIF('BOM Atual ZPCS12'!F:F,B1202)+(1-(SUMIF(Invoice!$A:$A,$B1202,Invoice!$B:$B)/100000000000))</f>
        <v>1.99999997</v>
      </c>
      <c r="B1202" s="52" t="s">
        <v>494</v>
      </c>
      <c r="C1202" s="44" t="s">
        <v>3662</v>
      </c>
      <c r="D1202" s="44" t="s">
        <v>145</v>
      </c>
      <c r="E1202" s="44" t="s">
        <v>51</v>
      </c>
      <c r="G1202" s="44">
        <v>820</v>
      </c>
      <c r="H1202" s="44" t="s">
        <v>52</v>
      </c>
    </row>
    <row r="1203" spans="1:8">
      <c r="A1203" s="31">
        <f>COUNTIF('BOM Atual ZPCS12'!F:F,B1203)+(1-(SUMIF(Invoice!$A:$A,$B1203,Invoice!$B:$B)/100000000000))</f>
        <v>2</v>
      </c>
      <c r="B1203" s="52" t="s">
        <v>496</v>
      </c>
      <c r="C1203" s="44" t="s">
        <v>3663</v>
      </c>
      <c r="D1203" s="44" t="s">
        <v>145</v>
      </c>
      <c r="E1203" s="44" t="s">
        <v>51</v>
      </c>
      <c r="G1203" s="44">
        <v>820</v>
      </c>
      <c r="H1203" s="44" t="s">
        <v>52</v>
      </c>
    </row>
    <row r="1204" spans="1:8">
      <c r="A1204" s="31">
        <f>COUNTIF('BOM Atual ZPCS12'!F:F,B1204)+(1-(SUMIF(Invoice!$A:$A,$B1204,Invoice!$B:$B)/100000000000))</f>
        <v>1.99999997</v>
      </c>
      <c r="B1204" s="52" t="s">
        <v>578</v>
      </c>
      <c r="C1204" s="44" t="s">
        <v>579</v>
      </c>
      <c r="D1204" s="44" t="s">
        <v>145</v>
      </c>
      <c r="E1204" s="44" t="s">
        <v>51</v>
      </c>
      <c r="G1204" s="44">
        <v>821</v>
      </c>
      <c r="H1204" s="44" t="s">
        <v>52</v>
      </c>
    </row>
    <row r="1205" spans="1:8">
      <c r="A1205" s="31">
        <f>COUNTIF('BOM Atual ZPCS12'!F:F,B1205)+(1-(SUMIF(Invoice!$A:$A,$B1205,Invoice!$B:$B)/100000000000))</f>
        <v>2</v>
      </c>
      <c r="B1205" s="52" t="s">
        <v>581</v>
      </c>
      <c r="C1205" s="44" t="s">
        <v>582</v>
      </c>
      <c r="D1205" s="44" t="s">
        <v>145</v>
      </c>
      <c r="E1205" s="44" t="s">
        <v>51</v>
      </c>
      <c r="G1205" s="44">
        <v>821</v>
      </c>
      <c r="H1205" s="44" t="s">
        <v>52</v>
      </c>
    </row>
    <row r="1206" spans="1:8">
      <c r="A1206" s="31">
        <f>COUNTIF('BOM Atual ZPCS12'!F:F,B1206)+(1-(SUMIF(Invoice!$A:$A,$B1206,Invoice!$B:$B)/100000000000))</f>
        <v>1</v>
      </c>
      <c r="B1206" s="52" t="s">
        <v>3664</v>
      </c>
      <c r="C1206" s="44" t="s">
        <v>3665</v>
      </c>
      <c r="D1206" s="44" t="s">
        <v>145</v>
      </c>
      <c r="E1206" s="44" t="s">
        <v>51</v>
      </c>
      <c r="G1206" s="44">
        <v>822</v>
      </c>
      <c r="H1206" s="44" t="s">
        <v>52</v>
      </c>
    </row>
    <row r="1207" spans="1:8">
      <c r="A1207" s="31">
        <f>COUNTIF('BOM Atual ZPCS12'!F:F,B1207)+(1-(SUMIF(Invoice!$A:$A,$B1207,Invoice!$B:$B)/100000000000))</f>
        <v>1</v>
      </c>
      <c r="B1207" s="52" t="s">
        <v>3666</v>
      </c>
      <c r="C1207" s="44" t="s">
        <v>3667</v>
      </c>
      <c r="D1207" s="44" t="s">
        <v>145</v>
      </c>
      <c r="E1207" s="44" t="s">
        <v>51</v>
      </c>
      <c r="G1207" s="44">
        <v>822</v>
      </c>
      <c r="H1207" s="44" t="s">
        <v>52</v>
      </c>
    </row>
    <row r="1208" spans="1:8">
      <c r="A1208" s="31">
        <f>COUNTIF('BOM Atual ZPCS12'!F:F,B1208)+(1-(SUMIF(Invoice!$A:$A,$B1208,Invoice!$B:$B)/100000000000))</f>
        <v>1</v>
      </c>
      <c r="B1208" s="52" t="s">
        <v>3668</v>
      </c>
      <c r="C1208" s="44" t="s">
        <v>3669</v>
      </c>
      <c r="D1208" s="44" t="s">
        <v>145</v>
      </c>
      <c r="E1208" s="44" t="s">
        <v>51</v>
      </c>
      <c r="G1208" s="44">
        <v>823</v>
      </c>
      <c r="H1208" s="44" t="s">
        <v>52</v>
      </c>
    </row>
    <row r="1209" spans="1:8">
      <c r="A1209" s="31">
        <f>COUNTIF('BOM Atual ZPCS12'!F:F,B1209)+(1-(SUMIF(Invoice!$A:$A,$B1209,Invoice!$B:$B)/100000000000))</f>
        <v>1</v>
      </c>
      <c r="B1209" s="52" t="s">
        <v>3670</v>
      </c>
      <c r="C1209" s="44" t="s">
        <v>3671</v>
      </c>
      <c r="D1209" s="44" t="s">
        <v>145</v>
      </c>
      <c r="E1209" s="44" t="s">
        <v>51</v>
      </c>
      <c r="G1209" s="44">
        <v>823</v>
      </c>
      <c r="H1209" s="44" t="s">
        <v>52</v>
      </c>
    </row>
    <row r="1210" spans="1:8">
      <c r="A1210" s="31">
        <f>COUNTIF('BOM Atual ZPCS12'!F:F,B1210)+(1-(SUMIF(Invoice!$A:$A,$B1210,Invoice!$B:$B)/100000000000))</f>
        <v>1</v>
      </c>
      <c r="B1210" s="52" t="s">
        <v>3672</v>
      </c>
      <c r="C1210" s="44" t="s">
        <v>3673</v>
      </c>
      <c r="D1210" s="44" t="s">
        <v>145</v>
      </c>
      <c r="E1210" s="44" t="s">
        <v>51</v>
      </c>
      <c r="G1210" s="44">
        <v>823</v>
      </c>
      <c r="H1210" s="44" t="s">
        <v>52</v>
      </c>
    </row>
    <row r="1211" spans="1:8">
      <c r="A1211" s="31">
        <f>COUNTIF('BOM Atual ZPCS12'!F:F,B1211)+(1-(SUMIF(Invoice!$A:$A,$B1211,Invoice!$B:$B)/100000000000))</f>
        <v>1.9999997999999999</v>
      </c>
      <c r="B1211" s="52" t="s">
        <v>677</v>
      </c>
      <c r="C1211" s="44" t="s">
        <v>3674</v>
      </c>
      <c r="D1211" s="44" t="s">
        <v>145</v>
      </c>
      <c r="E1211" s="44" t="s">
        <v>51</v>
      </c>
      <c r="G1211" s="44">
        <v>824</v>
      </c>
      <c r="H1211" s="44" t="s">
        <v>2435</v>
      </c>
    </row>
    <row r="1212" spans="1:8">
      <c r="A1212" s="31">
        <f>COUNTIF('BOM Atual ZPCS12'!F:F,B1212)+(1-(SUMIF(Invoice!$A:$A,$B1212,Invoice!$B:$B)/100000000000))</f>
        <v>2</v>
      </c>
      <c r="B1212" s="52" t="s">
        <v>679</v>
      </c>
      <c r="C1212" s="44" t="s">
        <v>3675</v>
      </c>
      <c r="D1212" s="44" t="s">
        <v>145</v>
      </c>
      <c r="E1212" s="44" t="s">
        <v>51</v>
      </c>
      <c r="G1212" s="44">
        <v>824</v>
      </c>
      <c r="H1212" s="44" t="s">
        <v>2435</v>
      </c>
    </row>
    <row r="1213" spans="1:8">
      <c r="A1213" s="31">
        <f>COUNTIF('BOM Atual ZPCS12'!F:F,B1213)+(1-(SUMIF(Invoice!$A:$A,$B1213,Invoice!$B:$B)/100000000000))</f>
        <v>1</v>
      </c>
      <c r="B1213" s="52" t="s">
        <v>3676</v>
      </c>
      <c r="C1213" s="44" t="s">
        <v>3677</v>
      </c>
      <c r="D1213" s="44" t="s">
        <v>145</v>
      </c>
      <c r="E1213" s="44" t="s">
        <v>51</v>
      </c>
      <c r="G1213" s="44">
        <v>824</v>
      </c>
      <c r="H1213" s="44" t="s">
        <v>2435</v>
      </c>
    </row>
    <row r="1214" spans="1:8">
      <c r="A1214" s="31">
        <f>COUNTIF('BOM Atual ZPCS12'!F:F,B1214)+(1-(SUMIF(Invoice!$A:$A,$B1214,Invoice!$B:$B)/100000000000))</f>
        <v>2</v>
      </c>
      <c r="B1214" s="52" t="s">
        <v>681</v>
      </c>
      <c r="C1214" s="44" t="s">
        <v>682</v>
      </c>
      <c r="D1214" s="44" t="s">
        <v>145</v>
      </c>
      <c r="E1214" s="44" t="s">
        <v>51</v>
      </c>
      <c r="G1214" s="44">
        <v>824</v>
      </c>
      <c r="H1214" s="44" t="s">
        <v>2435</v>
      </c>
    </row>
    <row r="1215" spans="1:8">
      <c r="A1215" s="31">
        <f>COUNTIF('BOM Atual ZPCS12'!F:F,B1215)+(1-(SUMIF(Invoice!$A:$A,$B1215,Invoice!$B:$B)/100000000000))</f>
        <v>1</v>
      </c>
      <c r="B1215" s="52" t="s">
        <v>3678</v>
      </c>
      <c r="C1215" s="44" t="s">
        <v>3679</v>
      </c>
      <c r="D1215" s="44" t="s">
        <v>145</v>
      </c>
      <c r="E1215" s="44" t="s">
        <v>51</v>
      </c>
      <c r="G1215" s="44">
        <v>825</v>
      </c>
      <c r="H1215" s="44" t="s">
        <v>2435</v>
      </c>
    </row>
    <row r="1216" spans="1:8">
      <c r="A1216" s="31">
        <f>COUNTIF('BOM Atual ZPCS12'!F:F,B1216)+(1-(SUMIF(Invoice!$A:$A,$B1216,Invoice!$B:$B)/100000000000))</f>
        <v>1</v>
      </c>
      <c r="B1216" s="52" t="s">
        <v>3680</v>
      </c>
      <c r="C1216" s="44" t="s">
        <v>3681</v>
      </c>
      <c r="D1216" s="44" t="s">
        <v>145</v>
      </c>
      <c r="E1216" s="44" t="s">
        <v>51</v>
      </c>
      <c r="G1216" s="44">
        <v>825</v>
      </c>
      <c r="H1216" s="44" t="s">
        <v>2435</v>
      </c>
    </row>
    <row r="1217" spans="1:8">
      <c r="A1217" s="31">
        <f>COUNTIF('BOM Atual ZPCS12'!F:F,B1217)+(1-(SUMIF(Invoice!$A:$A,$B1217,Invoice!$B:$B)/100000000000))</f>
        <v>1</v>
      </c>
      <c r="B1217" s="52" t="s">
        <v>3682</v>
      </c>
      <c r="C1217" s="44" t="s">
        <v>3679</v>
      </c>
      <c r="D1217" s="44" t="s">
        <v>145</v>
      </c>
      <c r="E1217" s="44" t="s">
        <v>51</v>
      </c>
      <c r="G1217" s="44">
        <v>825</v>
      </c>
      <c r="H1217" s="44" t="s">
        <v>2435</v>
      </c>
    </row>
    <row r="1218" spans="1:8">
      <c r="A1218" s="31">
        <f>COUNTIF('BOM Atual ZPCS12'!F:F,B1218)+(1-(SUMIF(Invoice!$A:$A,$B1218,Invoice!$B:$B)/100000000000))</f>
        <v>1</v>
      </c>
      <c r="B1218" s="52" t="s">
        <v>3683</v>
      </c>
      <c r="C1218" s="44" t="s">
        <v>3684</v>
      </c>
      <c r="D1218" s="44" t="s">
        <v>145</v>
      </c>
      <c r="E1218" s="44" t="s">
        <v>51</v>
      </c>
      <c r="G1218" s="44">
        <v>825</v>
      </c>
      <c r="H1218" s="44" t="s">
        <v>2435</v>
      </c>
    </row>
    <row r="1219" spans="1:8">
      <c r="A1219" s="31">
        <f>COUNTIF('BOM Atual ZPCS12'!F:F,B1219)+(1-(SUMIF(Invoice!$A:$A,$B1219,Invoice!$B:$B)/100000000000))</f>
        <v>1</v>
      </c>
      <c r="B1219" s="52" t="s">
        <v>3685</v>
      </c>
      <c r="C1219" s="44" t="s">
        <v>3686</v>
      </c>
      <c r="D1219" s="44" t="s">
        <v>145</v>
      </c>
      <c r="E1219" s="44" t="s">
        <v>51</v>
      </c>
      <c r="G1219" s="44">
        <v>826</v>
      </c>
      <c r="H1219" s="44" t="s">
        <v>2435</v>
      </c>
    </row>
    <row r="1220" spans="1:8">
      <c r="A1220" s="31">
        <f>COUNTIF('BOM Atual ZPCS12'!F:F,B1220)+(1-(SUMIF(Invoice!$A:$A,$B1220,Invoice!$B:$B)/100000000000))</f>
        <v>1</v>
      </c>
      <c r="B1220" s="52" t="s">
        <v>3687</v>
      </c>
      <c r="C1220" s="44" t="s">
        <v>3688</v>
      </c>
      <c r="D1220" s="44" t="s">
        <v>145</v>
      </c>
      <c r="E1220" s="44" t="s">
        <v>51</v>
      </c>
      <c r="G1220" s="44">
        <v>826</v>
      </c>
      <c r="H1220" s="44" t="s">
        <v>2435</v>
      </c>
    </row>
    <row r="1221" spans="1:8">
      <c r="A1221" s="31">
        <f>COUNTIF('BOM Atual ZPCS12'!F:F,B1221)+(1-(SUMIF(Invoice!$A:$A,$B1221,Invoice!$B:$B)/100000000000))</f>
        <v>1</v>
      </c>
      <c r="B1221" s="52" t="s">
        <v>3689</v>
      </c>
      <c r="C1221" s="44" t="s">
        <v>3690</v>
      </c>
      <c r="D1221" s="44" t="s">
        <v>145</v>
      </c>
      <c r="E1221" s="44" t="s">
        <v>51</v>
      </c>
      <c r="G1221" s="44">
        <v>826</v>
      </c>
      <c r="H1221" s="44" t="s">
        <v>2435</v>
      </c>
    </row>
    <row r="1222" spans="1:8">
      <c r="A1222" s="31">
        <f>COUNTIF('BOM Atual ZPCS12'!F:F,B1222)+(1-(SUMIF(Invoice!$A:$A,$B1222,Invoice!$B:$B)/100000000000))</f>
        <v>1</v>
      </c>
      <c r="B1222" s="52" t="s">
        <v>3691</v>
      </c>
      <c r="C1222" s="44" t="s">
        <v>3692</v>
      </c>
      <c r="D1222" s="44" t="s">
        <v>145</v>
      </c>
      <c r="E1222" s="44" t="s">
        <v>51</v>
      </c>
      <c r="G1222" s="44">
        <v>826</v>
      </c>
      <c r="H1222" s="44" t="s">
        <v>2435</v>
      </c>
    </row>
    <row r="1223" spans="1:8">
      <c r="A1223" s="31">
        <f>COUNTIF('BOM Atual ZPCS12'!F:F,B1223)+(1-(SUMIF(Invoice!$A:$A,$B1223,Invoice!$B:$B)/100000000000))</f>
        <v>1</v>
      </c>
      <c r="B1223" s="52" t="s">
        <v>3693</v>
      </c>
      <c r="C1223" s="44" t="s">
        <v>3694</v>
      </c>
      <c r="D1223" s="44" t="s">
        <v>145</v>
      </c>
      <c r="E1223" s="44" t="s">
        <v>51</v>
      </c>
      <c r="G1223" s="44">
        <v>827</v>
      </c>
      <c r="H1223" s="44" t="s">
        <v>52</v>
      </c>
    </row>
    <row r="1224" spans="1:8">
      <c r="A1224" s="31">
        <f>COUNTIF('BOM Atual ZPCS12'!F:F,B1224)+(1-(SUMIF(Invoice!$A:$A,$B1224,Invoice!$B:$B)/100000000000))</f>
        <v>1</v>
      </c>
      <c r="B1224" s="52" t="s">
        <v>3695</v>
      </c>
      <c r="C1224" s="44" t="s">
        <v>3696</v>
      </c>
      <c r="D1224" s="44" t="s">
        <v>145</v>
      </c>
      <c r="E1224" s="44" t="s">
        <v>51</v>
      </c>
      <c r="G1224" s="44">
        <v>827</v>
      </c>
      <c r="H1224" s="44" t="s">
        <v>52</v>
      </c>
    </row>
    <row r="1225" spans="1:8">
      <c r="A1225" s="31">
        <f>COUNTIF('BOM Atual ZPCS12'!F:F,B1225)+(1-(SUMIF(Invoice!$A:$A,$B1225,Invoice!$B:$B)/100000000000))</f>
        <v>1</v>
      </c>
      <c r="B1225" s="52" t="s">
        <v>3697</v>
      </c>
      <c r="C1225" s="44" t="s">
        <v>3694</v>
      </c>
      <c r="D1225" s="44" t="s">
        <v>145</v>
      </c>
      <c r="E1225" s="44" t="s">
        <v>51</v>
      </c>
      <c r="G1225" s="44">
        <v>827</v>
      </c>
      <c r="H1225" s="44" t="s">
        <v>52</v>
      </c>
    </row>
    <row r="1226" spans="1:8">
      <c r="A1226" s="31">
        <f>COUNTIF('BOM Atual ZPCS12'!F:F,B1226)+(1-(SUMIF(Invoice!$A:$A,$B1226,Invoice!$B:$B)/100000000000))</f>
        <v>1</v>
      </c>
      <c r="B1226" s="52" t="s">
        <v>3698</v>
      </c>
      <c r="C1226" s="44" t="s">
        <v>3699</v>
      </c>
      <c r="D1226" s="44" t="s">
        <v>145</v>
      </c>
      <c r="E1226" s="44" t="s">
        <v>51</v>
      </c>
      <c r="G1226" s="44">
        <v>827</v>
      </c>
      <c r="H1226" s="44" t="s">
        <v>52</v>
      </c>
    </row>
    <row r="1227" spans="1:8">
      <c r="A1227" s="31">
        <f>COUNTIF('BOM Atual ZPCS12'!F:F,B1227)+(1-(SUMIF(Invoice!$A:$A,$B1227,Invoice!$B:$B)/100000000000))</f>
        <v>1</v>
      </c>
      <c r="B1227" s="52" t="s">
        <v>3700</v>
      </c>
      <c r="C1227" s="44" t="s">
        <v>3701</v>
      </c>
      <c r="D1227" s="44" t="s">
        <v>145</v>
      </c>
      <c r="E1227" s="44" t="s">
        <v>51</v>
      </c>
      <c r="G1227" s="44">
        <v>828</v>
      </c>
      <c r="H1227" s="44" t="s">
        <v>52</v>
      </c>
    </row>
    <row r="1228" spans="1:8">
      <c r="A1228" s="31">
        <f>COUNTIF('BOM Atual ZPCS12'!F:F,B1228)+(1-(SUMIF(Invoice!$A:$A,$B1228,Invoice!$B:$B)/100000000000))</f>
        <v>1</v>
      </c>
      <c r="B1228" s="52" t="s">
        <v>3702</v>
      </c>
      <c r="C1228" s="44" t="s">
        <v>3703</v>
      </c>
      <c r="D1228" s="44" t="s">
        <v>145</v>
      </c>
      <c r="E1228" s="44" t="s">
        <v>51</v>
      </c>
      <c r="G1228" s="44">
        <v>828</v>
      </c>
      <c r="H1228" s="44" t="s">
        <v>52</v>
      </c>
    </row>
    <row r="1229" spans="1:8">
      <c r="A1229" s="31">
        <f>COUNTIF('BOM Atual ZPCS12'!F:F,B1229)+(1-(SUMIF(Invoice!$A:$A,$B1229,Invoice!$B:$B)/100000000000))</f>
        <v>1</v>
      </c>
      <c r="B1229" s="52" t="s">
        <v>3704</v>
      </c>
      <c r="C1229" s="44" t="s">
        <v>3703</v>
      </c>
      <c r="D1229" s="44" t="s">
        <v>145</v>
      </c>
      <c r="E1229" s="44" t="s">
        <v>51</v>
      </c>
      <c r="G1229" s="44">
        <v>828</v>
      </c>
      <c r="H1229" s="44" t="s">
        <v>52</v>
      </c>
    </row>
    <row r="1230" spans="1:8">
      <c r="A1230" s="31">
        <f>COUNTIF('BOM Atual ZPCS12'!F:F,B1230)+(1-(SUMIF(Invoice!$A:$A,$B1230,Invoice!$B:$B)/100000000000))</f>
        <v>1</v>
      </c>
      <c r="B1230" s="52" t="s">
        <v>3705</v>
      </c>
      <c r="C1230" s="44" t="s">
        <v>3706</v>
      </c>
      <c r="D1230" s="44" t="s">
        <v>145</v>
      </c>
      <c r="E1230" s="44" t="s">
        <v>51</v>
      </c>
      <c r="G1230" s="44">
        <v>828</v>
      </c>
      <c r="H1230" s="44" t="s">
        <v>52</v>
      </c>
    </row>
    <row r="1231" spans="1:8">
      <c r="A1231" s="31">
        <f>COUNTIF('BOM Atual ZPCS12'!F:F,B1231)+(1-(SUMIF(Invoice!$A:$A,$B1231,Invoice!$B:$B)/100000000000))</f>
        <v>1</v>
      </c>
      <c r="B1231" s="52" t="s">
        <v>3707</v>
      </c>
      <c r="C1231" s="44" t="s">
        <v>3708</v>
      </c>
      <c r="D1231" s="44" t="s">
        <v>145</v>
      </c>
      <c r="E1231" s="44" t="s">
        <v>51</v>
      </c>
      <c r="G1231" s="44">
        <v>829</v>
      </c>
      <c r="H1231" s="44" t="s">
        <v>2435</v>
      </c>
    </row>
    <row r="1232" spans="1:8">
      <c r="A1232" s="31">
        <f>COUNTIF('BOM Atual ZPCS12'!F:F,B1232)+(1-(SUMIF(Invoice!$A:$A,$B1232,Invoice!$B:$B)/100000000000))</f>
        <v>1</v>
      </c>
      <c r="B1232" s="52" t="s">
        <v>3709</v>
      </c>
      <c r="C1232" s="44" t="s">
        <v>3710</v>
      </c>
      <c r="D1232" s="44" t="s">
        <v>145</v>
      </c>
      <c r="E1232" s="44" t="s">
        <v>51</v>
      </c>
      <c r="G1232" s="44">
        <v>829</v>
      </c>
      <c r="H1232" s="44" t="s">
        <v>2435</v>
      </c>
    </row>
    <row r="1233" spans="1:8">
      <c r="A1233" s="31">
        <f>COUNTIF('BOM Atual ZPCS12'!F:F,B1233)+(1-(SUMIF(Invoice!$A:$A,$B1233,Invoice!$B:$B)/100000000000))</f>
        <v>1</v>
      </c>
      <c r="B1233" s="52" t="s">
        <v>3711</v>
      </c>
      <c r="C1233" s="44" t="s">
        <v>3712</v>
      </c>
      <c r="D1233" s="44" t="s">
        <v>145</v>
      </c>
      <c r="E1233" s="44" t="s">
        <v>51</v>
      </c>
      <c r="G1233" s="44">
        <v>829</v>
      </c>
      <c r="H1233" s="44" t="s">
        <v>2435</v>
      </c>
    </row>
    <row r="1234" spans="1:8">
      <c r="A1234" s="31">
        <f>COUNTIF('BOM Atual ZPCS12'!F:F,B1234)+(1-(SUMIF(Invoice!$A:$A,$B1234,Invoice!$B:$B)/100000000000))</f>
        <v>1</v>
      </c>
      <c r="B1234" s="52" t="s">
        <v>3713</v>
      </c>
      <c r="C1234" s="44" t="s">
        <v>3714</v>
      </c>
      <c r="D1234" s="44" t="s">
        <v>145</v>
      </c>
      <c r="E1234" s="44" t="s">
        <v>51</v>
      </c>
      <c r="G1234" s="44">
        <v>829</v>
      </c>
      <c r="H1234" s="44" t="s">
        <v>2435</v>
      </c>
    </row>
    <row r="1235" spans="1:8">
      <c r="A1235" s="31">
        <f>COUNTIF('BOM Atual ZPCS12'!F:F,B1235)+(1-(SUMIF(Invoice!$A:$A,$B1235,Invoice!$B:$B)/100000000000))</f>
        <v>1</v>
      </c>
      <c r="B1235" s="52" t="s">
        <v>3715</v>
      </c>
      <c r="C1235" s="44" t="s">
        <v>3716</v>
      </c>
      <c r="D1235" s="44" t="s">
        <v>145</v>
      </c>
      <c r="E1235" s="44" t="s">
        <v>51</v>
      </c>
      <c r="G1235" s="44">
        <v>830</v>
      </c>
      <c r="H1235" s="44" t="s">
        <v>52</v>
      </c>
    </row>
    <row r="1236" spans="1:8">
      <c r="A1236" s="31">
        <f>COUNTIF('BOM Atual ZPCS12'!F:F,B1236)+(1-(SUMIF(Invoice!$A:$A,$B1236,Invoice!$B:$B)/100000000000))</f>
        <v>1</v>
      </c>
      <c r="B1236" s="52" t="s">
        <v>3717</v>
      </c>
      <c r="C1236" s="44" t="s">
        <v>3718</v>
      </c>
      <c r="D1236" s="44" t="s">
        <v>145</v>
      </c>
      <c r="E1236" s="44" t="s">
        <v>51</v>
      </c>
      <c r="G1236" s="44">
        <v>830</v>
      </c>
      <c r="H1236" s="44" t="s">
        <v>52</v>
      </c>
    </row>
    <row r="1237" spans="1:8">
      <c r="A1237" s="31">
        <f>COUNTIF('BOM Atual ZPCS12'!F:F,B1237)+(1-(SUMIF(Invoice!$A:$A,$B1237,Invoice!$B:$B)/100000000000))</f>
        <v>1</v>
      </c>
      <c r="B1237" s="52" t="s">
        <v>3719</v>
      </c>
      <c r="C1237" s="44" t="s">
        <v>3720</v>
      </c>
      <c r="D1237" s="44" t="s">
        <v>145</v>
      </c>
      <c r="E1237" s="44" t="s">
        <v>51</v>
      </c>
      <c r="G1237" s="44">
        <v>830</v>
      </c>
      <c r="H1237" s="44" t="s">
        <v>52</v>
      </c>
    </row>
    <row r="1238" spans="1:8">
      <c r="A1238" s="31">
        <f>COUNTIF('BOM Atual ZPCS12'!F:F,B1238)+(1-(SUMIF(Invoice!$A:$A,$B1238,Invoice!$B:$B)/100000000000))</f>
        <v>1</v>
      </c>
      <c r="B1238" s="52" t="s">
        <v>3721</v>
      </c>
      <c r="C1238" s="44" t="s">
        <v>3722</v>
      </c>
      <c r="D1238" s="44" t="s">
        <v>145</v>
      </c>
      <c r="E1238" s="44" t="s">
        <v>51</v>
      </c>
      <c r="G1238" s="44">
        <v>831</v>
      </c>
      <c r="H1238" s="44" t="s">
        <v>52</v>
      </c>
    </row>
    <row r="1239" spans="1:8">
      <c r="A1239" s="31">
        <f>COUNTIF('BOM Atual ZPCS12'!F:F,B1239)+(1-(SUMIF(Invoice!$A:$A,$B1239,Invoice!$B:$B)/100000000000))</f>
        <v>1</v>
      </c>
      <c r="B1239" s="52" t="s">
        <v>3723</v>
      </c>
      <c r="C1239" s="44" t="s">
        <v>3724</v>
      </c>
      <c r="D1239" s="44" t="s">
        <v>145</v>
      </c>
      <c r="E1239" s="44" t="s">
        <v>51</v>
      </c>
      <c r="G1239" s="44">
        <v>831</v>
      </c>
      <c r="H1239" s="44" t="s">
        <v>52</v>
      </c>
    </row>
    <row r="1240" spans="1:8">
      <c r="A1240" s="31">
        <f>COUNTIF('BOM Atual ZPCS12'!F:F,B1240)+(1-(SUMIF(Invoice!$A:$A,$B1240,Invoice!$B:$B)/100000000000))</f>
        <v>1</v>
      </c>
      <c r="B1240" s="52" t="s">
        <v>3725</v>
      </c>
      <c r="C1240" s="44" t="s">
        <v>3726</v>
      </c>
      <c r="D1240" s="44" t="s">
        <v>145</v>
      </c>
      <c r="E1240" s="44" t="s">
        <v>51</v>
      </c>
      <c r="G1240" s="44">
        <v>831</v>
      </c>
      <c r="H1240" s="44" t="s">
        <v>52</v>
      </c>
    </row>
    <row r="1241" spans="1:8">
      <c r="A1241" s="31">
        <f>COUNTIF('BOM Atual ZPCS12'!F:F,B1241)+(1-(SUMIF(Invoice!$A:$A,$B1241,Invoice!$B:$B)/100000000000))</f>
        <v>2</v>
      </c>
      <c r="B1241" s="52" t="s">
        <v>724</v>
      </c>
      <c r="C1241" s="44" t="s">
        <v>3727</v>
      </c>
      <c r="D1241" s="44" t="s">
        <v>145</v>
      </c>
      <c r="E1241" s="44" t="s">
        <v>51</v>
      </c>
      <c r="G1241" s="44">
        <v>832</v>
      </c>
      <c r="H1241" s="44" t="s">
        <v>2435</v>
      </c>
    </row>
    <row r="1242" spans="1:8">
      <c r="A1242" s="31">
        <f>COUNTIF('BOM Atual ZPCS12'!F:F,B1242)+(1-(SUMIF(Invoice!$A:$A,$B1242,Invoice!$B:$B)/100000000000))</f>
        <v>1.9999999000000002</v>
      </c>
      <c r="B1242" s="52" t="s">
        <v>726</v>
      </c>
      <c r="C1242" s="44" t="s">
        <v>3728</v>
      </c>
      <c r="D1242" s="44" t="s">
        <v>145</v>
      </c>
      <c r="E1242" s="44" t="s">
        <v>51</v>
      </c>
      <c r="G1242" s="44">
        <v>832</v>
      </c>
      <c r="H1242" s="44" t="s">
        <v>2435</v>
      </c>
    </row>
    <row r="1243" spans="1:8">
      <c r="A1243" s="31">
        <f>COUNTIF('BOM Atual ZPCS12'!F:F,B1243)+(1-(SUMIF(Invoice!$A:$A,$B1243,Invoice!$B:$B)/100000000000))</f>
        <v>1</v>
      </c>
      <c r="B1243" s="52" t="s">
        <v>3729</v>
      </c>
      <c r="C1243" s="44" t="s">
        <v>3730</v>
      </c>
      <c r="D1243" s="44" t="s">
        <v>145</v>
      </c>
      <c r="E1243" s="44" t="s">
        <v>51</v>
      </c>
      <c r="G1243" s="44">
        <v>832</v>
      </c>
      <c r="H1243" s="44" t="s">
        <v>2435</v>
      </c>
    </row>
    <row r="1244" spans="1:8">
      <c r="A1244" s="31">
        <f>COUNTIF('BOM Atual ZPCS12'!F:F,B1244)+(1-(SUMIF(Invoice!$A:$A,$B1244,Invoice!$B:$B)/100000000000))</f>
        <v>2</v>
      </c>
      <c r="B1244" s="52" t="s">
        <v>728</v>
      </c>
      <c r="C1244" s="44" t="s">
        <v>729</v>
      </c>
      <c r="D1244" s="44" t="s">
        <v>145</v>
      </c>
      <c r="E1244" s="44" t="s">
        <v>51</v>
      </c>
      <c r="G1244" s="44">
        <v>832</v>
      </c>
      <c r="H1244" s="44" t="s">
        <v>2435</v>
      </c>
    </row>
    <row r="1245" spans="1:8">
      <c r="A1245" s="31">
        <f>COUNTIF('BOM Atual ZPCS12'!F:F,B1245)+(1-(SUMIF(Invoice!$A:$A,$B1245,Invoice!$B:$B)/100000000000))</f>
        <v>1.9999999800000001</v>
      </c>
      <c r="B1245" s="52" t="s">
        <v>1910</v>
      </c>
      <c r="C1245" s="44" t="s">
        <v>1911</v>
      </c>
      <c r="D1245" s="44" t="s">
        <v>145</v>
      </c>
      <c r="E1245" s="44" t="s">
        <v>51</v>
      </c>
      <c r="G1245" s="44">
        <v>832</v>
      </c>
      <c r="H1245" s="44" t="s">
        <v>2435</v>
      </c>
    </row>
    <row r="1246" spans="1:8">
      <c r="A1246" s="31">
        <f>COUNTIF('BOM Atual ZPCS12'!F:F,B1246)+(1-(SUMIF(Invoice!$A:$A,$B1246,Invoice!$B:$B)/100000000000))</f>
        <v>2</v>
      </c>
      <c r="B1246" s="52" t="s">
        <v>1912</v>
      </c>
      <c r="C1246" s="44" t="s">
        <v>1913</v>
      </c>
      <c r="D1246" s="44" t="s">
        <v>145</v>
      </c>
      <c r="E1246" s="44" t="s">
        <v>51</v>
      </c>
      <c r="G1246" s="44">
        <v>832</v>
      </c>
      <c r="H1246" s="44" t="s">
        <v>2435</v>
      </c>
    </row>
    <row r="1247" spans="1:8">
      <c r="A1247" s="31">
        <f>COUNTIF('BOM Atual ZPCS12'!F:F,B1247)+(1-(SUMIF(Invoice!$A:$A,$B1247,Invoice!$B:$B)/100000000000))</f>
        <v>2</v>
      </c>
      <c r="B1247" s="52" t="s">
        <v>1914</v>
      </c>
      <c r="C1247" s="44" t="s">
        <v>1915</v>
      </c>
      <c r="D1247" s="44" t="s">
        <v>145</v>
      </c>
      <c r="E1247" s="44" t="s">
        <v>51</v>
      </c>
      <c r="G1247" s="44">
        <v>832</v>
      </c>
      <c r="H1247" s="44" t="s">
        <v>2435</v>
      </c>
    </row>
    <row r="1248" spans="1:8">
      <c r="A1248" s="31">
        <f>COUNTIF('BOM Atual ZPCS12'!F:F,B1248)+(1-(SUMIF(Invoice!$A:$A,$B1248,Invoice!$B:$B)/100000000000))</f>
        <v>1</v>
      </c>
      <c r="B1248" s="52" t="s">
        <v>3731</v>
      </c>
      <c r="C1248" s="44" t="s">
        <v>3732</v>
      </c>
      <c r="D1248" s="44" t="s">
        <v>145</v>
      </c>
      <c r="E1248" s="44" t="s">
        <v>51</v>
      </c>
      <c r="G1248" s="44">
        <v>833</v>
      </c>
      <c r="H1248" s="44" t="s">
        <v>52</v>
      </c>
    </row>
    <row r="1249" spans="1:8">
      <c r="A1249" s="31">
        <f>COUNTIF('BOM Atual ZPCS12'!F:F,B1249)+(1-(SUMIF(Invoice!$A:$A,$B1249,Invoice!$B:$B)/100000000000))</f>
        <v>1</v>
      </c>
      <c r="B1249" s="52" t="s">
        <v>3733</v>
      </c>
      <c r="C1249" s="44" t="s">
        <v>3734</v>
      </c>
      <c r="D1249" s="44" t="s">
        <v>145</v>
      </c>
      <c r="E1249" s="44" t="s">
        <v>51</v>
      </c>
      <c r="G1249" s="44">
        <v>833</v>
      </c>
      <c r="H1249" s="44" t="s">
        <v>52</v>
      </c>
    </row>
    <row r="1250" spans="1:8">
      <c r="A1250" s="31">
        <f>COUNTIF('BOM Atual ZPCS12'!F:F,B1250)+(1-(SUMIF(Invoice!$A:$A,$B1250,Invoice!$B:$B)/100000000000))</f>
        <v>1</v>
      </c>
      <c r="B1250" s="52" t="s">
        <v>3735</v>
      </c>
      <c r="C1250" s="44" t="s">
        <v>3736</v>
      </c>
      <c r="D1250" s="44" t="s">
        <v>145</v>
      </c>
      <c r="E1250" s="44" t="s">
        <v>51</v>
      </c>
      <c r="G1250" s="44">
        <v>833</v>
      </c>
      <c r="H1250" s="44" t="s">
        <v>52</v>
      </c>
    </row>
    <row r="1251" spans="1:8">
      <c r="A1251" s="31">
        <f>COUNTIF('BOM Atual ZPCS12'!F:F,B1251)+(1-(SUMIF(Invoice!$A:$A,$B1251,Invoice!$B:$B)/100000000000))</f>
        <v>1</v>
      </c>
      <c r="B1251" s="52" t="s">
        <v>3737</v>
      </c>
      <c r="C1251" s="44" t="s">
        <v>3738</v>
      </c>
      <c r="D1251" s="44" t="s">
        <v>145</v>
      </c>
      <c r="E1251" s="44" t="s">
        <v>51</v>
      </c>
      <c r="G1251" s="44">
        <v>833</v>
      </c>
      <c r="H1251" s="44" t="s">
        <v>52</v>
      </c>
    </row>
    <row r="1252" spans="1:8">
      <c r="A1252" s="31">
        <f>COUNTIF('BOM Atual ZPCS12'!F:F,B1252)+(1-(SUMIF(Invoice!$A:$A,$B1252,Invoice!$B:$B)/100000000000))</f>
        <v>1</v>
      </c>
      <c r="B1252" s="52" t="s">
        <v>3739</v>
      </c>
      <c r="C1252" s="44" t="s">
        <v>3740</v>
      </c>
      <c r="D1252" s="44" t="s">
        <v>145</v>
      </c>
      <c r="E1252" s="44" t="s">
        <v>51</v>
      </c>
      <c r="G1252" s="44">
        <v>834</v>
      </c>
      <c r="H1252" s="44" t="s">
        <v>52</v>
      </c>
    </row>
    <row r="1253" spans="1:8">
      <c r="A1253" s="31">
        <f>COUNTIF('BOM Atual ZPCS12'!F:F,B1253)+(1-(SUMIF(Invoice!$A:$A,$B1253,Invoice!$B:$B)/100000000000))</f>
        <v>1</v>
      </c>
      <c r="B1253" s="52" t="s">
        <v>3741</v>
      </c>
      <c r="C1253" s="44" t="s">
        <v>3742</v>
      </c>
      <c r="D1253" s="44" t="s">
        <v>145</v>
      </c>
      <c r="E1253" s="44" t="s">
        <v>51</v>
      </c>
      <c r="G1253" s="44">
        <v>834</v>
      </c>
      <c r="H1253" s="44" t="s">
        <v>52</v>
      </c>
    </row>
    <row r="1254" spans="1:8">
      <c r="A1254" s="31">
        <f>COUNTIF('BOM Atual ZPCS12'!F:F,B1254)+(1-(SUMIF(Invoice!$A:$A,$B1254,Invoice!$B:$B)/100000000000))</f>
        <v>1</v>
      </c>
      <c r="B1254" s="52" t="s">
        <v>3743</v>
      </c>
      <c r="C1254" s="44" t="s">
        <v>3740</v>
      </c>
      <c r="D1254" s="44" t="s">
        <v>145</v>
      </c>
      <c r="E1254" s="44" t="s">
        <v>51</v>
      </c>
      <c r="G1254" s="44">
        <v>834</v>
      </c>
      <c r="H1254" s="44" t="s">
        <v>52</v>
      </c>
    </row>
    <row r="1255" spans="1:8">
      <c r="A1255" s="31">
        <f>COUNTIF('BOM Atual ZPCS12'!F:F,B1255)+(1-(SUMIF(Invoice!$A:$A,$B1255,Invoice!$B:$B)/100000000000))</f>
        <v>1</v>
      </c>
      <c r="B1255" s="52" t="s">
        <v>3744</v>
      </c>
      <c r="C1255" s="44" t="s">
        <v>3745</v>
      </c>
      <c r="D1255" s="44" t="s">
        <v>145</v>
      </c>
      <c r="E1255" s="44" t="s">
        <v>51</v>
      </c>
      <c r="G1255" s="44">
        <v>834</v>
      </c>
      <c r="H1255" s="44" t="s">
        <v>52</v>
      </c>
    </row>
    <row r="1256" spans="1:8">
      <c r="A1256" s="31">
        <f>COUNTIF('BOM Atual ZPCS12'!F:F,B1256)+(1-(SUMIF(Invoice!$A:$A,$B1256,Invoice!$B:$B)/100000000000))</f>
        <v>1</v>
      </c>
      <c r="B1256" s="52" t="s">
        <v>3746</v>
      </c>
      <c r="C1256" s="44" t="s">
        <v>3747</v>
      </c>
      <c r="D1256" s="44" t="s">
        <v>145</v>
      </c>
      <c r="E1256" s="44" t="s">
        <v>51</v>
      </c>
      <c r="G1256" s="44">
        <v>835</v>
      </c>
      <c r="H1256" s="44" t="s">
        <v>52</v>
      </c>
    </row>
    <row r="1257" spans="1:8">
      <c r="A1257" s="31">
        <f>COUNTIF('BOM Atual ZPCS12'!F:F,B1257)+(1-(SUMIF(Invoice!$A:$A,$B1257,Invoice!$B:$B)/100000000000))</f>
        <v>1</v>
      </c>
      <c r="B1257" s="52" t="s">
        <v>3748</v>
      </c>
      <c r="C1257" s="44" t="s">
        <v>3749</v>
      </c>
      <c r="D1257" s="44" t="s">
        <v>145</v>
      </c>
      <c r="E1257" s="44" t="s">
        <v>51</v>
      </c>
      <c r="G1257" s="44">
        <v>835</v>
      </c>
      <c r="H1257" s="44" t="s">
        <v>52</v>
      </c>
    </row>
    <row r="1258" spans="1:8">
      <c r="A1258" s="31">
        <f>COUNTIF('BOM Atual ZPCS12'!F:F,B1258)+(1-(SUMIF(Invoice!$A:$A,$B1258,Invoice!$B:$B)/100000000000))</f>
        <v>1</v>
      </c>
      <c r="B1258" s="52" t="s">
        <v>3750</v>
      </c>
      <c r="C1258" s="44" t="s">
        <v>3751</v>
      </c>
      <c r="D1258" s="44" t="s">
        <v>145</v>
      </c>
      <c r="E1258" s="44" t="s">
        <v>51</v>
      </c>
      <c r="G1258" s="44">
        <v>835</v>
      </c>
      <c r="H1258" s="44" t="s">
        <v>52</v>
      </c>
    </row>
    <row r="1259" spans="1:8">
      <c r="A1259" s="31">
        <f>COUNTIF('BOM Atual ZPCS12'!F:F,B1259)+(1-(SUMIF(Invoice!$A:$A,$B1259,Invoice!$B:$B)/100000000000))</f>
        <v>1</v>
      </c>
      <c r="B1259" s="52" t="s">
        <v>3752</v>
      </c>
      <c r="C1259" s="44" t="s">
        <v>3753</v>
      </c>
      <c r="D1259" s="44" t="s">
        <v>145</v>
      </c>
      <c r="E1259" s="44" t="s">
        <v>51</v>
      </c>
      <c r="G1259" s="44">
        <v>835</v>
      </c>
      <c r="H1259" s="44" t="s">
        <v>52</v>
      </c>
    </row>
    <row r="1260" spans="1:8">
      <c r="A1260" s="31">
        <f>COUNTIF('BOM Atual ZPCS12'!F:F,B1260)+(1-(SUMIF(Invoice!$A:$A,$B1260,Invoice!$B:$B)/100000000000))</f>
        <v>1</v>
      </c>
      <c r="B1260" s="52" t="s">
        <v>3754</v>
      </c>
      <c r="C1260" s="44" t="s">
        <v>3755</v>
      </c>
      <c r="D1260" s="44" t="s">
        <v>145</v>
      </c>
      <c r="E1260" s="44" t="s">
        <v>51</v>
      </c>
      <c r="G1260" s="44">
        <v>836</v>
      </c>
      <c r="H1260" s="44" t="s">
        <v>2435</v>
      </c>
    </row>
    <row r="1261" spans="1:8">
      <c r="A1261" s="31">
        <f>COUNTIF('BOM Atual ZPCS12'!F:F,B1261)+(1-(SUMIF(Invoice!$A:$A,$B1261,Invoice!$B:$B)/100000000000))</f>
        <v>1</v>
      </c>
      <c r="B1261" s="52" t="s">
        <v>3756</v>
      </c>
      <c r="C1261" s="44" t="s">
        <v>3757</v>
      </c>
      <c r="D1261" s="44" t="s">
        <v>145</v>
      </c>
      <c r="E1261" s="44" t="s">
        <v>51</v>
      </c>
      <c r="G1261" s="44">
        <v>836</v>
      </c>
      <c r="H1261" s="44" t="s">
        <v>2435</v>
      </c>
    </row>
    <row r="1262" spans="1:8">
      <c r="A1262" s="31">
        <f>COUNTIF('BOM Atual ZPCS12'!F:F,B1262)+(1-(SUMIF(Invoice!$A:$A,$B1262,Invoice!$B:$B)/100000000000))</f>
        <v>1</v>
      </c>
      <c r="B1262" s="52" t="s">
        <v>3758</v>
      </c>
      <c r="C1262" s="44" t="s">
        <v>3759</v>
      </c>
      <c r="D1262" s="44" t="s">
        <v>145</v>
      </c>
      <c r="E1262" s="44" t="s">
        <v>51</v>
      </c>
      <c r="G1262" s="44">
        <v>836</v>
      </c>
      <c r="H1262" s="44" t="s">
        <v>2435</v>
      </c>
    </row>
    <row r="1263" spans="1:8">
      <c r="A1263" s="31">
        <f>COUNTIF('BOM Atual ZPCS12'!F:F,B1263)+(1-(SUMIF(Invoice!$A:$A,$B1263,Invoice!$B:$B)/100000000000))</f>
        <v>1</v>
      </c>
      <c r="B1263" s="52" t="s">
        <v>3760</v>
      </c>
      <c r="C1263" s="44" t="s">
        <v>3761</v>
      </c>
      <c r="D1263" s="44" t="s">
        <v>145</v>
      </c>
      <c r="E1263" s="44" t="s">
        <v>51</v>
      </c>
      <c r="G1263" s="44">
        <v>836</v>
      </c>
      <c r="H1263" s="44" t="s">
        <v>2435</v>
      </c>
    </row>
    <row r="1264" spans="1:8">
      <c r="A1264" s="31">
        <f>COUNTIF('BOM Atual ZPCS12'!F:F,B1264)+(1-(SUMIF(Invoice!$A:$A,$B1264,Invoice!$B:$B)/100000000000))</f>
        <v>1</v>
      </c>
      <c r="B1264" s="52" t="s">
        <v>3762</v>
      </c>
      <c r="C1264" s="44" t="s">
        <v>3763</v>
      </c>
      <c r="D1264" s="44" t="s">
        <v>145</v>
      </c>
      <c r="E1264" s="44" t="s">
        <v>51</v>
      </c>
      <c r="G1264" s="44">
        <v>837</v>
      </c>
      <c r="H1264" s="44" t="s">
        <v>52</v>
      </c>
    </row>
    <row r="1265" spans="1:8">
      <c r="A1265" s="31">
        <f>COUNTIF('BOM Atual ZPCS12'!F:F,B1265)+(1-(SUMIF(Invoice!$A:$A,$B1265,Invoice!$B:$B)/100000000000))</f>
        <v>1</v>
      </c>
      <c r="B1265" s="52" t="s">
        <v>3764</v>
      </c>
      <c r="C1265" s="44" t="s">
        <v>3765</v>
      </c>
      <c r="D1265" s="44" t="s">
        <v>145</v>
      </c>
      <c r="E1265" s="44" t="s">
        <v>51</v>
      </c>
      <c r="G1265" s="44">
        <v>837</v>
      </c>
      <c r="H1265" s="44" t="s">
        <v>52</v>
      </c>
    </row>
    <row r="1266" spans="1:8">
      <c r="A1266" s="31">
        <f>COUNTIF('BOM Atual ZPCS12'!F:F,B1266)+(1-(SUMIF(Invoice!$A:$A,$B1266,Invoice!$B:$B)/100000000000))</f>
        <v>1</v>
      </c>
      <c r="B1266" s="52" t="s">
        <v>3766</v>
      </c>
      <c r="C1266" s="44" t="s">
        <v>3763</v>
      </c>
      <c r="D1266" s="44" t="s">
        <v>145</v>
      </c>
      <c r="E1266" s="44" t="s">
        <v>51</v>
      </c>
      <c r="G1266" s="44">
        <v>837</v>
      </c>
      <c r="H1266" s="44" t="s">
        <v>52</v>
      </c>
    </row>
    <row r="1267" spans="1:8">
      <c r="A1267" s="31">
        <f>COUNTIF('BOM Atual ZPCS12'!F:F,B1267)+(1-(SUMIF(Invoice!$A:$A,$B1267,Invoice!$B:$B)/100000000000))</f>
        <v>1</v>
      </c>
      <c r="B1267" s="52" t="s">
        <v>3767</v>
      </c>
      <c r="C1267" s="44" t="s">
        <v>3768</v>
      </c>
      <c r="D1267" s="44" t="s">
        <v>145</v>
      </c>
      <c r="E1267" s="44" t="s">
        <v>51</v>
      </c>
      <c r="G1267" s="44">
        <v>837</v>
      </c>
      <c r="H1267" s="44" t="s">
        <v>52</v>
      </c>
    </row>
    <row r="1268" spans="1:8">
      <c r="A1268" s="31">
        <f>COUNTIF('BOM Atual ZPCS12'!F:F,B1268)+(1-(SUMIF(Invoice!$A:$A,$B1268,Invoice!$B:$B)/100000000000))</f>
        <v>1.9999999000000002</v>
      </c>
      <c r="B1268" s="52" t="s">
        <v>746</v>
      </c>
      <c r="C1268" s="44" t="s">
        <v>747</v>
      </c>
      <c r="D1268" s="44" t="s">
        <v>145</v>
      </c>
      <c r="E1268" s="44" t="s">
        <v>51</v>
      </c>
      <c r="G1268" s="44">
        <v>838</v>
      </c>
      <c r="H1268" s="44" t="s">
        <v>2435</v>
      </c>
    </row>
    <row r="1269" spans="1:8">
      <c r="A1269" s="31">
        <f>COUNTIF('BOM Atual ZPCS12'!F:F,B1269)+(1-(SUMIF(Invoice!$A:$A,$B1269,Invoice!$B:$B)/100000000000))</f>
        <v>2</v>
      </c>
      <c r="B1269" s="52" t="s">
        <v>748</v>
      </c>
      <c r="C1269" s="44" t="s">
        <v>749</v>
      </c>
      <c r="D1269" s="44" t="s">
        <v>145</v>
      </c>
      <c r="E1269" s="44" t="s">
        <v>51</v>
      </c>
      <c r="G1269" s="44">
        <v>838</v>
      </c>
      <c r="H1269" s="44" t="s">
        <v>2435</v>
      </c>
    </row>
    <row r="1270" spans="1:8">
      <c r="A1270" s="31">
        <f>COUNTIF('BOM Atual ZPCS12'!F:F,B1270)+(1-(SUMIF(Invoice!$A:$A,$B1270,Invoice!$B:$B)/100000000000))</f>
        <v>1</v>
      </c>
      <c r="B1270" s="52" t="s">
        <v>3769</v>
      </c>
      <c r="C1270" s="44" t="s">
        <v>3770</v>
      </c>
      <c r="D1270" s="44" t="s">
        <v>145</v>
      </c>
      <c r="E1270" s="44" t="s">
        <v>51</v>
      </c>
      <c r="G1270" s="44">
        <v>838</v>
      </c>
      <c r="H1270" s="44" t="s">
        <v>2435</v>
      </c>
    </row>
    <row r="1271" spans="1:8">
      <c r="A1271" s="31">
        <f>COUNTIF('BOM Atual ZPCS12'!F:F,B1271)+(1-(SUMIF(Invoice!$A:$A,$B1271,Invoice!$B:$B)/100000000000))</f>
        <v>2</v>
      </c>
      <c r="B1271" s="52" t="s">
        <v>750</v>
      </c>
      <c r="C1271" s="44" t="s">
        <v>751</v>
      </c>
      <c r="D1271" s="44" t="s">
        <v>145</v>
      </c>
      <c r="E1271" s="44" t="s">
        <v>51</v>
      </c>
      <c r="G1271" s="44">
        <v>838</v>
      </c>
      <c r="H1271" s="44" t="s">
        <v>2435</v>
      </c>
    </row>
    <row r="1272" spans="1:8">
      <c r="A1272" s="31">
        <f>COUNTIF('BOM Atual ZPCS12'!F:F,B1272)+(1-(SUMIF(Invoice!$A:$A,$B1272,Invoice!$B:$B)/100000000000))</f>
        <v>1</v>
      </c>
      <c r="B1272" s="52" t="s">
        <v>3771</v>
      </c>
      <c r="C1272" s="44" t="s">
        <v>3772</v>
      </c>
      <c r="D1272" s="44" t="s">
        <v>145</v>
      </c>
      <c r="E1272" s="44" t="s">
        <v>51</v>
      </c>
      <c r="G1272" s="44">
        <v>839</v>
      </c>
      <c r="H1272" s="44" t="s">
        <v>2435</v>
      </c>
    </row>
    <row r="1273" spans="1:8">
      <c r="A1273" s="31">
        <f>COUNTIF('BOM Atual ZPCS12'!F:F,B1273)+(1-(SUMIF(Invoice!$A:$A,$B1273,Invoice!$B:$B)/100000000000))</f>
        <v>1</v>
      </c>
      <c r="B1273" s="52" t="s">
        <v>3773</v>
      </c>
      <c r="C1273" s="44" t="s">
        <v>3774</v>
      </c>
      <c r="D1273" s="44" t="s">
        <v>145</v>
      </c>
      <c r="E1273" s="44" t="s">
        <v>51</v>
      </c>
      <c r="G1273" s="44">
        <v>839</v>
      </c>
      <c r="H1273" s="44" t="s">
        <v>2435</v>
      </c>
    </row>
    <row r="1274" spans="1:8">
      <c r="A1274" s="31">
        <f>COUNTIF('BOM Atual ZPCS12'!F:F,B1274)+(1-(SUMIF(Invoice!$A:$A,$B1274,Invoice!$B:$B)/100000000000))</f>
        <v>1</v>
      </c>
      <c r="B1274" s="52" t="s">
        <v>3775</v>
      </c>
      <c r="C1274" s="44" t="s">
        <v>3776</v>
      </c>
      <c r="D1274" s="44" t="s">
        <v>145</v>
      </c>
      <c r="E1274" s="44" t="s">
        <v>51</v>
      </c>
      <c r="G1274" s="44">
        <v>839</v>
      </c>
      <c r="H1274" s="44" t="s">
        <v>2435</v>
      </c>
    </row>
    <row r="1275" spans="1:8">
      <c r="A1275" s="31">
        <f>COUNTIF('BOM Atual ZPCS12'!F:F,B1275)+(1-(SUMIF(Invoice!$A:$A,$B1275,Invoice!$B:$B)/100000000000))</f>
        <v>1</v>
      </c>
      <c r="B1275" s="52" t="s">
        <v>3777</v>
      </c>
      <c r="C1275" s="44" t="s">
        <v>3778</v>
      </c>
      <c r="D1275" s="44" t="s">
        <v>145</v>
      </c>
      <c r="E1275" s="44" t="s">
        <v>51</v>
      </c>
      <c r="G1275" s="44">
        <v>839</v>
      </c>
      <c r="H1275" s="44" t="s">
        <v>2435</v>
      </c>
    </row>
    <row r="1276" spans="1:8">
      <c r="A1276" s="31">
        <f>COUNTIF('BOM Atual ZPCS12'!F:F,B1276)+(1-(SUMIF(Invoice!$A:$A,$B1276,Invoice!$B:$B)/100000000000))</f>
        <v>2</v>
      </c>
      <c r="B1276" s="52" t="s">
        <v>788</v>
      </c>
      <c r="C1276" s="44" t="s">
        <v>3779</v>
      </c>
      <c r="D1276" s="44" t="s">
        <v>145</v>
      </c>
      <c r="E1276" s="44" t="s">
        <v>51</v>
      </c>
      <c r="G1276" s="44">
        <v>840</v>
      </c>
      <c r="H1276" s="44" t="s">
        <v>2435</v>
      </c>
    </row>
    <row r="1277" spans="1:8">
      <c r="A1277" s="31">
        <f>COUNTIF('BOM Atual ZPCS12'!F:F,B1277)+(1-(SUMIF(Invoice!$A:$A,$B1277,Invoice!$B:$B)/100000000000))</f>
        <v>1.9999997</v>
      </c>
      <c r="B1277" s="52" t="s">
        <v>791</v>
      </c>
      <c r="C1277" s="44" t="s">
        <v>3780</v>
      </c>
      <c r="D1277" s="44" t="s">
        <v>145</v>
      </c>
      <c r="E1277" s="44" t="s">
        <v>51</v>
      </c>
      <c r="G1277" s="44">
        <v>840</v>
      </c>
      <c r="H1277" s="44" t="s">
        <v>2435</v>
      </c>
    </row>
    <row r="1278" spans="1:8">
      <c r="A1278" s="31">
        <f>COUNTIF('BOM Atual ZPCS12'!F:F,B1278)+(1-(SUMIF(Invoice!$A:$A,$B1278,Invoice!$B:$B)/100000000000))</f>
        <v>1</v>
      </c>
      <c r="B1278" s="52" t="s">
        <v>3781</v>
      </c>
      <c r="C1278" s="44" t="s">
        <v>3779</v>
      </c>
      <c r="D1278" s="44" t="s">
        <v>145</v>
      </c>
      <c r="E1278" s="44" t="s">
        <v>51</v>
      </c>
      <c r="G1278" s="44">
        <v>840</v>
      </c>
      <c r="H1278" s="44" t="s">
        <v>2435</v>
      </c>
    </row>
    <row r="1279" spans="1:8">
      <c r="A1279" s="31">
        <f>COUNTIF('BOM Atual ZPCS12'!F:F,B1279)+(1-(SUMIF(Invoice!$A:$A,$B1279,Invoice!$B:$B)/100000000000))</f>
        <v>2</v>
      </c>
      <c r="B1279" s="52" t="s">
        <v>793</v>
      </c>
      <c r="C1279" s="44" t="s">
        <v>794</v>
      </c>
      <c r="D1279" s="44" t="s">
        <v>145</v>
      </c>
      <c r="E1279" s="44" t="s">
        <v>51</v>
      </c>
      <c r="G1279" s="44">
        <v>840</v>
      </c>
      <c r="H1279" s="44" t="s">
        <v>2435</v>
      </c>
    </row>
    <row r="1280" spans="1:8">
      <c r="A1280" s="31">
        <f>COUNTIF('BOM Atual ZPCS12'!F:F,B1280)+(1-(SUMIF(Invoice!$A:$A,$B1280,Invoice!$B:$B)/100000000000))</f>
        <v>1</v>
      </c>
      <c r="B1280" s="52" t="s">
        <v>3782</v>
      </c>
      <c r="C1280" s="44" t="s">
        <v>3783</v>
      </c>
      <c r="D1280" s="44" t="s">
        <v>145</v>
      </c>
      <c r="E1280" s="44" t="s">
        <v>51</v>
      </c>
      <c r="G1280" s="44">
        <v>841</v>
      </c>
      <c r="H1280" s="44" t="s">
        <v>52</v>
      </c>
    </row>
    <row r="1281" spans="1:8">
      <c r="A1281" s="31">
        <f>COUNTIF('BOM Atual ZPCS12'!F:F,B1281)+(1-(SUMIF(Invoice!$A:$A,$B1281,Invoice!$B:$B)/100000000000))</f>
        <v>1</v>
      </c>
      <c r="B1281" s="52" t="s">
        <v>3784</v>
      </c>
      <c r="C1281" s="44" t="s">
        <v>3785</v>
      </c>
      <c r="D1281" s="44" t="s">
        <v>145</v>
      </c>
      <c r="E1281" s="44" t="s">
        <v>51</v>
      </c>
      <c r="G1281" s="44">
        <v>841</v>
      </c>
      <c r="H1281" s="44" t="s">
        <v>52</v>
      </c>
    </row>
    <row r="1282" spans="1:8">
      <c r="A1282" s="31">
        <f>COUNTIF('BOM Atual ZPCS12'!F:F,B1282)+(1-(SUMIF(Invoice!$A:$A,$B1282,Invoice!$B:$B)/100000000000))</f>
        <v>1</v>
      </c>
      <c r="B1282" s="52" t="s">
        <v>3786</v>
      </c>
      <c r="C1282" s="44" t="s">
        <v>3783</v>
      </c>
      <c r="D1282" s="44" t="s">
        <v>145</v>
      </c>
      <c r="E1282" s="44" t="s">
        <v>51</v>
      </c>
      <c r="G1282" s="44">
        <v>841</v>
      </c>
      <c r="H1282" s="44" t="s">
        <v>52</v>
      </c>
    </row>
    <row r="1283" spans="1:8">
      <c r="A1283" s="31">
        <f>COUNTIF('BOM Atual ZPCS12'!F:F,B1283)+(1-(SUMIF(Invoice!$A:$A,$B1283,Invoice!$B:$B)/100000000000))</f>
        <v>1</v>
      </c>
      <c r="B1283" s="52" t="s">
        <v>3787</v>
      </c>
      <c r="C1283" s="44" t="s">
        <v>3788</v>
      </c>
      <c r="D1283" s="44" t="s">
        <v>145</v>
      </c>
      <c r="E1283" s="44" t="s">
        <v>51</v>
      </c>
      <c r="G1283" s="44">
        <v>841</v>
      </c>
      <c r="H1283" s="44" t="s">
        <v>52</v>
      </c>
    </row>
    <row r="1284" spans="1:8">
      <c r="A1284" s="31">
        <f>COUNTIF('BOM Atual ZPCS12'!F:F,B1284)+(1-(SUMIF(Invoice!$A:$A,$B1284,Invoice!$B:$B)/100000000000))</f>
        <v>1</v>
      </c>
      <c r="B1284" s="52" t="s">
        <v>3789</v>
      </c>
      <c r="C1284" s="44" t="s">
        <v>3790</v>
      </c>
      <c r="D1284" s="44" t="s">
        <v>145</v>
      </c>
      <c r="E1284" s="44" t="s">
        <v>51</v>
      </c>
      <c r="G1284" s="44">
        <v>842</v>
      </c>
      <c r="H1284" s="44" t="s">
        <v>52</v>
      </c>
    </row>
    <row r="1285" spans="1:8">
      <c r="A1285" s="31">
        <f>COUNTIF('BOM Atual ZPCS12'!F:F,B1285)+(1-(SUMIF(Invoice!$A:$A,$B1285,Invoice!$B:$B)/100000000000))</f>
        <v>1</v>
      </c>
      <c r="B1285" s="52" t="s">
        <v>3791</v>
      </c>
      <c r="C1285" s="44" t="s">
        <v>3792</v>
      </c>
      <c r="D1285" s="44" t="s">
        <v>145</v>
      </c>
      <c r="E1285" s="44" t="s">
        <v>51</v>
      </c>
      <c r="G1285" s="44">
        <v>842</v>
      </c>
      <c r="H1285" s="44" t="s">
        <v>52</v>
      </c>
    </row>
    <row r="1286" spans="1:8">
      <c r="A1286" s="31">
        <f>COUNTIF('BOM Atual ZPCS12'!F:F,B1286)+(1-(SUMIF(Invoice!$A:$A,$B1286,Invoice!$B:$B)/100000000000))</f>
        <v>1</v>
      </c>
      <c r="B1286" s="52" t="s">
        <v>3793</v>
      </c>
      <c r="C1286" s="44" t="s">
        <v>3794</v>
      </c>
      <c r="D1286" s="44" t="s">
        <v>145</v>
      </c>
      <c r="E1286" s="44" t="s">
        <v>51</v>
      </c>
      <c r="G1286" s="44">
        <v>842</v>
      </c>
      <c r="H1286" s="44" t="s">
        <v>52</v>
      </c>
    </row>
    <row r="1287" spans="1:8">
      <c r="A1287" s="31">
        <f>COUNTIF('BOM Atual ZPCS12'!F:F,B1287)+(1-(SUMIF(Invoice!$A:$A,$B1287,Invoice!$B:$B)/100000000000))</f>
        <v>1</v>
      </c>
      <c r="B1287" s="52" t="s">
        <v>3795</v>
      </c>
      <c r="C1287" s="44" t="s">
        <v>3796</v>
      </c>
      <c r="D1287" s="44" t="s">
        <v>145</v>
      </c>
      <c r="E1287" s="44" t="s">
        <v>51</v>
      </c>
      <c r="G1287" s="44">
        <v>842</v>
      </c>
      <c r="H1287" s="44" t="s">
        <v>52</v>
      </c>
    </row>
    <row r="1288" spans="1:8">
      <c r="A1288" s="31">
        <f>COUNTIF('BOM Atual ZPCS12'!F:F,B1288)+(1-(SUMIF(Invoice!$A:$A,$B1288,Invoice!$B:$B)/100000000000))</f>
        <v>1.9999999000000002</v>
      </c>
      <c r="B1288" s="52" t="s">
        <v>3797</v>
      </c>
      <c r="C1288" s="44" t="s">
        <v>3798</v>
      </c>
      <c r="D1288" s="44" t="s">
        <v>145</v>
      </c>
      <c r="E1288" s="44" t="s">
        <v>51</v>
      </c>
      <c r="G1288" s="44">
        <v>843</v>
      </c>
      <c r="H1288" s="44" t="s">
        <v>2435</v>
      </c>
    </row>
    <row r="1289" spans="1:8">
      <c r="A1289" s="31">
        <f>COUNTIF('BOM Atual ZPCS12'!F:F,B1289)+(1-(SUMIF(Invoice!$A:$A,$B1289,Invoice!$B:$B)/100000000000))</f>
        <v>2</v>
      </c>
      <c r="B1289" s="52" t="s">
        <v>3799</v>
      </c>
      <c r="C1289" s="44" t="s">
        <v>3800</v>
      </c>
      <c r="D1289" s="44" t="s">
        <v>145</v>
      </c>
      <c r="E1289" s="44" t="s">
        <v>51</v>
      </c>
      <c r="G1289" s="44">
        <v>843</v>
      </c>
      <c r="H1289" s="44" t="s">
        <v>2435</v>
      </c>
    </row>
    <row r="1290" spans="1:8">
      <c r="A1290" s="31">
        <f>COUNTIF('BOM Atual ZPCS12'!F:F,B1290)+(1-(SUMIF(Invoice!$A:$A,$B1290,Invoice!$B:$B)/100000000000))</f>
        <v>1</v>
      </c>
      <c r="B1290" s="52" t="s">
        <v>3801</v>
      </c>
      <c r="C1290" s="44" t="s">
        <v>3802</v>
      </c>
      <c r="D1290" s="44" t="s">
        <v>145</v>
      </c>
      <c r="E1290" s="44" t="s">
        <v>51</v>
      </c>
      <c r="G1290" s="44">
        <v>843</v>
      </c>
      <c r="H1290" s="44" t="s">
        <v>2435</v>
      </c>
    </row>
    <row r="1291" spans="1:8">
      <c r="A1291" s="31">
        <f>COUNTIF('BOM Atual ZPCS12'!F:F,B1291)+(1-(SUMIF(Invoice!$A:$A,$B1291,Invoice!$B:$B)/100000000000))</f>
        <v>2</v>
      </c>
      <c r="B1291" s="52" t="s">
        <v>3803</v>
      </c>
      <c r="C1291" s="44" t="s">
        <v>3804</v>
      </c>
      <c r="D1291" s="44" t="s">
        <v>145</v>
      </c>
      <c r="E1291" s="44" t="s">
        <v>51</v>
      </c>
      <c r="G1291" s="44">
        <v>843</v>
      </c>
      <c r="H1291" s="44" t="s">
        <v>2435</v>
      </c>
    </row>
    <row r="1292" spans="1:8">
      <c r="A1292" s="31">
        <f>COUNTIF('BOM Atual ZPCS12'!F:F,B1292)+(1-(SUMIF(Invoice!$A:$A,$B1292,Invoice!$B:$B)/100000000000))</f>
        <v>1</v>
      </c>
      <c r="B1292" s="52" t="s">
        <v>3805</v>
      </c>
      <c r="C1292" s="44" t="s">
        <v>3806</v>
      </c>
      <c r="D1292" s="44" t="s">
        <v>145</v>
      </c>
      <c r="E1292" s="44" t="s">
        <v>51</v>
      </c>
      <c r="G1292" s="44">
        <v>844</v>
      </c>
      <c r="H1292" s="44" t="s">
        <v>52</v>
      </c>
    </row>
    <row r="1293" spans="1:8">
      <c r="A1293" s="31">
        <f>COUNTIF('BOM Atual ZPCS12'!F:F,B1293)+(1-(SUMIF(Invoice!$A:$A,$B1293,Invoice!$B:$B)/100000000000))</f>
        <v>1</v>
      </c>
      <c r="B1293" s="52" t="s">
        <v>3807</v>
      </c>
      <c r="C1293" s="44" t="s">
        <v>3808</v>
      </c>
      <c r="D1293" s="44" t="s">
        <v>145</v>
      </c>
      <c r="E1293" s="44" t="s">
        <v>51</v>
      </c>
      <c r="G1293" s="44">
        <v>844</v>
      </c>
      <c r="H1293" s="44" t="s">
        <v>52</v>
      </c>
    </row>
    <row r="1294" spans="1:8">
      <c r="A1294" s="31">
        <f>COUNTIF('BOM Atual ZPCS12'!F:F,B1294)+(1-(SUMIF(Invoice!$A:$A,$B1294,Invoice!$B:$B)/100000000000))</f>
        <v>1</v>
      </c>
      <c r="B1294" s="52" t="s">
        <v>3809</v>
      </c>
      <c r="C1294" s="44" t="s">
        <v>3810</v>
      </c>
      <c r="D1294" s="44" t="s">
        <v>145</v>
      </c>
      <c r="E1294" s="44" t="s">
        <v>51</v>
      </c>
      <c r="G1294" s="44">
        <v>844</v>
      </c>
      <c r="H1294" s="44" t="s">
        <v>52</v>
      </c>
    </row>
    <row r="1295" spans="1:8">
      <c r="A1295" s="31">
        <f>COUNTIF('BOM Atual ZPCS12'!F:F,B1295)+(1-(SUMIF(Invoice!$A:$A,$B1295,Invoice!$B:$B)/100000000000))</f>
        <v>1</v>
      </c>
      <c r="B1295" s="52" t="s">
        <v>3811</v>
      </c>
      <c r="C1295" s="44" t="s">
        <v>3812</v>
      </c>
      <c r="D1295" s="44" t="s">
        <v>145</v>
      </c>
      <c r="E1295" s="44" t="s">
        <v>51</v>
      </c>
      <c r="G1295" s="44">
        <v>844</v>
      </c>
      <c r="H1295" s="44" t="s">
        <v>52</v>
      </c>
    </row>
    <row r="1296" spans="1:8">
      <c r="A1296" s="31">
        <f>COUNTIF('BOM Atual ZPCS12'!F:F,B1296)+(1-(SUMIF(Invoice!$A:$A,$B1296,Invoice!$B:$B)/100000000000))</f>
        <v>1</v>
      </c>
      <c r="B1296" s="52" t="s">
        <v>3813</v>
      </c>
      <c r="C1296" s="44" t="s">
        <v>3814</v>
      </c>
      <c r="D1296" s="44" t="s">
        <v>145</v>
      </c>
      <c r="E1296" s="44" t="s">
        <v>51</v>
      </c>
      <c r="G1296" s="44">
        <v>845</v>
      </c>
      <c r="H1296" s="44" t="s">
        <v>52</v>
      </c>
    </row>
    <row r="1297" spans="1:8">
      <c r="A1297" s="31">
        <f>COUNTIF('BOM Atual ZPCS12'!F:F,B1297)+(1-(SUMIF(Invoice!$A:$A,$B1297,Invoice!$B:$B)/100000000000))</f>
        <v>1</v>
      </c>
      <c r="B1297" s="52" t="s">
        <v>3815</v>
      </c>
      <c r="C1297" s="44" t="s">
        <v>3816</v>
      </c>
      <c r="D1297" s="44" t="s">
        <v>145</v>
      </c>
      <c r="E1297" s="44" t="s">
        <v>51</v>
      </c>
      <c r="G1297" s="44">
        <v>845</v>
      </c>
      <c r="H1297" s="44" t="s">
        <v>52</v>
      </c>
    </row>
    <row r="1298" spans="1:8">
      <c r="A1298" s="31">
        <f>COUNTIF('BOM Atual ZPCS12'!F:F,B1298)+(1-(SUMIF(Invoice!$A:$A,$B1298,Invoice!$B:$B)/100000000000))</f>
        <v>1</v>
      </c>
      <c r="B1298" s="52" t="s">
        <v>3817</v>
      </c>
      <c r="C1298" s="44" t="s">
        <v>3818</v>
      </c>
      <c r="D1298" s="44" t="s">
        <v>145</v>
      </c>
      <c r="E1298" s="44" t="s">
        <v>51</v>
      </c>
      <c r="G1298" s="44">
        <v>845</v>
      </c>
      <c r="H1298" s="44" t="s">
        <v>52</v>
      </c>
    </row>
    <row r="1299" spans="1:8">
      <c r="A1299" s="31">
        <f>COUNTIF('BOM Atual ZPCS12'!F:F,B1299)+(1-(SUMIF(Invoice!$A:$A,$B1299,Invoice!$B:$B)/100000000000))</f>
        <v>1</v>
      </c>
      <c r="B1299" s="52" t="s">
        <v>3819</v>
      </c>
      <c r="C1299" s="44" t="s">
        <v>3820</v>
      </c>
      <c r="D1299" s="44" t="s">
        <v>145</v>
      </c>
      <c r="E1299" s="44" t="s">
        <v>51</v>
      </c>
      <c r="G1299" s="44">
        <v>845</v>
      </c>
      <c r="H1299" s="44" t="s">
        <v>52</v>
      </c>
    </row>
    <row r="1300" spans="1:8">
      <c r="A1300" s="31">
        <f>COUNTIF('BOM Atual ZPCS12'!F:F,B1300)+(1-(SUMIF(Invoice!$A:$A,$B1300,Invoice!$B:$B)/100000000000))</f>
        <v>1.9999999000000002</v>
      </c>
      <c r="B1300" s="52" t="s">
        <v>893</v>
      </c>
      <c r="C1300" s="44" t="s">
        <v>3821</v>
      </c>
      <c r="D1300" s="44" t="s">
        <v>145</v>
      </c>
      <c r="E1300" s="44" t="s">
        <v>51</v>
      </c>
      <c r="G1300" s="44">
        <v>846</v>
      </c>
      <c r="H1300" s="44" t="s">
        <v>2435</v>
      </c>
    </row>
    <row r="1301" spans="1:8">
      <c r="A1301" s="31">
        <f>COUNTIF('BOM Atual ZPCS12'!F:F,B1301)+(1-(SUMIF(Invoice!$A:$A,$B1301,Invoice!$B:$B)/100000000000))</f>
        <v>2</v>
      </c>
      <c r="B1301" s="52" t="s">
        <v>896</v>
      </c>
      <c r="C1301" s="44" t="s">
        <v>3822</v>
      </c>
      <c r="D1301" s="44" t="s">
        <v>145</v>
      </c>
      <c r="E1301" s="44" t="s">
        <v>51</v>
      </c>
      <c r="G1301" s="44">
        <v>846</v>
      </c>
      <c r="H1301" s="44" t="s">
        <v>2435</v>
      </c>
    </row>
    <row r="1302" spans="1:8">
      <c r="A1302" s="31">
        <f>COUNTIF('BOM Atual ZPCS12'!F:F,B1302)+(1-(SUMIF(Invoice!$A:$A,$B1302,Invoice!$B:$B)/100000000000))</f>
        <v>1</v>
      </c>
      <c r="B1302" s="52" t="s">
        <v>3823</v>
      </c>
      <c r="C1302" s="44" t="s">
        <v>3821</v>
      </c>
      <c r="D1302" s="44" t="s">
        <v>145</v>
      </c>
      <c r="E1302" s="44" t="s">
        <v>51</v>
      </c>
      <c r="G1302" s="44">
        <v>846</v>
      </c>
      <c r="H1302" s="44" t="s">
        <v>2435</v>
      </c>
    </row>
    <row r="1303" spans="1:8">
      <c r="A1303" s="31">
        <f>COUNTIF('BOM Atual ZPCS12'!F:F,B1303)+(1-(SUMIF(Invoice!$A:$A,$B1303,Invoice!$B:$B)/100000000000))</f>
        <v>2</v>
      </c>
      <c r="B1303" s="52" t="s">
        <v>898</v>
      </c>
      <c r="C1303" s="44" t="s">
        <v>899</v>
      </c>
      <c r="D1303" s="44" t="s">
        <v>145</v>
      </c>
      <c r="E1303" s="44" t="s">
        <v>51</v>
      </c>
      <c r="G1303" s="44">
        <v>846</v>
      </c>
      <c r="H1303" s="44" t="s">
        <v>2435</v>
      </c>
    </row>
    <row r="1304" spans="1:8">
      <c r="A1304" s="31">
        <f>COUNTIF('BOM Atual ZPCS12'!F:F,B1304)+(1-(SUMIF(Invoice!$A:$A,$B1304,Invoice!$B:$B)/100000000000))</f>
        <v>1</v>
      </c>
      <c r="B1304" s="52" t="s">
        <v>900</v>
      </c>
      <c r="C1304" s="44" t="s">
        <v>901</v>
      </c>
      <c r="D1304" s="44" t="s">
        <v>145</v>
      </c>
      <c r="E1304" s="44" t="s">
        <v>51</v>
      </c>
      <c r="G1304" s="44">
        <v>847</v>
      </c>
      <c r="H1304" s="44" t="s">
        <v>2435</v>
      </c>
    </row>
    <row r="1305" spans="1:8">
      <c r="A1305" s="31">
        <f>COUNTIF('BOM Atual ZPCS12'!F:F,B1305)+(1-(SUMIF(Invoice!$A:$A,$B1305,Invoice!$B:$B)/100000000000))</f>
        <v>2</v>
      </c>
      <c r="B1305" s="52" t="s">
        <v>903</v>
      </c>
      <c r="C1305" s="44" t="s">
        <v>3824</v>
      </c>
      <c r="D1305" s="44" t="s">
        <v>145</v>
      </c>
      <c r="E1305" s="44" t="s">
        <v>51</v>
      </c>
      <c r="G1305" s="44">
        <v>847</v>
      </c>
      <c r="H1305" s="44" t="s">
        <v>2435</v>
      </c>
    </row>
    <row r="1306" spans="1:8">
      <c r="A1306" s="31">
        <f>COUNTIF('BOM Atual ZPCS12'!F:F,B1306)+(1-(SUMIF(Invoice!$A:$A,$B1306,Invoice!$B:$B)/100000000000))</f>
        <v>1.9999999000000002</v>
      </c>
      <c r="B1306" s="52" t="s">
        <v>905</v>
      </c>
      <c r="C1306" s="44" t="s">
        <v>906</v>
      </c>
      <c r="D1306" s="44" t="s">
        <v>145</v>
      </c>
      <c r="E1306" s="44" t="s">
        <v>51</v>
      </c>
      <c r="G1306" s="44">
        <v>847</v>
      </c>
      <c r="H1306" s="44" t="s">
        <v>2435</v>
      </c>
    </row>
    <row r="1307" spans="1:8">
      <c r="A1307" s="31">
        <f>COUNTIF('BOM Atual ZPCS12'!F:F,B1307)+(1-(SUMIF(Invoice!$A:$A,$B1307,Invoice!$B:$B)/100000000000))</f>
        <v>1</v>
      </c>
      <c r="B1307" s="52" t="s">
        <v>3825</v>
      </c>
      <c r="C1307" s="44" t="s">
        <v>3826</v>
      </c>
      <c r="D1307" s="44" t="s">
        <v>145</v>
      </c>
      <c r="E1307" s="44" t="s">
        <v>51</v>
      </c>
      <c r="G1307" s="44">
        <v>847</v>
      </c>
      <c r="H1307" s="44" t="s">
        <v>2435</v>
      </c>
    </row>
    <row r="1308" spans="1:8">
      <c r="A1308" s="31">
        <f>COUNTIF('BOM Atual ZPCS12'!F:F,B1308)+(1-(SUMIF(Invoice!$A:$A,$B1308,Invoice!$B:$B)/100000000000))</f>
        <v>1</v>
      </c>
      <c r="B1308" s="52" t="s">
        <v>3827</v>
      </c>
      <c r="C1308" s="44" t="s">
        <v>3828</v>
      </c>
      <c r="D1308" s="44" t="s">
        <v>145</v>
      </c>
      <c r="E1308" s="44" t="s">
        <v>51</v>
      </c>
      <c r="G1308" s="44">
        <v>848</v>
      </c>
      <c r="H1308" s="44" t="s">
        <v>52</v>
      </c>
    </row>
    <row r="1309" spans="1:8">
      <c r="A1309" s="31">
        <f>COUNTIF('BOM Atual ZPCS12'!F:F,B1309)+(1-(SUMIF(Invoice!$A:$A,$B1309,Invoice!$B:$B)/100000000000))</f>
        <v>1</v>
      </c>
      <c r="B1309" s="52" t="s">
        <v>3829</v>
      </c>
      <c r="C1309" s="44" t="s">
        <v>3830</v>
      </c>
      <c r="D1309" s="44" t="s">
        <v>145</v>
      </c>
      <c r="E1309" s="44" t="s">
        <v>51</v>
      </c>
      <c r="G1309" s="44">
        <v>848</v>
      </c>
      <c r="H1309" s="44" t="s">
        <v>52</v>
      </c>
    </row>
    <row r="1310" spans="1:8">
      <c r="A1310" s="31">
        <f>COUNTIF('BOM Atual ZPCS12'!F:F,B1310)+(1-(SUMIF(Invoice!$A:$A,$B1310,Invoice!$B:$B)/100000000000))</f>
        <v>1</v>
      </c>
      <c r="B1310" s="52" t="s">
        <v>3831</v>
      </c>
      <c r="C1310" s="44" t="s">
        <v>3828</v>
      </c>
      <c r="D1310" s="44" t="s">
        <v>145</v>
      </c>
      <c r="E1310" s="44" t="s">
        <v>51</v>
      </c>
      <c r="G1310" s="44">
        <v>848</v>
      </c>
      <c r="H1310" s="44" t="s">
        <v>52</v>
      </c>
    </row>
    <row r="1311" spans="1:8">
      <c r="A1311" s="31">
        <f>COUNTIF('BOM Atual ZPCS12'!F:F,B1311)+(1-(SUMIF(Invoice!$A:$A,$B1311,Invoice!$B:$B)/100000000000))</f>
        <v>1</v>
      </c>
      <c r="B1311" s="52" t="s">
        <v>3832</v>
      </c>
      <c r="C1311" s="44" t="s">
        <v>3833</v>
      </c>
      <c r="D1311" s="44" t="s">
        <v>145</v>
      </c>
      <c r="E1311" s="44" t="s">
        <v>51</v>
      </c>
      <c r="G1311" s="44">
        <v>848</v>
      </c>
      <c r="H1311" s="44" t="s">
        <v>52</v>
      </c>
    </row>
    <row r="1312" spans="1:8">
      <c r="A1312" s="31">
        <f>COUNTIF('BOM Atual ZPCS12'!F:F,B1312)+(1-(SUMIF(Invoice!$A:$A,$B1312,Invoice!$B:$B)/100000000000))</f>
        <v>1</v>
      </c>
      <c r="B1312" s="52" t="s">
        <v>3834</v>
      </c>
      <c r="C1312" s="44" t="s">
        <v>3835</v>
      </c>
      <c r="D1312" s="44" t="s">
        <v>145</v>
      </c>
      <c r="E1312" s="44" t="s">
        <v>51</v>
      </c>
      <c r="G1312" s="44">
        <v>849</v>
      </c>
      <c r="H1312" s="44" t="s">
        <v>52</v>
      </c>
    </row>
    <row r="1313" spans="1:8">
      <c r="A1313" s="31">
        <f>COUNTIF('BOM Atual ZPCS12'!F:F,B1313)+(1-(SUMIF(Invoice!$A:$A,$B1313,Invoice!$B:$B)/100000000000))</f>
        <v>1</v>
      </c>
      <c r="B1313" s="52" t="s">
        <v>3836</v>
      </c>
      <c r="C1313" s="44" t="s">
        <v>3837</v>
      </c>
      <c r="D1313" s="44" t="s">
        <v>145</v>
      </c>
      <c r="E1313" s="44" t="s">
        <v>51</v>
      </c>
      <c r="G1313" s="44">
        <v>849</v>
      </c>
      <c r="H1313" s="44" t="s">
        <v>52</v>
      </c>
    </row>
    <row r="1314" spans="1:8">
      <c r="A1314" s="31">
        <f>COUNTIF('BOM Atual ZPCS12'!F:F,B1314)+(1-(SUMIF(Invoice!$A:$A,$B1314,Invoice!$B:$B)/100000000000))</f>
        <v>1</v>
      </c>
      <c r="B1314" s="52" t="s">
        <v>3838</v>
      </c>
      <c r="C1314" s="44" t="s">
        <v>3839</v>
      </c>
      <c r="D1314" s="44" t="s">
        <v>145</v>
      </c>
      <c r="E1314" s="44" t="s">
        <v>51</v>
      </c>
      <c r="G1314" s="44">
        <v>849</v>
      </c>
      <c r="H1314" s="44" t="s">
        <v>52</v>
      </c>
    </row>
    <row r="1315" spans="1:8">
      <c r="A1315" s="31">
        <f>COUNTIF('BOM Atual ZPCS12'!F:F,B1315)+(1-(SUMIF(Invoice!$A:$A,$B1315,Invoice!$B:$B)/100000000000))</f>
        <v>1</v>
      </c>
      <c r="B1315" s="52" t="s">
        <v>3840</v>
      </c>
      <c r="C1315" s="44" t="s">
        <v>3841</v>
      </c>
      <c r="D1315" s="44" t="s">
        <v>145</v>
      </c>
      <c r="E1315" s="44" t="s">
        <v>51</v>
      </c>
      <c r="G1315" s="44">
        <v>849</v>
      </c>
      <c r="H1315" s="44" t="s">
        <v>52</v>
      </c>
    </row>
    <row r="1316" spans="1:8">
      <c r="A1316" s="31">
        <f>COUNTIF('BOM Atual ZPCS12'!F:F,B1316)+(1-(SUMIF(Invoice!$A:$A,$B1316,Invoice!$B:$B)/100000000000))</f>
        <v>1.9999999000000002</v>
      </c>
      <c r="B1316" s="52" t="s">
        <v>3842</v>
      </c>
      <c r="C1316" s="44" t="s">
        <v>3843</v>
      </c>
      <c r="D1316" s="44" t="s">
        <v>145</v>
      </c>
      <c r="E1316" s="44" t="s">
        <v>51</v>
      </c>
      <c r="G1316" s="44">
        <v>850</v>
      </c>
      <c r="H1316" s="44" t="s">
        <v>2435</v>
      </c>
    </row>
    <row r="1317" spans="1:8">
      <c r="A1317" s="31">
        <f>COUNTIF('BOM Atual ZPCS12'!F:F,B1317)+(1-(SUMIF(Invoice!$A:$A,$B1317,Invoice!$B:$B)/100000000000))</f>
        <v>2</v>
      </c>
      <c r="B1317" s="52" t="s">
        <v>3844</v>
      </c>
      <c r="C1317" s="44" t="s">
        <v>3845</v>
      </c>
      <c r="D1317" s="44" t="s">
        <v>145</v>
      </c>
      <c r="E1317" s="44" t="s">
        <v>51</v>
      </c>
      <c r="G1317" s="44">
        <v>850</v>
      </c>
      <c r="H1317" s="44" t="s">
        <v>2435</v>
      </c>
    </row>
    <row r="1318" spans="1:8">
      <c r="A1318" s="31">
        <f>COUNTIF('BOM Atual ZPCS12'!F:F,B1318)+(1-(SUMIF(Invoice!$A:$A,$B1318,Invoice!$B:$B)/100000000000))</f>
        <v>1</v>
      </c>
      <c r="B1318" s="52" t="s">
        <v>3846</v>
      </c>
      <c r="C1318" s="44" t="s">
        <v>3847</v>
      </c>
      <c r="D1318" s="44" t="s">
        <v>145</v>
      </c>
      <c r="E1318" s="44" t="s">
        <v>51</v>
      </c>
      <c r="G1318" s="44">
        <v>850</v>
      </c>
      <c r="H1318" s="44" t="s">
        <v>2435</v>
      </c>
    </row>
    <row r="1319" spans="1:8">
      <c r="A1319" s="31">
        <f>COUNTIF('BOM Atual ZPCS12'!F:F,B1319)+(1-(SUMIF(Invoice!$A:$A,$B1319,Invoice!$B:$B)/100000000000))</f>
        <v>1</v>
      </c>
      <c r="B1319" s="52" t="s">
        <v>3848</v>
      </c>
      <c r="C1319" s="44" t="s">
        <v>3849</v>
      </c>
      <c r="D1319" s="44" t="s">
        <v>145</v>
      </c>
      <c r="E1319" s="44" t="s">
        <v>51</v>
      </c>
      <c r="G1319" s="44">
        <v>851</v>
      </c>
      <c r="H1319" s="44" t="s">
        <v>52</v>
      </c>
    </row>
    <row r="1320" spans="1:8">
      <c r="A1320" s="31">
        <f>COUNTIF('BOM Atual ZPCS12'!F:F,B1320)+(1-(SUMIF(Invoice!$A:$A,$B1320,Invoice!$B:$B)/100000000000))</f>
        <v>1</v>
      </c>
      <c r="B1320" s="52" t="s">
        <v>3850</v>
      </c>
      <c r="C1320" s="44" t="s">
        <v>3851</v>
      </c>
      <c r="D1320" s="44" t="s">
        <v>145</v>
      </c>
      <c r="E1320" s="44" t="s">
        <v>51</v>
      </c>
      <c r="G1320" s="44">
        <v>851</v>
      </c>
      <c r="H1320" s="44" t="s">
        <v>52</v>
      </c>
    </row>
    <row r="1321" spans="1:8">
      <c r="A1321" s="31">
        <f>COUNTIF('BOM Atual ZPCS12'!F:F,B1321)+(1-(SUMIF(Invoice!$A:$A,$B1321,Invoice!$B:$B)/100000000000))</f>
        <v>1</v>
      </c>
      <c r="B1321" s="52" t="s">
        <v>3852</v>
      </c>
      <c r="C1321" s="44" t="s">
        <v>3849</v>
      </c>
      <c r="D1321" s="44" t="s">
        <v>145</v>
      </c>
      <c r="E1321" s="44" t="s">
        <v>51</v>
      </c>
      <c r="G1321" s="44">
        <v>851</v>
      </c>
      <c r="H1321" s="44" t="s">
        <v>52</v>
      </c>
    </row>
    <row r="1322" spans="1:8">
      <c r="A1322" s="31">
        <f>COUNTIF('BOM Atual ZPCS12'!F:F,B1322)+(1-(SUMIF(Invoice!$A:$A,$B1322,Invoice!$B:$B)/100000000000))</f>
        <v>1</v>
      </c>
      <c r="B1322" s="52" t="s">
        <v>3853</v>
      </c>
      <c r="C1322" s="44" t="s">
        <v>3854</v>
      </c>
      <c r="D1322" s="44" t="s">
        <v>145</v>
      </c>
      <c r="E1322" s="44" t="s">
        <v>51</v>
      </c>
      <c r="G1322" s="44">
        <v>851</v>
      </c>
      <c r="H1322" s="44" t="s">
        <v>52</v>
      </c>
    </row>
    <row r="1323" spans="1:8">
      <c r="A1323" s="31">
        <f>COUNTIF('BOM Atual ZPCS12'!F:F,B1323)+(1-(SUMIF(Invoice!$A:$A,$B1323,Invoice!$B:$B)/100000000000))</f>
        <v>1</v>
      </c>
      <c r="B1323" s="52" t="s">
        <v>3855</v>
      </c>
      <c r="C1323" s="44" t="s">
        <v>3856</v>
      </c>
      <c r="D1323" s="44" t="s">
        <v>145</v>
      </c>
      <c r="E1323" s="44" t="s">
        <v>51</v>
      </c>
      <c r="G1323" s="44">
        <v>852</v>
      </c>
      <c r="H1323" s="44" t="s">
        <v>52</v>
      </c>
    </row>
    <row r="1324" spans="1:8">
      <c r="A1324" s="31">
        <f>COUNTIF('BOM Atual ZPCS12'!F:F,B1324)+(1-(SUMIF(Invoice!$A:$A,$B1324,Invoice!$B:$B)/100000000000))</f>
        <v>1</v>
      </c>
      <c r="B1324" s="52" t="s">
        <v>3857</v>
      </c>
      <c r="C1324" s="44" t="s">
        <v>3858</v>
      </c>
      <c r="D1324" s="44" t="s">
        <v>145</v>
      </c>
      <c r="E1324" s="44" t="s">
        <v>51</v>
      </c>
      <c r="G1324" s="44">
        <v>852</v>
      </c>
      <c r="H1324" s="44" t="s">
        <v>52</v>
      </c>
    </row>
    <row r="1325" spans="1:8">
      <c r="A1325" s="31">
        <f>COUNTIF('BOM Atual ZPCS12'!F:F,B1325)+(1-(SUMIF(Invoice!$A:$A,$B1325,Invoice!$B:$B)/100000000000))</f>
        <v>1</v>
      </c>
      <c r="B1325" s="52" t="s">
        <v>3859</v>
      </c>
      <c r="C1325" s="44" t="s">
        <v>3856</v>
      </c>
      <c r="D1325" s="44" t="s">
        <v>145</v>
      </c>
      <c r="E1325" s="44" t="s">
        <v>51</v>
      </c>
      <c r="G1325" s="44">
        <v>852</v>
      </c>
      <c r="H1325" s="44" t="s">
        <v>52</v>
      </c>
    </row>
    <row r="1326" spans="1:8">
      <c r="A1326" s="31">
        <f>COUNTIF('BOM Atual ZPCS12'!F:F,B1326)+(1-(SUMIF(Invoice!$A:$A,$B1326,Invoice!$B:$B)/100000000000))</f>
        <v>1</v>
      </c>
      <c r="B1326" s="52" t="s">
        <v>3860</v>
      </c>
      <c r="C1326" s="44" t="s">
        <v>3861</v>
      </c>
      <c r="D1326" s="44" t="s">
        <v>145</v>
      </c>
      <c r="E1326" s="44" t="s">
        <v>51</v>
      </c>
      <c r="G1326" s="44">
        <v>852</v>
      </c>
      <c r="H1326" s="44" t="s">
        <v>52</v>
      </c>
    </row>
    <row r="1327" spans="1:8">
      <c r="A1327" s="31">
        <f>COUNTIF('BOM Atual ZPCS12'!F:F,B1327)+(1-(SUMIF(Invoice!$A:$A,$B1327,Invoice!$B:$B)/100000000000))</f>
        <v>1</v>
      </c>
      <c r="B1327" s="52" t="s">
        <v>3862</v>
      </c>
      <c r="C1327" s="44" t="s">
        <v>3863</v>
      </c>
      <c r="D1327" s="44" t="s">
        <v>145</v>
      </c>
      <c r="E1327" s="44" t="s">
        <v>51</v>
      </c>
      <c r="G1327" s="44">
        <v>853</v>
      </c>
      <c r="H1327" s="44" t="s">
        <v>52</v>
      </c>
    </row>
    <row r="1328" spans="1:8">
      <c r="A1328" s="31">
        <f>COUNTIF('BOM Atual ZPCS12'!F:F,B1328)+(1-(SUMIF(Invoice!$A:$A,$B1328,Invoice!$B:$B)/100000000000))</f>
        <v>1</v>
      </c>
      <c r="B1328" s="52" t="s">
        <v>3864</v>
      </c>
      <c r="C1328" s="44" t="s">
        <v>3865</v>
      </c>
      <c r="D1328" s="44" t="s">
        <v>145</v>
      </c>
      <c r="E1328" s="44" t="s">
        <v>51</v>
      </c>
      <c r="G1328" s="44">
        <v>853</v>
      </c>
      <c r="H1328" s="44" t="s">
        <v>52</v>
      </c>
    </row>
    <row r="1329" spans="1:8">
      <c r="A1329" s="31">
        <f>COUNTIF('BOM Atual ZPCS12'!F:F,B1329)+(1-(SUMIF(Invoice!$A:$A,$B1329,Invoice!$B:$B)/100000000000))</f>
        <v>1</v>
      </c>
      <c r="B1329" s="52" t="s">
        <v>3866</v>
      </c>
      <c r="C1329" s="44" t="s">
        <v>3863</v>
      </c>
      <c r="D1329" s="44" t="s">
        <v>145</v>
      </c>
      <c r="E1329" s="44" t="s">
        <v>51</v>
      </c>
      <c r="G1329" s="44">
        <v>853</v>
      </c>
      <c r="H1329" s="44" t="s">
        <v>52</v>
      </c>
    </row>
    <row r="1330" spans="1:8">
      <c r="A1330" s="31">
        <f>COUNTIF('BOM Atual ZPCS12'!F:F,B1330)+(1-(SUMIF(Invoice!$A:$A,$B1330,Invoice!$B:$B)/100000000000))</f>
        <v>1</v>
      </c>
      <c r="B1330" s="52" t="s">
        <v>3867</v>
      </c>
      <c r="C1330" s="44" t="s">
        <v>3868</v>
      </c>
      <c r="D1330" s="44" t="s">
        <v>145</v>
      </c>
      <c r="E1330" s="44" t="s">
        <v>51</v>
      </c>
      <c r="G1330" s="44">
        <v>853</v>
      </c>
      <c r="H1330" s="44" t="s">
        <v>52</v>
      </c>
    </row>
    <row r="1331" spans="1:8">
      <c r="A1331" s="31">
        <f>COUNTIF('BOM Atual ZPCS12'!F:F,B1331)+(1-(SUMIF(Invoice!$A:$A,$B1331,Invoice!$B:$B)/100000000000))</f>
        <v>1</v>
      </c>
      <c r="B1331" s="52" t="s">
        <v>3869</v>
      </c>
      <c r="C1331" s="44" t="s">
        <v>3870</v>
      </c>
      <c r="D1331" s="44" t="s">
        <v>145</v>
      </c>
      <c r="E1331" s="44" t="s">
        <v>51</v>
      </c>
      <c r="G1331" s="44">
        <v>854</v>
      </c>
      <c r="H1331" s="44" t="s">
        <v>52</v>
      </c>
    </row>
    <row r="1332" spans="1:8">
      <c r="A1332" s="31">
        <f>COUNTIF('BOM Atual ZPCS12'!F:F,B1332)+(1-(SUMIF(Invoice!$A:$A,$B1332,Invoice!$B:$B)/100000000000))</f>
        <v>1</v>
      </c>
      <c r="B1332" s="52" t="s">
        <v>3871</v>
      </c>
      <c r="C1332" s="44" t="s">
        <v>3872</v>
      </c>
      <c r="D1332" s="44" t="s">
        <v>145</v>
      </c>
      <c r="E1332" s="44" t="s">
        <v>51</v>
      </c>
      <c r="G1332" s="44">
        <v>854</v>
      </c>
      <c r="H1332" s="44" t="s">
        <v>52</v>
      </c>
    </row>
    <row r="1333" spans="1:8">
      <c r="A1333" s="31">
        <f>COUNTIF('BOM Atual ZPCS12'!F:F,B1333)+(1-(SUMIF(Invoice!$A:$A,$B1333,Invoice!$B:$B)/100000000000))</f>
        <v>1</v>
      </c>
      <c r="B1333" s="52" t="s">
        <v>3873</v>
      </c>
      <c r="C1333" s="44" t="s">
        <v>3870</v>
      </c>
      <c r="D1333" s="44" t="s">
        <v>145</v>
      </c>
      <c r="E1333" s="44" t="s">
        <v>51</v>
      </c>
      <c r="G1333" s="44">
        <v>854</v>
      </c>
      <c r="H1333" s="44" t="s">
        <v>52</v>
      </c>
    </row>
    <row r="1334" spans="1:8">
      <c r="A1334" s="31">
        <f>COUNTIF('BOM Atual ZPCS12'!F:F,B1334)+(1-(SUMIF(Invoice!$A:$A,$B1334,Invoice!$B:$B)/100000000000))</f>
        <v>1</v>
      </c>
      <c r="B1334" s="52" t="s">
        <v>3874</v>
      </c>
      <c r="C1334" s="44" t="s">
        <v>3875</v>
      </c>
      <c r="D1334" s="44" t="s">
        <v>145</v>
      </c>
      <c r="E1334" s="44" t="s">
        <v>51</v>
      </c>
      <c r="G1334" s="44">
        <v>854</v>
      </c>
      <c r="H1334" s="44" t="s">
        <v>52</v>
      </c>
    </row>
    <row r="1335" spans="1:8">
      <c r="A1335" s="31">
        <f>COUNTIF('BOM Atual ZPCS12'!F:F,B1335)+(1-(SUMIF(Invoice!$A:$A,$B1335,Invoice!$B:$B)/100000000000))</f>
        <v>1</v>
      </c>
      <c r="B1335" s="52" t="s">
        <v>3876</v>
      </c>
      <c r="C1335" s="44" t="s">
        <v>3877</v>
      </c>
      <c r="D1335" s="44" t="s">
        <v>145</v>
      </c>
      <c r="E1335" s="44" t="s">
        <v>51</v>
      </c>
      <c r="G1335" s="44">
        <v>855</v>
      </c>
      <c r="H1335" s="44" t="s">
        <v>2435</v>
      </c>
    </row>
    <row r="1336" spans="1:8">
      <c r="A1336" s="31">
        <f>COUNTIF('BOM Atual ZPCS12'!F:F,B1336)+(1-(SUMIF(Invoice!$A:$A,$B1336,Invoice!$B:$B)/100000000000))</f>
        <v>1</v>
      </c>
      <c r="B1336" s="52" t="s">
        <v>3878</v>
      </c>
      <c r="C1336" s="44" t="s">
        <v>3877</v>
      </c>
      <c r="D1336" s="44" t="s">
        <v>145</v>
      </c>
      <c r="E1336" s="44" t="s">
        <v>51</v>
      </c>
      <c r="G1336" s="44">
        <v>855</v>
      </c>
      <c r="H1336" s="44" t="s">
        <v>2435</v>
      </c>
    </row>
    <row r="1337" spans="1:8">
      <c r="A1337" s="31">
        <f>COUNTIF('BOM Atual ZPCS12'!F:F,B1337)+(1-(SUMIF(Invoice!$A:$A,$B1337,Invoice!$B:$B)/100000000000))</f>
        <v>1</v>
      </c>
      <c r="B1337" s="52" t="s">
        <v>3879</v>
      </c>
      <c r="C1337" s="44" t="s">
        <v>3880</v>
      </c>
      <c r="D1337" s="44" t="s">
        <v>145</v>
      </c>
      <c r="E1337" s="44" t="s">
        <v>51</v>
      </c>
      <c r="G1337" s="44">
        <v>855</v>
      </c>
      <c r="H1337" s="44" t="s">
        <v>2435</v>
      </c>
    </row>
    <row r="1338" spans="1:8">
      <c r="A1338" s="31">
        <f>COUNTIF('BOM Atual ZPCS12'!F:F,B1338)+(1-(SUMIF(Invoice!$A:$A,$B1338,Invoice!$B:$B)/100000000000))</f>
        <v>1</v>
      </c>
      <c r="B1338" s="52" t="s">
        <v>3881</v>
      </c>
      <c r="C1338" s="44" t="s">
        <v>3882</v>
      </c>
      <c r="D1338" s="44" t="s">
        <v>145</v>
      </c>
      <c r="E1338" s="44" t="s">
        <v>51</v>
      </c>
      <c r="G1338" s="44">
        <v>855</v>
      </c>
      <c r="H1338" s="44" t="s">
        <v>2435</v>
      </c>
    </row>
    <row r="1339" spans="1:8">
      <c r="A1339" s="31">
        <f>COUNTIF('BOM Atual ZPCS12'!F:F,B1339)+(1-(SUMIF(Invoice!$A:$A,$B1339,Invoice!$B:$B)/100000000000))</f>
        <v>1</v>
      </c>
      <c r="B1339" s="52" t="s">
        <v>3883</v>
      </c>
      <c r="C1339" s="44" t="s">
        <v>3884</v>
      </c>
      <c r="D1339" s="44" t="s">
        <v>145</v>
      </c>
      <c r="E1339" s="44" t="s">
        <v>51</v>
      </c>
      <c r="G1339" s="44">
        <v>856</v>
      </c>
      <c r="H1339" s="44" t="s">
        <v>52</v>
      </c>
    </row>
    <row r="1340" spans="1:8">
      <c r="A1340" s="31">
        <f>COUNTIF('BOM Atual ZPCS12'!F:F,B1340)+(1-(SUMIF(Invoice!$A:$A,$B1340,Invoice!$B:$B)/100000000000))</f>
        <v>1</v>
      </c>
      <c r="B1340" s="52" t="s">
        <v>3885</v>
      </c>
      <c r="C1340" s="44" t="s">
        <v>3886</v>
      </c>
      <c r="D1340" s="44" t="s">
        <v>145</v>
      </c>
      <c r="E1340" s="44" t="s">
        <v>51</v>
      </c>
      <c r="G1340" s="44">
        <v>856</v>
      </c>
      <c r="H1340" s="44" t="s">
        <v>52</v>
      </c>
    </row>
    <row r="1341" spans="1:8">
      <c r="A1341" s="31">
        <f>COUNTIF('BOM Atual ZPCS12'!F:F,B1341)+(1-(SUMIF(Invoice!$A:$A,$B1341,Invoice!$B:$B)/100000000000))</f>
        <v>1</v>
      </c>
      <c r="B1341" s="52" t="s">
        <v>3887</v>
      </c>
      <c r="C1341" s="44" t="s">
        <v>3888</v>
      </c>
      <c r="D1341" s="44" t="s">
        <v>145</v>
      </c>
      <c r="E1341" s="44" t="s">
        <v>51</v>
      </c>
      <c r="G1341" s="44">
        <v>856</v>
      </c>
      <c r="H1341" s="44" t="s">
        <v>52</v>
      </c>
    </row>
    <row r="1342" spans="1:8">
      <c r="A1342" s="31">
        <f>COUNTIF('BOM Atual ZPCS12'!F:F,B1342)+(1-(SUMIF(Invoice!$A:$A,$B1342,Invoice!$B:$B)/100000000000))</f>
        <v>1</v>
      </c>
      <c r="B1342" s="52" t="s">
        <v>3889</v>
      </c>
      <c r="C1342" s="44" t="s">
        <v>3890</v>
      </c>
      <c r="D1342" s="44" t="s">
        <v>145</v>
      </c>
      <c r="E1342" s="44" t="s">
        <v>51</v>
      </c>
      <c r="G1342" s="44">
        <v>856</v>
      </c>
      <c r="H1342" s="44" t="s">
        <v>52</v>
      </c>
    </row>
    <row r="1343" spans="1:8">
      <c r="A1343" s="31">
        <f>COUNTIF('BOM Atual ZPCS12'!F:F,B1343)+(1-(SUMIF(Invoice!$A:$A,$B1343,Invoice!$B:$B)/100000000000))</f>
        <v>1</v>
      </c>
      <c r="B1343" s="52" t="s">
        <v>3891</v>
      </c>
      <c r="C1343" s="44" t="s">
        <v>3892</v>
      </c>
      <c r="D1343" s="44" t="s">
        <v>145</v>
      </c>
      <c r="E1343" s="44" t="s">
        <v>51</v>
      </c>
      <c r="G1343" s="44">
        <v>857</v>
      </c>
      <c r="H1343" s="44" t="s">
        <v>52</v>
      </c>
    </row>
    <row r="1344" spans="1:8">
      <c r="A1344" s="31">
        <f>COUNTIF('BOM Atual ZPCS12'!F:F,B1344)+(1-(SUMIF(Invoice!$A:$A,$B1344,Invoice!$B:$B)/100000000000))</f>
        <v>1</v>
      </c>
      <c r="B1344" s="52" t="s">
        <v>3893</v>
      </c>
      <c r="C1344" s="44" t="s">
        <v>3894</v>
      </c>
      <c r="D1344" s="44" t="s">
        <v>145</v>
      </c>
      <c r="E1344" s="44" t="s">
        <v>51</v>
      </c>
      <c r="G1344" s="44">
        <v>857</v>
      </c>
      <c r="H1344" s="44" t="s">
        <v>52</v>
      </c>
    </row>
    <row r="1345" spans="1:8">
      <c r="A1345" s="31">
        <f>COUNTIF('BOM Atual ZPCS12'!F:F,B1345)+(1-(SUMIF(Invoice!$A:$A,$B1345,Invoice!$B:$B)/100000000000))</f>
        <v>1</v>
      </c>
      <c r="B1345" s="52" t="s">
        <v>3895</v>
      </c>
      <c r="C1345" s="44" t="s">
        <v>3896</v>
      </c>
      <c r="D1345" s="44" t="s">
        <v>145</v>
      </c>
      <c r="E1345" s="44" t="s">
        <v>51</v>
      </c>
      <c r="G1345" s="44">
        <v>857</v>
      </c>
      <c r="H1345" s="44" t="s">
        <v>52</v>
      </c>
    </row>
    <row r="1346" spans="1:8">
      <c r="A1346" s="31">
        <f>COUNTIF('BOM Atual ZPCS12'!F:F,B1346)+(1-(SUMIF(Invoice!$A:$A,$B1346,Invoice!$B:$B)/100000000000))</f>
        <v>1</v>
      </c>
      <c r="B1346" s="52" t="s">
        <v>3897</v>
      </c>
      <c r="C1346" s="44" t="s">
        <v>3898</v>
      </c>
      <c r="D1346" s="44" t="s">
        <v>145</v>
      </c>
      <c r="E1346" s="44" t="s">
        <v>51</v>
      </c>
      <c r="G1346" s="44">
        <v>857</v>
      </c>
      <c r="H1346" s="44" t="s">
        <v>52</v>
      </c>
    </row>
    <row r="1347" spans="1:8">
      <c r="A1347" s="31">
        <f>COUNTIF('BOM Atual ZPCS12'!F:F,B1347)+(1-(SUMIF(Invoice!$A:$A,$B1347,Invoice!$B:$B)/100000000000))</f>
        <v>1</v>
      </c>
      <c r="B1347" s="52" t="s">
        <v>3899</v>
      </c>
      <c r="C1347" s="44" t="s">
        <v>3900</v>
      </c>
      <c r="D1347" s="44" t="s">
        <v>145</v>
      </c>
      <c r="E1347" s="44" t="s">
        <v>51</v>
      </c>
      <c r="G1347" s="44">
        <v>858</v>
      </c>
      <c r="H1347" s="44" t="s">
        <v>52</v>
      </c>
    </row>
    <row r="1348" spans="1:8">
      <c r="A1348" s="31">
        <f>COUNTIF('BOM Atual ZPCS12'!F:F,B1348)+(1-(SUMIF(Invoice!$A:$A,$B1348,Invoice!$B:$B)/100000000000))</f>
        <v>1</v>
      </c>
      <c r="B1348" s="52" t="s">
        <v>3901</v>
      </c>
      <c r="C1348" s="44" t="s">
        <v>3902</v>
      </c>
      <c r="D1348" s="44" t="s">
        <v>145</v>
      </c>
      <c r="E1348" s="44" t="s">
        <v>51</v>
      </c>
      <c r="G1348" s="44">
        <v>858</v>
      </c>
      <c r="H1348" s="44" t="s">
        <v>52</v>
      </c>
    </row>
    <row r="1349" spans="1:8">
      <c r="A1349" s="31">
        <f>COUNTIF('BOM Atual ZPCS12'!F:F,B1349)+(1-(SUMIF(Invoice!$A:$A,$B1349,Invoice!$B:$B)/100000000000))</f>
        <v>1</v>
      </c>
      <c r="B1349" s="52" t="s">
        <v>3903</v>
      </c>
      <c r="C1349" s="44" t="s">
        <v>3900</v>
      </c>
      <c r="D1349" s="44" t="s">
        <v>145</v>
      </c>
      <c r="E1349" s="44" t="s">
        <v>51</v>
      </c>
      <c r="G1349" s="44">
        <v>858</v>
      </c>
      <c r="H1349" s="44" t="s">
        <v>52</v>
      </c>
    </row>
    <row r="1350" spans="1:8">
      <c r="A1350" s="31">
        <f>COUNTIF('BOM Atual ZPCS12'!F:F,B1350)+(1-(SUMIF(Invoice!$A:$A,$B1350,Invoice!$B:$B)/100000000000))</f>
        <v>1</v>
      </c>
      <c r="B1350" s="52" t="s">
        <v>3904</v>
      </c>
      <c r="C1350" s="44" t="s">
        <v>3905</v>
      </c>
      <c r="D1350" s="44" t="s">
        <v>145</v>
      </c>
      <c r="E1350" s="44" t="s">
        <v>51</v>
      </c>
      <c r="G1350" s="44">
        <v>858</v>
      </c>
      <c r="H1350" s="44" t="s">
        <v>52</v>
      </c>
    </row>
    <row r="1351" spans="1:8">
      <c r="A1351" s="31">
        <f>COUNTIF('BOM Atual ZPCS12'!F:F,B1351)+(1-(SUMIF(Invoice!$A:$A,$B1351,Invoice!$B:$B)/100000000000))</f>
        <v>1</v>
      </c>
      <c r="B1351" s="52" t="s">
        <v>3906</v>
      </c>
      <c r="C1351" s="44" t="s">
        <v>3907</v>
      </c>
      <c r="D1351" s="44" t="s">
        <v>145</v>
      </c>
      <c r="E1351" s="44" t="s">
        <v>51</v>
      </c>
      <c r="G1351" s="44">
        <v>859</v>
      </c>
      <c r="H1351" s="44" t="s">
        <v>52</v>
      </c>
    </row>
    <row r="1352" spans="1:8">
      <c r="A1352" s="31">
        <f>COUNTIF('BOM Atual ZPCS12'!F:F,B1352)+(1-(SUMIF(Invoice!$A:$A,$B1352,Invoice!$B:$B)/100000000000))</f>
        <v>1</v>
      </c>
      <c r="B1352" s="52" t="s">
        <v>3908</v>
      </c>
      <c r="C1352" s="44" t="s">
        <v>3909</v>
      </c>
      <c r="D1352" s="44" t="s">
        <v>145</v>
      </c>
      <c r="E1352" s="44" t="s">
        <v>51</v>
      </c>
      <c r="G1352" s="44">
        <v>859</v>
      </c>
      <c r="H1352" s="44" t="s">
        <v>52</v>
      </c>
    </row>
    <row r="1353" spans="1:8">
      <c r="A1353" s="31">
        <f>COUNTIF('BOM Atual ZPCS12'!F:F,B1353)+(1-(SUMIF(Invoice!$A:$A,$B1353,Invoice!$B:$B)/100000000000))</f>
        <v>1</v>
      </c>
      <c r="B1353" s="52" t="s">
        <v>3910</v>
      </c>
      <c r="C1353" s="44" t="s">
        <v>3911</v>
      </c>
      <c r="D1353" s="44" t="s">
        <v>145</v>
      </c>
      <c r="E1353" s="44" t="s">
        <v>51</v>
      </c>
      <c r="G1353" s="44">
        <v>859</v>
      </c>
      <c r="H1353" s="44" t="s">
        <v>52</v>
      </c>
    </row>
    <row r="1354" spans="1:8">
      <c r="A1354" s="31">
        <f>COUNTIF('BOM Atual ZPCS12'!F:F,B1354)+(1-(SUMIF(Invoice!$A:$A,$B1354,Invoice!$B:$B)/100000000000))</f>
        <v>1</v>
      </c>
      <c r="B1354" s="52" t="s">
        <v>3912</v>
      </c>
      <c r="C1354" s="44" t="s">
        <v>3913</v>
      </c>
      <c r="D1354" s="44" t="s">
        <v>145</v>
      </c>
      <c r="E1354" s="44" t="s">
        <v>51</v>
      </c>
      <c r="G1354" s="44">
        <v>859</v>
      </c>
      <c r="H1354" s="44" t="s">
        <v>52</v>
      </c>
    </row>
    <row r="1355" spans="1:8">
      <c r="A1355" s="31">
        <f>COUNTIF('BOM Atual ZPCS12'!F:F,B1355)+(1-(SUMIF(Invoice!$A:$A,$B1355,Invoice!$B:$B)/100000000000))</f>
        <v>1</v>
      </c>
      <c r="B1355" s="52" t="s">
        <v>3914</v>
      </c>
      <c r="C1355" s="44" t="s">
        <v>3915</v>
      </c>
      <c r="D1355" s="44" t="s">
        <v>145</v>
      </c>
      <c r="E1355" s="44" t="s">
        <v>51</v>
      </c>
      <c r="G1355" s="44">
        <v>860</v>
      </c>
      <c r="H1355" s="44" t="s">
        <v>52</v>
      </c>
    </row>
    <row r="1356" spans="1:8">
      <c r="A1356" s="31">
        <f>COUNTIF('BOM Atual ZPCS12'!F:F,B1356)+(1-(SUMIF(Invoice!$A:$A,$B1356,Invoice!$B:$B)/100000000000))</f>
        <v>1</v>
      </c>
      <c r="B1356" s="52" t="s">
        <v>3916</v>
      </c>
      <c r="C1356" s="44" t="s">
        <v>3917</v>
      </c>
      <c r="D1356" s="44" t="s">
        <v>145</v>
      </c>
      <c r="E1356" s="44" t="s">
        <v>51</v>
      </c>
      <c r="G1356" s="44">
        <v>860</v>
      </c>
      <c r="H1356" s="44" t="s">
        <v>52</v>
      </c>
    </row>
    <row r="1357" spans="1:8">
      <c r="A1357" s="31">
        <f>COUNTIF('BOM Atual ZPCS12'!F:F,B1357)+(1-(SUMIF(Invoice!$A:$A,$B1357,Invoice!$B:$B)/100000000000))</f>
        <v>1</v>
      </c>
      <c r="B1357" s="52" t="s">
        <v>3918</v>
      </c>
      <c r="C1357" s="44" t="s">
        <v>3919</v>
      </c>
      <c r="D1357" s="44" t="s">
        <v>145</v>
      </c>
      <c r="E1357" s="44" t="s">
        <v>51</v>
      </c>
      <c r="G1357" s="44">
        <v>860</v>
      </c>
      <c r="H1357" s="44" t="s">
        <v>52</v>
      </c>
    </row>
    <row r="1358" spans="1:8">
      <c r="A1358" s="31">
        <f>COUNTIF('BOM Atual ZPCS12'!F:F,B1358)+(1-(SUMIF(Invoice!$A:$A,$B1358,Invoice!$B:$B)/100000000000))</f>
        <v>1</v>
      </c>
      <c r="B1358" s="52" t="s">
        <v>3920</v>
      </c>
      <c r="C1358" s="44" t="s">
        <v>3921</v>
      </c>
      <c r="D1358" s="44" t="s">
        <v>145</v>
      </c>
      <c r="E1358" s="44" t="s">
        <v>51</v>
      </c>
      <c r="G1358" s="44">
        <v>860</v>
      </c>
      <c r="H1358" s="44" t="s">
        <v>52</v>
      </c>
    </row>
    <row r="1359" spans="1:8">
      <c r="A1359" s="31">
        <f>COUNTIF('BOM Atual ZPCS12'!F:F,B1359)+(1-(SUMIF(Invoice!$A:$A,$B1359,Invoice!$B:$B)/100000000000))</f>
        <v>1</v>
      </c>
      <c r="B1359" s="52" t="s">
        <v>3922</v>
      </c>
      <c r="C1359" s="44" t="s">
        <v>3923</v>
      </c>
      <c r="D1359" s="44" t="s">
        <v>145</v>
      </c>
      <c r="E1359" s="44" t="s">
        <v>51</v>
      </c>
      <c r="G1359" s="44">
        <v>861</v>
      </c>
      <c r="H1359" s="44" t="s">
        <v>2435</v>
      </c>
    </row>
    <row r="1360" spans="1:8">
      <c r="A1360" s="31">
        <f>COUNTIF('BOM Atual ZPCS12'!F:F,B1360)+(1-(SUMIF(Invoice!$A:$A,$B1360,Invoice!$B:$B)/100000000000))</f>
        <v>1</v>
      </c>
      <c r="B1360" s="52" t="s">
        <v>3924</v>
      </c>
      <c r="C1360" s="44" t="s">
        <v>3923</v>
      </c>
      <c r="D1360" s="44" t="s">
        <v>145</v>
      </c>
      <c r="E1360" s="44" t="s">
        <v>51</v>
      </c>
      <c r="G1360" s="44">
        <v>861</v>
      </c>
      <c r="H1360" s="44" t="s">
        <v>2435</v>
      </c>
    </row>
    <row r="1361" spans="1:8">
      <c r="A1361" s="31">
        <f>COUNTIF('BOM Atual ZPCS12'!F:F,B1361)+(1-(SUMIF(Invoice!$A:$A,$B1361,Invoice!$B:$B)/100000000000))</f>
        <v>1</v>
      </c>
      <c r="B1361" s="52" t="s">
        <v>3925</v>
      </c>
      <c r="C1361" s="44" t="s">
        <v>3923</v>
      </c>
      <c r="D1361" s="44" t="s">
        <v>145</v>
      </c>
      <c r="E1361" s="44" t="s">
        <v>51</v>
      </c>
      <c r="G1361" s="44">
        <v>861</v>
      </c>
      <c r="H1361" s="44" t="s">
        <v>2435</v>
      </c>
    </row>
    <row r="1362" spans="1:8">
      <c r="A1362" s="31">
        <f>COUNTIF('BOM Atual ZPCS12'!F:F,B1362)+(1-(SUMIF(Invoice!$A:$A,$B1362,Invoice!$B:$B)/100000000000))</f>
        <v>1</v>
      </c>
      <c r="B1362" s="52" t="s">
        <v>3926</v>
      </c>
      <c r="C1362" s="44" t="s">
        <v>3927</v>
      </c>
      <c r="D1362" s="44" t="s">
        <v>145</v>
      </c>
      <c r="E1362" s="44" t="s">
        <v>51</v>
      </c>
      <c r="G1362" s="44">
        <v>861</v>
      </c>
      <c r="H1362" s="44" t="s">
        <v>2435</v>
      </c>
    </row>
    <row r="1363" spans="1:8">
      <c r="A1363" s="31">
        <f>COUNTIF('BOM Atual ZPCS12'!F:F,B1363)+(1-(SUMIF(Invoice!$A:$A,$B1363,Invoice!$B:$B)/100000000000))</f>
        <v>1</v>
      </c>
      <c r="B1363" s="52" t="s">
        <v>3928</v>
      </c>
      <c r="C1363" s="44" t="s">
        <v>3929</v>
      </c>
      <c r="D1363" s="44" t="s">
        <v>145</v>
      </c>
      <c r="E1363" s="44" t="s">
        <v>51</v>
      </c>
      <c r="G1363" s="44">
        <v>862</v>
      </c>
      <c r="H1363" s="44" t="s">
        <v>52</v>
      </c>
    </row>
    <row r="1364" spans="1:8">
      <c r="A1364" s="31">
        <f>COUNTIF('BOM Atual ZPCS12'!F:F,B1364)+(1-(SUMIF(Invoice!$A:$A,$B1364,Invoice!$B:$B)/100000000000))</f>
        <v>1</v>
      </c>
      <c r="B1364" s="52" t="s">
        <v>3930</v>
      </c>
      <c r="C1364" s="44" t="s">
        <v>3929</v>
      </c>
      <c r="D1364" s="44" t="s">
        <v>145</v>
      </c>
      <c r="E1364" s="44" t="s">
        <v>51</v>
      </c>
      <c r="G1364" s="44">
        <v>862</v>
      </c>
      <c r="H1364" s="44" t="s">
        <v>52</v>
      </c>
    </row>
    <row r="1365" spans="1:8">
      <c r="A1365" s="31">
        <f>COUNTIF('BOM Atual ZPCS12'!F:F,B1365)+(1-(SUMIF(Invoice!$A:$A,$B1365,Invoice!$B:$B)/100000000000))</f>
        <v>1</v>
      </c>
      <c r="B1365" s="52" t="s">
        <v>3931</v>
      </c>
      <c r="C1365" s="44" t="s">
        <v>3932</v>
      </c>
      <c r="D1365" s="44" t="s">
        <v>145</v>
      </c>
      <c r="E1365" s="44" t="s">
        <v>51</v>
      </c>
      <c r="G1365" s="44">
        <v>862</v>
      </c>
      <c r="H1365" s="44" t="s">
        <v>52</v>
      </c>
    </row>
    <row r="1366" spans="1:8">
      <c r="A1366" s="31">
        <f>COUNTIF('BOM Atual ZPCS12'!F:F,B1366)+(1-(SUMIF(Invoice!$A:$A,$B1366,Invoice!$B:$B)/100000000000))</f>
        <v>1</v>
      </c>
      <c r="B1366" s="52" t="s">
        <v>3933</v>
      </c>
      <c r="C1366" s="44" t="s">
        <v>3934</v>
      </c>
      <c r="D1366" s="44" t="s">
        <v>145</v>
      </c>
      <c r="E1366" s="44" t="s">
        <v>51</v>
      </c>
      <c r="G1366" s="44">
        <v>862</v>
      </c>
      <c r="H1366" s="44" t="s">
        <v>52</v>
      </c>
    </row>
    <row r="1367" spans="1:8">
      <c r="A1367" s="31">
        <f>COUNTIF('BOM Atual ZPCS12'!F:F,B1367)+(1-(SUMIF(Invoice!$A:$A,$B1367,Invoice!$B:$B)/100000000000))</f>
        <v>1</v>
      </c>
      <c r="B1367" s="52" t="s">
        <v>3935</v>
      </c>
      <c r="C1367" s="44" t="s">
        <v>3936</v>
      </c>
      <c r="D1367" s="44" t="s">
        <v>145</v>
      </c>
      <c r="E1367" s="44" t="s">
        <v>51</v>
      </c>
      <c r="G1367" s="44">
        <v>863</v>
      </c>
      <c r="H1367" s="44" t="s">
        <v>52</v>
      </c>
    </row>
    <row r="1368" spans="1:8">
      <c r="A1368" s="31">
        <f>COUNTIF('BOM Atual ZPCS12'!F:F,B1368)+(1-(SUMIF(Invoice!$A:$A,$B1368,Invoice!$B:$B)/100000000000))</f>
        <v>1</v>
      </c>
      <c r="B1368" s="52" t="s">
        <v>3937</v>
      </c>
      <c r="C1368" s="44" t="s">
        <v>3938</v>
      </c>
      <c r="D1368" s="44" t="s">
        <v>145</v>
      </c>
      <c r="E1368" s="44" t="s">
        <v>51</v>
      </c>
      <c r="G1368" s="44">
        <v>863</v>
      </c>
      <c r="H1368" s="44" t="s">
        <v>52</v>
      </c>
    </row>
    <row r="1369" spans="1:8">
      <c r="A1369" s="31">
        <f>COUNTIF('BOM Atual ZPCS12'!F:F,B1369)+(1-(SUMIF(Invoice!$A:$A,$B1369,Invoice!$B:$B)/100000000000))</f>
        <v>1</v>
      </c>
      <c r="B1369" s="52" t="s">
        <v>3939</v>
      </c>
      <c r="C1369" s="44" t="s">
        <v>3936</v>
      </c>
      <c r="D1369" s="44" t="s">
        <v>145</v>
      </c>
      <c r="E1369" s="44" t="s">
        <v>51</v>
      </c>
      <c r="G1369" s="44">
        <v>863</v>
      </c>
      <c r="H1369" s="44" t="s">
        <v>52</v>
      </c>
    </row>
    <row r="1370" spans="1:8">
      <c r="A1370" s="31">
        <f>COUNTIF('BOM Atual ZPCS12'!F:F,B1370)+(1-(SUMIF(Invoice!$A:$A,$B1370,Invoice!$B:$B)/100000000000))</f>
        <v>1</v>
      </c>
      <c r="B1370" s="52" t="s">
        <v>3940</v>
      </c>
      <c r="C1370" s="44" t="s">
        <v>3941</v>
      </c>
      <c r="D1370" s="44" t="s">
        <v>145</v>
      </c>
      <c r="E1370" s="44" t="s">
        <v>51</v>
      </c>
      <c r="G1370" s="44">
        <v>863</v>
      </c>
      <c r="H1370" s="44" t="s">
        <v>52</v>
      </c>
    </row>
    <row r="1371" spans="1:8">
      <c r="A1371" s="31">
        <f>COUNTIF('BOM Atual ZPCS12'!F:F,B1371)+(1-(SUMIF(Invoice!$A:$A,$B1371,Invoice!$B:$B)/100000000000))</f>
        <v>1</v>
      </c>
      <c r="B1371" s="52" t="s">
        <v>3942</v>
      </c>
      <c r="C1371" s="44" t="s">
        <v>3943</v>
      </c>
      <c r="D1371" s="44" t="s">
        <v>145</v>
      </c>
      <c r="E1371" s="44" t="s">
        <v>51</v>
      </c>
      <c r="G1371" s="44">
        <v>864</v>
      </c>
      <c r="H1371" s="44" t="s">
        <v>52</v>
      </c>
    </row>
    <row r="1372" spans="1:8">
      <c r="A1372" s="31">
        <f>COUNTIF('BOM Atual ZPCS12'!F:F,B1372)+(1-(SUMIF(Invoice!$A:$A,$B1372,Invoice!$B:$B)/100000000000))</f>
        <v>1</v>
      </c>
      <c r="B1372" s="52" t="s">
        <v>3944</v>
      </c>
      <c r="C1372" s="44" t="s">
        <v>3945</v>
      </c>
      <c r="D1372" s="44" t="s">
        <v>145</v>
      </c>
      <c r="E1372" s="44" t="s">
        <v>51</v>
      </c>
      <c r="G1372" s="44">
        <v>864</v>
      </c>
      <c r="H1372" s="44" t="s">
        <v>52</v>
      </c>
    </row>
    <row r="1373" spans="1:8">
      <c r="A1373" s="31">
        <f>COUNTIF('BOM Atual ZPCS12'!F:F,B1373)+(1-(SUMIF(Invoice!$A:$A,$B1373,Invoice!$B:$B)/100000000000))</f>
        <v>1</v>
      </c>
      <c r="B1373" s="52" t="s">
        <v>3946</v>
      </c>
      <c r="C1373" s="44" t="s">
        <v>3947</v>
      </c>
      <c r="D1373" s="44" t="s">
        <v>145</v>
      </c>
      <c r="E1373" s="44" t="s">
        <v>51</v>
      </c>
      <c r="G1373" s="44">
        <v>864</v>
      </c>
      <c r="H1373" s="44" t="s">
        <v>52</v>
      </c>
    </row>
    <row r="1374" spans="1:8">
      <c r="A1374" s="31">
        <f>COUNTIF('BOM Atual ZPCS12'!F:F,B1374)+(1-(SUMIF(Invoice!$A:$A,$B1374,Invoice!$B:$B)/100000000000))</f>
        <v>1</v>
      </c>
      <c r="B1374" s="52" t="s">
        <v>3948</v>
      </c>
      <c r="C1374" s="44" t="s">
        <v>3949</v>
      </c>
      <c r="D1374" s="44" t="s">
        <v>145</v>
      </c>
      <c r="E1374" s="44" t="s">
        <v>51</v>
      </c>
      <c r="G1374" s="44">
        <v>864</v>
      </c>
      <c r="H1374" s="44" t="s">
        <v>52</v>
      </c>
    </row>
    <row r="1375" spans="1:8">
      <c r="A1375" s="31">
        <f>COUNTIF('BOM Atual ZPCS12'!F:F,B1375)+(1-(SUMIF(Invoice!$A:$A,$B1375,Invoice!$B:$B)/100000000000))</f>
        <v>2</v>
      </c>
      <c r="B1375" s="52" t="s">
        <v>3950</v>
      </c>
      <c r="C1375" s="44" t="s">
        <v>3951</v>
      </c>
      <c r="D1375" s="44" t="s">
        <v>145</v>
      </c>
      <c r="E1375" s="44" t="s">
        <v>51</v>
      </c>
      <c r="G1375" s="44">
        <v>865</v>
      </c>
      <c r="H1375" s="44" t="s">
        <v>2435</v>
      </c>
    </row>
    <row r="1376" spans="1:8">
      <c r="A1376" s="31">
        <f>COUNTIF('BOM Atual ZPCS12'!F:F,B1376)+(1-(SUMIF(Invoice!$A:$A,$B1376,Invoice!$B:$B)/100000000000))</f>
        <v>1.9999999000000002</v>
      </c>
      <c r="B1376" s="52" t="s">
        <v>3952</v>
      </c>
      <c r="C1376" s="44" t="s">
        <v>3953</v>
      </c>
      <c r="D1376" s="44" t="s">
        <v>145</v>
      </c>
      <c r="E1376" s="44" t="s">
        <v>51</v>
      </c>
      <c r="G1376" s="44">
        <v>865</v>
      </c>
      <c r="H1376" s="44" t="s">
        <v>2435</v>
      </c>
    </row>
    <row r="1377" spans="1:8">
      <c r="A1377" s="31">
        <f>COUNTIF('BOM Atual ZPCS12'!F:F,B1377)+(1-(SUMIF(Invoice!$A:$A,$B1377,Invoice!$B:$B)/100000000000))</f>
        <v>1</v>
      </c>
      <c r="B1377" s="52" t="s">
        <v>3954</v>
      </c>
      <c r="C1377" s="44" t="s">
        <v>3955</v>
      </c>
      <c r="D1377" s="44" t="s">
        <v>145</v>
      </c>
      <c r="E1377" s="44" t="s">
        <v>51</v>
      </c>
      <c r="G1377" s="44">
        <v>865</v>
      </c>
      <c r="H1377" s="44" t="s">
        <v>2435</v>
      </c>
    </row>
    <row r="1378" spans="1:8">
      <c r="A1378" s="31">
        <f>COUNTIF('BOM Atual ZPCS12'!F:F,B1378)+(1-(SUMIF(Invoice!$A:$A,$B1378,Invoice!$B:$B)/100000000000))</f>
        <v>2</v>
      </c>
      <c r="B1378" s="52" t="s">
        <v>3956</v>
      </c>
      <c r="C1378" s="44" t="s">
        <v>3957</v>
      </c>
      <c r="D1378" s="44" t="s">
        <v>145</v>
      </c>
      <c r="E1378" s="44" t="s">
        <v>51</v>
      </c>
      <c r="G1378" s="44">
        <v>865</v>
      </c>
      <c r="H1378" s="44" t="s">
        <v>2435</v>
      </c>
    </row>
    <row r="1379" spans="1:8">
      <c r="A1379" s="31">
        <f>COUNTIF('BOM Atual ZPCS12'!F:F,B1379)+(1-(SUMIF(Invoice!$A:$A,$B1379,Invoice!$B:$B)/100000000000))</f>
        <v>1</v>
      </c>
      <c r="B1379" s="52" t="s">
        <v>3958</v>
      </c>
      <c r="C1379" s="44" t="s">
        <v>3959</v>
      </c>
      <c r="D1379" s="44" t="s">
        <v>145</v>
      </c>
      <c r="E1379" s="44" t="s">
        <v>51</v>
      </c>
      <c r="G1379" s="44">
        <v>866</v>
      </c>
      <c r="H1379" s="44" t="s">
        <v>52</v>
      </c>
    </row>
    <row r="1380" spans="1:8">
      <c r="A1380" s="31">
        <f>COUNTIF('BOM Atual ZPCS12'!F:F,B1380)+(1-(SUMIF(Invoice!$A:$A,$B1380,Invoice!$B:$B)/100000000000))</f>
        <v>1</v>
      </c>
      <c r="B1380" s="52" t="s">
        <v>3960</v>
      </c>
      <c r="C1380" s="44" t="s">
        <v>3961</v>
      </c>
      <c r="D1380" s="44" t="s">
        <v>145</v>
      </c>
      <c r="E1380" s="44" t="s">
        <v>51</v>
      </c>
      <c r="G1380" s="44">
        <v>866</v>
      </c>
      <c r="H1380" s="44" t="s">
        <v>52</v>
      </c>
    </row>
    <row r="1381" spans="1:8">
      <c r="A1381" s="31">
        <f>COUNTIF('BOM Atual ZPCS12'!F:F,B1381)+(1-(SUMIF(Invoice!$A:$A,$B1381,Invoice!$B:$B)/100000000000))</f>
        <v>1</v>
      </c>
      <c r="B1381" s="52" t="s">
        <v>3962</v>
      </c>
      <c r="C1381" s="44" t="s">
        <v>3959</v>
      </c>
      <c r="D1381" s="44" t="s">
        <v>145</v>
      </c>
      <c r="E1381" s="44" t="s">
        <v>51</v>
      </c>
      <c r="G1381" s="44">
        <v>866</v>
      </c>
      <c r="H1381" s="44" t="s">
        <v>52</v>
      </c>
    </row>
    <row r="1382" spans="1:8">
      <c r="A1382" s="31">
        <f>COUNTIF('BOM Atual ZPCS12'!F:F,B1382)+(1-(SUMIF(Invoice!$A:$A,$B1382,Invoice!$B:$B)/100000000000))</f>
        <v>1</v>
      </c>
      <c r="B1382" s="52" t="s">
        <v>3963</v>
      </c>
      <c r="C1382" s="44" t="s">
        <v>3964</v>
      </c>
      <c r="D1382" s="44" t="s">
        <v>145</v>
      </c>
      <c r="E1382" s="44" t="s">
        <v>51</v>
      </c>
      <c r="G1382" s="44">
        <v>866</v>
      </c>
      <c r="H1382" s="44" t="s">
        <v>52</v>
      </c>
    </row>
    <row r="1383" spans="1:8">
      <c r="A1383" s="31">
        <f>COUNTIF('BOM Atual ZPCS12'!F:F,B1383)+(1-(SUMIF(Invoice!$A:$A,$B1383,Invoice!$B:$B)/100000000000))</f>
        <v>1</v>
      </c>
      <c r="B1383" s="52" t="s">
        <v>3965</v>
      </c>
      <c r="C1383" s="44" t="s">
        <v>3966</v>
      </c>
      <c r="D1383" s="44" t="s">
        <v>145</v>
      </c>
      <c r="E1383" s="44" t="s">
        <v>51</v>
      </c>
      <c r="G1383" s="44">
        <v>867</v>
      </c>
      <c r="H1383" s="44" t="s">
        <v>52</v>
      </c>
    </row>
    <row r="1384" spans="1:8">
      <c r="A1384" s="31">
        <f>COUNTIF('BOM Atual ZPCS12'!F:F,B1384)+(1-(SUMIF(Invoice!$A:$A,$B1384,Invoice!$B:$B)/100000000000))</f>
        <v>1</v>
      </c>
      <c r="B1384" s="52" t="s">
        <v>3967</v>
      </c>
      <c r="C1384" s="44" t="s">
        <v>3968</v>
      </c>
      <c r="D1384" s="44" t="s">
        <v>145</v>
      </c>
      <c r="E1384" s="44" t="s">
        <v>51</v>
      </c>
      <c r="G1384" s="44">
        <v>867</v>
      </c>
      <c r="H1384" s="44" t="s">
        <v>52</v>
      </c>
    </row>
    <row r="1385" spans="1:8">
      <c r="A1385" s="31">
        <f>COUNTIF('BOM Atual ZPCS12'!F:F,B1385)+(1-(SUMIF(Invoice!$A:$A,$B1385,Invoice!$B:$B)/100000000000))</f>
        <v>1</v>
      </c>
      <c r="B1385" s="52" t="s">
        <v>3969</v>
      </c>
      <c r="C1385" s="44" t="s">
        <v>3966</v>
      </c>
      <c r="D1385" s="44" t="s">
        <v>145</v>
      </c>
      <c r="E1385" s="44" t="s">
        <v>51</v>
      </c>
      <c r="G1385" s="44">
        <v>867</v>
      </c>
      <c r="H1385" s="44" t="s">
        <v>52</v>
      </c>
    </row>
    <row r="1386" spans="1:8">
      <c r="A1386" s="31">
        <f>COUNTIF('BOM Atual ZPCS12'!F:F,B1386)+(1-(SUMIF(Invoice!$A:$A,$B1386,Invoice!$B:$B)/100000000000))</f>
        <v>1</v>
      </c>
      <c r="B1386" s="52" t="s">
        <v>3970</v>
      </c>
      <c r="C1386" s="44" t="s">
        <v>3971</v>
      </c>
      <c r="D1386" s="44" t="s">
        <v>145</v>
      </c>
      <c r="E1386" s="44" t="s">
        <v>51</v>
      </c>
      <c r="G1386" s="44">
        <v>867</v>
      </c>
      <c r="H1386" s="44" t="s">
        <v>52</v>
      </c>
    </row>
    <row r="1387" spans="1:8">
      <c r="A1387" s="31">
        <f>COUNTIF('BOM Atual ZPCS12'!F:F,B1387)+(1-(SUMIF(Invoice!$A:$A,$B1387,Invoice!$B:$B)/100000000000))</f>
        <v>1</v>
      </c>
      <c r="B1387" s="52" t="s">
        <v>3972</v>
      </c>
      <c r="C1387" s="44" t="s">
        <v>3973</v>
      </c>
      <c r="D1387" s="44" t="s">
        <v>145</v>
      </c>
      <c r="E1387" s="44" t="s">
        <v>51</v>
      </c>
      <c r="G1387" s="44">
        <v>868</v>
      </c>
      <c r="H1387" s="44" t="s">
        <v>52</v>
      </c>
    </row>
    <row r="1388" spans="1:8">
      <c r="A1388" s="31">
        <f>COUNTIF('BOM Atual ZPCS12'!F:F,B1388)+(1-(SUMIF(Invoice!$A:$A,$B1388,Invoice!$B:$B)/100000000000))</f>
        <v>1</v>
      </c>
      <c r="B1388" s="52" t="s">
        <v>3974</v>
      </c>
      <c r="C1388" s="44" t="s">
        <v>3975</v>
      </c>
      <c r="D1388" s="44" t="s">
        <v>145</v>
      </c>
      <c r="E1388" s="44" t="s">
        <v>51</v>
      </c>
      <c r="G1388" s="44">
        <v>868</v>
      </c>
      <c r="H1388" s="44" t="s">
        <v>52</v>
      </c>
    </row>
    <row r="1389" spans="1:8">
      <c r="A1389" s="31">
        <f>COUNTIF('BOM Atual ZPCS12'!F:F,B1389)+(1-(SUMIF(Invoice!$A:$A,$B1389,Invoice!$B:$B)/100000000000))</f>
        <v>1</v>
      </c>
      <c r="B1389" s="52" t="s">
        <v>3976</v>
      </c>
      <c r="C1389" s="44" t="s">
        <v>3977</v>
      </c>
      <c r="D1389" s="44" t="s">
        <v>145</v>
      </c>
      <c r="E1389" s="44" t="s">
        <v>51</v>
      </c>
      <c r="G1389" s="44">
        <v>868</v>
      </c>
      <c r="H1389" s="44" t="s">
        <v>52</v>
      </c>
    </row>
    <row r="1390" spans="1:8">
      <c r="A1390" s="31">
        <f>COUNTIF('BOM Atual ZPCS12'!F:F,B1390)+(1-(SUMIF(Invoice!$A:$A,$B1390,Invoice!$B:$B)/100000000000))</f>
        <v>1</v>
      </c>
      <c r="B1390" s="52" t="s">
        <v>3978</v>
      </c>
      <c r="C1390" s="44" t="s">
        <v>3979</v>
      </c>
      <c r="D1390" s="44" t="s">
        <v>145</v>
      </c>
      <c r="E1390" s="44" t="s">
        <v>51</v>
      </c>
      <c r="G1390" s="44">
        <v>868</v>
      </c>
      <c r="H1390" s="44" t="s">
        <v>52</v>
      </c>
    </row>
    <row r="1391" spans="1:8">
      <c r="A1391" s="31">
        <f>COUNTIF('BOM Atual ZPCS12'!F:F,B1391)+(1-(SUMIF(Invoice!$A:$A,$B1391,Invoice!$B:$B)/100000000000))</f>
        <v>1</v>
      </c>
      <c r="B1391" s="52" t="s">
        <v>3980</v>
      </c>
      <c r="C1391" s="44" t="s">
        <v>3981</v>
      </c>
      <c r="D1391" s="44" t="s">
        <v>145</v>
      </c>
      <c r="E1391" s="44" t="s">
        <v>51</v>
      </c>
      <c r="G1391" s="44">
        <v>869</v>
      </c>
      <c r="H1391" s="44" t="s">
        <v>52</v>
      </c>
    </row>
    <row r="1392" spans="1:8">
      <c r="A1392" s="31">
        <f>COUNTIF('BOM Atual ZPCS12'!F:F,B1392)+(1-(SUMIF(Invoice!$A:$A,$B1392,Invoice!$B:$B)/100000000000))</f>
        <v>1</v>
      </c>
      <c r="B1392" s="52" t="s">
        <v>3982</v>
      </c>
      <c r="C1392" s="44" t="s">
        <v>3983</v>
      </c>
      <c r="D1392" s="44" t="s">
        <v>145</v>
      </c>
      <c r="E1392" s="44" t="s">
        <v>51</v>
      </c>
      <c r="G1392" s="44">
        <v>869</v>
      </c>
      <c r="H1392" s="44" t="s">
        <v>52</v>
      </c>
    </row>
    <row r="1393" spans="1:8">
      <c r="A1393" s="31">
        <f>COUNTIF('BOM Atual ZPCS12'!F:F,B1393)+(1-(SUMIF(Invoice!$A:$A,$B1393,Invoice!$B:$B)/100000000000))</f>
        <v>1</v>
      </c>
      <c r="B1393" s="52" t="s">
        <v>3984</v>
      </c>
      <c r="C1393" s="44" t="s">
        <v>3985</v>
      </c>
      <c r="D1393" s="44" t="s">
        <v>145</v>
      </c>
      <c r="E1393" s="44" t="s">
        <v>51</v>
      </c>
      <c r="G1393" s="44">
        <v>869</v>
      </c>
      <c r="H1393" s="44" t="s">
        <v>52</v>
      </c>
    </row>
    <row r="1394" spans="1:8">
      <c r="A1394" s="31">
        <f>COUNTIF('BOM Atual ZPCS12'!F:F,B1394)+(1-(SUMIF(Invoice!$A:$A,$B1394,Invoice!$B:$B)/100000000000))</f>
        <v>1</v>
      </c>
      <c r="B1394" s="52" t="s">
        <v>3986</v>
      </c>
      <c r="C1394" s="44" t="s">
        <v>3987</v>
      </c>
      <c r="D1394" s="44" t="s">
        <v>145</v>
      </c>
      <c r="E1394" s="44" t="s">
        <v>51</v>
      </c>
      <c r="G1394" s="44">
        <v>869</v>
      </c>
      <c r="H1394" s="44" t="s">
        <v>52</v>
      </c>
    </row>
    <row r="1395" spans="1:8">
      <c r="A1395" s="31">
        <f>COUNTIF('BOM Atual ZPCS12'!F:F,B1395)+(1-(SUMIF(Invoice!$A:$A,$B1395,Invoice!$B:$B)/100000000000))</f>
        <v>1</v>
      </c>
      <c r="B1395" s="52" t="s">
        <v>3988</v>
      </c>
      <c r="C1395" s="44" t="s">
        <v>3989</v>
      </c>
      <c r="D1395" s="44" t="s">
        <v>145</v>
      </c>
      <c r="E1395" s="44" t="s">
        <v>51</v>
      </c>
      <c r="G1395" s="44">
        <v>870</v>
      </c>
      <c r="H1395" s="44" t="s">
        <v>52</v>
      </c>
    </row>
    <row r="1396" spans="1:8">
      <c r="A1396" s="31">
        <f>COUNTIF('BOM Atual ZPCS12'!F:F,B1396)+(1-(SUMIF(Invoice!$A:$A,$B1396,Invoice!$B:$B)/100000000000))</f>
        <v>1</v>
      </c>
      <c r="B1396" s="52" t="s">
        <v>3990</v>
      </c>
      <c r="C1396" s="44" t="s">
        <v>3991</v>
      </c>
      <c r="D1396" s="44" t="s">
        <v>145</v>
      </c>
      <c r="E1396" s="44" t="s">
        <v>51</v>
      </c>
      <c r="G1396" s="44">
        <v>870</v>
      </c>
      <c r="H1396" s="44" t="s">
        <v>52</v>
      </c>
    </row>
    <row r="1397" spans="1:8">
      <c r="A1397" s="31">
        <f>COUNTIF('BOM Atual ZPCS12'!F:F,B1397)+(1-(SUMIF(Invoice!$A:$A,$B1397,Invoice!$B:$B)/100000000000))</f>
        <v>1</v>
      </c>
      <c r="B1397" s="52" t="s">
        <v>3992</v>
      </c>
      <c r="C1397" s="44" t="s">
        <v>3989</v>
      </c>
      <c r="D1397" s="44" t="s">
        <v>145</v>
      </c>
      <c r="E1397" s="44" t="s">
        <v>51</v>
      </c>
      <c r="G1397" s="44">
        <v>870</v>
      </c>
      <c r="H1397" s="44" t="s">
        <v>52</v>
      </c>
    </row>
    <row r="1398" spans="1:8">
      <c r="A1398" s="31">
        <f>COUNTIF('BOM Atual ZPCS12'!F:F,B1398)+(1-(SUMIF(Invoice!$A:$A,$B1398,Invoice!$B:$B)/100000000000))</f>
        <v>1</v>
      </c>
      <c r="B1398" s="52" t="s">
        <v>3993</v>
      </c>
      <c r="C1398" s="44" t="s">
        <v>3994</v>
      </c>
      <c r="D1398" s="44" t="s">
        <v>145</v>
      </c>
      <c r="E1398" s="44" t="s">
        <v>51</v>
      </c>
      <c r="G1398" s="44">
        <v>870</v>
      </c>
      <c r="H1398" s="44" t="s">
        <v>52</v>
      </c>
    </row>
    <row r="1399" spans="1:8">
      <c r="A1399" s="31">
        <f>COUNTIF('BOM Atual ZPCS12'!F:F,B1399)+(1-(SUMIF(Invoice!$A:$A,$B1399,Invoice!$B:$B)/100000000000))</f>
        <v>1</v>
      </c>
      <c r="B1399" s="52" t="s">
        <v>3995</v>
      </c>
      <c r="C1399" s="44" t="s">
        <v>3996</v>
      </c>
      <c r="D1399" s="44" t="s">
        <v>145</v>
      </c>
      <c r="E1399" s="44" t="s">
        <v>51</v>
      </c>
      <c r="G1399" s="44">
        <v>871</v>
      </c>
      <c r="H1399" s="44" t="s">
        <v>52</v>
      </c>
    </row>
    <row r="1400" spans="1:8">
      <c r="A1400" s="31">
        <f>COUNTIF('BOM Atual ZPCS12'!F:F,B1400)+(1-(SUMIF(Invoice!$A:$A,$B1400,Invoice!$B:$B)/100000000000))</f>
        <v>1</v>
      </c>
      <c r="B1400" s="52" t="s">
        <v>3997</v>
      </c>
      <c r="C1400" s="44" t="s">
        <v>3998</v>
      </c>
      <c r="D1400" s="44" t="s">
        <v>145</v>
      </c>
      <c r="E1400" s="44" t="s">
        <v>51</v>
      </c>
      <c r="G1400" s="44">
        <v>871</v>
      </c>
      <c r="H1400" s="44" t="s">
        <v>52</v>
      </c>
    </row>
    <row r="1401" spans="1:8">
      <c r="A1401" s="31">
        <f>COUNTIF('BOM Atual ZPCS12'!F:F,B1401)+(1-(SUMIF(Invoice!$A:$A,$B1401,Invoice!$B:$B)/100000000000))</f>
        <v>1</v>
      </c>
      <c r="B1401" s="52" t="s">
        <v>3999</v>
      </c>
      <c r="C1401" s="44" t="s">
        <v>4000</v>
      </c>
      <c r="D1401" s="44" t="s">
        <v>145</v>
      </c>
      <c r="E1401" s="44" t="s">
        <v>51</v>
      </c>
      <c r="G1401" s="44">
        <v>871</v>
      </c>
      <c r="H1401" s="44" t="s">
        <v>52</v>
      </c>
    </row>
    <row r="1402" spans="1:8">
      <c r="A1402" s="31">
        <f>COUNTIF('BOM Atual ZPCS12'!F:F,B1402)+(1-(SUMIF(Invoice!$A:$A,$B1402,Invoice!$B:$B)/100000000000))</f>
        <v>1</v>
      </c>
      <c r="B1402" s="52" t="s">
        <v>4001</v>
      </c>
      <c r="C1402" s="44" t="s">
        <v>4002</v>
      </c>
      <c r="D1402" s="44" t="s">
        <v>145</v>
      </c>
      <c r="E1402" s="44" t="s">
        <v>51</v>
      </c>
      <c r="G1402" s="44">
        <v>871</v>
      </c>
      <c r="H1402" s="44" t="s">
        <v>52</v>
      </c>
    </row>
    <row r="1403" spans="1:8">
      <c r="A1403" s="31">
        <f>COUNTIF('BOM Atual ZPCS12'!F:F,B1403)+(1-(SUMIF(Invoice!$A:$A,$B1403,Invoice!$B:$B)/100000000000))</f>
        <v>2</v>
      </c>
      <c r="B1403" s="52" t="s">
        <v>1200</v>
      </c>
      <c r="C1403" s="44" t="s">
        <v>4003</v>
      </c>
      <c r="D1403" s="44" t="s">
        <v>145</v>
      </c>
      <c r="E1403" s="44" t="s">
        <v>51</v>
      </c>
      <c r="G1403" s="44">
        <v>872</v>
      </c>
      <c r="H1403" s="44" t="s">
        <v>2435</v>
      </c>
    </row>
    <row r="1404" spans="1:8">
      <c r="A1404" s="31">
        <f>COUNTIF('BOM Atual ZPCS12'!F:F,B1404)+(1-(SUMIF(Invoice!$A:$A,$B1404,Invoice!$B:$B)/100000000000))</f>
        <v>1.9999997</v>
      </c>
      <c r="B1404" s="52" t="s">
        <v>1203</v>
      </c>
      <c r="C1404" s="44" t="s">
        <v>4004</v>
      </c>
      <c r="D1404" s="44" t="s">
        <v>145</v>
      </c>
      <c r="E1404" s="44" t="s">
        <v>51</v>
      </c>
      <c r="G1404" s="44">
        <v>872</v>
      </c>
      <c r="H1404" s="44" t="s">
        <v>2435</v>
      </c>
    </row>
    <row r="1405" spans="1:8">
      <c r="A1405" s="31">
        <f>COUNTIF('BOM Atual ZPCS12'!F:F,B1405)+(1-(SUMIF(Invoice!$A:$A,$B1405,Invoice!$B:$B)/100000000000))</f>
        <v>1</v>
      </c>
      <c r="B1405" s="52" t="s">
        <v>4005</v>
      </c>
      <c r="C1405" s="44" t="s">
        <v>4003</v>
      </c>
      <c r="D1405" s="44" t="s">
        <v>145</v>
      </c>
      <c r="E1405" s="44" t="s">
        <v>51</v>
      </c>
      <c r="G1405" s="44">
        <v>872</v>
      </c>
      <c r="H1405" s="44" t="s">
        <v>2435</v>
      </c>
    </row>
    <row r="1406" spans="1:8">
      <c r="A1406" s="31">
        <f>COUNTIF('BOM Atual ZPCS12'!F:F,B1406)+(1-(SUMIF(Invoice!$A:$A,$B1406,Invoice!$B:$B)/100000000000))</f>
        <v>2</v>
      </c>
      <c r="B1406" s="52" t="s">
        <v>1205</v>
      </c>
      <c r="C1406" s="44" t="s">
        <v>1206</v>
      </c>
      <c r="D1406" s="44" t="s">
        <v>145</v>
      </c>
      <c r="E1406" s="44" t="s">
        <v>51</v>
      </c>
      <c r="G1406" s="44">
        <v>872</v>
      </c>
      <c r="H1406" s="44" t="s">
        <v>2435</v>
      </c>
    </row>
    <row r="1407" spans="1:8">
      <c r="A1407" s="31">
        <f>COUNTIF('BOM Atual ZPCS12'!F:F,B1407)+(1-(SUMIF(Invoice!$A:$A,$B1407,Invoice!$B:$B)/100000000000))</f>
        <v>2</v>
      </c>
      <c r="B1407" s="52" t="s">
        <v>1237</v>
      </c>
      <c r="C1407" s="44" t="s">
        <v>1238</v>
      </c>
      <c r="D1407" s="44" t="s">
        <v>145</v>
      </c>
      <c r="E1407" s="44" t="s">
        <v>51</v>
      </c>
      <c r="G1407" s="44">
        <v>873</v>
      </c>
      <c r="H1407" s="44" t="s">
        <v>2435</v>
      </c>
    </row>
    <row r="1408" spans="1:8">
      <c r="A1408" s="31">
        <f>COUNTIF('BOM Atual ZPCS12'!F:F,B1408)+(1-(SUMIF(Invoice!$A:$A,$B1408,Invoice!$B:$B)/100000000000))</f>
        <v>2</v>
      </c>
      <c r="B1408" s="52" t="s">
        <v>1240</v>
      </c>
      <c r="C1408" s="44" t="s">
        <v>1241</v>
      </c>
      <c r="D1408" s="44" t="s">
        <v>145</v>
      </c>
      <c r="E1408" s="44" t="s">
        <v>51</v>
      </c>
      <c r="G1408" s="44">
        <v>873</v>
      </c>
      <c r="H1408" s="44" t="s">
        <v>2435</v>
      </c>
    </row>
    <row r="1409" spans="1:8">
      <c r="A1409" s="31">
        <f>COUNTIF('BOM Atual ZPCS12'!F:F,B1409)+(1-(SUMIF(Invoice!$A:$A,$B1409,Invoice!$B:$B)/100000000000))</f>
        <v>1</v>
      </c>
      <c r="B1409" s="52" t="s">
        <v>4006</v>
      </c>
      <c r="C1409" s="44" t="s">
        <v>4007</v>
      </c>
      <c r="D1409" s="44" t="s">
        <v>145</v>
      </c>
      <c r="E1409" s="44" t="s">
        <v>51</v>
      </c>
      <c r="G1409" s="44">
        <v>873</v>
      </c>
      <c r="H1409" s="44" t="s">
        <v>2435</v>
      </c>
    </row>
    <row r="1410" spans="1:8">
      <c r="A1410" s="31">
        <f>COUNTIF('BOM Atual ZPCS12'!F:F,B1410)+(1-(SUMIF(Invoice!$A:$A,$B1410,Invoice!$B:$B)/100000000000))</f>
        <v>1.9999999499999999</v>
      </c>
      <c r="B1410" s="52" t="s">
        <v>1242</v>
      </c>
      <c r="C1410" s="44" t="s">
        <v>1243</v>
      </c>
      <c r="D1410" s="44" t="s">
        <v>145</v>
      </c>
      <c r="E1410" s="44" t="s">
        <v>51</v>
      </c>
      <c r="G1410" s="44">
        <v>873</v>
      </c>
      <c r="H1410" s="44" t="s">
        <v>2435</v>
      </c>
    </row>
    <row r="1411" spans="1:8">
      <c r="A1411" s="31">
        <f>COUNTIF('BOM Atual ZPCS12'!F:F,B1411)+(1-(SUMIF(Invoice!$A:$A,$B1411,Invoice!$B:$B)/100000000000))</f>
        <v>1</v>
      </c>
      <c r="B1411" s="52" t="s">
        <v>1251</v>
      </c>
      <c r="C1411" s="44" t="s">
        <v>1252</v>
      </c>
      <c r="D1411" s="44" t="s">
        <v>145</v>
      </c>
      <c r="E1411" s="44" t="s">
        <v>51</v>
      </c>
      <c r="G1411" s="44">
        <v>874</v>
      </c>
      <c r="H1411" s="44" t="s">
        <v>2435</v>
      </c>
    </row>
    <row r="1412" spans="1:8">
      <c r="A1412" s="31">
        <f>COUNTIF('BOM Atual ZPCS12'!F:F,B1412)+(1-(SUMIF(Invoice!$A:$A,$B1412,Invoice!$B:$B)/100000000000))</f>
        <v>1</v>
      </c>
      <c r="B1412" s="52" t="s">
        <v>1254</v>
      </c>
      <c r="C1412" s="44" t="s">
        <v>1255</v>
      </c>
      <c r="D1412" s="44" t="s">
        <v>145</v>
      </c>
      <c r="E1412" s="44" t="s">
        <v>51</v>
      </c>
      <c r="G1412" s="44">
        <v>874</v>
      </c>
      <c r="H1412" s="44" t="s">
        <v>2435</v>
      </c>
    </row>
    <row r="1413" spans="1:8">
      <c r="A1413" s="31">
        <f>COUNTIF('BOM Atual ZPCS12'!F:F,B1413)+(1-(SUMIF(Invoice!$A:$A,$B1413,Invoice!$B:$B)/100000000000))</f>
        <v>1</v>
      </c>
      <c r="B1413" s="52" t="s">
        <v>4008</v>
      </c>
      <c r="C1413" s="44" t="s">
        <v>4009</v>
      </c>
      <c r="D1413" s="44" t="s">
        <v>145</v>
      </c>
      <c r="E1413" s="44" t="s">
        <v>51</v>
      </c>
      <c r="G1413" s="44">
        <v>874</v>
      </c>
      <c r="H1413" s="44" t="s">
        <v>2435</v>
      </c>
    </row>
    <row r="1414" spans="1:8">
      <c r="A1414" s="31">
        <f>COUNTIF('BOM Atual ZPCS12'!F:F,B1414)+(1-(SUMIF(Invoice!$A:$A,$B1414,Invoice!$B:$B)/100000000000))</f>
        <v>1</v>
      </c>
      <c r="B1414" s="52" t="s">
        <v>1256</v>
      </c>
      <c r="C1414" s="44" t="s">
        <v>1257</v>
      </c>
      <c r="D1414" s="44" t="s">
        <v>145</v>
      </c>
      <c r="E1414" s="44" t="s">
        <v>51</v>
      </c>
      <c r="G1414" s="44">
        <v>874</v>
      </c>
      <c r="H1414" s="44" t="s">
        <v>2435</v>
      </c>
    </row>
    <row r="1415" spans="1:8">
      <c r="A1415" s="31">
        <f>COUNTIF('BOM Atual ZPCS12'!F:F,B1415)+(1-(SUMIF(Invoice!$A:$A,$B1415,Invoice!$B:$B)/100000000000))</f>
        <v>1.9999999499999999</v>
      </c>
      <c r="B1415" s="52" t="s">
        <v>1258</v>
      </c>
      <c r="C1415" s="44" t="s">
        <v>1259</v>
      </c>
      <c r="D1415" s="44" t="s">
        <v>145</v>
      </c>
      <c r="E1415" s="44" t="s">
        <v>51</v>
      </c>
      <c r="G1415" s="44">
        <v>875</v>
      </c>
      <c r="H1415" s="44" t="s">
        <v>2435</v>
      </c>
    </row>
    <row r="1416" spans="1:8">
      <c r="A1416" s="31">
        <f>COUNTIF('BOM Atual ZPCS12'!F:F,B1416)+(1-(SUMIF(Invoice!$A:$A,$B1416,Invoice!$B:$B)/100000000000))</f>
        <v>2</v>
      </c>
      <c r="B1416" s="52" t="s">
        <v>1261</v>
      </c>
      <c r="C1416" s="44" t="s">
        <v>1262</v>
      </c>
      <c r="D1416" s="44" t="s">
        <v>145</v>
      </c>
      <c r="E1416" s="44" t="s">
        <v>51</v>
      </c>
      <c r="G1416" s="44">
        <v>875</v>
      </c>
      <c r="H1416" s="44" t="s">
        <v>2435</v>
      </c>
    </row>
    <row r="1417" spans="1:8">
      <c r="A1417" s="31">
        <f>COUNTIF('BOM Atual ZPCS12'!F:F,B1417)+(1-(SUMIF(Invoice!$A:$A,$B1417,Invoice!$B:$B)/100000000000))</f>
        <v>1</v>
      </c>
      <c r="B1417" s="52" t="s">
        <v>4010</v>
      </c>
      <c r="C1417" s="44" t="s">
        <v>4011</v>
      </c>
      <c r="D1417" s="44" t="s">
        <v>145</v>
      </c>
      <c r="E1417" s="44" t="s">
        <v>51</v>
      </c>
      <c r="G1417" s="44">
        <v>875</v>
      </c>
      <c r="H1417" s="44" t="s">
        <v>2435</v>
      </c>
    </row>
    <row r="1418" spans="1:8">
      <c r="A1418" s="31">
        <f>COUNTIF('BOM Atual ZPCS12'!F:F,B1418)+(1-(SUMIF(Invoice!$A:$A,$B1418,Invoice!$B:$B)/100000000000))</f>
        <v>2</v>
      </c>
      <c r="B1418" s="52" t="s">
        <v>1263</v>
      </c>
      <c r="C1418" s="44" t="s">
        <v>1264</v>
      </c>
      <c r="D1418" s="44" t="s">
        <v>145</v>
      </c>
      <c r="E1418" s="44" t="s">
        <v>51</v>
      </c>
      <c r="G1418" s="44">
        <v>875</v>
      </c>
      <c r="H1418" s="44" t="s">
        <v>2435</v>
      </c>
    </row>
    <row r="1419" spans="1:8">
      <c r="A1419" s="31">
        <f>COUNTIF('BOM Atual ZPCS12'!F:F,B1419)+(1-(SUMIF(Invoice!$A:$A,$B1419,Invoice!$B:$B)/100000000000))</f>
        <v>1.9999999499999999</v>
      </c>
      <c r="B1419" s="52" t="s">
        <v>1285</v>
      </c>
      <c r="C1419" s="44" t="s">
        <v>4012</v>
      </c>
      <c r="D1419" s="44" t="s">
        <v>145</v>
      </c>
      <c r="E1419" s="44" t="s">
        <v>51</v>
      </c>
      <c r="G1419" s="44">
        <v>876</v>
      </c>
      <c r="H1419" s="44" t="s">
        <v>2435</v>
      </c>
    </row>
    <row r="1420" spans="1:8">
      <c r="A1420" s="31">
        <f>COUNTIF('BOM Atual ZPCS12'!F:F,B1420)+(1-(SUMIF(Invoice!$A:$A,$B1420,Invoice!$B:$B)/100000000000))</f>
        <v>2</v>
      </c>
      <c r="B1420" s="52" t="s">
        <v>1288</v>
      </c>
      <c r="C1420" s="44" t="s">
        <v>1289</v>
      </c>
      <c r="D1420" s="44" t="s">
        <v>145</v>
      </c>
      <c r="E1420" s="44" t="s">
        <v>51</v>
      </c>
      <c r="G1420" s="44">
        <v>876</v>
      </c>
      <c r="H1420" s="44" t="s">
        <v>2435</v>
      </c>
    </row>
    <row r="1421" spans="1:8">
      <c r="A1421" s="31">
        <f>COUNTIF('BOM Atual ZPCS12'!F:F,B1421)+(1-(SUMIF(Invoice!$A:$A,$B1421,Invoice!$B:$B)/100000000000))</f>
        <v>1</v>
      </c>
      <c r="B1421" s="52" t="s">
        <v>4013</v>
      </c>
      <c r="C1421" s="44" t="s">
        <v>4012</v>
      </c>
      <c r="D1421" s="44" t="s">
        <v>145</v>
      </c>
      <c r="E1421" s="44" t="s">
        <v>51</v>
      </c>
      <c r="G1421" s="44">
        <v>876</v>
      </c>
      <c r="H1421" s="44" t="s">
        <v>2435</v>
      </c>
    </row>
    <row r="1422" spans="1:8">
      <c r="A1422" s="31">
        <f>COUNTIF('BOM Atual ZPCS12'!F:F,B1422)+(1-(SUMIF(Invoice!$A:$A,$B1422,Invoice!$B:$B)/100000000000))</f>
        <v>2</v>
      </c>
      <c r="B1422" s="52" t="s">
        <v>1290</v>
      </c>
      <c r="C1422" s="44" t="s">
        <v>1291</v>
      </c>
      <c r="D1422" s="44" t="s">
        <v>145</v>
      </c>
      <c r="E1422" s="44" t="s">
        <v>51</v>
      </c>
      <c r="G1422" s="44">
        <v>876</v>
      </c>
      <c r="H1422" s="44" t="s">
        <v>2435</v>
      </c>
    </row>
    <row r="1423" spans="1:8">
      <c r="A1423" s="31">
        <f>COUNTIF('BOM Atual ZPCS12'!F:F,B1423)+(1-(SUMIF(Invoice!$A:$A,$B1423,Invoice!$B:$B)/100000000000))</f>
        <v>2</v>
      </c>
      <c r="B1423" s="52" t="s">
        <v>1359</v>
      </c>
      <c r="C1423" s="44" t="s">
        <v>1360</v>
      </c>
      <c r="D1423" s="44" t="s">
        <v>145</v>
      </c>
      <c r="E1423" s="44" t="s">
        <v>51</v>
      </c>
      <c r="G1423" s="44">
        <v>877</v>
      </c>
      <c r="H1423" s="44" t="s">
        <v>2435</v>
      </c>
    </row>
    <row r="1424" spans="1:8">
      <c r="A1424" s="31">
        <f>COUNTIF('BOM Atual ZPCS12'!F:F,B1424)+(1-(SUMIF(Invoice!$A:$A,$B1424,Invoice!$B:$B)/100000000000))</f>
        <v>2</v>
      </c>
      <c r="B1424" s="52" t="s">
        <v>1362</v>
      </c>
      <c r="C1424" s="44" t="s">
        <v>4014</v>
      </c>
      <c r="D1424" s="44" t="s">
        <v>145</v>
      </c>
      <c r="E1424" s="44" t="s">
        <v>51</v>
      </c>
      <c r="G1424" s="44">
        <v>877</v>
      </c>
      <c r="H1424" s="44" t="s">
        <v>2435</v>
      </c>
    </row>
    <row r="1425" spans="1:8">
      <c r="A1425" s="31">
        <f>COUNTIF('BOM Atual ZPCS12'!F:F,B1425)+(1-(SUMIF(Invoice!$A:$A,$B1425,Invoice!$B:$B)/100000000000))</f>
        <v>2</v>
      </c>
      <c r="B1425" s="52" t="s">
        <v>1364</v>
      </c>
      <c r="C1425" s="44" t="s">
        <v>1365</v>
      </c>
      <c r="D1425" s="44" t="s">
        <v>145</v>
      </c>
      <c r="E1425" s="44" t="s">
        <v>51</v>
      </c>
      <c r="G1425" s="44">
        <v>877</v>
      </c>
      <c r="H1425" s="44" t="s">
        <v>2435</v>
      </c>
    </row>
    <row r="1426" spans="1:8">
      <c r="A1426" s="31">
        <f>COUNTIF('BOM Atual ZPCS12'!F:F,B1426)+(1-(SUMIF(Invoice!$A:$A,$B1426,Invoice!$B:$B)/100000000000))</f>
        <v>1</v>
      </c>
      <c r="B1426" s="52" t="s">
        <v>4015</v>
      </c>
      <c r="C1426" s="44" t="s">
        <v>4016</v>
      </c>
      <c r="D1426" s="44" t="s">
        <v>145</v>
      </c>
      <c r="E1426" s="44" t="s">
        <v>51</v>
      </c>
      <c r="G1426" s="44">
        <v>877</v>
      </c>
      <c r="H1426" s="44" t="s">
        <v>2435</v>
      </c>
    </row>
    <row r="1427" spans="1:8">
      <c r="A1427" s="31">
        <f>COUNTIF('BOM Atual ZPCS12'!F:F,B1427)+(1-(SUMIF(Invoice!$A:$A,$B1427,Invoice!$B:$B)/100000000000))</f>
        <v>1.9999994000000001</v>
      </c>
      <c r="B1427" s="52" t="s">
        <v>1366</v>
      </c>
      <c r="C1427" s="44" t="s">
        <v>1367</v>
      </c>
      <c r="D1427" s="44" t="s">
        <v>145</v>
      </c>
      <c r="E1427" s="44" t="s">
        <v>51</v>
      </c>
      <c r="G1427" s="44">
        <v>877</v>
      </c>
      <c r="H1427" s="44" t="s">
        <v>2435</v>
      </c>
    </row>
    <row r="1428" spans="1:8">
      <c r="A1428" s="31">
        <f>COUNTIF('BOM Atual ZPCS12'!F:F,B1428)+(1-(SUMIF(Invoice!$A:$A,$B1428,Invoice!$B:$B)/100000000000))</f>
        <v>1</v>
      </c>
      <c r="B1428" s="52" t="s">
        <v>4017</v>
      </c>
      <c r="C1428" s="44" t="s">
        <v>4018</v>
      </c>
      <c r="D1428" s="44" t="s">
        <v>145</v>
      </c>
      <c r="E1428" s="44" t="s">
        <v>51</v>
      </c>
      <c r="G1428" s="44">
        <v>878</v>
      </c>
      <c r="H1428" s="44" t="s">
        <v>52</v>
      </c>
    </row>
    <row r="1429" spans="1:8">
      <c r="A1429" s="31">
        <f>COUNTIF('BOM Atual ZPCS12'!F:F,B1429)+(1-(SUMIF(Invoice!$A:$A,$B1429,Invoice!$B:$B)/100000000000))</f>
        <v>1</v>
      </c>
      <c r="B1429" s="52" t="s">
        <v>4019</v>
      </c>
      <c r="C1429" s="44" t="s">
        <v>4020</v>
      </c>
      <c r="D1429" s="44" t="s">
        <v>145</v>
      </c>
      <c r="E1429" s="44" t="s">
        <v>51</v>
      </c>
      <c r="G1429" s="44">
        <v>878</v>
      </c>
      <c r="H1429" s="44" t="s">
        <v>52</v>
      </c>
    </row>
    <row r="1430" spans="1:8">
      <c r="A1430" s="31">
        <f>COUNTIF('BOM Atual ZPCS12'!F:F,B1430)+(1-(SUMIF(Invoice!$A:$A,$B1430,Invoice!$B:$B)/100000000000))</f>
        <v>1</v>
      </c>
      <c r="B1430" s="52" t="s">
        <v>4021</v>
      </c>
      <c r="C1430" s="44" t="s">
        <v>4022</v>
      </c>
      <c r="D1430" s="44" t="s">
        <v>145</v>
      </c>
      <c r="E1430" s="44" t="s">
        <v>51</v>
      </c>
      <c r="G1430" s="44">
        <v>878</v>
      </c>
      <c r="H1430" s="44" t="s">
        <v>52</v>
      </c>
    </row>
    <row r="1431" spans="1:8">
      <c r="A1431" s="31">
        <f>COUNTIF('BOM Atual ZPCS12'!F:F,B1431)+(1-(SUMIF(Invoice!$A:$A,$B1431,Invoice!$B:$B)/100000000000))</f>
        <v>1.9999999000000002</v>
      </c>
      <c r="B1431" s="52" t="s">
        <v>1405</v>
      </c>
      <c r="C1431" s="44" t="s">
        <v>1406</v>
      </c>
      <c r="D1431" s="44" t="s">
        <v>145</v>
      </c>
      <c r="E1431" s="44" t="s">
        <v>51</v>
      </c>
      <c r="G1431" s="44">
        <v>879</v>
      </c>
      <c r="H1431" s="44" t="s">
        <v>2435</v>
      </c>
    </row>
    <row r="1432" spans="1:8">
      <c r="A1432" s="31">
        <f>COUNTIF('BOM Atual ZPCS12'!F:F,B1432)+(1-(SUMIF(Invoice!$A:$A,$B1432,Invoice!$B:$B)/100000000000))</f>
        <v>2</v>
      </c>
      <c r="B1432" s="52" t="s">
        <v>1407</v>
      </c>
      <c r="C1432" s="44" t="s">
        <v>4023</v>
      </c>
      <c r="D1432" s="44" t="s">
        <v>145</v>
      </c>
      <c r="E1432" s="44" t="s">
        <v>51</v>
      </c>
      <c r="G1432" s="44">
        <v>879</v>
      </c>
      <c r="H1432" s="44" t="s">
        <v>2435</v>
      </c>
    </row>
    <row r="1433" spans="1:8">
      <c r="A1433" s="31">
        <f>COUNTIF('BOM Atual ZPCS12'!F:F,B1433)+(1-(SUMIF(Invoice!$A:$A,$B1433,Invoice!$B:$B)/100000000000))</f>
        <v>2</v>
      </c>
      <c r="B1433" s="52" t="s">
        <v>1409</v>
      </c>
      <c r="C1433" s="44" t="s">
        <v>4023</v>
      </c>
      <c r="D1433" s="44" t="s">
        <v>145</v>
      </c>
      <c r="E1433" s="44" t="s">
        <v>51</v>
      </c>
      <c r="G1433" s="44">
        <v>879</v>
      </c>
      <c r="H1433" s="44" t="s">
        <v>2435</v>
      </c>
    </row>
    <row r="1434" spans="1:8">
      <c r="A1434" s="31">
        <f>COUNTIF('BOM Atual ZPCS12'!F:F,B1434)+(1-(SUMIF(Invoice!$A:$A,$B1434,Invoice!$B:$B)/100000000000))</f>
        <v>2</v>
      </c>
      <c r="B1434" s="52" t="s">
        <v>1410</v>
      </c>
      <c r="C1434" s="44" t="s">
        <v>4024</v>
      </c>
      <c r="D1434" s="44" t="s">
        <v>145</v>
      </c>
      <c r="E1434" s="44" t="s">
        <v>51</v>
      </c>
      <c r="G1434" s="44">
        <v>879</v>
      </c>
      <c r="H1434" s="44" t="s">
        <v>2435</v>
      </c>
    </row>
    <row r="1435" spans="1:8">
      <c r="A1435" s="31">
        <f>COUNTIF('BOM Atual ZPCS12'!F:F,B1435)+(1-(SUMIF(Invoice!$A:$A,$B1435,Invoice!$B:$B)/100000000000))</f>
        <v>2</v>
      </c>
      <c r="B1435" s="52" t="s">
        <v>1412</v>
      </c>
      <c r="C1435" s="44" t="s">
        <v>4024</v>
      </c>
      <c r="D1435" s="44" t="s">
        <v>145</v>
      </c>
      <c r="E1435" s="44" t="s">
        <v>51</v>
      </c>
      <c r="G1435" s="44">
        <v>879</v>
      </c>
      <c r="H1435" s="44" t="s">
        <v>2435</v>
      </c>
    </row>
    <row r="1436" spans="1:8">
      <c r="A1436" s="31">
        <f>COUNTIF('BOM Atual ZPCS12'!F:F,B1436)+(1-(SUMIF(Invoice!$A:$A,$B1436,Invoice!$B:$B)/100000000000))</f>
        <v>1</v>
      </c>
      <c r="B1436" s="52" t="s">
        <v>4025</v>
      </c>
      <c r="C1436" s="44" t="s">
        <v>4026</v>
      </c>
      <c r="D1436" s="44" t="s">
        <v>145</v>
      </c>
      <c r="E1436" s="44" t="s">
        <v>51</v>
      </c>
      <c r="G1436" s="44">
        <v>880</v>
      </c>
      <c r="H1436" s="44" t="s">
        <v>2435</v>
      </c>
    </row>
    <row r="1437" spans="1:8">
      <c r="A1437" s="31">
        <f>COUNTIF('BOM Atual ZPCS12'!F:F,B1437)+(1-(SUMIF(Invoice!$A:$A,$B1437,Invoice!$B:$B)/100000000000))</f>
        <v>1</v>
      </c>
      <c r="B1437" s="52" t="s">
        <v>4027</v>
      </c>
      <c r="C1437" s="44" t="s">
        <v>4028</v>
      </c>
      <c r="D1437" s="44" t="s">
        <v>145</v>
      </c>
      <c r="E1437" s="44" t="s">
        <v>51</v>
      </c>
      <c r="G1437" s="44">
        <v>880</v>
      </c>
      <c r="H1437" s="44" t="s">
        <v>2435</v>
      </c>
    </row>
    <row r="1438" spans="1:8">
      <c r="A1438" s="31">
        <f>COUNTIF('BOM Atual ZPCS12'!F:F,B1438)+(1-(SUMIF(Invoice!$A:$A,$B1438,Invoice!$B:$B)/100000000000))</f>
        <v>1</v>
      </c>
      <c r="B1438" s="52" t="s">
        <v>4029</v>
      </c>
      <c r="C1438" s="44" t="s">
        <v>4030</v>
      </c>
      <c r="D1438" s="44" t="s">
        <v>145</v>
      </c>
      <c r="E1438" s="44" t="s">
        <v>51</v>
      </c>
      <c r="G1438" s="44">
        <v>880</v>
      </c>
      <c r="H1438" s="44" t="s">
        <v>2435</v>
      </c>
    </row>
    <row r="1439" spans="1:8">
      <c r="A1439" s="31">
        <f>COUNTIF('BOM Atual ZPCS12'!F:F,B1439)+(1-(SUMIF(Invoice!$A:$A,$B1439,Invoice!$B:$B)/100000000000))</f>
        <v>1</v>
      </c>
      <c r="B1439" s="52" t="s">
        <v>4031</v>
      </c>
      <c r="C1439" s="44" t="s">
        <v>4032</v>
      </c>
      <c r="D1439" s="44" t="s">
        <v>145</v>
      </c>
      <c r="E1439" s="44" t="s">
        <v>51</v>
      </c>
      <c r="G1439" s="44">
        <v>880</v>
      </c>
      <c r="H1439" s="44" t="s">
        <v>2435</v>
      </c>
    </row>
    <row r="1440" spans="1:8">
      <c r="A1440" s="31">
        <f>COUNTIF('BOM Atual ZPCS12'!F:F,B1440)+(1-(SUMIF(Invoice!$A:$A,$B1440,Invoice!$B:$B)/100000000000))</f>
        <v>1</v>
      </c>
      <c r="B1440" s="52" t="s">
        <v>4033</v>
      </c>
      <c r="C1440" s="44" t="s">
        <v>4034</v>
      </c>
      <c r="D1440" s="44" t="s">
        <v>145</v>
      </c>
      <c r="E1440" s="44" t="s">
        <v>51</v>
      </c>
      <c r="G1440" s="44">
        <v>880</v>
      </c>
      <c r="H1440" s="44" t="s">
        <v>2435</v>
      </c>
    </row>
    <row r="1441" spans="1:8">
      <c r="A1441" s="31">
        <f>COUNTIF('BOM Atual ZPCS12'!F:F,B1441)+(1-(SUMIF(Invoice!$A:$A,$B1441,Invoice!$B:$B)/100000000000))</f>
        <v>1</v>
      </c>
      <c r="B1441" s="52" t="s">
        <v>4035</v>
      </c>
      <c r="C1441" s="44" t="s">
        <v>4036</v>
      </c>
      <c r="D1441" s="44" t="s">
        <v>145</v>
      </c>
      <c r="E1441" s="44" t="s">
        <v>51</v>
      </c>
      <c r="G1441" s="44">
        <v>881</v>
      </c>
      <c r="H1441" s="44" t="s">
        <v>2435</v>
      </c>
    </row>
    <row r="1442" spans="1:8">
      <c r="A1442" s="31">
        <f>COUNTIF('BOM Atual ZPCS12'!F:F,B1442)+(1-(SUMIF(Invoice!$A:$A,$B1442,Invoice!$B:$B)/100000000000))</f>
        <v>1</v>
      </c>
      <c r="B1442" s="52" t="s">
        <v>4037</v>
      </c>
      <c r="C1442" s="44" t="s">
        <v>4038</v>
      </c>
      <c r="D1442" s="44" t="s">
        <v>145</v>
      </c>
      <c r="E1442" s="44" t="s">
        <v>51</v>
      </c>
      <c r="G1442" s="44">
        <v>881</v>
      </c>
      <c r="H1442" s="44" t="s">
        <v>2435</v>
      </c>
    </row>
    <row r="1443" spans="1:8">
      <c r="A1443" s="31">
        <f>COUNTIF('BOM Atual ZPCS12'!F:F,B1443)+(1-(SUMIF(Invoice!$A:$A,$B1443,Invoice!$B:$B)/100000000000))</f>
        <v>1</v>
      </c>
      <c r="B1443" s="52" t="s">
        <v>4039</v>
      </c>
      <c r="C1443" s="44" t="s">
        <v>4038</v>
      </c>
      <c r="D1443" s="44" t="s">
        <v>145</v>
      </c>
      <c r="E1443" s="44" t="s">
        <v>51</v>
      </c>
      <c r="G1443" s="44">
        <v>881</v>
      </c>
      <c r="H1443" s="44" t="s">
        <v>2435</v>
      </c>
    </row>
    <row r="1444" spans="1:8">
      <c r="A1444" s="31">
        <f>COUNTIF('BOM Atual ZPCS12'!F:F,B1444)+(1-(SUMIF(Invoice!$A:$A,$B1444,Invoice!$B:$B)/100000000000))</f>
        <v>1</v>
      </c>
      <c r="B1444" s="52" t="s">
        <v>4040</v>
      </c>
      <c r="C1444" s="44" t="s">
        <v>4038</v>
      </c>
      <c r="D1444" s="44" t="s">
        <v>145</v>
      </c>
      <c r="E1444" s="44" t="s">
        <v>51</v>
      </c>
      <c r="G1444" s="44">
        <v>881</v>
      </c>
      <c r="H1444" s="44" t="s">
        <v>2435</v>
      </c>
    </row>
    <row r="1445" spans="1:8">
      <c r="A1445" s="31">
        <f>COUNTIF('BOM Atual ZPCS12'!F:F,B1445)+(1-(SUMIF(Invoice!$A:$A,$B1445,Invoice!$B:$B)/100000000000))</f>
        <v>1</v>
      </c>
      <c r="B1445" s="52" t="s">
        <v>4041</v>
      </c>
      <c r="C1445" s="44" t="s">
        <v>4038</v>
      </c>
      <c r="D1445" s="44" t="s">
        <v>145</v>
      </c>
      <c r="E1445" s="44" t="s">
        <v>51</v>
      </c>
      <c r="G1445" s="44">
        <v>881</v>
      </c>
      <c r="H1445" s="44" t="s">
        <v>2435</v>
      </c>
    </row>
    <row r="1446" spans="1:8">
      <c r="A1446" s="31">
        <f>COUNTIF('BOM Atual ZPCS12'!F:F,B1446)+(1-(SUMIF(Invoice!$A:$A,$B1446,Invoice!$B:$B)/100000000000))</f>
        <v>1</v>
      </c>
      <c r="B1446" s="52" t="s">
        <v>4042</v>
      </c>
      <c r="C1446" s="44" t="s">
        <v>4038</v>
      </c>
      <c r="D1446" s="44" t="s">
        <v>145</v>
      </c>
      <c r="E1446" s="44" t="s">
        <v>51</v>
      </c>
      <c r="G1446" s="44">
        <v>881</v>
      </c>
      <c r="H1446" s="44" t="s">
        <v>2435</v>
      </c>
    </row>
    <row r="1447" spans="1:8">
      <c r="A1447" s="31">
        <f>COUNTIF('BOM Atual ZPCS12'!F:F,B1447)+(1-(SUMIF(Invoice!$A:$A,$B1447,Invoice!$B:$B)/100000000000))</f>
        <v>1</v>
      </c>
      <c r="B1447" s="52" t="s">
        <v>4043</v>
      </c>
      <c r="C1447" s="44" t="s">
        <v>4044</v>
      </c>
      <c r="D1447" s="44" t="s">
        <v>145</v>
      </c>
      <c r="E1447" s="44" t="s">
        <v>51</v>
      </c>
      <c r="G1447" s="44">
        <v>881</v>
      </c>
      <c r="H1447" s="44" t="s">
        <v>2435</v>
      </c>
    </row>
    <row r="1448" spans="1:8">
      <c r="A1448" s="31">
        <f>COUNTIF('BOM Atual ZPCS12'!F:F,B1448)+(1-(SUMIF(Invoice!$A:$A,$B1448,Invoice!$B:$B)/100000000000))</f>
        <v>1</v>
      </c>
      <c r="B1448" s="52" t="s">
        <v>1426</v>
      </c>
      <c r="C1448" s="44" t="s">
        <v>1427</v>
      </c>
      <c r="D1448" s="44" t="s">
        <v>145</v>
      </c>
      <c r="E1448" s="44" t="s">
        <v>51</v>
      </c>
      <c r="G1448" s="44">
        <v>882</v>
      </c>
      <c r="H1448" s="44" t="s">
        <v>2435</v>
      </c>
    </row>
    <row r="1449" spans="1:8">
      <c r="A1449" s="31">
        <f>COUNTIF('BOM Atual ZPCS12'!F:F,B1449)+(1-(SUMIF(Invoice!$A:$A,$B1449,Invoice!$B:$B)/100000000000))</f>
        <v>1</v>
      </c>
      <c r="B1449" s="52" t="s">
        <v>1429</v>
      </c>
      <c r="C1449" s="44" t="s">
        <v>1430</v>
      </c>
      <c r="D1449" s="44" t="s">
        <v>145</v>
      </c>
      <c r="E1449" s="44" t="s">
        <v>51</v>
      </c>
      <c r="G1449" s="44">
        <v>882</v>
      </c>
      <c r="H1449" s="44" t="s">
        <v>2435</v>
      </c>
    </row>
    <row r="1450" spans="1:8">
      <c r="A1450" s="31">
        <f>COUNTIF('BOM Atual ZPCS12'!F:F,B1450)+(1-(SUMIF(Invoice!$A:$A,$B1450,Invoice!$B:$B)/100000000000))</f>
        <v>1</v>
      </c>
      <c r="B1450" s="52" t="s">
        <v>1431</v>
      </c>
      <c r="C1450" s="44" t="s">
        <v>1432</v>
      </c>
      <c r="D1450" s="44" t="s">
        <v>145</v>
      </c>
      <c r="E1450" s="44" t="s">
        <v>51</v>
      </c>
      <c r="G1450" s="44">
        <v>882</v>
      </c>
      <c r="H1450" s="44" t="s">
        <v>2435</v>
      </c>
    </row>
    <row r="1451" spans="1:8">
      <c r="A1451" s="31">
        <f>COUNTIF('BOM Atual ZPCS12'!F:F,B1451)+(1-(SUMIF(Invoice!$A:$A,$B1451,Invoice!$B:$B)/100000000000))</f>
        <v>1</v>
      </c>
      <c r="B1451" s="52" t="s">
        <v>1433</v>
      </c>
      <c r="C1451" s="44" t="s">
        <v>1434</v>
      </c>
      <c r="D1451" s="44" t="s">
        <v>145</v>
      </c>
      <c r="E1451" s="44" t="s">
        <v>51</v>
      </c>
      <c r="G1451" s="44">
        <v>882</v>
      </c>
      <c r="H1451" s="44" t="s">
        <v>2435</v>
      </c>
    </row>
    <row r="1452" spans="1:8">
      <c r="A1452" s="31">
        <f>COUNTIF('BOM Atual ZPCS12'!F:F,B1452)+(1-(SUMIF(Invoice!$A:$A,$B1452,Invoice!$B:$B)/100000000000))</f>
        <v>1</v>
      </c>
      <c r="B1452" s="52" t="s">
        <v>1435</v>
      </c>
      <c r="C1452" s="44" t="s">
        <v>1436</v>
      </c>
      <c r="D1452" s="44" t="s">
        <v>145</v>
      </c>
      <c r="E1452" s="44" t="s">
        <v>51</v>
      </c>
      <c r="G1452" s="44">
        <v>882</v>
      </c>
      <c r="H1452" s="44" t="s">
        <v>2435</v>
      </c>
    </row>
    <row r="1453" spans="1:8">
      <c r="A1453" s="31">
        <f>COUNTIF('BOM Atual ZPCS12'!F:F,B1453)+(1-(SUMIF(Invoice!$A:$A,$B1453,Invoice!$B:$B)/100000000000))</f>
        <v>1</v>
      </c>
      <c r="B1453" s="52" t="s">
        <v>4045</v>
      </c>
      <c r="C1453" s="44" t="s">
        <v>4046</v>
      </c>
      <c r="D1453" s="44" t="s">
        <v>145</v>
      </c>
      <c r="E1453" s="44" t="s">
        <v>51</v>
      </c>
      <c r="G1453" s="44">
        <v>883</v>
      </c>
      <c r="H1453" s="44" t="s">
        <v>2435</v>
      </c>
    </row>
    <row r="1454" spans="1:8">
      <c r="A1454" s="31">
        <f>COUNTIF('BOM Atual ZPCS12'!F:F,B1454)+(1-(SUMIF(Invoice!$A:$A,$B1454,Invoice!$B:$B)/100000000000))</f>
        <v>1</v>
      </c>
      <c r="B1454" s="52" t="s">
        <v>4047</v>
      </c>
      <c r="C1454" s="44" t="s">
        <v>4048</v>
      </c>
      <c r="D1454" s="44" t="s">
        <v>145</v>
      </c>
      <c r="E1454" s="44" t="s">
        <v>51</v>
      </c>
      <c r="G1454" s="44">
        <v>883</v>
      </c>
      <c r="H1454" s="44" t="s">
        <v>2435</v>
      </c>
    </row>
    <row r="1455" spans="1:8">
      <c r="A1455" s="31">
        <f>COUNTIF('BOM Atual ZPCS12'!F:F,B1455)+(1-(SUMIF(Invoice!$A:$A,$B1455,Invoice!$B:$B)/100000000000))</f>
        <v>1</v>
      </c>
      <c r="B1455" s="52" t="s">
        <v>4049</v>
      </c>
      <c r="C1455" s="44" t="s">
        <v>4048</v>
      </c>
      <c r="D1455" s="44" t="s">
        <v>145</v>
      </c>
      <c r="E1455" s="44" t="s">
        <v>51</v>
      </c>
      <c r="G1455" s="44">
        <v>883</v>
      </c>
      <c r="H1455" s="44" t="s">
        <v>2435</v>
      </c>
    </row>
    <row r="1456" spans="1:8">
      <c r="A1456" s="31">
        <f>COUNTIF('BOM Atual ZPCS12'!F:F,B1456)+(1-(SUMIF(Invoice!$A:$A,$B1456,Invoice!$B:$B)/100000000000))</f>
        <v>1</v>
      </c>
      <c r="B1456" s="52" t="s">
        <v>4050</v>
      </c>
      <c r="C1456" s="44" t="s">
        <v>4048</v>
      </c>
      <c r="D1456" s="44" t="s">
        <v>145</v>
      </c>
      <c r="E1456" s="44" t="s">
        <v>51</v>
      </c>
      <c r="G1456" s="44">
        <v>883</v>
      </c>
      <c r="H1456" s="44" t="s">
        <v>2435</v>
      </c>
    </row>
    <row r="1457" spans="1:8">
      <c r="A1457" s="31">
        <f>COUNTIF('BOM Atual ZPCS12'!F:F,B1457)+(1-(SUMIF(Invoice!$A:$A,$B1457,Invoice!$B:$B)/100000000000))</f>
        <v>1</v>
      </c>
      <c r="B1457" s="52" t="s">
        <v>4051</v>
      </c>
      <c r="C1457" s="44" t="s">
        <v>4052</v>
      </c>
      <c r="D1457" s="44" t="s">
        <v>145</v>
      </c>
      <c r="E1457" s="44" t="s">
        <v>51</v>
      </c>
      <c r="G1457" s="44">
        <v>883</v>
      </c>
      <c r="H1457" s="44" t="s">
        <v>2435</v>
      </c>
    </row>
    <row r="1458" spans="1:8">
      <c r="A1458" s="31">
        <f>COUNTIF('BOM Atual ZPCS12'!F:F,B1458)+(1-(SUMIF(Invoice!$A:$A,$B1458,Invoice!$B:$B)/100000000000))</f>
        <v>1</v>
      </c>
      <c r="B1458" s="52" t="s">
        <v>4053</v>
      </c>
      <c r="C1458" s="44" t="s">
        <v>4046</v>
      </c>
      <c r="D1458" s="44" t="s">
        <v>145</v>
      </c>
      <c r="E1458" s="44" t="s">
        <v>51</v>
      </c>
      <c r="G1458" s="44">
        <v>883</v>
      </c>
      <c r="H1458" s="44" t="s">
        <v>2435</v>
      </c>
    </row>
    <row r="1459" spans="1:8">
      <c r="A1459" s="31">
        <f>COUNTIF('BOM Atual ZPCS12'!F:F,B1459)+(1-(SUMIF(Invoice!$A:$A,$B1459,Invoice!$B:$B)/100000000000))</f>
        <v>1</v>
      </c>
      <c r="B1459" s="52" t="s">
        <v>4054</v>
      </c>
      <c r="C1459" s="44" t="s">
        <v>4055</v>
      </c>
      <c r="D1459" s="44" t="s">
        <v>145</v>
      </c>
      <c r="E1459" s="44" t="s">
        <v>51</v>
      </c>
      <c r="G1459" s="44">
        <v>884</v>
      </c>
      <c r="H1459" s="44" t="s">
        <v>52</v>
      </c>
    </row>
    <row r="1460" spans="1:8">
      <c r="A1460" s="31">
        <f>COUNTIF('BOM Atual ZPCS12'!F:F,B1460)+(1-(SUMIF(Invoice!$A:$A,$B1460,Invoice!$B:$B)/100000000000))</f>
        <v>1</v>
      </c>
      <c r="B1460" s="52" t="s">
        <v>4056</v>
      </c>
      <c r="C1460" s="44" t="s">
        <v>4057</v>
      </c>
      <c r="D1460" s="44" t="s">
        <v>145</v>
      </c>
      <c r="E1460" s="44" t="s">
        <v>51</v>
      </c>
      <c r="G1460" s="44">
        <v>884</v>
      </c>
      <c r="H1460" s="44" t="s">
        <v>52</v>
      </c>
    </row>
    <row r="1461" spans="1:8">
      <c r="A1461" s="31">
        <f>COUNTIF('BOM Atual ZPCS12'!F:F,B1461)+(1-(SUMIF(Invoice!$A:$A,$B1461,Invoice!$B:$B)/100000000000))</f>
        <v>1</v>
      </c>
      <c r="B1461" s="52" t="s">
        <v>4058</v>
      </c>
      <c r="C1461" s="44" t="s">
        <v>4059</v>
      </c>
      <c r="D1461" s="44" t="s">
        <v>145</v>
      </c>
      <c r="E1461" s="44" t="s">
        <v>51</v>
      </c>
      <c r="G1461" s="44">
        <v>884</v>
      </c>
      <c r="H1461" s="44" t="s">
        <v>52</v>
      </c>
    </row>
    <row r="1462" spans="1:8">
      <c r="A1462" s="31">
        <f>COUNTIF('BOM Atual ZPCS12'!F:F,B1462)+(1-(SUMIF(Invoice!$A:$A,$B1462,Invoice!$B:$B)/100000000000))</f>
        <v>1</v>
      </c>
      <c r="B1462" s="52" t="s">
        <v>4060</v>
      </c>
      <c r="C1462" s="44" t="s">
        <v>4061</v>
      </c>
      <c r="D1462" s="44" t="s">
        <v>145</v>
      </c>
      <c r="E1462" s="44" t="s">
        <v>51</v>
      </c>
      <c r="G1462" s="44">
        <v>884</v>
      </c>
      <c r="H1462" s="44" t="s">
        <v>52</v>
      </c>
    </row>
    <row r="1463" spans="1:8">
      <c r="A1463" s="31">
        <f>COUNTIF('BOM Atual ZPCS12'!F:F,B1463)+(1-(SUMIF(Invoice!$A:$A,$B1463,Invoice!$B:$B)/100000000000))</f>
        <v>1</v>
      </c>
      <c r="B1463" s="52" t="s">
        <v>4062</v>
      </c>
      <c r="C1463" s="44" t="s">
        <v>4063</v>
      </c>
      <c r="D1463" s="44" t="s">
        <v>145</v>
      </c>
      <c r="E1463" s="44" t="s">
        <v>51</v>
      </c>
      <c r="G1463" s="44">
        <v>885</v>
      </c>
      <c r="H1463" s="44" t="s">
        <v>2435</v>
      </c>
    </row>
    <row r="1464" spans="1:8">
      <c r="A1464" s="31">
        <f>COUNTIF('BOM Atual ZPCS12'!F:F,B1464)+(1-(SUMIF(Invoice!$A:$A,$B1464,Invoice!$B:$B)/100000000000))</f>
        <v>1</v>
      </c>
      <c r="B1464" s="52" t="s">
        <v>4064</v>
      </c>
      <c r="C1464" s="44" t="s">
        <v>4063</v>
      </c>
      <c r="D1464" s="44" t="s">
        <v>145</v>
      </c>
      <c r="E1464" s="44" t="s">
        <v>51</v>
      </c>
      <c r="G1464" s="44">
        <v>885</v>
      </c>
      <c r="H1464" s="44" t="s">
        <v>2435</v>
      </c>
    </row>
    <row r="1465" spans="1:8">
      <c r="A1465" s="31">
        <f>COUNTIF('BOM Atual ZPCS12'!F:F,B1465)+(1-(SUMIF(Invoice!$A:$A,$B1465,Invoice!$B:$B)/100000000000))</f>
        <v>1</v>
      </c>
      <c r="B1465" s="52" t="s">
        <v>4065</v>
      </c>
      <c r="C1465" s="44" t="s">
        <v>4063</v>
      </c>
      <c r="D1465" s="44" t="s">
        <v>145</v>
      </c>
      <c r="E1465" s="44" t="s">
        <v>51</v>
      </c>
      <c r="G1465" s="44">
        <v>885</v>
      </c>
      <c r="H1465" s="44" t="s">
        <v>2435</v>
      </c>
    </row>
    <row r="1466" spans="1:8">
      <c r="A1466" s="31">
        <f>COUNTIF('BOM Atual ZPCS12'!F:F,B1466)+(1-(SUMIF(Invoice!$A:$A,$B1466,Invoice!$B:$B)/100000000000))</f>
        <v>1</v>
      </c>
      <c r="B1466" s="52" t="s">
        <v>4066</v>
      </c>
      <c r="C1466" s="44" t="s">
        <v>4063</v>
      </c>
      <c r="D1466" s="44" t="s">
        <v>145</v>
      </c>
      <c r="E1466" s="44" t="s">
        <v>51</v>
      </c>
      <c r="G1466" s="44">
        <v>885</v>
      </c>
      <c r="H1466" s="44" t="s">
        <v>2435</v>
      </c>
    </row>
    <row r="1467" spans="1:8">
      <c r="A1467" s="31">
        <f>COUNTIF('BOM Atual ZPCS12'!F:F,B1467)+(1-(SUMIF(Invoice!$A:$A,$B1467,Invoice!$B:$B)/100000000000))</f>
        <v>1</v>
      </c>
      <c r="B1467" s="52" t="s">
        <v>4067</v>
      </c>
      <c r="C1467" s="44" t="s">
        <v>4068</v>
      </c>
      <c r="D1467" s="44" t="s">
        <v>145</v>
      </c>
      <c r="E1467" s="44" t="s">
        <v>51</v>
      </c>
      <c r="G1467" s="44">
        <v>885</v>
      </c>
      <c r="H1467" s="44" t="s">
        <v>2435</v>
      </c>
    </row>
    <row r="1468" spans="1:8">
      <c r="A1468" s="31">
        <f>COUNTIF('BOM Atual ZPCS12'!F:F,B1468)+(1-(SUMIF(Invoice!$A:$A,$B1468,Invoice!$B:$B)/100000000000))</f>
        <v>1</v>
      </c>
      <c r="B1468" s="52" t="s">
        <v>4069</v>
      </c>
      <c r="C1468" s="44" t="s">
        <v>4070</v>
      </c>
      <c r="D1468" s="44" t="s">
        <v>145</v>
      </c>
      <c r="E1468" s="44" t="s">
        <v>51</v>
      </c>
      <c r="G1468" s="44">
        <v>885</v>
      </c>
      <c r="H1468" s="44" t="s">
        <v>2435</v>
      </c>
    </row>
    <row r="1469" spans="1:8">
      <c r="A1469" s="31">
        <f>COUNTIF('BOM Atual ZPCS12'!F:F,B1469)+(1-(SUMIF(Invoice!$A:$A,$B1469,Invoice!$B:$B)/100000000000))</f>
        <v>1</v>
      </c>
      <c r="B1469" s="52" t="s">
        <v>4071</v>
      </c>
      <c r="C1469" s="44" t="s">
        <v>4072</v>
      </c>
      <c r="D1469" s="44" t="s">
        <v>145</v>
      </c>
      <c r="E1469" s="44" t="s">
        <v>51</v>
      </c>
      <c r="G1469" s="44">
        <v>886</v>
      </c>
      <c r="H1469" s="44" t="s">
        <v>2435</v>
      </c>
    </row>
    <row r="1470" spans="1:8">
      <c r="A1470" s="31">
        <f>COUNTIF('BOM Atual ZPCS12'!F:F,B1470)+(1-(SUMIF(Invoice!$A:$A,$B1470,Invoice!$B:$B)/100000000000))</f>
        <v>1</v>
      </c>
      <c r="B1470" s="52" t="s">
        <v>4073</v>
      </c>
      <c r="C1470" s="44" t="s">
        <v>4072</v>
      </c>
      <c r="D1470" s="44" t="s">
        <v>145</v>
      </c>
      <c r="E1470" s="44" t="s">
        <v>51</v>
      </c>
      <c r="G1470" s="44">
        <v>886</v>
      </c>
      <c r="H1470" s="44" t="s">
        <v>2435</v>
      </c>
    </row>
    <row r="1471" spans="1:8">
      <c r="A1471" s="31">
        <f>COUNTIF('BOM Atual ZPCS12'!F:F,B1471)+(1-(SUMIF(Invoice!$A:$A,$B1471,Invoice!$B:$B)/100000000000))</f>
        <v>1</v>
      </c>
      <c r="B1471" s="52" t="s">
        <v>4074</v>
      </c>
      <c r="C1471" s="44" t="s">
        <v>4072</v>
      </c>
      <c r="D1471" s="44" t="s">
        <v>145</v>
      </c>
      <c r="E1471" s="44" t="s">
        <v>51</v>
      </c>
      <c r="G1471" s="44">
        <v>886</v>
      </c>
      <c r="H1471" s="44" t="s">
        <v>2435</v>
      </c>
    </row>
    <row r="1472" spans="1:8">
      <c r="A1472" s="31">
        <f>COUNTIF('BOM Atual ZPCS12'!F:F,B1472)+(1-(SUMIF(Invoice!$A:$A,$B1472,Invoice!$B:$B)/100000000000))</f>
        <v>1</v>
      </c>
      <c r="B1472" s="52" t="s">
        <v>4075</v>
      </c>
      <c r="C1472" s="44" t="s">
        <v>4072</v>
      </c>
      <c r="D1472" s="44" t="s">
        <v>145</v>
      </c>
      <c r="E1472" s="44" t="s">
        <v>51</v>
      </c>
      <c r="G1472" s="44">
        <v>886</v>
      </c>
      <c r="H1472" s="44" t="s">
        <v>2435</v>
      </c>
    </row>
    <row r="1473" spans="1:8">
      <c r="A1473" s="31">
        <f>COUNTIF('BOM Atual ZPCS12'!F:F,B1473)+(1-(SUMIF(Invoice!$A:$A,$B1473,Invoice!$B:$B)/100000000000))</f>
        <v>1</v>
      </c>
      <c r="B1473" s="52" t="s">
        <v>4076</v>
      </c>
      <c r="C1473" s="44" t="s">
        <v>4077</v>
      </c>
      <c r="D1473" s="44" t="s">
        <v>145</v>
      </c>
      <c r="E1473" s="44" t="s">
        <v>51</v>
      </c>
      <c r="G1473" s="44">
        <v>886</v>
      </c>
      <c r="H1473" s="44" t="s">
        <v>2435</v>
      </c>
    </row>
    <row r="1474" spans="1:8">
      <c r="A1474" s="31">
        <f>COUNTIF('BOM Atual ZPCS12'!F:F,B1474)+(1-(SUMIF(Invoice!$A:$A,$B1474,Invoice!$B:$B)/100000000000))</f>
        <v>1</v>
      </c>
      <c r="B1474" s="52" t="s">
        <v>4078</v>
      </c>
      <c r="C1474" s="44" t="s">
        <v>4072</v>
      </c>
      <c r="D1474" s="44" t="s">
        <v>145</v>
      </c>
      <c r="E1474" s="44" t="s">
        <v>51</v>
      </c>
      <c r="G1474" s="44">
        <v>886</v>
      </c>
      <c r="H1474" s="44" t="s">
        <v>2435</v>
      </c>
    </row>
    <row r="1475" spans="1:8">
      <c r="A1475" s="31">
        <f>COUNTIF('BOM Atual ZPCS12'!F:F,B1475)+(1-(SUMIF(Invoice!$A:$A,$B1475,Invoice!$B:$B)/100000000000))</f>
        <v>1</v>
      </c>
      <c r="B1475" s="52" t="s">
        <v>4079</v>
      </c>
      <c r="C1475" s="44" t="s">
        <v>4080</v>
      </c>
      <c r="D1475" s="44" t="s">
        <v>145</v>
      </c>
      <c r="E1475" s="44" t="s">
        <v>51</v>
      </c>
      <c r="G1475" s="44">
        <v>887</v>
      </c>
      <c r="H1475" s="44" t="s">
        <v>52</v>
      </c>
    </row>
    <row r="1476" spans="1:8">
      <c r="A1476" s="31">
        <f>COUNTIF('BOM Atual ZPCS12'!F:F,B1476)+(1-(SUMIF(Invoice!$A:$A,$B1476,Invoice!$B:$B)/100000000000))</f>
        <v>1</v>
      </c>
      <c r="B1476" s="52" t="s">
        <v>4081</v>
      </c>
      <c r="C1476" s="44" t="s">
        <v>4082</v>
      </c>
      <c r="D1476" s="44" t="s">
        <v>145</v>
      </c>
      <c r="E1476" s="44" t="s">
        <v>51</v>
      </c>
      <c r="G1476" s="44">
        <v>887</v>
      </c>
      <c r="H1476" s="44" t="s">
        <v>52</v>
      </c>
    </row>
    <row r="1477" spans="1:8">
      <c r="A1477" s="31">
        <f>COUNTIF('BOM Atual ZPCS12'!F:F,B1477)+(1-(SUMIF(Invoice!$A:$A,$B1477,Invoice!$B:$B)/100000000000))</f>
        <v>1</v>
      </c>
      <c r="B1477" s="52" t="s">
        <v>4083</v>
      </c>
      <c r="C1477" s="44" t="s">
        <v>4082</v>
      </c>
      <c r="D1477" s="44" t="s">
        <v>145</v>
      </c>
      <c r="E1477" s="44" t="s">
        <v>51</v>
      </c>
      <c r="G1477" s="44">
        <v>887</v>
      </c>
      <c r="H1477" s="44" t="s">
        <v>52</v>
      </c>
    </row>
    <row r="1478" spans="1:8">
      <c r="A1478" s="31">
        <f>COUNTIF('BOM Atual ZPCS12'!F:F,B1478)+(1-(SUMIF(Invoice!$A:$A,$B1478,Invoice!$B:$B)/100000000000))</f>
        <v>1</v>
      </c>
      <c r="B1478" s="52" t="s">
        <v>4084</v>
      </c>
      <c r="C1478" s="44" t="s">
        <v>4082</v>
      </c>
      <c r="D1478" s="44" t="s">
        <v>145</v>
      </c>
      <c r="E1478" s="44" t="s">
        <v>51</v>
      </c>
      <c r="G1478" s="44">
        <v>887</v>
      </c>
      <c r="H1478" s="44" t="s">
        <v>52</v>
      </c>
    </row>
    <row r="1479" spans="1:8">
      <c r="A1479" s="31">
        <f>COUNTIF('BOM Atual ZPCS12'!F:F,B1479)+(1-(SUMIF(Invoice!$A:$A,$B1479,Invoice!$B:$B)/100000000000))</f>
        <v>1</v>
      </c>
      <c r="B1479" s="52" t="s">
        <v>4085</v>
      </c>
      <c r="C1479" s="44" t="s">
        <v>4086</v>
      </c>
      <c r="D1479" s="44" t="s">
        <v>145</v>
      </c>
      <c r="E1479" s="44" t="s">
        <v>51</v>
      </c>
      <c r="G1479" s="44">
        <v>887</v>
      </c>
      <c r="H1479" s="44" t="s">
        <v>52</v>
      </c>
    </row>
    <row r="1480" spans="1:8">
      <c r="A1480" s="31">
        <f>COUNTIF('BOM Atual ZPCS12'!F:F,B1480)+(1-(SUMIF(Invoice!$A:$A,$B1480,Invoice!$B:$B)/100000000000))</f>
        <v>1</v>
      </c>
      <c r="B1480" s="52" t="s">
        <v>4087</v>
      </c>
      <c r="C1480" s="44" t="s">
        <v>4082</v>
      </c>
      <c r="D1480" s="44" t="s">
        <v>145</v>
      </c>
      <c r="E1480" s="44" t="s">
        <v>51</v>
      </c>
      <c r="G1480" s="44">
        <v>887</v>
      </c>
      <c r="H1480" s="44" t="s">
        <v>52</v>
      </c>
    </row>
    <row r="1481" spans="1:8">
      <c r="A1481" s="31">
        <f>COUNTIF('BOM Atual ZPCS12'!F:F,B1481)+(1-(SUMIF(Invoice!$A:$A,$B1481,Invoice!$B:$B)/100000000000))</f>
        <v>1</v>
      </c>
      <c r="B1481" s="52" t="s">
        <v>4088</v>
      </c>
      <c r="C1481" s="44" t="s">
        <v>4089</v>
      </c>
      <c r="D1481" s="44" t="s">
        <v>145</v>
      </c>
      <c r="E1481" s="44" t="s">
        <v>51</v>
      </c>
      <c r="G1481" s="44">
        <v>888</v>
      </c>
      <c r="H1481" s="44" t="s">
        <v>52</v>
      </c>
    </row>
    <row r="1482" spans="1:8">
      <c r="A1482" s="31">
        <f>COUNTIF('BOM Atual ZPCS12'!F:F,B1482)+(1-(SUMIF(Invoice!$A:$A,$B1482,Invoice!$B:$B)/100000000000))</f>
        <v>1</v>
      </c>
      <c r="B1482" s="52" t="s">
        <v>4090</v>
      </c>
      <c r="C1482" s="44" t="s">
        <v>4091</v>
      </c>
      <c r="D1482" s="44" t="s">
        <v>145</v>
      </c>
      <c r="E1482" s="44" t="s">
        <v>51</v>
      </c>
      <c r="G1482" s="44">
        <v>888</v>
      </c>
      <c r="H1482" s="44" t="s">
        <v>52</v>
      </c>
    </row>
    <row r="1483" spans="1:8">
      <c r="A1483" s="31">
        <f>COUNTIF('BOM Atual ZPCS12'!F:F,B1483)+(1-(SUMIF(Invoice!$A:$A,$B1483,Invoice!$B:$B)/100000000000))</f>
        <v>1</v>
      </c>
      <c r="B1483" s="52" t="s">
        <v>4092</v>
      </c>
      <c r="C1483" s="44" t="s">
        <v>4089</v>
      </c>
      <c r="D1483" s="44" t="s">
        <v>145</v>
      </c>
      <c r="E1483" s="44" t="s">
        <v>51</v>
      </c>
      <c r="G1483" s="44">
        <v>888</v>
      </c>
      <c r="H1483" s="44" t="s">
        <v>52</v>
      </c>
    </row>
    <row r="1484" spans="1:8">
      <c r="A1484" s="31">
        <f>COUNTIF('BOM Atual ZPCS12'!F:F,B1484)+(1-(SUMIF(Invoice!$A:$A,$B1484,Invoice!$B:$B)/100000000000))</f>
        <v>1</v>
      </c>
      <c r="B1484" s="52" t="s">
        <v>4093</v>
      </c>
      <c r="C1484" s="44" t="s">
        <v>4091</v>
      </c>
      <c r="D1484" s="44" t="s">
        <v>145</v>
      </c>
      <c r="E1484" s="44" t="s">
        <v>51</v>
      </c>
      <c r="G1484" s="44">
        <v>888</v>
      </c>
      <c r="H1484" s="44" t="s">
        <v>52</v>
      </c>
    </row>
    <row r="1485" spans="1:8">
      <c r="A1485" s="31">
        <f>COUNTIF('BOM Atual ZPCS12'!F:F,B1485)+(1-(SUMIF(Invoice!$A:$A,$B1485,Invoice!$B:$B)/100000000000))</f>
        <v>1</v>
      </c>
      <c r="B1485" s="52" t="s">
        <v>4094</v>
      </c>
      <c r="C1485" s="44" t="s">
        <v>4095</v>
      </c>
      <c r="D1485" s="44" t="s">
        <v>145</v>
      </c>
      <c r="E1485" s="44" t="s">
        <v>51</v>
      </c>
      <c r="G1485" s="44">
        <v>888</v>
      </c>
      <c r="H1485" s="44" t="s">
        <v>52</v>
      </c>
    </row>
    <row r="1486" spans="1:8">
      <c r="A1486" s="31">
        <f>COUNTIF('BOM Atual ZPCS12'!F:F,B1486)+(1-(SUMIF(Invoice!$A:$A,$B1486,Invoice!$B:$B)/100000000000))</f>
        <v>1</v>
      </c>
      <c r="B1486" s="52" t="s">
        <v>4096</v>
      </c>
      <c r="C1486" s="44" t="s">
        <v>4097</v>
      </c>
      <c r="D1486" s="44" t="s">
        <v>145</v>
      </c>
      <c r="E1486" s="44" t="s">
        <v>51</v>
      </c>
      <c r="G1486" s="44">
        <v>888</v>
      </c>
      <c r="H1486" s="44" t="s">
        <v>52</v>
      </c>
    </row>
    <row r="1487" spans="1:8">
      <c r="A1487" s="31">
        <f>COUNTIF('BOM Atual ZPCS12'!F:F,B1487)+(1-(SUMIF(Invoice!$A:$A,$B1487,Invoice!$B:$B)/100000000000))</f>
        <v>1</v>
      </c>
      <c r="B1487" s="52" t="s">
        <v>4098</v>
      </c>
      <c r="C1487" s="44" t="s">
        <v>4099</v>
      </c>
      <c r="D1487" s="44" t="s">
        <v>145</v>
      </c>
      <c r="E1487" s="44" t="s">
        <v>51</v>
      </c>
      <c r="G1487" s="44">
        <v>889</v>
      </c>
      <c r="H1487" s="44" t="s">
        <v>2435</v>
      </c>
    </row>
    <row r="1488" spans="1:8">
      <c r="A1488" s="31">
        <f>COUNTIF('BOM Atual ZPCS12'!F:F,B1488)+(1-(SUMIF(Invoice!$A:$A,$B1488,Invoice!$B:$B)/100000000000))</f>
        <v>2</v>
      </c>
      <c r="B1488" s="52" t="s">
        <v>1572</v>
      </c>
      <c r="C1488" s="44" t="s">
        <v>4099</v>
      </c>
      <c r="D1488" s="44" t="s">
        <v>145</v>
      </c>
      <c r="E1488" s="44" t="s">
        <v>51</v>
      </c>
      <c r="G1488" s="44">
        <v>889</v>
      </c>
      <c r="H1488" s="44" t="s">
        <v>2435</v>
      </c>
    </row>
    <row r="1489" spans="1:8">
      <c r="A1489" s="31">
        <f>COUNTIF('BOM Atual ZPCS12'!F:F,B1489)+(1-(SUMIF(Invoice!$A:$A,$B1489,Invoice!$B:$B)/100000000000))</f>
        <v>2</v>
      </c>
      <c r="B1489" s="52" t="s">
        <v>1575</v>
      </c>
      <c r="C1489" s="44" t="s">
        <v>4100</v>
      </c>
      <c r="D1489" s="44" t="s">
        <v>145</v>
      </c>
      <c r="E1489" s="44" t="s">
        <v>51</v>
      </c>
      <c r="G1489" s="44">
        <v>889</v>
      </c>
      <c r="H1489" s="44" t="s">
        <v>2435</v>
      </c>
    </row>
    <row r="1490" spans="1:8">
      <c r="A1490" s="31">
        <f>COUNTIF('BOM Atual ZPCS12'!F:F,B1490)+(1-(SUMIF(Invoice!$A:$A,$B1490,Invoice!$B:$B)/100000000000))</f>
        <v>2</v>
      </c>
      <c r="B1490" s="52" t="s">
        <v>1577</v>
      </c>
      <c r="C1490" s="44" t="s">
        <v>4100</v>
      </c>
      <c r="D1490" s="44" t="s">
        <v>145</v>
      </c>
      <c r="E1490" s="44" t="s">
        <v>51</v>
      </c>
      <c r="G1490" s="44">
        <v>889</v>
      </c>
      <c r="H1490" s="44" t="s">
        <v>2435</v>
      </c>
    </row>
    <row r="1491" spans="1:8">
      <c r="A1491" s="31">
        <f>COUNTIF('BOM Atual ZPCS12'!F:F,B1491)+(1-(SUMIF(Invoice!$A:$A,$B1491,Invoice!$B:$B)/100000000000))</f>
        <v>2</v>
      </c>
      <c r="B1491" s="52" t="s">
        <v>1578</v>
      </c>
      <c r="C1491" s="44" t="s">
        <v>4099</v>
      </c>
      <c r="D1491" s="44" t="s">
        <v>145</v>
      </c>
      <c r="E1491" s="44" t="s">
        <v>51</v>
      </c>
      <c r="G1491" s="44">
        <v>889</v>
      </c>
      <c r="H1491" s="44" t="s">
        <v>2435</v>
      </c>
    </row>
    <row r="1492" spans="1:8">
      <c r="A1492" s="31">
        <f>COUNTIF('BOM Atual ZPCS12'!F:F,B1492)+(1-(SUMIF(Invoice!$A:$A,$B1492,Invoice!$B:$B)/100000000000))</f>
        <v>1.9999999000000002</v>
      </c>
      <c r="B1492" s="52" t="s">
        <v>1579</v>
      </c>
      <c r="C1492" s="44" t="s">
        <v>4099</v>
      </c>
      <c r="D1492" s="44" t="s">
        <v>145</v>
      </c>
      <c r="E1492" s="44" t="s">
        <v>51</v>
      </c>
      <c r="G1492" s="44">
        <v>889</v>
      </c>
      <c r="H1492" s="44" t="s">
        <v>2435</v>
      </c>
    </row>
    <row r="1493" spans="1:8">
      <c r="A1493" s="31">
        <f>COUNTIF('BOM Atual ZPCS12'!F:F,B1493)+(1-(SUMIF(Invoice!$A:$A,$B1493,Invoice!$B:$B)/100000000000))</f>
        <v>1</v>
      </c>
      <c r="B1493" s="52" t="s">
        <v>4101</v>
      </c>
      <c r="C1493" s="44" t="s">
        <v>4102</v>
      </c>
      <c r="D1493" s="44" t="s">
        <v>145</v>
      </c>
      <c r="E1493" s="44" t="s">
        <v>51</v>
      </c>
      <c r="G1493" s="44">
        <v>891</v>
      </c>
      <c r="H1493" s="44" t="s">
        <v>2435</v>
      </c>
    </row>
    <row r="1494" spans="1:8">
      <c r="A1494" s="31">
        <f>COUNTIF('BOM Atual ZPCS12'!F:F,B1494)+(1-(SUMIF(Invoice!$A:$A,$B1494,Invoice!$B:$B)/100000000000))</f>
        <v>1.9999999000000002</v>
      </c>
      <c r="B1494" s="52" t="s">
        <v>1608</v>
      </c>
      <c r="C1494" s="44" t="s">
        <v>1609</v>
      </c>
      <c r="D1494" s="44" t="s">
        <v>145</v>
      </c>
      <c r="E1494" s="44" t="s">
        <v>51</v>
      </c>
      <c r="G1494" s="44">
        <v>891</v>
      </c>
      <c r="H1494" s="44" t="s">
        <v>2435</v>
      </c>
    </row>
    <row r="1495" spans="1:8">
      <c r="A1495" s="31">
        <f>COUNTIF('BOM Atual ZPCS12'!F:F,B1495)+(1-(SUMIF(Invoice!$A:$A,$B1495,Invoice!$B:$B)/100000000000))</f>
        <v>2</v>
      </c>
      <c r="B1495" s="52" t="s">
        <v>1610</v>
      </c>
      <c r="C1495" s="44" t="s">
        <v>1611</v>
      </c>
      <c r="D1495" s="44" t="s">
        <v>145</v>
      </c>
      <c r="E1495" s="44" t="s">
        <v>51</v>
      </c>
      <c r="G1495" s="44">
        <v>891</v>
      </c>
      <c r="H1495" s="44" t="s">
        <v>2435</v>
      </c>
    </row>
    <row r="1496" spans="1:8">
      <c r="A1496" s="31">
        <f>COUNTIF('BOM Atual ZPCS12'!F:F,B1496)+(1-(SUMIF(Invoice!$A:$A,$B1496,Invoice!$B:$B)/100000000000))</f>
        <v>2</v>
      </c>
      <c r="B1496" s="52" t="s">
        <v>1612</v>
      </c>
      <c r="C1496" s="44" t="s">
        <v>1613</v>
      </c>
      <c r="D1496" s="44" t="s">
        <v>145</v>
      </c>
      <c r="E1496" s="44" t="s">
        <v>51</v>
      </c>
      <c r="G1496" s="44">
        <v>891</v>
      </c>
      <c r="H1496" s="44" t="s">
        <v>2435</v>
      </c>
    </row>
    <row r="1497" spans="1:8">
      <c r="A1497" s="31">
        <f>COUNTIF('BOM Atual ZPCS12'!F:F,B1497)+(1-(SUMIF(Invoice!$A:$A,$B1497,Invoice!$B:$B)/100000000000))</f>
        <v>2</v>
      </c>
      <c r="B1497" s="52" t="s">
        <v>1614</v>
      </c>
      <c r="C1497" s="44" t="s">
        <v>1615</v>
      </c>
      <c r="D1497" s="44" t="s">
        <v>145</v>
      </c>
      <c r="E1497" s="44" t="s">
        <v>51</v>
      </c>
      <c r="G1497" s="44">
        <v>891</v>
      </c>
      <c r="H1497" s="44" t="s">
        <v>2435</v>
      </c>
    </row>
    <row r="1498" spans="1:8">
      <c r="A1498" s="31">
        <f>COUNTIF('BOM Atual ZPCS12'!F:F,B1498)+(1-(SUMIF(Invoice!$A:$A,$B1498,Invoice!$B:$B)/100000000000))</f>
        <v>2</v>
      </c>
      <c r="B1498" s="52" t="s">
        <v>1616</v>
      </c>
      <c r="C1498" s="44" t="s">
        <v>1617</v>
      </c>
      <c r="D1498" s="44" t="s">
        <v>145</v>
      </c>
      <c r="E1498" s="44" t="s">
        <v>51</v>
      </c>
      <c r="G1498" s="44">
        <v>891</v>
      </c>
      <c r="H1498" s="44" t="s">
        <v>2435</v>
      </c>
    </row>
    <row r="1499" spans="1:8">
      <c r="A1499" s="31">
        <f>COUNTIF('BOM Atual ZPCS12'!F:F,B1499)+(1-(SUMIF(Invoice!$A:$A,$B1499,Invoice!$B:$B)/100000000000))</f>
        <v>1</v>
      </c>
      <c r="B1499" s="52" t="s">
        <v>4103</v>
      </c>
      <c r="C1499" s="44" t="s">
        <v>4104</v>
      </c>
      <c r="D1499" s="44" t="s">
        <v>145</v>
      </c>
      <c r="E1499" s="44" t="s">
        <v>51</v>
      </c>
      <c r="G1499" s="44">
        <v>892</v>
      </c>
      <c r="H1499" s="44" t="s">
        <v>2435</v>
      </c>
    </row>
    <row r="1500" spans="1:8">
      <c r="A1500" s="31">
        <f>COUNTIF('BOM Atual ZPCS12'!F:F,B1500)+(1-(SUMIF(Invoice!$A:$A,$B1500,Invoice!$B:$B)/100000000000))</f>
        <v>2</v>
      </c>
      <c r="B1500" s="52" t="s">
        <v>1627</v>
      </c>
      <c r="C1500" s="44" t="s">
        <v>4104</v>
      </c>
      <c r="D1500" s="44" t="s">
        <v>145</v>
      </c>
      <c r="E1500" s="44" t="s">
        <v>51</v>
      </c>
      <c r="G1500" s="44">
        <v>892</v>
      </c>
      <c r="H1500" s="44" t="s">
        <v>2435</v>
      </c>
    </row>
    <row r="1501" spans="1:8">
      <c r="A1501" s="31">
        <f>COUNTIF('BOM Atual ZPCS12'!F:F,B1501)+(1-(SUMIF(Invoice!$A:$A,$B1501,Invoice!$B:$B)/100000000000))</f>
        <v>2</v>
      </c>
      <c r="B1501" s="52" t="s">
        <v>1630</v>
      </c>
      <c r="C1501" s="44" t="s">
        <v>4104</v>
      </c>
      <c r="D1501" s="44" t="s">
        <v>145</v>
      </c>
      <c r="E1501" s="44" t="s">
        <v>51</v>
      </c>
      <c r="G1501" s="44">
        <v>892</v>
      </c>
      <c r="H1501" s="44" t="s">
        <v>2435</v>
      </c>
    </row>
    <row r="1502" spans="1:8">
      <c r="A1502" s="31">
        <f>COUNTIF('BOM Atual ZPCS12'!F:F,B1502)+(1-(SUMIF(Invoice!$A:$A,$B1502,Invoice!$B:$B)/100000000000))</f>
        <v>1.9999996</v>
      </c>
      <c r="B1502" s="52" t="s">
        <v>1631</v>
      </c>
      <c r="C1502" s="44" t="s">
        <v>4104</v>
      </c>
      <c r="D1502" s="44" t="s">
        <v>145</v>
      </c>
      <c r="E1502" s="44" t="s">
        <v>51</v>
      </c>
      <c r="G1502" s="44">
        <v>892</v>
      </c>
      <c r="H1502" s="44" t="s">
        <v>2435</v>
      </c>
    </row>
    <row r="1503" spans="1:8">
      <c r="A1503" s="31">
        <f>COUNTIF('BOM Atual ZPCS12'!F:F,B1503)+(1-(SUMIF(Invoice!$A:$A,$B1503,Invoice!$B:$B)/100000000000))</f>
        <v>2</v>
      </c>
      <c r="B1503" s="52" t="s">
        <v>1632</v>
      </c>
      <c r="C1503" s="44" t="s">
        <v>4104</v>
      </c>
      <c r="D1503" s="44" t="s">
        <v>145</v>
      </c>
      <c r="E1503" s="44" t="s">
        <v>51</v>
      </c>
      <c r="G1503" s="44">
        <v>892</v>
      </c>
      <c r="H1503" s="44" t="s">
        <v>2435</v>
      </c>
    </row>
    <row r="1504" spans="1:8">
      <c r="A1504" s="31">
        <f>COUNTIF('BOM Atual ZPCS12'!F:F,B1504)+(1-(SUMIF(Invoice!$A:$A,$B1504,Invoice!$B:$B)/100000000000))</f>
        <v>2</v>
      </c>
      <c r="B1504" s="52" t="s">
        <v>1633</v>
      </c>
      <c r="C1504" s="44" t="s">
        <v>1634</v>
      </c>
      <c r="D1504" s="44" t="s">
        <v>145</v>
      </c>
      <c r="E1504" s="44" t="s">
        <v>51</v>
      </c>
      <c r="G1504" s="44">
        <v>892</v>
      </c>
      <c r="H1504" s="44" t="s">
        <v>2435</v>
      </c>
    </row>
    <row r="1505" spans="1:8">
      <c r="A1505" s="31">
        <f>COUNTIF('BOM Atual ZPCS12'!F:F,B1505)+(1-(SUMIF(Invoice!$A:$A,$B1505,Invoice!$B:$B)/100000000000))</f>
        <v>1.99999996</v>
      </c>
      <c r="B1505" s="52" t="s">
        <v>1660</v>
      </c>
      <c r="C1505" s="44" t="s">
        <v>1661</v>
      </c>
      <c r="D1505" s="44" t="s">
        <v>145</v>
      </c>
      <c r="E1505" s="44" t="s">
        <v>51</v>
      </c>
      <c r="G1505" s="44">
        <v>893</v>
      </c>
      <c r="H1505" s="44" t="s">
        <v>2435</v>
      </c>
    </row>
    <row r="1506" spans="1:8">
      <c r="A1506" s="31">
        <f>COUNTIF('BOM Atual ZPCS12'!F:F,B1506)+(1-(SUMIF(Invoice!$A:$A,$B1506,Invoice!$B:$B)/100000000000))</f>
        <v>1</v>
      </c>
      <c r="B1506" s="52" t="s">
        <v>4105</v>
      </c>
      <c r="C1506" s="44" t="s">
        <v>4106</v>
      </c>
      <c r="D1506" s="44" t="s">
        <v>145</v>
      </c>
      <c r="E1506" s="44" t="s">
        <v>51</v>
      </c>
      <c r="G1506" s="44">
        <v>893</v>
      </c>
      <c r="H1506" s="44" t="s">
        <v>2435</v>
      </c>
    </row>
    <row r="1507" spans="1:8">
      <c r="A1507" s="31">
        <f>COUNTIF('BOM Atual ZPCS12'!F:F,B1507)+(1-(SUMIF(Invoice!$A:$A,$B1507,Invoice!$B:$B)/100000000000))</f>
        <v>2</v>
      </c>
      <c r="B1507" s="52" t="s">
        <v>1663</v>
      </c>
      <c r="C1507" s="44" t="s">
        <v>1664</v>
      </c>
      <c r="D1507" s="44" t="s">
        <v>145</v>
      </c>
      <c r="E1507" s="44" t="s">
        <v>51</v>
      </c>
      <c r="G1507" s="44">
        <v>893</v>
      </c>
      <c r="H1507" s="44" t="s">
        <v>2435</v>
      </c>
    </row>
    <row r="1508" spans="1:8">
      <c r="A1508" s="31">
        <f>COUNTIF('BOM Atual ZPCS12'!F:F,B1508)+(1-(SUMIF(Invoice!$A:$A,$B1508,Invoice!$B:$B)/100000000000))</f>
        <v>1</v>
      </c>
      <c r="B1508" s="52" t="s">
        <v>4107</v>
      </c>
      <c r="C1508" s="44" t="s">
        <v>4108</v>
      </c>
      <c r="D1508" s="44" t="s">
        <v>145</v>
      </c>
      <c r="E1508" s="44" t="s">
        <v>51</v>
      </c>
      <c r="G1508" s="44">
        <v>894</v>
      </c>
      <c r="H1508" s="44" t="s">
        <v>52</v>
      </c>
    </row>
    <row r="1509" spans="1:8">
      <c r="A1509" s="31">
        <f>COUNTIF('BOM Atual ZPCS12'!F:F,B1509)+(1-(SUMIF(Invoice!$A:$A,$B1509,Invoice!$B:$B)/100000000000))</f>
        <v>1</v>
      </c>
      <c r="B1509" s="52" t="s">
        <v>4109</v>
      </c>
      <c r="C1509" s="44" t="s">
        <v>4110</v>
      </c>
      <c r="D1509" s="44" t="s">
        <v>145</v>
      </c>
      <c r="E1509" s="44" t="s">
        <v>51</v>
      </c>
      <c r="G1509" s="44">
        <v>894</v>
      </c>
      <c r="H1509" s="44" t="s">
        <v>52</v>
      </c>
    </row>
    <row r="1510" spans="1:8">
      <c r="A1510" s="31">
        <f>COUNTIF('BOM Atual ZPCS12'!F:F,B1510)+(1-(SUMIF(Invoice!$A:$A,$B1510,Invoice!$B:$B)/100000000000))</f>
        <v>1</v>
      </c>
      <c r="B1510" s="52" t="s">
        <v>4111</v>
      </c>
      <c r="C1510" s="44" t="s">
        <v>4108</v>
      </c>
      <c r="D1510" s="44" t="s">
        <v>145</v>
      </c>
      <c r="E1510" s="44" t="s">
        <v>51</v>
      </c>
      <c r="G1510" s="44">
        <v>894</v>
      </c>
      <c r="H1510" s="44" t="s">
        <v>52</v>
      </c>
    </row>
    <row r="1511" spans="1:8">
      <c r="A1511" s="31">
        <f>COUNTIF('BOM Atual ZPCS12'!F:F,B1511)+(1-(SUMIF(Invoice!$A:$A,$B1511,Invoice!$B:$B)/100000000000))</f>
        <v>1</v>
      </c>
      <c r="B1511" s="52" t="s">
        <v>4112</v>
      </c>
      <c r="C1511" s="44" t="s">
        <v>4113</v>
      </c>
      <c r="D1511" s="44" t="s">
        <v>145</v>
      </c>
      <c r="E1511" s="44" t="s">
        <v>51</v>
      </c>
      <c r="G1511" s="44">
        <v>894</v>
      </c>
      <c r="H1511" s="44" t="s">
        <v>52</v>
      </c>
    </row>
    <row r="1512" spans="1:8">
      <c r="A1512" s="31">
        <f>COUNTIF('BOM Atual ZPCS12'!F:F,B1512)+(1-(SUMIF(Invoice!$A:$A,$B1512,Invoice!$B:$B)/100000000000))</f>
        <v>1</v>
      </c>
      <c r="B1512" s="52" t="s">
        <v>4114</v>
      </c>
      <c r="C1512" s="44" t="s">
        <v>4115</v>
      </c>
      <c r="D1512" s="44" t="s">
        <v>145</v>
      </c>
      <c r="E1512" s="44" t="s">
        <v>51</v>
      </c>
      <c r="G1512" s="44">
        <v>894</v>
      </c>
      <c r="H1512" s="44" t="s">
        <v>52</v>
      </c>
    </row>
    <row r="1513" spans="1:8">
      <c r="A1513" s="31">
        <f>COUNTIF('BOM Atual ZPCS12'!F:F,B1513)+(1-(SUMIF(Invoice!$A:$A,$B1513,Invoice!$B:$B)/100000000000))</f>
        <v>1</v>
      </c>
      <c r="B1513" s="52" t="s">
        <v>4116</v>
      </c>
      <c r="C1513" s="44" t="s">
        <v>4117</v>
      </c>
      <c r="D1513" s="44" t="s">
        <v>145</v>
      </c>
      <c r="E1513" s="44" t="s">
        <v>51</v>
      </c>
      <c r="G1513" s="44">
        <v>895</v>
      </c>
      <c r="H1513" s="44" t="s">
        <v>2435</v>
      </c>
    </row>
    <row r="1514" spans="1:8">
      <c r="A1514" s="31">
        <f>COUNTIF('BOM Atual ZPCS12'!F:F,B1514)+(1-(SUMIF(Invoice!$A:$A,$B1514,Invoice!$B:$B)/100000000000))</f>
        <v>1</v>
      </c>
      <c r="B1514" s="52" t="s">
        <v>4118</v>
      </c>
      <c r="C1514" s="44" t="s">
        <v>4117</v>
      </c>
      <c r="D1514" s="44" t="s">
        <v>145</v>
      </c>
      <c r="E1514" s="44" t="s">
        <v>51</v>
      </c>
      <c r="G1514" s="44">
        <v>895</v>
      </c>
      <c r="H1514" s="44" t="s">
        <v>2435</v>
      </c>
    </row>
    <row r="1515" spans="1:8">
      <c r="A1515" s="31">
        <f>COUNTIF('BOM Atual ZPCS12'!F:F,B1515)+(1-(SUMIF(Invoice!$A:$A,$B1515,Invoice!$B:$B)/100000000000))</f>
        <v>1</v>
      </c>
      <c r="B1515" s="52" t="s">
        <v>4119</v>
      </c>
      <c r="C1515" s="44" t="s">
        <v>4117</v>
      </c>
      <c r="D1515" s="44" t="s">
        <v>145</v>
      </c>
      <c r="E1515" s="44" t="s">
        <v>51</v>
      </c>
      <c r="G1515" s="44">
        <v>895</v>
      </c>
      <c r="H1515" s="44" t="s">
        <v>2435</v>
      </c>
    </row>
    <row r="1516" spans="1:8">
      <c r="A1516" s="31">
        <f>COUNTIF('BOM Atual ZPCS12'!F:F,B1516)+(1-(SUMIF(Invoice!$A:$A,$B1516,Invoice!$B:$B)/100000000000))</f>
        <v>1</v>
      </c>
      <c r="B1516" s="52" t="s">
        <v>4120</v>
      </c>
      <c r="C1516" s="44" t="s">
        <v>4117</v>
      </c>
      <c r="D1516" s="44" t="s">
        <v>145</v>
      </c>
      <c r="E1516" s="44" t="s">
        <v>51</v>
      </c>
      <c r="G1516" s="44">
        <v>895</v>
      </c>
      <c r="H1516" s="44" t="s">
        <v>2435</v>
      </c>
    </row>
    <row r="1517" spans="1:8">
      <c r="A1517" s="31">
        <f>COUNTIF('BOM Atual ZPCS12'!F:F,B1517)+(1-(SUMIF(Invoice!$A:$A,$B1517,Invoice!$B:$B)/100000000000))</f>
        <v>1</v>
      </c>
      <c r="B1517" s="52" t="s">
        <v>4121</v>
      </c>
      <c r="C1517" s="44" t="s">
        <v>4122</v>
      </c>
      <c r="D1517" s="44" t="s">
        <v>145</v>
      </c>
      <c r="E1517" s="44" t="s">
        <v>51</v>
      </c>
      <c r="G1517" s="44">
        <v>895</v>
      </c>
      <c r="H1517" s="44" t="s">
        <v>2435</v>
      </c>
    </row>
    <row r="1518" spans="1:8">
      <c r="A1518" s="31">
        <f>COUNTIF('BOM Atual ZPCS12'!F:F,B1518)+(1-(SUMIF(Invoice!$A:$A,$B1518,Invoice!$B:$B)/100000000000))</f>
        <v>2</v>
      </c>
      <c r="B1518" s="52" t="s">
        <v>1851</v>
      </c>
      <c r="C1518" s="44" t="s">
        <v>1852</v>
      </c>
      <c r="D1518" s="44" t="s">
        <v>145</v>
      </c>
      <c r="E1518" s="44" t="s">
        <v>51</v>
      </c>
      <c r="G1518" s="44">
        <v>897</v>
      </c>
      <c r="H1518" s="44" t="s">
        <v>2435</v>
      </c>
    </row>
    <row r="1519" spans="1:8">
      <c r="A1519" s="31">
        <f>COUNTIF('BOM Atual ZPCS12'!F:F,B1519)+(1-(SUMIF(Invoice!$A:$A,$B1519,Invoice!$B:$B)/100000000000))</f>
        <v>2</v>
      </c>
      <c r="B1519" s="52" t="s">
        <v>1854</v>
      </c>
      <c r="C1519" s="44" t="s">
        <v>1855</v>
      </c>
      <c r="D1519" s="44" t="s">
        <v>145</v>
      </c>
      <c r="E1519" s="44" t="s">
        <v>51</v>
      </c>
      <c r="G1519" s="44">
        <v>897</v>
      </c>
      <c r="H1519" s="44" t="s">
        <v>2435</v>
      </c>
    </row>
    <row r="1520" spans="1:8">
      <c r="A1520" s="31">
        <f>COUNTIF('BOM Atual ZPCS12'!F:F,B1520)+(1-(SUMIF(Invoice!$A:$A,$B1520,Invoice!$B:$B)/100000000000))</f>
        <v>2</v>
      </c>
      <c r="B1520" s="52" t="s">
        <v>1856</v>
      </c>
      <c r="C1520" s="44" t="s">
        <v>1857</v>
      </c>
      <c r="D1520" s="44" t="s">
        <v>145</v>
      </c>
      <c r="E1520" s="44" t="s">
        <v>51</v>
      </c>
      <c r="G1520" s="44">
        <v>897</v>
      </c>
      <c r="H1520" s="44" t="s">
        <v>2435</v>
      </c>
    </row>
    <row r="1521" spans="1:8">
      <c r="A1521" s="31">
        <f>COUNTIF('BOM Atual ZPCS12'!F:F,B1521)+(1-(SUMIF(Invoice!$A:$A,$B1521,Invoice!$B:$B)/100000000000))</f>
        <v>1.99999996</v>
      </c>
      <c r="B1521" s="52" t="s">
        <v>1858</v>
      </c>
      <c r="C1521" s="44" t="s">
        <v>1859</v>
      </c>
      <c r="D1521" s="44" t="s">
        <v>145</v>
      </c>
      <c r="E1521" s="44" t="s">
        <v>51</v>
      </c>
      <c r="G1521" s="44">
        <v>897</v>
      </c>
      <c r="H1521" s="44" t="s">
        <v>2435</v>
      </c>
    </row>
    <row r="1522" spans="1:8">
      <c r="A1522" s="31">
        <f>COUNTIF('BOM Atual ZPCS12'!F:F,B1522)+(1-(SUMIF(Invoice!$A:$A,$B1522,Invoice!$B:$B)/100000000000))</f>
        <v>2</v>
      </c>
      <c r="B1522" s="52" t="s">
        <v>1860</v>
      </c>
      <c r="C1522" s="44" t="s">
        <v>1861</v>
      </c>
      <c r="D1522" s="44" t="s">
        <v>145</v>
      </c>
      <c r="E1522" s="44" t="s">
        <v>51</v>
      </c>
      <c r="G1522" s="44">
        <v>897</v>
      </c>
      <c r="H1522" s="44" t="s">
        <v>2435</v>
      </c>
    </row>
    <row r="1523" spans="1:8">
      <c r="A1523" s="31">
        <f>COUNTIF('BOM Atual ZPCS12'!F:F,B1523)+(1-(SUMIF(Invoice!$A:$A,$B1523,Invoice!$B:$B)/100000000000))</f>
        <v>1.9999992600000001</v>
      </c>
      <c r="B1523" s="52" t="s">
        <v>1765</v>
      </c>
      <c r="C1523" s="44" t="s">
        <v>1766</v>
      </c>
      <c r="D1523" s="44" t="s">
        <v>145</v>
      </c>
      <c r="E1523" s="44" t="s">
        <v>51</v>
      </c>
      <c r="G1523" s="44">
        <v>899</v>
      </c>
      <c r="H1523" s="44" t="s">
        <v>52</v>
      </c>
    </row>
    <row r="1524" spans="1:8">
      <c r="A1524" s="31">
        <f>COUNTIF('BOM Atual ZPCS12'!F:F,B1524)+(1-(SUMIF(Invoice!$A:$A,$B1524,Invoice!$B:$B)/100000000000))</f>
        <v>2</v>
      </c>
      <c r="B1524" s="52" t="s">
        <v>1768</v>
      </c>
      <c r="C1524" s="44" t="s">
        <v>4123</v>
      </c>
      <c r="D1524" s="44" t="s">
        <v>145</v>
      </c>
      <c r="E1524" s="44" t="s">
        <v>51</v>
      </c>
      <c r="G1524" s="44">
        <v>899</v>
      </c>
      <c r="H1524" s="44" t="s">
        <v>52</v>
      </c>
    </row>
    <row r="1525" spans="1:8">
      <c r="A1525" s="31">
        <f>COUNTIF('BOM Atual ZPCS12'!F:F,B1525)+(1-(SUMIF(Invoice!$A:$A,$B1525,Invoice!$B:$B)/100000000000))</f>
        <v>2</v>
      </c>
      <c r="B1525" s="52" t="s">
        <v>1770</v>
      </c>
      <c r="C1525" s="44" t="s">
        <v>4123</v>
      </c>
      <c r="D1525" s="44" t="s">
        <v>145</v>
      </c>
      <c r="E1525" s="44" t="s">
        <v>51</v>
      </c>
      <c r="G1525" s="44">
        <v>899</v>
      </c>
      <c r="H1525" s="44" t="s">
        <v>52</v>
      </c>
    </row>
    <row r="1526" spans="1:8">
      <c r="A1526" s="31">
        <f>COUNTIF('BOM Atual ZPCS12'!F:F,B1526)+(1-(SUMIF(Invoice!$A:$A,$B1526,Invoice!$B:$B)/100000000000))</f>
        <v>1</v>
      </c>
      <c r="B1526" s="52" t="s">
        <v>4124</v>
      </c>
      <c r="C1526" s="44" t="s">
        <v>4125</v>
      </c>
      <c r="D1526" s="44" t="s">
        <v>145</v>
      </c>
      <c r="E1526" s="44" t="s">
        <v>51</v>
      </c>
      <c r="G1526" s="44">
        <v>901</v>
      </c>
      <c r="H1526" s="44" t="s">
        <v>52</v>
      </c>
    </row>
    <row r="1527" spans="1:8">
      <c r="A1527" s="31">
        <f>COUNTIF('BOM Atual ZPCS12'!F:F,B1527)+(1-(SUMIF(Invoice!$A:$A,$B1527,Invoice!$B:$B)/100000000000))</f>
        <v>1</v>
      </c>
      <c r="B1527" s="52" t="s">
        <v>4126</v>
      </c>
      <c r="C1527" s="44" t="s">
        <v>4127</v>
      </c>
      <c r="D1527" s="44" t="s">
        <v>145</v>
      </c>
      <c r="E1527" s="44" t="s">
        <v>51</v>
      </c>
      <c r="G1527" s="44">
        <v>901</v>
      </c>
      <c r="H1527" s="44" t="s">
        <v>52</v>
      </c>
    </row>
    <row r="1528" spans="1:8">
      <c r="A1528" s="31">
        <f>COUNTIF('BOM Atual ZPCS12'!F:F,B1528)+(1-(SUMIF(Invoice!$A:$A,$B1528,Invoice!$B:$B)/100000000000))</f>
        <v>1</v>
      </c>
      <c r="B1528" s="52" t="s">
        <v>4128</v>
      </c>
      <c r="C1528" s="44" t="s">
        <v>4129</v>
      </c>
      <c r="D1528" s="44" t="s">
        <v>145</v>
      </c>
      <c r="E1528" s="44" t="s">
        <v>51</v>
      </c>
      <c r="G1528" s="44">
        <v>901</v>
      </c>
      <c r="H1528" s="44" t="s">
        <v>52</v>
      </c>
    </row>
    <row r="1529" spans="1:8">
      <c r="A1529" s="31">
        <f>COUNTIF('BOM Atual ZPCS12'!F:F,B1529)+(1-(SUMIF(Invoice!$A:$A,$B1529,Invoice!$B:$B)/100000000000))</f>
        <v>1</v>
      </c>
      <c r="B1529" s="52" t="s">
        <v>4130</v>
      </c>
      <c r="C1529" s="44" t="s">
        <v>4131</v>
      </c>
      <c r="D1529" s="44" t="s">
        <v>145</v>
      </c>
      <c r="E1529" s="44" t="s">
        <v>51</v>
      </c>
      <c r="G1529" s="44">
        <v>901</v>
      </c>
      <c r="H1529" s="44" t="s">
        <v>52</v>
      </c>
    </row>
    <row r="1530" spans="1:8">
      <c r="A1530" s="31">
        <f>COUNTIF('BOM Atual ZPCS12'!F:F,B1530)+(1-(SUMIF(Invoice!$A:$A,$B1530,Invoice!$B:$B)/100000000000))</f>
        <v>1.9999999850000001</v>
      </c>
      <c r="B1530" s="52" t="s">
        <v>4132</v>
      </c>
      <c r="C1530" s="44" t="s">
        <v>4133</v>
      </c>
      <c r="D1530" s="44" t="s">
        <v>145</v>
      </c>
      <c r="E1530" s="44" t="s">
        <v>51</v>
      </c>
      <c r="G1530" s="44">
        <v>902</v>
      </c>
      <c r="H1530" s="44" t="s">
        <v>52</v>
      </c>
    </row>
    <row r="1531" spans="1:8">
      <c r="A1531" s="31">
        <f>COUNTIF('BOM Atual ZPCS12'!F:F,B1531)+(1-(SUMIF(Invoice!$A:$A,$B1531,Invoice!$B:$B)/100000000000))</f>
        <v>2</v>
      </c>
      <c r="B1531" s="52" t="s">
        <v>4134</v>
      </c>
      <c r="C1531" s="44" t="s">
        <v>4135</v>
      </c>
      <c r="D1531" s="44" t="s">
        <v>145</v>
      </c>
      <c r="E1531" s="44" t="s">
        <v>51</v>
      </c>
      <c r="G1531" s="44">
        <v>902</v>
      </c>
      <c r="H1531" s="44" t="s">
        <v>52</v>
      </c>
    </row>
    <row r="1532" spans="1:8">
      <c r="A1532" s="31">
        <f>COUNTIF('BOM Atual ZPCS12'!F:F,B1532)+(1-(SUMIF(Invoice!$A:$A,$B1532,Invoice!$B:$B)/100000000000))</f>
        <v>1.999999965</v>
      </c>
      <c r="B1532" s="52" t="s">
        <v>4136</v>
      </c>
      <c r="C1532" s="44" t="s">
        <v>4137</v>
      </c>
      <c r="D1532" s="44" t="s">
        <v>145</v>
      </c>
      <c r="E1532" s="44" t="s">
        <v>51</v>
      </c>
      <c r="G1532" s="44">
        <v>903</v>
      </c>
      <c r="H1532" s="44" t="s">
        <v>52</v>
      </c>
    </row>
    <row r="1533" spans="1:8">
      <c r="A1533" s="31">
        <f>COUNTIF('BOM Atual ZPCS12'!F:F,B1533)+(1-(SUMIF(Invoice!$A:$A,$B1533,Invoice!$B:$B)/100000000000))</f>
        <v>2</v>
      </c>
      <c r="B1533" s="52" t="s">
        <v>4138</v>
      </c>
      <c r="C1533" s="44" t="s">
        <v>4139</v>
      </c>
      <c r="D1533" s="44" t="s">
        <v>145</v>
      </c>
      <c r="E1533" s="44" t="s">
        <v>51</v>
      </c>
      <c r="G1533" s="44">
        <v>903</v>
      </c>
      <c r="H1533" s="44" t="s">
        <v>52</v>
      </c>
    </row>
    <row r="1534" spans="1:8">
      <c r="A1534" s="31">
        <f>COUNTIF('BOM Atual ZPCS12'!F:F,B1534)+(1-(SUMIF(Invoice!$A:$A,$B1534,Invoice!$B:$B)/100000000000))</f>
        <v>1</v>
      </c>
      <c r="B1534" s="52" t="s">
        <v>4140</v>
      </c>
      <c r="C1534" s="44" t="s">
        <v>4141</v>
      </c>
      <c r="D1534" s="44" t="s">
        <v>145</v>
      </c>
      <c r="E1534" s="44" t="s">
        <v>51</v>
      </c>
      <c r="G1534" s="44">
        <v>904</v>
      </c>
      <c r="H1534" s="44" t="s">
        <v>52</v>
      </c>
    </row>
    <row r="1535" spans="1:8">
      <c r="A1535" s="31">
        <f>COUNTIF('BOM Atual ZPCS12'!F:F,B1535)+(1-(SUMIF(Invoice!$A:$A,$B1535,Invoice!$B:$B)/100000000000))</f>
        <v>1</v>
      </c>
      <c r="B1535" s="52" t="s">
        <v>4142</v>
      </c>
      <c r="C1535" s="44" t="s">
        <v>4143</v>
      </c>
      <c r="D1535" s="44" t="s">
        <v>145</v>
      </c>
      <c r="E1535" s="44" t="s">
        <v>51</v>
      </c>
      <c r="G1535" s="44">
        <v>904</v>
      </c>
      <c r="H1535" s="44" t="s">
        <v>52</v>
      </c>
    </row>
    <row r="1536" spans="1:8">
      <c r="A1536" s="31">
        <f>COUNTIF('BOM Atual ZPCS12'!F:F,B1536)+(1-(SUMIF(Invoice!$A:$A,$B1536,Invoice!$B:$B)/100000000000))</f>
        <v>2</v>
      </c>
      <c r="B1536" s="52" t="s">
        <v>1888</v>
      </c>
      <c r="C1536" s="44" t="s">
        <v>1889</v>
      </c>
      <c r="D1536" s="44" t="s">
        <v>145</v>
      </c>
      <c r="E1536" s="44" t="s">
        <v>51</v>
      </c>
      <c r="G1536" s="44">
        <v>905</v>
      </c>
      <c r="H1536" s="44" t="s">
        <v>2435</v>
      </c>
    </row>
    <row r="1537" spans="1:8">
      <c r="A1537" s="31">
        <f>COUNTIF('BOM Atual ZPCS12'!F:F,B1537)+(1-(SUMIF(Invoice!$A:$A,$B1537,Invoice!$B:$B)/100000000000))</f>
        <v>2</v>
      </c>
      <c r="B1537" s="52" t="s">
        <v>1890</v>
      </c>
      <c r="C1537" s="44" t="s">
        <v>1891</v>
      </c>
      <c r="D1537" s="44" t="s">
        <v>145</v>
      </c>
      <c r="E1537" s="44" t="s">
        <v>51</v>
      </c>
      <c r="G1537" s="44">
        <v>905</v>
      </c>
      <c r="H1537" s="44" t="s">
        <v>2435</v>
      </c>
    </row>
    <row r="1538" spans="1:8">
      <c r="A1538" s="31">
        <f>COUNTIF('BOM Atual ZPCS12'!F:F,B1538)+(1-(SUMIF(Invoice!$A:$A,$B1538,Invoice!$B:$B)/100000000000))</f>
        <v>1.9999999800000001</v>
      </c>
      <c r="B1538" s="52" t="s">
        <v>1892</v>
      </c>
      <c r="C1538" s="44" t="s">
        <v>1893</v>
      </c>
      <c r="D1538" s="44" t="s">
        <v>145</v>
      </c>
      <c r="E1538" s="44" t="s">
        <v>51</v>
      </c>
      <c r="G1538" s="44">
        <v>905</v>
      </c>
      <c r="H1538" s="44" t="s">
        <v>2435</v>
      </c>
    </row>
    <row r="1539" spans="1:8">
      <c r="A1539" s="31">
        <f>COUNTIF('BOM Atual ZPCS12'!F:F,B1539)+(1-(SUMIF(Invoice!$A:$A,$B1539,Invoice!$B:$B)/100000000000))</f>
        <v>2</v>
      </c>
      <c r="B1539" s="52" t="s">
        <v>1894</v>
      </c>
      <c r="C1539" s="44" t="s">
        <v>1895</v>
      </c>
      <c r="D1539" s="44" t="s">
        <v>145</v>
      </c>
      <c r="E1539" s="44" t="s">
        <v>51</v>
      </c>
      <c r="G1539" s="44">
        <v>905</v>
      </c>
      <c r="H1539" s="44" t="s">
        <v>2435</v>
      </c>
    </row>
    <row r="1540" spans="1:8">
      <c r="A1540" s="31">
        <f>COUNTIF('BOM Atual ZPCS12'!F:F,B1540)+(1-(SUMIF(Invoice!$A:$A,$B1540,Invoice!$B:$B)/100000000000))</f>
        <v>2</v>
      </c>
      <c r="B1540" s="52" t="s">
        <v>1935</v>
      </c>
      <c r="C1540" s="44" t="s">
        <v>1936</v>
      </c>
      <c r="D1540" s="44" t="s">
        <v>145</v>
      </c>
      <c r="E1540" s="44" t="s">
        <v>51</v>
      </c>
      <c r="G1540" s="44">
        <v>905</v>
      </c>
      <c r="H1540" s="44" t="s">
        <v>2435</v>
      </c>
    </row>
    <row r="1541" spans="1:8">
      <c r="A1541" s="31">
        <f>COUNTIF('BOM Atual ZPCS12'!F:F,B1541)+(1-(SUMIF(Invoice!$A:$A,$B1541,Invoice!$B:$B)/100000000000))</f>
        <v>2</v>
      </c>
      <c r="B1541" s="52" t="s">
        <v>1937</v>
      </c>
      <c r="C1541" s="44" t="s">
        <v>1938</v>
      </c>
      <c r="D1541" s="44" t="s">
        <v>145</v>
      </c>
      <c r="E1541" s="44" t="s">
        <v>51</v>
      </c>
      <c r="G1541" s="44">
        <v>905</v>
      </c>
      <c r="H1541" s="44" t="s">
        <v>2435</v>
      </c>
    </row>
    <row r="1542" spans="1:8">
      <c r="A1542" s="31">
        <f>COUNTIF('BOM Atual ZPCS12'!F:F,B1542)+(1-(SUMIF(Invoice!$A:$A,$B1542,Invoice!$B:$B)/100000000000))</f>
        <v>1.9999999100000001</v>
      </c>
      <c r="B1542" s="52" t="s">
        <v>1939</v>
      </c>
      <c r="C1542" s="44" t="s">
        <v>1940</v>
      </c>
      <c r="D1542" s="44" t="s">
        <v>145</v>
      </c>
      <c r="E1542" s="44" t="s">
        <v>51</v>
      </c>
      <c r="G1542" s="44">
        <v>905</v>
      </c>
      <c r="H1542" s="44" t="s">
        <v>2435</v>
      </c>
    </row>
    <row r="1543" spans="1:8">
      <c r="A1543" s="31">
        <f>COUNTIF('BOM Atual ZPCS12'!F:F,B1543)+(1-(SUMIF(Invoice!$A:$A,$B1543,Invoice!$B:$B)/100000000000))</f>
        <v>1</v>
      </c>
      <c r="B1543" s="52" t="s">
        <v>4144</v>
      </c>
      <c r="C1543" s="44" t="s">
        <v>4145</v>
      </c>
      <c r="D1543" s="44" t="s">
        <v>145</v>
      </c>
      <c r="E1543" s="44" t="s">
        <v>51</v>
      </c>
      <c r="G1543" s="44">
        <v>906</v>
      </c>
      <c r="H1543" s="44" t="s">
        <v>52</v>
      </c>
    </row>
    <row r="1544" spans="1:8">
      <c r="A1544" s="31">
        <f>COUNTIF('BOM Atual ZPCS12'!F:F,B1544)+(1-(SUMIF(Invoice!$A:$A,$B1544,Invoice!$B:$B)/100000000000))</f>
        <v>1</v>
      </c>
      <c r="B1544" s="52" t="s">
        <v>4146</v>
      </c>
      <c r="C1544" s="44" t="s">
        <v>4147</v>
      </c>
      <c r="D1544" s="44" t="s">
        <v>145</v>
      </c>
      <c r="E1544" s="44" t="s">
        <v>51</v>
      </c>
      <c r="G1544" s="44">
        <v>906</v>
      </c>
      <c r="H1544" s="44" t="s">
        <v>52</v>
      </c>
    </row>
    <row r="1545" spans="1:8">
      <c r="A1545" s="31">
        <f>COUNTIF('BOM Atual ZPCS12'!F:F,B1545)+(1-(SUMIF(Invoice!$A:$A,$B1545,Invoice!$B:$B)/100000000000))</f>
        <v>1.9999999800000001</v>
      </c>
      <c r="B1545" s="52" t="s">
        <v>1896</v>
      </c>
      <c r="C1545" s="44" t="s">
        <v>1897</v>
      </c>
      <c r="D1545" s="44" t="s">
        <v>145</v>
      </c>
      <c r="E1545" s="44" t="s">
        <v>51</v>
      </c>
      <c r="G1545" s="44">
        <v>907</v>
      </c>
      <c r="H1545" s="44" t="s">
        <v>2435</v>
      </c>
    </row>
    <row r="1546" spans="1:8">
      <c r="A1546" s="31">
        <f>COUNTIF('BOM Atual ZPCS12'!F:F,B1546)+(1-(SUMIF(Invoice!$A:$A,$B1546,Invoice!$B:$B)/100000000000))</f>
        <v>2</v>
      </c>
      <c r="B1546" s="52" t="s">
        <v>1898</v>
      </c>
      <c r="C1546" s="44" t="s">
        <v>1899</v>
      </c>
      <c r="D1546" s="44" t="s">
        <v>145</v>
      </c>
      <c r="E1546" s="44" t="s">
        <v>51</v>
      </c>
      <c r="G1546" s="44">
        <v>907</v>
      </c>
      <c r="H1546" s="44" t="s">
        <v>2435</v>
      </c>
    </row>
    <row r="1547" spans="1:8">
      <c r="A1547" s="31">
        <f>COUNTIF('BOM Atual ZPCS12'!F:F,B1547)+(1-(SUMIF(Invoice!$A:$A,$B1547,Invoice!$B:$B)/100000000000))</f>
        <v>1.99999992</v>
      </c>
      <c r="B1547" s="52" t="s">
        <v>1941</v>
      </c>
      <c r="C1547" s="44" t="s">
        <v>1942</v>
      </c>
      <c r="D1547" s="44" t="s">
        <v>145</v>
      </c>
      <c r="E1547" s="44" t="s">
        <v>51</v>
      </c>
      <c r="G1547" s="44">
        <v>907</v>
      </c>
      <c r="H1547" s="44" t="s">
        <v>2435</v>
      </c>
    </row>
    <row r="1548" spans="1:8">
      <c r="A1548" s="31">
        <f>COUNTIF('BOM Atual ZPCS12'!F:F,B1548)+(1-(SUMIF(Invoice!$A:$A,$B1548,Invoice!$B:$B)/100000000000))</f>
        <v>2</v>
      </c>
      <c r="B1548" s="52" t="s">
        <v>1943</v>
      </c>
      <c r="C1548" s="44" t="s">
        <v>1944</v>
      </c>
      <c r="D1548" s="44" t="s">
        <v>145</v>
      </c>
      <c r="E1548" s="44" t="s">
        <v>51</v>
      </c>
      <c r="G1548" s="44">
        <v>907</v>
      </c>
      <c r="H1548" s="44" t="s">
        <v>2435</v>
      </c>
    </row>
    <row r="1549" spans="1:8">
      <c r="A1549" s="31">
        <f>COUNTIF('BOM Atual ZPCS12'!F:F,B1549)+(1-(SUMIF(Invoice!$A:$A,$B1549,Invoice!$B:$B)/100000000000))</f>
        <v>2</v>
      </c>
      <c r="B1549" s="52" t="s">
        <v>1945</v>
      </c>
      <c r="C1549" s="44" t="s">
        <v>1946</v>
      </c>
      <c r="D1549" s="44" t="s">
        <v>145</v>
      </c>
      <c r="E1549" s="44" t="s">
        <v>51</v>
      </c>
      <c r="G1549" s="44">
        <v>907</v>
      </c>
      <c r="H1549" s="44" t="s">
        <v>2435</v>
      </c>
    </row>
    <row r="1550" spans="1:8">
      <c r="A1550" s="31">
        <f>COUNTIF('BOM Atual ZPCS12'!F:F,B1550)+(1-(SUMIF(Invoice!$A:$A,$B1550,Invoice!$B:$B)/100000000000))</f>
        <v>1</v>
      </c>
      <c r="B1550" s="52" t="s">
        <v>4148</v>
      </c>
      <c r="C1550" s="44" t="s">
        <v>4149</v>
      </c>
      <c r="D1550" s="44" t="s">
        <v>145</v>
      </c>
      <c r="E1550" s="44" t="s">
        <v>51</v>
      </c>
      <c r="G1550" s="44">
        <v>908</v>
      </c>
      <c r="H1550" s="44" t="s">
        <v>52</v>
      </c>
    </row>
    <row r="1551" spans="1:8">
      <c r="A1551" s="31">
        <f>COUNTIF('BOM Atual ZPCS12'!F:F,B1551)+(1-(SUMIF(Invoice!$A:$A,$B1551,Invoice!$B:$B)/100000000000))</f>
        <v>1</v>
      </c>
      <c r="B1551" s="52" t="s">
        <v>4150</v>
      </c>
      <c r="C1551" s="44" t="s">
        <v>4151</v>
      </c>
      <c r="D1551" s="44" t="s">
        <v>145</v>
      </c>
      <c r="E1551" s="44" t="s">
        <v>51</v>
      </c>
      <c r="G1551" s="44">
        <v>908</v>
      </c>
      <c r="H1551" s="44" t="s">
        <v>52</v>
      </c>
    </row>
    <row r="1552" spans="1:8">
      <c r="A1552" s="31">
        <f>COUNTIF('BOM Atual ZPCS12'!F:F,B1552)+(1-(SUMIF(Invoice!$A:$A,$B1552,Invoice!$B:$B)/100000000000))</f>
        <v>1</v>
      </c>
      <c r="B1552" s="52" t="s">
        <v>4152</v>
      </c>
      <c r="C1552" s="44" t="s">
        <v>4153</v>
      </c>
      <c r="D1552" s="44" t="s">
        <v>145</v>
      </c>
      <c r="E1552" s="44" t="s">
        <v>51</v>
      </c>
      <c r="G1552" s="44">
        <v>908</v>
      </c>
      <c r="H1552" s="44" t="s">
        <v>52</v>
      </c>
    </row>
    <row r="1553" spans="1:8">
      <c r="A1553" s="31">
        <f>COUNTIF('BOM Atual ZPCS12'!F:F,B1553)+(1-(SUMIF(Invoice!$A:$A,$B1553,Invoice!$B:$B)/100000000000))</f>
        <v>1</v>
      </c>
      <c r="B1553" s="52" t="s">
        <v>4154</v>
      </c>
      <c r="C1553" s="44" t="s">
        <v>4155</v>
      </c>
      <c r="D1553" s="44" t="s">
        <v>145</v>
      </c>
      <c r="E1553" s="44" t="s">
        <v>51</v>
      </c>
      <c r="G1553" s="44">
        <v>909</v>
      </c>
      <c r="H1553" s="44" t="s">
        <v>52</v>
      </c>
    </row>
    <row r="1554" spans="1:8">
      <c r="A1554" s="31">
        <f>COUNTIF('BOM Atual ZPCS12'!F:F,B1554)+(1-(SUMIF(Invoice!$A:$A,$B1554,Invoice!$B:$B)/100000000000))</f>
        <v>1</v>
      </c>
      <c r="B1554" s="52" t="s">
        <v>4156</v>
      </c>
      <c r="C1554" s="44" t="s">
        <v>4157</v>
      </c>
      <c r="D1554" s="44" t="s">
        <v>145</v>
      </c>
      <c r="E1554" s="44" t="s">
        <v>51</v>
      </c>
      <c r="G1554" s="44">
        <v>909</v>
      </c>
      <c r="H1554" s="44" t="s">
        <v>52</v>
      </c>
    </row>
    <row r="1555" spans="1:8">
      <c r="A1555" s="31">
        <f>COUNTIF('BOM Atual ZPCS12'!F:F,B1555)+(1-(SUMIF(Invoice!$A:$A,$B1555,Invoice!$B:$B)/100000000000))</f>
        <v>2</v>
      </c>
      <c r="B1555" s="52" t="s">
        <v>4158</v>
      </c>
      <c r="C1555" s="44" t="s">
        <v>4159</v>
      </c>
      <c r="D1555" s="44" t="s">
        <v>145</v>
      </c>
      <c r="E1555" s="44" t="s">
        <v>51</v>
      </c>
      <c r="G1555" s="44">
        <v>910</v>
      </c>
      <c r="H1555" s="44" t="s">
        <v>2435</v>
      </c>
    </row>
    <row r="1556" spans="1:8">
      <c r="A1556" s="31">
        <f>COUNTIF('BOM Atual ZPCS12'!F:F,B1556)+(1-(SUMIF(Invoice!$A:$A,$B1556,Invoice!$B:$B)/100000000000))</f>
        <v>1.9999999000000002</v>
      </c>
      <c r="B1556" s="52" t="s">
        <v>4160</v>
      </c>
      <c r="C1556" s="44" t="s">
        <v>4161</v>
      </c>
      <c r="D1556" s="44" t="s">
        <v>145</v>
      </c>
      <c r="E1556" s="44" t="s">
        <v>51</v>
      </c>
      <c r="G1556" s="44">
        <v>910</v>
      </c>
      <c r="H1556" s="44" t="s">
        <v>2435</v>
      </c>
    </row>
    <row r="1557" spans="1:8">
      <c r="A1557" s="31">
        <f>COUNTIF('BOM Atual ZPCS12'!F:F,B1557)+(1-(SUMIF(Invoice!$A:$A,$B1557,Invoice!$B:$B)/100000000000))</f>
        <v>2</v>
      </c>
      <c r="B1557" s="52" t="s">
        <v>4162</v>
      </c>
      <c r="C1557" s="44" t="s">
        <v>4163</v>
      </c>
      <c r="D1557" s="44" t="s">
        <v>145</v>
      </c>
      <c r="E1557" s="44" t="s">
        <v>51</v>
      </c>
      <c r="G1557" s="44">
        <v>910</v>
      </c>
      <c r="H1557" s="44" t="s">
        <v>2435</v>
      </c>
    </row>
    <row r="1558" spans="1:8">
      <c r="A1558" s="31">
        <f>COUNTIF('BOM Atual ZPCS12'!F:F,B1558)+(1-(SUMIF(Invoice!$A:$A,$B1558,Invoice!$B:$B)/100000000000))</f>
        <v>2</v>
      </c>
      <c r="B1558" s="52" t="s">
        <v>1904</v>
      </c>
      <c r="C1558" s="44" t="s">
        <v>1905</v>
      </c>
      <c r="D1558" s="44" t="s">
        <v>145</v>
      </c>
      <c r="E1558" s="44" t="s">
        <v>51</v>
      </c>
      <c r="G1558" s="44">
        <v>910</v>
      </c>
      <c r="H1558" s="44" t="s">
        <v>2435</v>
      </c>
    </row>
    <row r="1559" spans="1:8">
      <c r="A1559" s="31">
        <f>COUNTIF('BOM Atual ZPCS12'!F:F,B1559)+(1-(SUMIF(Invoice!$A:$A,$B1559,Invoice!$B:$B)/100000000000))</f>
        <v>2</v>
      </c>
      <c r="B1559" s="52" t="s">
        <v>1906</v>
      </c>
      <c r="C1559" s="44" t="s">
        <v>1907</v>
      </c>
      <c r="D1559" s="44" t="s">
        <v>145</v>
      </c>
      <c r="E1559" s="44" t="s">
        <v>51</v>
      </c>
      <c r="G1559" s="44">
        <v>910</v>
      </c>
      <c r="H1559" s="44" t="s">
        <v>2435</v>
      </c>
    </row>
    <row r="1560" spans="1:8">
      <c r="A1560" s="31">
        <f>COUNTIF('BOM Atual ZPCS12'!F:F,B1560)+(1-(SUMIF(Invoice!$A:$A,$B1560,Invoice!$B:$B)/100000000000))</f>
        <v>1.9999999800000001</v>
      </c>
      <c r="B1560" s="52" t="s">
        <v>1908</v>
      </c>
      <c r="C1560" s="44" t="s">
        <v>1909</v>
      </c>
      <c r="D1560" s="44" t="s">
        <v>145</v>
      </c>
      <c r="E1560" s="44" t="s">
        <v>51</v>
      </c>
      <c r="G1560" s="44">
        <v>910</v>
      </c>
      <c r="H1560" s="44" t="s">
        <v>2435</v>
      </c>
    </row>
    <row r="1561" spans="1:8">
      <c r="A1561" s="31">
        <f>COUNTIF('BOM Atual ZPCS12'!F:F,B1561)+(1-(SUMIF(Invoice!$A:$A,$B1561,Invoice!$B:$B)/100000000000))</f>
        <v>1</v>
      </c>
      <c r="B1561" s="52" t="s">
        <v>4164</v>
      </c>
      <c r="C1561" s="44" t="s">
        <v>4165</v>
      </c>
      <c r="D1561" s="44" t="s">
        <v>145</v>
      </c>
      <c r="E1561" s="44" t="s">
        <v>51</v>
      </c>
      <c r="G1561" s="44">
        <v>911</v>
      </c>
      <c r="H1561" s="44" t="s">
        <v>52</v>
      </c>
    </row>
    <row r="1562" spans="1:8">
      <c r="A1562" s="31">
        <f>COUNTIF('BOM Atual ZPCS12'!F:F,B1562)+(1-(SUMIF(Invoice!$A:$A,$B1562,Invoice!$B:$B)/100000000000))</f>
        <v>1</v>
      </c>
      <c r="B1562" s="52" t="s">
        <v>4166</v>
      </c>
      <c r="C1562" s="44" t="s">
        <v>4167</v>
      </c>
      <c r="D1562" s="44" t="s">
        <v>145</v>
      </c>
      <c r="E1562" s="44" t="s">
        <v>51</v>
      </c>
      <c r="G1562" s="44">
        <v>911</v>
      </c>
      <c r="H1562" s="44" t="s">
        <v>52</v>
      </c>
    </row>
    <row r="1563" spans="1:8">
      <c r="A1563" s="31">
        <f>COUNTIF('BOM Atual ZPCS12'!F:F,B1563)+(1-(SUMIF(Invoice!$A:$A,$B1563,Invoice!$B:$B)/100000000000))</f>
        <v>1.99999997</v>
      </c>
      <c r="B1563" s="52" t="s">
        <v>1923</v>
      </c>
      <c r="C1563" s="44" t="s">
        <v>1924</v>
      </c>
      <c r="D1563" s="44" t="s">
        <v>145</v>
      </c>
      <c r="E1563" s="44" t="s">
        <v>51</v>
      </c>
      <c r="G1563" s="44">
        <v>912</v>
      </c>
      <c r="H1563" s="44" t="s">
        <v>52</v>
      </c>
    </row>
    <row r="1564" spans="1:8">
      <c r="A1564" s="31">
        <f>COUNTIF('BOM Atual ZPCS12'!F:F,B1564)+(1-(SUMIF(Invoice!$A:$A,$B1564,Invoice!$B:$B)/100000000000))</f>
        <v>2</v>
      </c>
      <c r="B1564" s="52" t="s">
        <v>1925</v>
      </c>
      <c r="C1564" s="44" t="s">
        <v>1926</v>
      </c>
      <c r="D1564" s="44" t="s">
        <v>145</v>
      </c>
      <c r="E1564" s="44" t="s">
        <v>51</v>
      </c>
      <c r="G1564" s="44">
        <v>912</v>
      </c>
      <c r="H1564" s="44" t="s">
        <v>52</v>
      </c>
    </row>
    <row r="1565" spans="1:8">
      <c r="A1565" s="31">
        <f>COUNTIF('BOM Atual ZPCS12'!F:F,B1565)+(1-(SUMIF(Invoice!$A:$A,$B1565,Invoice!$B:$B)/100000000000))</f>
        <v>2</v>
      </c>
      <c r="B1565" s="52" t="s">
        <v>1927</v>
      </c>
      <c r="C1565" s="44" t="s">
        <v>1928</v>
      </c>
      <c r="D1565" s="44" t="s">
        <v>145</v>
      </c>
      <c r="E1565" s="44" t="s">
        <v>51</v>
      </c>
      <c r="G1565" s="44">
        <v>912</v>
      </c>
      <c r="H1565" s="44" t="s">
        <v>52</v>
      </c>
    </row>
    <row r="1566" spans="1:8">
      <c r="A1566" s="31">
        <f>COUNTIF('BOM Atual ZPCS12'!F:F,B1566)+(1-(SUMIF(Invoice!$A:$A,$B1566,Invoice!$B:$B)/100000000000))</f>
        <v>1.9999999800000001</v>
      </c>
      <c r="B1566" s="52" t="s">
        <v>1947</v>
      </c>
      <c r="C1566" s="44" t="s">
        <v>4168</v>
      </c>
      <c r="D1566" s="44" t="s">
        <v>145</v>
      </c>
      <c r="E1566" s="44" t="s">
        <v>51</v>
      </c>
      <c r="G1566" s="44">
        <v>914</v>
      </c>
      <c r="H1566" s="44" t="s">
        <v>52</v>
      </c>
    </row>
    <row r="1567" spans="1:8">
      <c r="A1567" s="31">
        <f>COUNTIF('BOM Atual ZPCS12'!F:F,B1567)+(1-(SUMIF(Invoice!$A:$A,$B1567,Invoice!$B:$B)/100000000000))</f>
        <v>2</v>
      </c>
      <c r="B1567" s="52" t="s">
        <v>1949</v>
      </c>
      <c r="C1567" s="44" t="s">
        <v>4168</v>
      </c>
      <c r="D1567" s="44" t="s">
        <v>145</v>
      </c>
      <c r="E1567" s="44" t="s">
        <v>51</v>
      </c>
      <c r="G1567" s="44">
        <v>914</v>
      </c>
      <c r="H1567" s="44" t="s">
        <v>52</v>
      </c>
    </row>
    <row r="1568" spans="1:8">
      <c r="A1568" s="31">
        <f>COUNTIF('BOM Atual ZPCS12'!F:F,B1568)+(1-(SUMIF(Invoice!$A:$A,$B1568,Invoice!$B:$B)/100000000000))</f>
        <v>2</v>
      </c>
      <c r="B1568" s="52" t="s">
        <v>1950</v>
      </c>
      <c r="C1568" s="44" t="s">
        <v>4168</v>
      </c>
      <c r="D1568" s="44" t="s">
        <v>145</v>
      </c>
      <c r="E1568" s="44" t="s">
        <v>51</v>
      </c>
      <c r="G1568" s="44">
        <v>914</v>
      </c>
      <c r="H1568" s="44" t="s">
        <v>52</v>
      </c>
    </row>
    <row r="1569" spans="1:8">
      <c r="A1569" s="31">
        <f>COUNTIF('BOM Atual ZPCS12'!F:F,B1569)+(1-(SUMIF(Invoice!$A:$A,$B1569,Invoice!$B:$B)/100000000000))</f>
        <v>1</v>
      </c>
      <c r="B1569" s="52" t="s">
        <v>4169</v>
      </c>
      <c r="C1569" s="44" t="s">
        <v>4170</v>
      </c>
      <c r="D1569" s="44" t="s">
        <v>145</v>
      </c>
      <c r="E1569" s="44" t="s">
        <v>51</v>
      </c>
      <c r="G1569" s="44">
        <v>915</v>
      </c>
      <c r="H1569" s="44" t="s">
        <v>52</v>
      </c>
    </row>
    <row r="1570" spans="1:8">
      <c r="A1570" s="31">
        <f>COUNTIF('BOM Atual ZPCS12'!F:F,B1570)+(1-(SUMIF(Invoice!$A:$A,$B1570,Invoice!$B:$B)/100000000000))</f>
        <v>1</v>
      </c>
      <c r="B1570" s="52" t="s">
        <v>4171</v>
      </c>
      <c r="C1570" s="44" t="s">
        <v>4172</v>
      </c>
      <c r="D1570" s="44" t="s">
        <v>145</v>
      </c>
      <c r="E1570" s="44" t="s">
        <v>51</v>
      </c>
      <c r="G1570" s="44">
        <v>915</v>
      </c>
      <c r="H1570" s="44" t="s">
        <v>52</v>
      </c>
    </row>
    <row r="1571" spans="1:8">
      <c r="A1571" s="31">
        <f>COUNTIF('BOM Atual ZPCS12'!F:F,B1571)+(1-(SUMIF(Invoice!$A:$A,$B1571,Invoice!$B:$B)/100000000000))</f>
        <v>1</v>
      </c>
      <c r="B1571" s="52" t="s">
        <v>4173</v>
      </c>
      <c r="C1571" s="44" t="s">
        <v>4174</v>
      </c>
      <c r="D1571" s="44" t="s">
        <v>145</v>
      </c>
      <c r="E1571" s="44" t="s">
        <v>51</v>
      </c>
      <c r="G1571" s="44">
        <v>915</v>
      </c>
      <c r="H1571" s="44" t="s">
        <v>52</v>
      </c>
    </row>
    <row r="1572" spans="1:8">
      <c r="A1572" s="31">
        <f>COUNTIF('BOM Atual ZPCS12'!F:F,B1572)+(1-(SUMIF(Invoice!$A:$A,$B1572,Invoice!$B:$B)/100000000000))</f>
        <v>1</v>
      </c>
      <c r="B1572" s="52" t="s">
        <v>4175</v>
      </c>
      <c r="C1572" s="44" t="s">
        <v>4176</v>
      </c>
      <c r="D1572" s="44" t="s">
        <v>145</v>
      </c>
      <c r="E1572" s="44" t="s">
        <v>51</v>
      </c>
      <c r="G1572" s="44">
        <v>916</v>
      </c>
      <c r="H1572" s="44" t="s">
        <v>52</v>
      </c>
    </row>
    <row r="1573" spans="1:8">
      <c r="A1573" s="31">
        <f>COUNTIF('BOM Atual ZPCS12'!F:F,B1573)+(1-(SUMIF(Invoice!$A:$A,$B1573,Invoice!$B:$B)/100000000000))</f>
        <v>1</v>
      </c>
      <c r="B1573" s="52" t="s">
        <v>4177</v>
      </c>
      <c r="C1573" s="44" t="s">
        <v>4178</v>
      </c>
      <c r="D1573" s="44" t="s">
        <v>145</v>
      </c>
      <c r="E1573" s="44" t="s">
        <v>51</v>
      </c>
      <c r="G1573" s="44">
        <v>916</v>
      </c>
      <c r="H1573" s="44" t="s">
        <v>52</v>
      </c>
    </row>
    <row r="1574" spans="1:8">
      <c r="A1574" s="31">
        <f>COUNTIF('BOM Atual ZPCS12'!F:F,B1574)+(1-(SUMIF(Invoice!$A:$A,$B1574,Invoice!$B:$B)/100000000000))</f>
        <v>2</v>
      </c>
      <c r="B1574" s="52" t="s">
        <v>1973</v>
      </c>
      <c r="C1574" s="44" t="s">
        <v>1974</v>
      </c>
      <c r="D1574" s="44" t="s">
        <v>145</v>
      </c>
      <c r="E1574" s="44" t="s">
        <v>51</v>
      </c>
      <c r="G1574" s="44">
        <v>917</v>
      </c>
      <c r="H1574" s="44" t="s">
        <v>52</v>
      </c>
    </row>
    <row r="1575" spans="1:8">
      <c r="A1575" s="31">
        <f>COUNTIF('BOM Atual ZPCS12'!F:F,B1575)+(1-(SUMIF(Invoice!$A:$A,$B1575,Invoice!$B:$B)/100000000000))</f>
        <v>2</v>
      </c>
      <c r="B1575" s="52" t="s">
        <v>1975</v>
      </c>
      <c r="C1575" s="44" t="s">
        <v>1976</v>
      </c>
      <c r="D1575" s="44" t="s">
        <v>145</v>
      </c>
      <c r="E1575" s="44" t="s">
        <v>51</v>
      </c>
      <c r="G1575" s="44">
        <v>917</v>
      </c>
      <c r="H1575" s="44" t="s">
        <v>52</v>
      </c>
    </row>
    <row r="1576" spans="1:8">
      <c r="A1576" s="31">
        <f>COUNTIF('BOM Atual ZPCS12'!F:F,B1576)+(1-(SUMIF(Invoice!$A:$A,$B1576,Invoice!$B:$B)/100000000000))</f>
        <v>1.9999999750000002</v>
      </c>
      <c r="B1576" s="52" t="s">
        <v>1977</v>
      </c>
      <c r="C1576" s="44" t="s">
        <v>1978</v>
      </c>
      <c r="D1576" s="44" t="s">
        <v>145</v>
      </c>
      <c r="E1576" s="44" t="s">
        <v>51</v>
      </c>
      <c r="G1576" s="44">
        <v>917</v>
      </c>
      <c r="H1576" s="44" t="s">
        <v>52</v>
      </c>
    </row>
    <row r="1577" spans="1:8">
      <c r="A1577" s="31">
        <f>COUNTIF('BOM Atual ZPCS12'!F:F,B1577)+(1-(SUMIF(Invoice!$A:$A,$B1577,Invoice!$B:$B)/100000000000))</f>
        <v>1</v>
      </c>
      <c r="B1577" s="52" t="s">
        <v>4179</v>
      </c>
      <c r="C1577" s="44" t="s">
        <v>4180</v>
      </c>
      <c r="D1577" s="44" t="s">
        <v>145</v>
      </c>
      <c r="E1577" s="44" t="s">
        <v>51</v>
      </c>
      <c r="G1577" s="44">
        <v>918</v>
      </c>
      <c r="H1577" s="44" t="s">
        <v>52</v>
      </c>
    </row>
    <row r="1578" spans="1:8">
      <c r="A1578" s="31">
        <f>COUNTIF('BOM Atual ZPCS12'!F:F,B1578)+(1-(SUMIF(Invoice!$A:$A,$B1578,Invoice!$B:$B)/100000000000))</f>
        <v>1</v>
      </c>
      <c r="B1578" s="52" t="s">
        <v>4181</v>
      </c>
      <c r="C1578" s="44" t="s">
        <v>4182</v>
      </c>
      <c r="D1578" s="44" t="s">
        <v>145</v>
      </c>
      <c r="E1578" s="44" t="s">
        <v>51</v>
      </c>
      <c r="G1578" s="44">
        <v>918</v>
      </c>
      <c r="H1578" s="44" t="s">
        <v>52</v>
      </c>
    </row>
    <row r="1579" spans="1:8">
      <c r="A1579" s="31">
        <f>COUNTIF('BOM Atual ZPCS12'!F:F,B1579)+(1-(SUMIF(Invoice!$A:$A,$B1579,Invoice!$B:$B)/100000000000))</f>
        <v>1</v>
      </c>
      <c r="B1579" s="52" t="s">
        <v>4183</v>
      </c>
      <c r="C1579" s="44" t="s">
        <v>4184</v>
      </c>
      <c r="D1579" s="44" t="s">
        <v>145</v>
      </c>
      <c r="E1579" s="44" t="s">
        <v>51</v>
      </c>
      <c r="G1579" s="44">
        <v>918</v>
      </c>
      <c r="H1579" s="44" t="s">
        <v>52</v>
      </c>
    </row>
    <row r="1580" spans="1:8">
      <c r="A1580" s="31">
        <f>COUNTIF('BOM Atual ZPCS12'!F:F,B1580)+(1-(SUMIF(Invoice!$A:$A,$B1580,Invoice!$B:$B)/100000000000))</f>
        <v>2</v>
      </c>
      <c r="B1580" s="52" t="s">
        <v>1979</v>
      </c>
      <c r="C1580" s="44" t="s">
        <v>1980</v>
      </c>
      <c r="D1580" s="44" t="s">
        <v>145</v>
      </c>
      <c r="E1580" s="44" t="s">
        <v>51</v>
      </c>
      <c r="G1580" s="44">
        <v>919</v>
      </c>
      <c r="H1580" s="44" t="s">
        <v>52</v>
      </c>
    </row>
    <row r="1581" spans="1:8">
      <c r="A1581" s="31">
        <f>COUNTIF('BOM Atual ZPCS12'!F:F,B1581)+(1-(SUMIF(Invoice!$A:$A,$B1581,Invoice!$B:$B)/100000000000))</f>
        <v>1.9999999625</v>
      </c>
      <c r="B1581" s="52" t="s">
        <v>1981</v>
      </c>
      <c r="C1581" s="44" t="s">
        <v>1982</v>
      </c>
      <c r="D1581" s="44" t="s">
        <v>145</v>
      </c>
      <c r="E1581" s="44" t="s">
        <v>51</v>
      </c>
      <c r="G1581" s="44">
        <v>919</v>
      </c>
      <c r="H1581" s="44" t="s">
        <v>52</v>
      </c>
    </row>
    <row r="1582" spans="1:8">
      <c r="A1582" s="31">
        <f>COUNTIF('BOM Atual ZPCS12'!F:F,B1582)+(1-(SUMIF(Invoice!$A:$A,$B1582,Invoice!$B:$B)/100000000000))</f>
        <v>2</v>
      </c>
      <c r="B1582" s="52" t="s">
        <v>1983</v>
      </c>
      <c r="C1582" s="44" t="s">
        <v>1984</v>
      </c>
      <c r="D1582" s="44" t="s">
        <v>145</v>
      </c>
      <c r="E1582" s="44" t="s">
        <v>51</v>
      </c>
      <c r="G1582" s="44">
        <v>919</v>
      </c>
      <c r="H1582" s="44" t="s">
        <v>52</v>
      </c>
    </row>
    <row r="1583" spans="1:8">
      <c r="A1583" s="31">
        <f>COUNTIF('BOM Atual ZPCS12'!F:F,B1583)+(1-(SUMIF(Invoice!$A:$A,$B1583,Invoice!$B:$B)/100000000000))</f>
        <v>1</v>
      </c>
      <c r="B1583" s="52" t="s">
        <v>4185</v>
      </c>
      <c r="C1583" s="44" t="s">
        <v>4186</v>
      </c>
      <c r="D1583" s="44" t="s">
        <v>145</v>
      </c>
      <c r="E1583" s="44" t="s">
        <v>51</v>
      </c>
      <c r="G1583" s="44">
        <v>921</v>
      </c>
      <c r="H1583" s="44" t="s">
        <v>2435</v>
      </c>
    </row>
    <row r="1584" spans="1:8">
      <c r="A1584" s="31">
        <f>COUNTIF('BOM Atual ZPCS12'!F:F,B1584)+(1-(SUMIF(Invoice!$A:$A,$B1584,Invoice!$B:$B)/100000000000))</f>
        <v>1</v>
      </c>
      <c r="B1584" s="52" t="s">
        <v>4187</v>
      </c>
      <c r="C1584" s="44" t="s">
        <v>4188</v>
      </c>
      <c r="D1584" s="44" t="s">
        <v>145</v>
      </c>
      <c r="E1584" s="44" t="s">
        <v>51</v>
      </c>
      <c r="G1584" s="44">
        <v>921</v>
      </c>
      <c r="H1584" s="44" t="s">
        <v>2435</v>
      </c>
    </row>
    <row r="1585" spans="1:8">
      <c r="A1585" s="31">
        <f>COUNTIF('BOM Atual ZPCS12'!F:F,B1585)+(1-(SUMIF(Invoice!$A:$A,$B1585,Invoice!$B:$B)/100000000000))</f>
        <v>1</v>
      </c>
      <c r="B1585" s="52" t="s">
        <v>4189</v>
      </c>
      <c r="C1585" s="44" t="s">
        <v>4190</v>
      </c>
      <c r="D1585" s="44" t="s">
        <v>145</v>
      </c>
      <c r="E1585" s="44" t="s">
        <v>51</v>
      </c>
      <c r="G1585" s="44">
        <v>921</v>
      </c>
      <c r="H1585" s="44" t="s">
        <v>2435</v>
      </c>
    </row>
    <row r="1586" spans="1:8">
      <c r="A1586" s="31">
        <f>COUNTIF('BOM Atual ZPCS12'!F:F,B1586)+(1-(SUMIF(Invoice!$A:$A,$B1586,Invoice!$B:$B)/100000000000))</f>
        <v>1</v>
      </c>
      <c r="B1586" s="52" t="s">
        <v>4191</v>
      </c>
      <c r="C1586" s="44" t="s">
        <v>4192</v>
      </c>
      <c r="D1586" s="44" t="s">
        <v>145</v>
      </c>
      <c r="E1586" s="44" t="s">
        <v>51</v>
      </c>
      <c r="G1586" s="44">
        <v>922</v>
      </c>
      <c r="H1586" s="44" t="s">
        <v>52</v>
      </c>
    </row>
    <row r="1587" spans="1:8">
      <c r="A1587" s="31">
        <f>COUNTIF('BOM Atual ZPCS12'!F:F,B1587)+(1-(SUMIF(Invoice!$A:$A,$B1587,Invoice!$B:$B)/100000000000))</f>
        <v>1</v>
      </c>
      <c r="B1587" s="52" t="s">
        <v>4193</v>
      </c>
      <c r="C1587" s="44" t="s">
        <v>4194</v>
      </c>
      <c r="D1587" s="44" t="s">
        <v>145</v>
      </c>
      <c r="E1587" s="44" t="s">
        <v>51</v>
      </c>
      <c r="G1587" s="44">
        <v>922</v>
      </c>
      <c r="H1587" s="44" t="s">
        <v>52</v>
      </c>
    </row>
    <row r="1588" spans="1:8">
      <c r="A1588" s="31">
        <f>COUNTIF('BOM Atual ZPCS12'!F:F,B1588)+(1-(SUMIF(Invoice!$A:$A,$B1588,Invoice!$B:$B)/100000000000))</f>
        <v>1</v>
      </c>
      <c r="B1588" s="52" t="s">
        <v>4195</v>
      </c>
      <c r="C1588" s="44" t="s">
        <v>4196</v>
      </c>
      <c r="D1588" s="44" t="s">
        <v>145</v>
      </c>
      <c r="E1588" s="44" t="s">
        <v>51</v>
      </c>
      <c r="G1588" s="44">
        <v>924</v>
      </c>
      <c r="H1588" s="44" t="s">
        <v>2435</v>
      </c>
    </row>
    <row r="1589" spans="1:8">
      <c r="A1589" s="31">
        <f>COUNTIF('BOM Atual ZPCS12'!F:F,B1589)+(1-(SUMIF(Invoice!$A:$A,$B1589,Invoice!$B:$B)/100000000000))</f>
        <v>1</v>
      </c>
      <c r="B1589" s="52" t="s">
        <v>4197</v>
      </c>
      <c r="C1589" s="44" t="s">
        <v>4198</v>
      </c>
      <c r="D1589" s="44" t="s">
        <v>145</v>
      </c>
      <c r="E1589" s="44" t="s">
        <v>51</v>
      </c>
      <c r="G1589" s="44">
        <v>924</v>
      </c>
      <c r="H1589" s="44" t="s">
        <v>2435</v>
      </c>
    </row>
    <row r="1590" spans="1:8">
      <c r="A1590" s="31">
        <f>COUNTIF('BOM Atual ZPCS12'!F:F,B1590)+(1-(SUMIF(Invoice!$A:$A,$B1590,Invoice!$B:$B)/100000000000))</f>
        <v>1</v>
      </c>
      <c r="B1590" s="52" t="s">
        <v>4199</v>
      </c>
      <c r="C1590" s="44" t="s">
        <v>4200</v>
      </c>
      <c r="D1590" s="44" t="s">
        <v>145</v>
      </c>
      <c r="E1590" s="44" t="s">
        <v>51</v>
      </c>
      <c r="G1590" s="44">
        <v>924</v>
      </c>
      <c r="H1590" s="44" t="s">
        <v>2435</v>
      </c>
    </row>
    <row r="1591" spans="1:8">
      <c r="A1591" s="31">
        <f>COUNTIF('BOM Atual ZPCS12'!F:F,B1591)+(1-(SUMIF(Invoice!$A:$A,$B1591,Invoice!$B:$B)/100000000000))</f>
        <v>1</v>
      </c>
      <c r="B1591" s="52" t="s">
        <v>4201</v>
      </c>
      <c r="C1591" s="44" t="s">
        <v>4202</v>
      </c>
      <c r="D1591" s="44" t="s">
        <v>145</v>
      </c>
      <c r="E1591" s="44" t="s">
        <v>51</v>
      </c>
      <c r="G1591" s="44">
        <v>924</v>
      </c>
      <c r="H1591" s="44" t="s">
        <v>2435</v>
      </c>
    </row>
    <row r="1592" spans="1:8">
      <c r="A1592" s="31">
        <f>COUNTIF('BOM Atual ZPCS12'!F:F,B1592)+(1-(SUMIF(Invoice!$A:$A,$B1592,Invoice!$B:$B)/100000000000))</f>
        <v>1.99999997</v>
      </c>
      <c r="B1592" s="52" t="s">
        <v>369</v>
      </c>
      <c r="C1592" s="44" t="s">
        <v>4203</v>
      </c>
      <c r="D1592" s="44" t="s">
        <v>145</v>
      </c>
      <c r="E1592" s="44" t="s">
        <v>51</v>
      </c>
      <c r="G1592" s="44">
        <v>925</v>
      </c>
      <c r="H1592" s="44" t="s">
        <v>52</v>
      </c>
    </row>
    <row r="1593" spans="1:8">
      <c r="A1593" s="31">
        <f>COUNTIF('BOM Atual ZPCS12'!F:F,B1593)+(1-(SUMIF(Invoice!$A:$A,$B1593,Invoice!$B:$B)/100000000000))</f>
        <v>2</v>
      </c>
      <c r="B1593" s="52" t="s">
        <v>371</v>
      </c>
      <c r="C1593" s="44" t="s">
        <v>4204</v>
      </c>
      <c r="D1593" s="44" t="s">
        <v>145</v>
      </c>
      <c r="E1593" s="44" t="s">
        <v>51</v>
      </c>
      <c r="G1593" s="44">
        <v>925</v>
      </c>
      <c r="H1593" s="44" t="s">
        <v>52</v>
      </c>
    </row>
    <row r="1594" spans="1:8">
      <c r="A1594" s="31">
        <f>COUNTIF('BOM Atual ZPCS12'!F:F,B1594)+(1-(SUMIF(Invoice!$A:$A,$B1594,Invoice!$B:$B)/100000000000))</f>
        <v>1</v>
      </c>
      <c r="B1594" s="52" t="s">
        <v>4205</v>
      </c>
      <c r="C1594" s="44" t="s">
        <v>4206</v>
      </c>
      <c r="D1594" s="44" t="s">
        <v>145</v>
      </c>
      <c r="E1594" s="44" t="s">
        <v>51</v>
      </c>
      <c r="G1594" s="44">
        <v>926</v>
      </c>
      <c r="H1594" s="44" t="s">
        <v>52</v>
      </c>
    </row>
    <row r="1595" spans="1:8">
      <c r="A1595" s="31">
        <f>COUNTIF('BOM Atual ZPCS12'!F:F,B1595)+(1-(SUMIF(Invoice!$A:$A,$B1595,Invoice!$B:$B)/100000000000))</f>
        <v>1</v>
      </c>
      <c r="B1595" s="52" t="s">
        <v>4207</v>
      </c>
      <c r="C1595" s="44" t="s">
        <v>4208</v>
      </c>
      <c r="D1595" s="44" t="s">
        <v>145</v>
      </c>
      <c r="E1595" s="44" t="s">
        <v>51</v>
      </c>
      <c r="G1595" s="44">
        <v>926</v>
      </c>
      <c r="H1595" s="44" t="s">
        <v>52</v>
      </c>
    </row>
    <row r="1596" spans="1:8">
      <c r="A1596" s="31">
        <f>COUNTIF('BOM Atual ZPCS12'!F:F,B1596)+(1-(SUMIF(Invoice!$A:$A,$B1596,Invoice!$B:$B)/100000000000))</f>
        <v>2</v>
      </c>
      <c r="B1596" s="52" t="s">
        <v>341</v>
      </c>
      <c r="C1596" s="44" t="s">
        <v>4209</v>
      </c>
      <c r="D1596" s="44" t="s">
        <v>145</v>
      </c>
      <c r="E1596" s="44" t="s">
        <v>51</v>
      </c>
      <c r="G1596" s="44">
        <v>927</v>
      </c>
      <c r="H1596" s="44" t="s">
        <v>52</v>
      </c>
    </row>
    <row r="1597" spans="1:8">
      <c r="A1597" s="31">
        <f>COUNTIF('BOM Atual ZPCS12'!F:F,B1597)+(1-(SUMIF(Invoice!$A:$A,$B1597,Invoice!$B:$B)/100000000000))</f>
        <v>1.9999999850000001</v>
      </c>
      <c r="B1597" s="52" t="s">
        <v>343</v>
      </c>
      <c r="C1597" s="44" t="s">
        <v>344</v>
      </c>
      <c r="D1597" s="44" t="s">
        <v>145</v>
      </c>
      <c r="E1597" s="44" t="s">
        <v>51</v>
      </c>
      <c r="G1597" s="44">
        <v>927</v>
      </c>
      <c r="H1597" s="44" t="s">
        <v>52</v>
      </c>
    </row>
    <row r="1598" spans="1:8">
      <c r="A1598" s="31">
        <f>COUNTIF('BOM Atual ZPCS12'!F:F,B1598)+(1-(SUMIF(Invoice!$A:$A,$B1598,Invoice!$B:$B)/100000000000))</f>
        <v>1</v>
      </c>
      <c r="B1598" s="52" t="s">
        <v>4210</v>
      </c>
      <c r="C1598" s="44" t="s">
        <v>4211</v>
      </c>
      <c r="D1598" s="44" t="s">
        <v>145</v>
      </c>
      <c r="E1598" s="44" t="s">
        <v>51</v>
      </c>
      <c r="G1598" s="44">
        <v>928</v>
      </c>
      <c r="H1598" s="44" t="s">
        <v>52</v>
      </c>
    </row>
    <row r="1599" spans="1:8">
      <c r="A1599" s="31">
        <f>COUNTIF('BOM Atual ZPCS12'!F:F,B1599)+(1-(SUMIF(Invoice!$A:$A,$B1599,Invoice!$B:$B)/100000000000))</f>
        <v>1</v>
      </c>
      <c r="B1599" s="52" t="s">
        <v>4212</v>
      </c>
      <c r="C1599" s="44" t="s">
        <v>4213</v>
      </c>
      <c r="D1599" s="44" t="s">
        <v>145</v>
      </c>
      <c r="E1599" s="44" t="s">
        <v>51</v>
      </c>
      <c r="G1599" s="44">
        <v>928</v>
      </c>
      <c r="H1599" s="44" t="s">
        <v>52</v>
      </c>
    </row>
    <row r="1600" spans="1:8">
      <c r="A1600" s="31">
        <f>COUNTIF('BOM Atual ZPCS12'!F:F,B1600)+(1-(SUMIF(Invoice!$A:$A,$B1600,Invoice!$B:$B)/100000000000))</f>
        <v>2</v>
      </c>
      <c r="B1600" s="52" t="s">
        <v>362</v>
      </c>
      <c r="C1600" s="44" t="s">
        <v>4214</v>
      </c>
      <c r="D1600" s="44" t="s">
        <v>145</v>
      </c>
      <c r="E1600" s="44" t="s">
        <v>51</v>
      </c>
      <c r="G1600" s="44">
        <v>929</v>
      </c>
      <c r="H1600" s="44" t="s">
        <v>52</v>
      </c>
    </row>
    <row r="1601" spans="1:8">
      <c r="A1601" s="31">
        <f>COUNTIF('BOM Atual ZPCS12'!F:F,B1601)+(1-(SUMIF(Invoice!$A:$A,$B1601,Invoice!$B:$B)/100000000000))</f>
        <v>2</v>
      </c>
      <c r="B1601" s="52" t="s">
        <v>364</v>
      </c>
      <c r="C1601" s="44" t="s">
        <v>4215</v>
      </c>
      <c r="D1601" s="44" t="s">
        <v>145</v>
      </c>
      <c r="E1601" s="44" t="s">
        <v>51</v>
      </c>
      <c r="G1601" s="44">
        <v>929</v>
      </c>
      <c r="H1601" s="44" t="s">
        <v>52</v>
      </c>
    </row>
    <row r="1602" spans="1:8">
      <c r="A1602" s="31">
        <f>COUNTIF('BOM Atual ZPCS12'!F:F,B1602)+(1-(SUMIF(Invoice!$A:$A,$B1602,Invoice!$B:$B)/100000000000))</f>
        <v>1.9999999850000001</v>
      </c>
      <c r="B1602" s="52" t="s">
        <v>366</v>
      </c>
      <c r="C1602" s="44" t="s">
        <v>4216</v>
      </c>
      <c r="D1602" s="44" t="s">
        <v>145</v>
      </c>
      <c r="E1602" s="44" t="s">
        <v>51</v>
      </c>
      <c r="G1602" s="44">
        <v>929</v>
      </c>
      <c r="H1602" s="44" t="s">
        <v>52</v>
      </c>
    </row>
    <row r="1603" spans="1:8">
      <c r="A1603" s="31">
        <f>COUNTIF('BOM Atual ZPCS12'!F:F,B1603)+(1-(SUMIF(Invoice!$A:$A,$B1603,Invoice!$B:$B)/100000000000))</f>
        <v>1</v>
      </c>
      <c r="B1603" s="52" t="s">
        <v>4217</v>
      </c>
      <c r="C1603" s="44" t="s">
        <v>4218</v>
      </c>
      <c r="D1603" s="44" t="s">
        <v>145</v>
      </c>
      <c r="E1603" s="44" t="s">
        <v>51</v>
      </c>
      <c r="G1603" s="44">
        <v>930</v>
      </c>
      <c r="H1603" s="44" t="s">
        <v>52</v>
      </c>
    </row>
    <row r="1604" spans="1:8">
      <c r="A1604" s="31">
        <f>COUNTIF('BOM Atual ZPCS12'!F:F,B1604)+(1-(SUMIF(Invoice!$A:$A,$B1604,Invoice!$B:$B)/100000000000))</f>
        <v>1</v>
      </c>
      <c r="B1604" s="52" t="s">
        <v>4219</v>
      </c>
      <c r="C1604" s="44" t="s">
        <v>4220</v>
      </c>
      <c r="D1604" s="44" t="s">
        <v>145</v>
      </c>
      <c r="E1604" s="44" t="s">
        <v>51</v>
      </c>
      <c r="G1604" s="44">
        <v>930</v>
      </c>
      <c r="H1604" s="44" t="s">
        <v>52</v>
      </c>
    </row>
    <row r="1605" spans="1:8">
      <c r="A1605" s="31">
        <f>COUNTIF('BOM Atual ZPCS12'!F:F,B1605)+(1-(SUMIF(Invoice!$A:$A,$B1605,Invoice!$B:$B)/100000000000))</f>
        <v>1</v>
      </c>
      <c r="B1605" s="52" t="s">
        <v>4221</v>
      </c>
      <c r="C1605" s="44" t="s">
        <v>4222</v>
      </c>
      <c r="D1605" s="44" t="s">
        <v>145</v>
      </c>
      <c r="E1605" s="44" t="s">
        <v>51</v>
      </c>
      <c r="G1605" s="44">
        <v>931</v>
      </c>
      <c r="H1605" s="44" t="s">
        <v>52</v>
      </c>
    </row>
    <row r="1606" spans="1:8">
      <c r="A1606" s="31">
        <f>COUNTIF('BOM Atual ZPCS12'!F:F,B1606)+(1-(SUMIF(Invoice!$A:$A,$B1606,Invoice!$B:$B)/100000000000))</f>
        <v>1</v>
      </c>
      <c r="B1606" s="52" t="s">
        <v>4223</v>
      </c>
      <c r="C1606" s="44" t="s">
        <v>4224</v>
      </c>
      <c r="D1606" s="44" t="s">
        <v>145</v>
      </c>
      <c r="E1606" s="44" t="s">
        <v>51</v>
      </c>
      <c r="G1606" s="44">
        <v>931</v>
      </c>
      <c r="H1606" s="44" t="s">
        <v>52</v>
      </c>
    </row>
    <row r="1607" spans="1:8">
      <c r="A1607" s="31">
        <f>COUNTIF('BOM Atual ZPCS12'!F:F,B1607)+(1-(SUMIF(Invoice!$A:$A,$B1607,Invoice!$B:$B)/100000000000))</f>
        <v>2</v>
      </c>
      <c r="B1607" s="52" t="s">
        <v>424</v>
      </c>
      <c r="C1607" s="44" t="s">
        <v>425</v>
      </c>
      <c r="D1607" s="44" t="s">
        <v>145</v>
      </c>
      <c r="E1607" s="44" t="s">
        <v>51</v>
      </c>
      <c r="G1607" s="44">
        <v>932</v>
      </c>
      <c r="H1607" s="44" t="s">
        <v>2435</v>
      </c>
    </row>
    <row r="1608" spans="1:8">
      <c r="A1608" s="31">
        <f>COUNTIF('BOM Atual ZPCS12'!F:F,B1608)+(1-(SUMIF(Invoice!$A:$A,$B1608,Invoice!$B:$B)/100000000000))</f>
        <v>1.9999999550000001</v>
      </c>
      <c r="B1608" s="52" t="s">
        <v>426</v>
      </c>
      <c r="C1608" s="44" t="s">
        <v>4225</v>
      </c>
      <c r="D1608" s="44" t="s">
        <v>145</v>
      </c>
      <c r="E1608" s="44" t="s">
        <v>51</v>
      </c>
      <c r="G1608" s="44">
        <v>932</v>
      </c>
      <c r="H1608" s="44" t="s">
        <v>2435</v>
      </c>
    </row>
    <row r="1609" spans="1:8">
      <c r="A1609" s="31">
        <f>COUNTIF('BOM Atual ZPCS12'!F:F,B1609)+(1-(SUMIF(Invoice!$A:$A,$B1609,Invoice!$B:$B)/100000000000))</f>
        <v>2</v>
      </c>
      <c r="B1609" s="52" t="s">
        <v>428</v>
      </c>
      <c r="C1609" s="44" t="s">
        <v>4225</v>
      </c>
      <c r="D1609" s="44" t="s">
        <v>145</v>
      </c>
      <c r="E1609" s="44" t="s">
        <v>51</v>
      </c>
      <c r="G1609" s="44">
        <v>932</v>
      </c>
      <c r="H1609" s="44" t="s">
        <v>2435</v>
      </c>
    </row>
    <row r="1610" spans="1:8">
      <c r="A1610" s="31">
        <f>COUNTIF('BOM Atual ZPCS12'!F:F,B1610)+(1-(SUMIF(Invoice!$A:$A,$B1610,Invoice!$B:$B)/100000000000))</f>
        <v>2</v>
      </c>
      <c r="B1610" s="52" t="s">
        <v>429</v>
      </c>
      <c r="C1610" s="44" t="s">
        <v>430</v>
      </c>
      <c r="D1610" s="44" t="s">
        <v>145</v>
      </c>
      <c r="E1610" s="44" t="s">
        <v>51</v>
      </c>
      <c r="G1610" s="44">
        <v>932</v>
      </c>
      <c r="H1610" s="44" t="s">
        <v>2435</v>
      </c>
    </row>
    <row r="1611" spans="1:8">
      <c r="A1611" s="31">
        <f>COUNTIF('BOM Atual ZPCS12'!F:F,B1611)+(1-(SUMIF(Invoice!$A:$A,$B1611,Invoice!$B:$B)/100000000000))</f>
        <v>1</v>
      </c>
      <c r="B1611" s="52" t="s">
        <v>4226</v>
      </c>
      <c r="C1611" s="44" t="s">
        <v>4227</v>
      </c>
      <c r="D1611" s="44" t="s">
        <v>145</v>
      </c>
      <c r="E1611" s="44" t="s">
        <v>51</v>
      </c>
      <c r="G1611" s="44">
        <v>932</v>
      </c>
      <c r="H1611" s="44" t="s">
        <v>2435</v>
      </c>
    </row>
    <row r="1612" spans="1:8">
      <c r="A1612" s="31">
        <f>COUNTIF('BOM Atual ZPCS12'!F:F,B1612)+(1-(SUMIF(Invoice!$A:$A,$B1612,Invoice!$B:$B)/100000000000))</f>
        <v>1.999999775</v>
      </c>
      <c r="B1612" s="52" t="s">
        <v>477</v>
      </c>
      <c r="C1612" s="44" t="s">
        <v>4227</v>
      </c>
      <c r="D1612" s="44" t="s">
        <v>145</v>
      </c>
      <c r="E1612" s="44" t="s">
        <v>51</v>
      </c>
      <c r="G1612" s="44">
        <v>932</v>
      </c>
      <c r="H1612" s="44" t="s">
        <v>2435</v>
      </c>
    </row>
    <row r="1613" spans="1:8">
      <c r="A1613" s="31">
        <f>COUNTIF('BOM Atual ZPCS12'!F:F,B1613)+(1-(SUMIF(Invoice!$A:$A,$B1613,Invoice!$B:$B)/100000000000))</f>
        <v>2</v>
      </c>
      <c r="B1613" s="52" t="s">
        <v>479</v>
      </c>
      <c r="C1613" s="44" t="s">
        <v>4228</v>
      </c>
      <c r="D1613" s="44" t="s">
        <v>145</v>
      </c>
      <c r="E1613" s="44" t="s">
        <v>51</v>
      </c>
      <c r="G1613" s="44">
        <v>932</v>
      </c>
      <c r="H1613" s="44" t="s">
        <v>2435</v>
      </c>
    </row>
    <row r="1614" spans="1:8">
      <c r="A1614" s="31">
        <f>COUNTIF('BOM Atual ZPCS12'!F:F,B1614)+(1-(SUMIF(Invoice!$A:$A,$B1614,Invoice!$B:$B)/100000000000))</f>
        <v>2</v>
      </c>
      <c r="B1614" s="52" t="s">
        <v>4229</v>
      </c>
      <c r="C1614" s="44" t="s">
        <v>4230</v>
      </c>
      <c r="D1614" s="44" t="s">
        <v>145</v>
      </c>
      <c r="E1614" s="44" t="s">
        <v>51</v>
      </c>
      <c r="G1614" s="44">
        <v>932</v>
      </c>
      <c r="H1614" s="44" t="s">
        <v>2435</v>
      </c>
    </row>
    <row r="1615" spans="1:8">
      <c r="A1615" s="31">
        <f>COUNTIF('BOM Atual ZPCS12'!F:F,B1615)+(1-(SUMIF(Invoice!$A:$A,$B1615,Invoice!$B:$B)/100000000000))</f>
        <v>1</v>
      </c>
      <c r="B1615" s="52" t="s">
        <v>4231</v>
      </c>
      <c r="C1615" s="44" t="s">
        <v>4232</v>
      </c>
      <c r="D1615" s="44" t="s">
        <v>145</v>
      </c>
      <c r="E1615" s="44" t="s">
        <v>51</v>
      </c>
      <c r="G1615" s="44">
        <v>932</v>
      </c>
      <c r="H1615" s="44" t="s">
        <v>2435</v>
      </c>
    </row>
    <row r="1616" spans="1:8">
      <c r="A1616" s="31">
        <f>COUNTIF('BOM Atual ZPCS12'!F:F,B1616)+(1-(SUMIF(Invoice!$A:$A,$B1616,Invoice!$B:$B)/100000000000))</f>
        <v>1</v>
      </c>
      <c r="B1616" s="52" t="s">
        <v>4233</v>
      </c>
      <c r="C1616" s="44" t="s">
        <v>4234</v>
      </c>
      <c r="D1616" s="44" t="s">
        <v>145</v>
      </c>
      <c r="E1616" s="44" t="s">
        <v>51</v>
      </c>
      <c r="G1616" s="44">
        <v>934</v>
      </c>
      <c r="H1616" s="44" t="s">
        <v>52</v>
      </c>
    </row>
    <row r="1617" spans="1:8">
      <c r="A1617" s="31">
        <f>COUNTIF('BOM Atual ZPCS12'!F:F,B1617)+(1-(SUMIF(Invoice!$A:$A,$B1617,Invoice!$B:$B)/100000000000))</f>
        <v>1</v>
      </c>
      <c r="B1617" s="52" t="s">
        <v>4235</v>
      </c>
      <c r="C1617" s="44" t="s">
        <v>4236</v>
      </c>
      <c r="D1617" s="44" t="s">
        <v>145</v>
      </c>
      <c r="E1617" s="44" t="s">
        <v>51</v>
      </c>
      <c r="G1617" s="44">
        <v>934</v>
      </c>
      <c r="H1617" s="44" t="s">
        <v>52</v>
      </c>
    </row>
    <row r="1618" spans="1:8">
      <c r="A1618" s="31">
        <f>COUNTIF('BOM Atual ZPCS12'!F:F,B1618)+(1-(SUMIF(Invoice!$A:$A,$B1618,Invoice!$B:$B)/100000000000))</f>
        <v>1</v>
      </c>
      <c r="B1618" s="52" t="s">
        <v>4237</v>
      </c>
      <c r="C1618" s="44" t="s">
        <v>4238</v>
      </c>
      <c r="D1618" s="44" t="s">
        <v>145</v>
      </c>
      <c r="E1618" s="44" t="s">
        <v>51</v>
      </c>
      <c r="G1618" s="44">
        <v>934</v>
      </c>
      <c r="H1618" s="44" t="s">
        <v>52</v>
      </c>
    </row>
    <row r="1619" spans="1:8">
      <c r="A1619" s="31">
        <f>COUNTIF('BOM Atual ZPCS12'!F:F,B1619)+(1-(SUMIF(Invoice!$A:$A,$B1619,Invoice!$B:$B)/100000000000))</f>
        <v>1</v>
      </c>
      <c r="B1619" s="52" t="s">
        <v>4239</v>
      </c>
      <c r="C1619" s="44" t="s">
        <v>4240</v>
      </c>
      <c r="D1619" s="44" t="s">
        <v>145</v>
      </c>
      <c r="E1619" s="44" t="s">
        <v>51</v>
      </c>
      <c r="G1619" s="44">
        <v>936</v>
      </c>
      <c r="H1619" s="44" t="s">
        <v>2435</v>
      </c>
    </row>
    <row r="1620" spans="1:8">
      <c r="A1620" s="31">
        <f>COUNTIF('BOM Atual ZPCS12'!F:F,B1620)+(1-(SUMIF(Invoice!$A:$A,$B1620,Invoice!$B:$B)/100000000000))</f>
        <v>1</v>
      </c>
      <c r="B1620" s="52" t="s">
        <v>469</v>
      </c>
      <c r="C1620" s="44" t="s">
        <v>470</v>
      </c>
      <c r="D1620" s="44" t="s">
        <v>145</v>
      </c>
      <c r="E1620" s="44" t="s">
        <v>51</v>
      </c>
      <c r="G1620" s="44">
        <v>936</v>
      </c>
      <c r="H1620" s="44" t="s">
        <v>2435</v>
      </c>
    </row>
    <row r="1621" spans="1:8">
      <c r="A1621" s="31">
        <f>COUNTIF('BOM Atual ZPCS12'!F:F,B1621)+(1-(SUMIF(Invoice!$A:$A,$B1621,Invoice!$B:$B)/100000000000))</f>
        <v>1</v>
      </c>
      <c r="B1621" s="52" t="s">
        <v>4241</v>
      </c>
      <c r="C1621" s="44" t="s">
        <v>4242</v>
      </c>
      <c r="D1621" s="44" t="s">
        <v>145</v>
      </c>
      <c r="E1621" s="44" t="s">
        <v>51</v>
      </c>
      <c r="G1621" s="44">
        <v>936</v>
      </c>
      <c r="H1621" s="44" t="s">
        <v>2435</v>
      </c>
    </row>
    <row r="1622" spans="1:8">
      <c r="A1622" s="31">
        <f>COUNTIF('BOM Atual ZPCS12'!F:F,B1622)+(1-(SUMIF(Invoice!$A:$A,$B1622,Invoice!$B:$B)/100000000000))</f>
        <v>1</v>
      </c>
      <c r="B1622" s="52" t="s">
        <v>471</v>
      </c>
      <c r="C1622" s="44" t="s">
        <v>472</v>
      </c>
      <c r="D1622" s="44" t="s">
        <v>145</v>
      </c>
      <c r="E1622" s="44" t="s">
        <v>51</v>
      </c>
      <c r="G1622" s="44">
        <v>936</v>
      </c>
      <c r="H1622" s="44" t="s">
        <v>2435</v>
      </c>
    </row>
    <row r="1623" spans="1:8">
      <c r="A1623" s="31">
        <f>COUNTIF('BOM Atual ZPCS12'!F:F,B1623)+(1-(SUMIF(Invoice!$A:$A,$B1623,Invoice!$B:$B)/100000000000))</f>
        <v>1.9999999850000001</v>
      </c>
      <c r="B1623" s="52" t="s">
        <v>554</v>
      </c>
      <c r="C1623" s="44" t="s">
        <v>4243</v>
      </c>
      <c r="D1623" s="44" t="s">
        <v>145</v>
      </c>
      <c r="E1623" s="44" t="s">
        <v>51</v>
      </c>
      <c r="G1623" s="44">
        <v>937</v>
      </c>
      <c r="H1623" s="44" t="s">
        <v>52</v>
      </c>
    </row>
    <row r="1624" spans="1:8">
      <c r="A1624" s="31">
        <f>COUNTIF('BOM Atual ZPCS12'!F:F,B1624)+(1-(SUMIF(Invoice!$A:$A,$B1624,Invoice!$B:$B)/100000000000))</f>
        <v>2</v>
      </c>
      <c r="B1624" s="52" t="s">
        <v>556</v>
      </c>
      <c r="C1624" s="44" t="s">
        <v>557</v>
      </c>
      <c r="D1624" s="44" t="s">
        <v>145</v>
      </c>
      <c r="E1624" s="44" t="s">
        <v>51</v>
      </c>
      <c r="G1624" s="44">
        <v>937</v>
      </c>
      <c r="H1624" s="44" t="s">
        <v>52</v>
      </c>
    </row>
    <row r="1625" spans="1:8">
      <c r="A1625" s="31">
        <f>COUNTIF('BOM Atual ZPCS12'!F:F,B1625)+(1-(SUMIF(Invoice!$A:$A,$B1625,Invoice!$B:$B)/100000000000))</f>
        <v>1</v>
      </c>
      <c r="B1625" s="52" t="s">
        <v>4244</v>
      </c>
      <c r="C1625" s="44" t="s">
        <v>4245</v>
      </c>
      <c r="D1625" s="44" t="s">
        <v>145</v>
      </c>
      <c r="E1625" s="44" t="s">
        <v>51</v>
      </c>
      <c r="G1625" s="44">
        <v>938</v>
      </c>
      <c r="H1625" s="44" t="s">
        <v>2435</v>
      </c>
    </row>
    <row r="1626" spans="1:8">
      <c r="A1626" s="31">
        <f>COUNTIF('BOM Atual ZPCS12'!F:F,B1626)+(1-(SUMIF(Invoice!$A:$A,$B1626,Invoice!$B:$B)/100000000000))</f>
        <v>1.9999999850000001</v>
      </c>
      <c r="B1626" s="52" t="s">
        <v>558</v>
      </c>
      <c r="C1626" s="44" t="s">
        <v>4246</v>
      </c>
      <c r="D1626" s="44" t="s">
        <v>145</v>
      </c>
      <c r="E1626" s="44" t="s">
        <v>51</v>
      </c>
      <c r="G1626" s="44">
        <v>938</v>
      </c>
      <c r="H1626" s="44" t="s">
        <v>2435</v>
      </c>
    </row>
    <row r="1627" spans="1:8">
      <c r="A1627" s="31">
        <f>COUNTIF('BOM Atual ZPCS12'!F:F,B1627)+(1-(SUMIF(Invoice!$A:$A,$B1627,Invoice!$B:$B)/100000000000))</f>
        <v>2</v>
      </c>
      <c r="B1627" s="52" t="s">
        <v>560</v>
      </c>
      <c r="C1627" s="44" t="s">
        <v>561</v>
      </c>
      <c r="D1627" s="44" t="s">
        <v>145</v>
      </c>
      <c r="E1627" s="44" t="s">
        <v>51</v>
      </c>
      <c r="G1627" s="44">
        <v>938</v>
      </c>
      <c r="H1627" s="44" t="s">
        <v>2435</v>
      </c>
    </row>
    <row r="1628" spans="1:8">
      <c r="A1628" s="31">
        <f>COUNTIF('BOM Atual ZPCS12'!F:F,B1628)+(1-(SUMIF(Invoice!$A:$A,$B1628,Invoice!$B:$B)/100000000000))</f>
        <v>2</v>
      </c>
      <c r="B1628" s="52" t="s">
        <v>562</v>
      </c>
      <c r="C1628" s="44" t="s">
        <v>563</v>
      </c>
      <c r="D1628" s="44" t="s">
        <v>145</v>
      </c>
      <c r="E1628" s="44" t="s">
        <v>51</v>
      </c>
      <c r="G1628" s="44">
        <v>938</v>
      </c>
      <c r="H1628" s="44" t="s">
        <v>2435</v>
      </c>
    </row>
    <row r="1629" spans="1:8">
      <c r="A1629" s="31">
        <f>COUNTIF('BOM Atual ZPCS12'!F:F,B1629)+(1-(SUMIF(Invoice!$A:$A,$B1629,Invoice!$B:$B)/100000000000))</f>
        <v>1.99999997</v>
      </c>
      <c r="B1629" s="52" t="s">
        <v>564</v>
      </c>
      <c r="C1629" s="44" t="s">
        <v>4247</v>
      </c>
      <c r="D1629" s="44" t="s">
        <v>145</v>
      </c>
      <c r="E1629" s="44" t="s">
        <v>51</v>
      </c>
      <c r="G1629" s="44">
        <v>939</v>
      </c>
      <c r="H1629" s="44" t="s">
        <v>52</v>
      </c>
    </row>
    <row r="1630" spans="1:8">
      <c r="A1630" s="31">
        <f>COUNTIF('BOM Atual ZPCS12'!F:F,B1630)+(1-(SUMIF(Invoice!$A:$A,$B1630,Invoice!$B:$B)/100000000000))</f>
        <v>2</v>
      </c>
      <c r="B1630" s="52" t="s">
        <v>566</v>
      </c>
      <c r="C1630" s="44" t="s">
        <v>567</v>
      </c>
      <c r="D1630" s="44" t="s">
        <v>145</v>
      </c>
      <c r="E1630" s="44" t="s">
        <v>51</v>
      </c>
      <c r="G1630" s="44">
        <v>939</v>
      </c>
      <c r="H1630" s="44" t="s">
        <v>52</v>
      </c>
    </row>
    <row r="1631" spans="1:8">
      <c r="A1631" s="31">
        <f>COUNTIF('BOM Atual ZPCS12'!F:F,B1631)+(1-(SUMIF(Invoice!$A:$A,$B1631,Invoice!$B:$B)/100000000000))</f>
        <v>2</v>
      </c>
      <c r="B1631" s="52" t="s">
        <v>568</v>
      </c>
      <c r="C1631" s="44" t="s">
        <v>4248</v>
      </c>
      <c r="D1631" s="44" t="s">
        <v>145</v>
      </c>
      <c r="E1631" s="44" t="s">
        <v>51</v>
      </c>
      <c r="G1631" s="44">
        <v>939</v>
      </c>
      <c r="H1631" s="44" t="s">
        <v>52</v>
      </c>
    </row>
    <row r="1632" spans="1:8">
      <c r="A1632" s="31">
        <f>COUNTIF('BOM Atual ZPCS12'!F:F,B1632)+(1-(SUMIF(Invoice!$A:$A,$B1632,Invoice!$B:$B)/100000000000))</f>
        <v>1.9999999850000001</v>
      </c>
      <c r="B1632" s="52" t="s">
        <v>570</v>
      </c>
      <c r="C1632" s="44" t="s">
        <v>4249</v>
      </c>
      <c r="D1632" s="44" t="s">
        <v>145</v>
      </c>
      <c r="E1632" s="44" t="s">
        <v>51</v>
      </c>
      <c r="G1632" s="44">
        <v>940</v>
      </c>
      <c r="H1632" s="44" t="s">
        <v>52</v>
      </c>
    </row>
    <row r="1633" spans="1:8">
      <c r="A1633" s="31">
        <f>COUNTIF('BOM Atual ZPCS12'!F:F,B1633)+(1-(SUMIF(Invoice!$A:$A,$B1633,Invoice!$B:$B)/100000000000))</f>
        <v>2</v>
      </c>
      <c r="B1633" s="52" t="s">
        <v>572</v>
      </c>
      <c r="C1633" s="44" t="s">
        <v>573</v>
      </c>
      <c r="D1633" s="44" t="s">
        <v>145</v>
      </c>
      <c r="E1633" s="44" t="s">
        <v>51</v>
      </c>
      <c r="G1633" s="44">
        <v>940</v>
      </c>
      <c r="H1633" s="44" t="s">
        <v>52</v>
      </c>
    </row>
    <row r="1634" spans="1:8">
      <c r="A1634" s="31">
        <f>COUNTIF('BOM Atual ZPCS12'!F:F,B1634)+(1-(SUMIF(Invoice!$A:$A,$B1634,Invoice!$B:$B)/100000000000))</f>
        <v>2</v>
      </c>
      <c r="B1634" s="52" t="s">
        <v>574</v>
      </c>
      <c r="C1634" s="44" t="s">
        <v>575</v>
      </c>
      <c r="D1634" s="44" t="s">
        <v>145</v>
      </c>
      <c r="E1634" s="44" t="s">
        <v>51</v>
      </c>
      <c r="G1634" s="44">
        <v>940</v>
      </c>
      <c r="H1634" s="44" t="s">
        <v>52</v>
      </c>
    </row>
    <row r="1635" spans="1:8">
      <c r="A1635" s="31">
        <f>COUNTIF('BOM Atual ZPCS12'!F:F,B1635)+(1-(SUMIF(Invoice!$A:$A,$B1635,Invoice!$B:$B)/100000000000))</f>
        <v>1</v>
      </c>
      <c r="B1635" s="52" t="s">
        <v>4250</v>
      </c>
      <c r="C1635" s="44" t="s">
        <v>4251</v>
      </c>
      <c r="D1635" s="44" t="s">
        <v>145</v>
      </c>
      <c r="E1635" s="44" t="s">
        <v>51</v>
      </c>
      <c r="G1635" s="44">
        <v>942</v>
      </c>
      <c r="H1635" s="44" t="s">
        <v>52</v>
      </c>
    </row>
    <row r="1636" spans="1:8">
      <c r="A1636" s="31">
        <f>COUNTIF('BOM Atual ZPCS12'!F:F,B1636)+(1-(SUMIF(Invoice!$A:$A,$B1636,Invoice!$B:$B)/100000000000))</f>
        <v>1</v>
      </c>
      <c r="B1636" s="52" t="s">
        <v>4252</v>
      </c>
      <c r="C1636" s="44" t="s">
        <v>4253</v>
      </c>
      <c r="D1636" s="44" t="s">
        <v>145</v>
      </c>
      <c r="E1636" s="44" t="s">
        <v>51</v>
      </c>
      <c r="G1636" s="44">
        <v>942</v>
      </c>
      <c r="H1636" s="44" t="s">
        <v>52</v>
      </c>
    </row>
    <row r="1637" spans="1:8">
      <c r="A1637" s="31">
        <f>COUNTIF('BOM Atual ZPCS12'!F:F,B1637)+(1-(SUMIF(Invoice!$A:$A,$B1637,Invoice!$B:$B)/100000000000))</f>
        <v>1</v>
      </c>
      <c r="B1637" s="52" t="s">
        <v>4254</v>
      </c>
      <c r="C1637" s="44" t="s">
        <v>4255</v>
      </c>
      <c r="D1637" s="44" t="s">
        <v>145</v>
      </c>
      <c r="E1637" s="44" t="s">
        <v>51</v>
      </c>
      <c r="G1637" s="44">
        <v>942</v>
      </c>
      <c r="H1637" s="44" t="s">
        <v>52</v>
      </c>
    </row>
    <row r="1638" spans="1:8">
      <c r="A1638" s="31">
        <f>COUNTIF('BOM Atual ZPCS12'!F:F,B1638)+(1-(SUMIF(Invoice!$A:$A,$B1638,Invoice!$B:$B)/100000000000))</f>
        <v>1</v>
      </c>
      <c r="B1638" s="52" t="s">
        <v>4256</v>
      </c>
      <c r="C1638" s="44" t="s">
        <v>4257</v>
      </c>
      <c r="D1638" s="44" t="s">
        <v>145</v>
      </c>
      <c r="E1638" s="44" t="s">
        <v>51</v>
      </c>
      <c r="G1638" s="44">
        <v>942</v>
      </c>
      <c r="H1638" s="44" t="s">
        <v>52</v>
      </c>
    </row>
    <row r="1639" spans="1:8">
      <c r="A1639" s="31">
        <f>COUNTIF('BOM Atual ZPCS12'!F:F,B1639)+(1-(SUMIF(Invoice!$A:$A,$B1639,Invoice!$B:$B)/100000000000))</f>
        <v>1.999999952</v>
      </c>
      <c r="B1639" s="52" t="s">
        <v>583</v>
      </c>
      <c r="C1639" s="44" t="s">
        <v>584</v>
      </c>
      <c r="D1639" s="44" t="s">
        <v>145</v>
      </c>
      <c r="E1639" s="44" t="s">
        <v>51</v>
      </c>
      <c r="G1639" s="44">
        <v>943</v>
      </c>
      <c r="H1639" s="44" t="s">
        <v>52</v>
      </c>
    </row>
    <row r="1640" spans="1:8">
      <c r="A1640" s="31">
        <f>COUNTIF('BOM Atual ZPCS12'!F:F,B1640)+(1-(SUMIF(Invoice!$A:$A,$B1640,Invoice!$B:$B)/100000000000))</f>
        <v>2</v>
      </c>
      <c r="B1640" s="52" t="s">
        <v>585</v>
      </c>
      <c r="C1640" s="44" t="s">
        <v>586</v>
      </c>
      <c r="D1640" s="44" t="s">
        <v>145</v>
      </c>
      <c r="E1640" s="44" t="s">
        <v>51</v>
      </c>
      <c r="G1640" s="44">
        <v>943</v>
      </c>
      <c r="H1640" s="44" t="s">
        <v>52</v>
      </c>
    </row>
    <row r="1641" spans="1:8">
      <c r="A1641" s="31">
        <f>COUNTIF('BOM Atual ZPCS12'!F:F,B1641)+(1-(SUMIF(Invoice!$A:$A,$B1641,Invoice!$B:$B)/100000000000))</f>
        <v>1</v>
      </c>
      <c r="B1641" s="52" t="s">
        <v>4258</v>
      </c>
      <c r="C1641" s="44" t="s">
        <v>4259</v>
      </c>
      <c r="D1641" s="44" t="s">
        <v>145</v>
      </c>
      <c r="E1641" s="44" t="s">
        <v>51</v>
      </c>
      <c r="G1641" s="44">
        <v>944</v>
      </c>
      <c r="H1641" s="44" t="s">
        <v>52</v>
      </c>
    </row>
    <row r="1642" spans="1:8">
      <c r="A1642" s="31">
        <f>COUNTIF('BOM Atual ZPCS12'!F:F,B1642)+(1-(SUMIF(Invoice!$A:$A,$B1642,Invoice!$B:$B)/100000000000))</f>
        <v>1</v>
      </c>
      <c r="B1642" s="52" t="s">
        <v>4260</v>
      </c>
      <c r="C1642" s="44" t="s">
        <v>4261</v>
      </c>
      <c r="D1642" s="44" t="s">
        <v>145</v>
      </c>
      <c r="E1642" s="44" t="s">
        <v>51</v>
      </c>
      <c r="G1642" s="44">
        <v>944</v>
      </c>
      <c r="H1642" s="44" t="s">
        <v>52</v>
      </c>
    </row>
    <row r="1643" spans="1:8">
      <c r="A1643" s="31">
        <f>COUNTIF('BOM Atual ZPCS12'!F:F,B1643)+(1-(SUMIF(Invoice!$A:$A,$B1643,Invoice!$B:$B)/100000000000))</f>
        <v>1</v>
      </c>
      <c r="B1643" s="52" t="s">
        <v>4262</v>
      </c>
      <c r="C1643" s="44" t="s">
        <v>4263</v>
      </c>
      <c r="D1643" s="44" t="s">
        <v>145</v>
      </c>
      <c r="E1643" s="44" t="s">
        <v>51</v>
      </c>
      <c r="G1643" s="44">
        <v>944</v>
      </c>
      <c r="H1643" s="44" t="s">
        <v>52</v>
      </c>
    </row>
    <row r="1644" spans="1:8">
      <c r="A1644" s="31">
        <f>COUNTIF('BOM Atual ZPCS12'!F:F,B1644)+(1-(SUMIF(Invoice!$A:$A,$B1644,Invoice!$B:$B)/100000000000))</f>
        <v>1</v>
      </c>
      <c r="B1644" s="52" t="s">
        <v>4264</v>
      </c>
      <c r="C1644" s="44" t="s">
        <v>4265</v>
      </c>
      <c r="D1644" s="44" t="s">
        <v>145</v>
      </c>
      <c r="E1644" s="44" t="s">
        <v>51</v>
      </c>
      <c r="G1644" s="44">
        <v>945</v>
      </c>
      <c r="H1644" s="44" t="s">
        <v>52</v>
      </c>
    </row>
    <row r="1645" spans="1:8">
      <c r="A1645" s="31">
        <f>COUNTIF('BOM Atual ZPCS12'!F:F,B1645)+(1-(SUMIF(Invoice!$A:$A,$B1645,Invoice!$B:$B)/100000000000))</f>
        <v>1</v>
      </c>
      <c r="B1645" s="52" t="s">
        <v>4266</v>
      </c>
      <c r="C1645" s="44" t="s">
        <v>4267</v>
      </c>
      <c r="D1645" s="44" t="s">
        <v>145</v>
      </c>
      <c r="E1645" s="44" t="s">
        <v>51</v>
      </c>
      <c r="G1645" s="44">
        <v>945</v>
      </c>
      <c r="H1645" s="44" t="s">
        <v>52</v>
      </c>
    </row>
    <row r="1646" spans="1:8">
      <c r="A1646" s="31">
        <f>COUNTIF('BOM Atual ZPCS12'!F:F,B1646)+(1-(SUMIF(Invoice!$A:$A,$B1646,Invoice!$B:$B)/100000000000))</f>
        <v>1</v>
      </c>
      <c r="B1646" s="52" t="s">
        <v>4268</v>
      </c>
      <c r="C1646" s="44" t="s">
        <v>4269</v>
      </c>
      <c r="D1646" s="44" t="s">
        <v>145</v>
      </c>
      <c r="E1646" s="44" t="s">
        <v>51</v>
      </c>
      <c r="G1646" s="44">
        <v>945</v>
      </c>
      <c r="H1646" s="44" t="s">
        <v>52</v>
      </c>
    </row>
    <row r="1647" spans="1:8">
      <c r="A1647" s="31">
        <f>COUNTIF('BOM Atual ZPCS12'!F:F,B1647)+(1-(SUMIF(Invoice!$A:$A,$B1647,Invoice!$B:$B)/100000000000))</f>
        <v>1</v>
      </c>
      <c r="B1647" s="52" t="s">
        <v>4270</v>
      </c>
      <c r="C1647" s="44" t="s">
        <v>4271</v>
      </c>
      <c r="D1647" s="44" t="s">
        <v>145</v>
      </c>
      <c r="E1647" s="44" t="s">
        <v>51</v>
      </c>
      <c r="G1647" s="44">
        <v>946</v>
      </c>
      <c r="H1647" s="44" t="s">
        <v>2435</v>
      </c>
    </row>
    <row r="1648" spans="1:8">
      <c r="A1648" s="31">
        <f>COUNTIF('BOM Atual ZPCS12'!F:F,B1648)+(1-(SUMIF(Invoice!$A:$A,$B1648,Invoice!$B:$B)/100000000000))</f>
        <v>1</v>
      </c>
      <c r="B1648" s="52" t="s">
        <v>4272</v>
      </c>
      <c r="C1648" s="44" t="s">
        <v>4273</v>
      </c>
      <c r="D1648" s="44" t="s">
        <v>145</v>
      </c>
      <c r="E1648" s="44" t="s">
        <v>51</v>
      </c>
      <c r="G1648" s="44">
        <v>946</v>
      </c>
      <c r="H1648" s="44" t="s">
        <v>2435</v>
      </c>
    </row>
    <row r="1649" spans="1:8">
      <c r="A1649" s="31">
        <f>COUNTIF('BOM Atual ZPCS12'!F:F,B1649)+(1-(SUMIF(Invoice!$A:$A,$B1649,Invoice!$B:$B)/100000000000))</f>
        <v>1</v>
      </c>
      <c r="B1649" s="52" t="s">
        <v>4274</v>
      </c>
      <c r="C1649" s="44" t="s">
        <v>4275</v>
      </c>
      <c r="D1649" s="44" t="s">
        <v>145</v>
      </c>
      <c r="E1649" s="44" t="s">
        <v>51</v>
      </c>
      <c r="G1649" s="44">
        <v>946</v>
      </c>
      <c r="H1649" s="44" t="s">
        <v>2435</v>
      </c>
    </row>
    <row r="1650" spans="1:8">
      <c r="A1650" s="31">
        <f>COUNTIF('BOM Atual ZPCS12'!F:F,B1650)+(1-(SUMIF(Invoice!$A:$A,$B1650,Invoice!$B:$B)/100000000000))</f>
        <v>1</v>
      </c>
      <c r="B1650" s="52" t="s">
        <v>4276</v>
      </c>
      <c r="C1650" s="44" t="s">
        <v>4277</v>
      </c>
      <c r="D1650" s="44" t="s">
        <v>145</v>
      </c>
      <c r="E1650" s="44" t="s">
        <v>51</v>
      </c>
      <c r="G1650" s="44">
        <v>947</v>
      </c>
      <c r="H1650" s="44" t="s">
        <v>2435</v>
      </c>
    </row>
    <row r="1651" spans="1:8">
      <c r="A1651" s="31">
        <f>COUNTIF('BOM Atual ZPCS12'!F:F,B1651)+(1-(SUMIF(Invoice!$A:$A,$B1651,Invoice!$B:$B)/100000000000))</f>
        <v>1</v>
      </c>
      <c r="B1651" s="52" t="s">
        <v>4278</v>
      </c>
      <c r="C1651" s="44" t="s">
        <v>4279</v>
      </c>
      <c r="D1651" s="44" t="s">
        <v>145</v>
      </c>
      <c r="E1651" s="44" t="s">
        <v>51</v>
      </c>
      <c r="G1651" s="44">
        <v>947</v>
      </c>
      <c r="H1651" s="44" t="s">
        <v>2435</v>
      </c>
    </row>
    <row r="1652" spans="1:8">
      <c r="A1652" s="31">
        <f>COUNTIF('BOM Atual ZPCS12'!F:F,B1652)+(1-(SUMIF(Invoice!$A:$A,$B1652,Invoice!$B:$B)/100000000000))</f>
        <v>1</v>
      </c>
      <c r="B1652" s="52" t="s">
        <v>4280</v>
      </c>
      <c r="C1652" s="44" t="s">
        <v>4281</v>
      </c>
      <c r="D1652" s="44" t="s">
        <v>145</v>
      </c>
      <c r="E1652" s="44" t="s">
        <v>51</v>
      </c>
      <c r="G1652" s="44">
        <v>947</v>
      </c>
      <c r="H1652" s="44" t="s">
        <v>2435</v>
      </c>
    </row>
    <row r="1653" spans="1:8">
      <c r="A1653" s="31">
        <f>COUNTIF('BOM Atual ZPCS12'!F:F,B1653)+(1-(SUMIF(Invoice!$A:$A,$B1653,Invoice!$B:$B)/100000000000))</f>
        <v>1</v>
      </c>
      <c r="B1653" s="52" t="s">
        <v>4282</v>
      </c>
      <c r="C1653" s="44" t="s">
        <v>4283</v>
      </c>
      <c r="D1653" s="44" t="s">
        <v>145</v>
      </c>
      <c r="E1653" s="44" t="s">
        <v>51</v>
      </c>
      <c r="G1653" s="44">
        <v>948</v>
      </c>
      <c r="H1653" s="44" t="s">
        <v>2435</v>
      </c>
    </row>
    <row r="1654" spans="1:8">
      <c r="A1654" s="31">
        <f>COUNTIF('BOM Atual ZPCS12'!F:F,B1654)+(1-(SUMIF(Invoice!$A:$A,$B1654,Invoice!$B:$B)/100000000000))</f>
        <v>1</v>
      </c>
      <c r="B1654" s="52" t="s">
        <v>4284</v>
      </c>
      <c r="C1654" s="44" t="s">
        <v>4285</v>
      </c>
      <c r="D1654" s="44" t="s">
        <v>145</v>
      </c>
      <c r="E1654" s="44" t="s">
        <v>51</v>
      </c>
      <c r="G1654" s="44">
        <v>948</v>
      </c>
      <c r="H1654" s="44" t="s">
        <v>2435</v>
      </c>
    </row>
    <row r="1655" spans="1:8">
      <c r="A1655" s="31">
        <f>COUNTIF('BOM Atual ZPCS12'!F:F,B1655)+(1-(SUMIF(Invoice!$A:$A,$B1655,Invoice!$B:$B)/100000000000))</f>
        <v>1</v>
      </c>
      <c r="B1655" s="52" t="s">
        <v>4286</v>
      </c>
      <c r="C1655" s="44" t="s">
        <v>4287</v>
      </c>
      <c r="D1655" s="44" t="s">
        <v>145</v>
      </c>
      <c r="E1655" s="44" t="s">
        <v>51</v>
      </c>
      <c r="G1655" s="44">
        <v>948</v>
      </c>
      <c r="H1655" s="44" t="s">
        <v>2435</v>
      </c>
    </row>
    <row r="1656" spans="1:8">
      <c r="A1656" s="31">
        <f>COUNTIF('BOM Atual ZPCS12'!F:F,B1656)+(1-(SUMIF(Invoice!$A:$A,$B1656,Invoice!$B:$B)/100000000000))</f>
        <v>1</v>
      </c>
      <c r="B1656" s="52" t="s">
        <v>649</v>
      </c>
      <c r="C1656" s="44" t="s">
        <v>4288</v>
      </c>
      <c r="D1656" s="44" t="s">
        <v>145</v>
      </c>
      <c r="E1656" s="44" t="s">
        <v>51</v>
      </c>
      <c r="G1656" s="44">
        <v>949</v>
      </c>
      <c r="H1656" s="44" t="s">
        <v>2435</v>
      </c>
    </row>
    <row r="1657" spans="1:8">
      <c r="A1657" s="31">
        <f>COUNTIF('BOM Atual ZPCS12'!F:F,B1657)+(1-(SUMIF(Invoice!$A:$A,$B1657,Invoice!$B:$B)/100000000000))</f>
        <v>1</v>
      </c>
      <c r="B1657" s="52" t="s">
        <v>650</v>
      </c>
      <c r="C1657" s="44" t="s">
        <v>4289</v>
      </c>
      <c r="D1657" s="44" t="s">
        <v>145</v>
      </c>
      <c r="E1657" s="44" t="s">
        <v>51</v>
      </c>
      <c r="G1657" s="44">
        <v>949</v>
      </c>
      <c r="H1657" s="44" t="s">
        <v>2435</v>
      </c>
    </row>
    <row r="1658" spans="1:8">
      <c r="A1658" s="31">
        <f>COUNTIF('BOM Atual ZPCS12'!F:F,B1658)+(1-(SUMIF(Invoice!$A:$A,$B1658,Invoice!$B:$B)/100000000000))</f>
        <v>1</v>
      </c>
      <c r="B1658" s="52" t="s">
        <v>4290</v>
      </c>
      <c r="C1658" s="44" t="s">
        <v>4288</v>
      </c>
      <c r="D1658" s="44" t="s">
        <v>145</v>
      </c>
      <c r="E1658" s="44" t="s">
        <v>51</v>
      </c>
      <c r="G1658" s="44">
        <v>949</v>
      </c>
      <c r="H1658" s="44" t="s">
        <v>2435</v>
      </c>
    </row>
    <row r="1659" spans="1:8">
      <c r="A1659" s="31">
        <f>COUNTIF('BOM Atual ZPCS12'!F:F,B1659)+(1-(SUMIF(Invoice!$A:$A,$B1659,Invoice!$B:$B)/100000000000))</f>
        <v>1</v>
      </c>
      <c r="B1659" s="52" t="s">
        <v>651</v>
      </c>
      <c r="C1659" s="44" t="s">
        <v>652</v>
      </c>
      <c r="D1659" s="44" t="s">
        <v>145</v>
      </c>
      <c r="E1659" s="44" t="s">
        <v>51</v>
      </c>
      <c r="G1659" s="44">
        <v>949</v>
      </c>
      <c r="H1659" s="44" t="s">
        <v>2435</v>
      </c>
    </row>
    <row r="1660" spans="1:8">
      <c r="A1660" s="31">
        <f>COUNTIF('BOM Atual ZPCS12'!F:F,B1660)+(1-(SUMIF(Invoice!$A:$A,$B1660,Invoice!$B:$B)/100000000000))</f>
        <v>1</v>
      </c>
      <c r="B1660" s="52" t="s">
        <v>4291</v>
      </c>
      <c r="C1660" s="44" t="s">
        <v>4292</v>
      </c>
      <c r="D1660" s="44" t="s">
        <v>145</v>
      </c>
      <c r="E1660" s="44" t="s">
        <v>51</v>
      </c>
      <c r="G1660" s="44">
        <v>950</v>
      </c>
      <c r="H1660" s="44" t="s">
        <v>2435</v>
      </c>
    </row>
    <row r="1661" spans="1:8">
      <c r="A1661" s="31">
        <f>COUNTIF('BOM Atual ZPCS12'!F:F,B1661)+(1-(SUMIF(Invoice!$A:$A,$B1661,Invoice!$B:$B)/100000000000))</f>
        <v>1</v>
      </c>
      <c r="B1661" s="52" t="s">
        <v>4293</v>
      </c>
      <c r="C1661" s="44" t="s">
        <v>4294</v>
      </c>
      <c r="D1661" s="44" t="s">
        <v>145</v>
      </c>
      <c r="E1661" s="44" t="s">
        <v>51</v>
      </c>
      <c r="G1661" s="44">
        <v>950</v>
      </c>
      <c r="H1661" s="44" t="s">
        <v>2435</v>
      </c>
    </row>
    <row r="1662" spans="1:8">
      <c r="A1662" s="31">
        <f>COUNTIF('BOM Atual ZPCS12'!F:F,B1662)+(1-(SUMIF(Invoice!$A:$A,$B1662,Invoice!$B:$B)/100000000000))</f>
        <v>1</v>
      </c>
      <c r="B1662" s="52" t="s">
        <v>4295</v>
      </c>
      <c r="C1662" s="44" t="s">
        <v>4296</v>
      </c>
      <c r="D1662" s="44" t="s">
        <v>145</v>
      </c>
      <c r="E1662" s="44" t="s">
        <v>51</v>
      </c>
      <c r="G1662" s="44">
        <v>950</v>
      </c>
      <c r="H1662" s="44" t="s">
        <v>2435</v>
      </c>
    </row>
    <row r="1663" spans="1:8">
      <c r="A1663" s="31">
        <f>COUNTIF('BOM Atual ZPCS12'!F:F,B1663)+(1-(SUMIF(Invoice!$A:$A,$B1663,Invoice!$B:$B)/100000000000))</f>
        <v>1</v>
      </c>
      <c r="B1663" s="52" t="s">
        <v>4297</v>
      </c>
      <c r="C1663" s="44" t="s">
        <v>4298</v>
      </c>
      <c r="D1663" s="44" t="s">
        <v>145</v>
      </c>
      <c r="E1663" s="44" t="s">
        <v>51</v>
      </c>
      <c r="G1663" s="44">
        <v>950</v>
      </c>
      <c r="H1663" s="44" t="s">
        <v>2435</v>
      </c>
    </row>
    <row r="1664" spans="1:8">
      <c r="A1664" s="31">
        <f>COUNTIF('BOM Atual ZPCS12'!F:F,B1664)+(1-(SUMIF(Invoice!$A:$A,$B1664,Invoice!$B:$B)/100000000000))</f>
        <v>2</v>
      </c>
      <c r="B1664" s="52" t="s">
        <v>4299</v>
      </c>
      <c r="C1664" s="44" t="s">
        <v>4300</v>
      </c>
      <c r="D1664" s="44" t="s">
        <v>145</v>
      </c>
      <c r="E1664" s="44" t="s">
        <v>51</v>
      </c>
      <c r="G1664" s="44">
        <v>951</v>
      </c>
      <c r="H1664" s="44" t="s">
        <v>2435</v>
      </c>
    </row>
    <row r="1665" spans="1:8">
      <c r="A1665" s="31">
        <f>COUNTIF('BOM Atual ZPCS12'!F:F,B1665)+(1-(SUMIF(Invoice!$A:$A,$B1665,Invoice!$B:$B)/100000000000))</f>
        <v>2</v>
      </c>
      <c r="B1665" s="52" t="s">
        <v>4301</v>
      </c>
      <c r="C1665" s="44" t="s">
        <v>4302</v>
      </c>
      <c r="D1665" s="44" t="s">
        <v>145</v>
      </c>
      <c r="E1665" s="44" t="s">
        <v>51</v>
      </c>
      <c r="G1665" s="44">
        <v>951</v>
      </c>
      <c r="H1665" s="44" t="s">
        <v>2435</v>
      </c>
    </row>
    <row r="1666" spans="1:8">
      <c r="A1666" s="31">
        <f>COUNTIF('BOM Atual ZPCS12'!F:F,B1666)+(1-(SUMIF(Invoice!$A:$A,$B1666,Invoice!$B:$B)/100000000000))</f>
        <v>2</v>
      </c>
      <c r="B1666" s="52" t="s">
        <v>4303</v>
      </c>
      <c r="C1666" s="44" t="s">
        <v>4300</v>
      </c>
      <c r="D1666" s="44" t="s">
        <v>145</v>
      </c>
      <c r="E1666" s="44" t="s">
        <v>51</v>
      </c>
      <c r="G1666" s="44">
        <v>951</v>
      </c>
      <c r="H1666" s="44" t="s">
        <v>2435</v>
      </c>
    </row>
    <row r="1667" spans="1:8">
      <c r="A1667" s="31">
        <f>COUNTIF('BOM Atual ZPCS12'!F:F,B1667)+(1-(SUMIF(Invoice!$A:$A,$B1667,Invoice!$B:$B)/100000000000))</f>
        <v>1.9999999000000002</v>
      </c>
      <c r="B1667" s="52" t="s">
        <v>4304</v>
      </c>
      <c r="C1667" s="44" t="s">
        <v>4305</v>
      </c>
      <c r="D1667" s="44" t="s">
        <v>145</v>
      </c>
      <c r="E1667" s="44" t="s">
        <v>51</v>
      </c>
      <c r="G1667" s="44">
        <v>951</v>
      </c>
      <c r="H1667" s="44" t="s">
        <v>2435</v>
      </c>
    </row>
    <row r="1668" spans="1:8">
      <c r="A1668" s="31">
        <f>COUNTIF('BOM Atual ZPCS12'!F:F,B1668)+(1-(SUMIF(Invoice!$A:$A,$B1668,Invoice!$B:$B)/100000000000))</f>
        <v>1</v>
      </c>
      <c r="B1668" s="52" t="s">
        <v>4306</v>
      </c>
      <c r="C1668" s="44" t="s">
        <v>4307</v>
      </c>
      <c r="D1668" s="44" t="s">
        <v>145</v>
      </c>
      <c r="E1668" s="44" t="s">
        <v>51</v>
      </c>
      <c r="G1668" s="44">
        <v>952</v>
      </c>
      <c r="H1668" s="44" t="s">
        <v>2435</v>
      </c>
    </row>
    <row r="1669" spans="1:8">
      <c r="A1669" s="31">
        <f>COUNTIF('BOM Atual ZPCS12'!F:F,B1669)+(1-(SUMIF(Invoice!$A:$A,$B1669,Invoice!$B:$B)/100000000000))</f>
        <v>1</v>
      </c>
      <c r="B1669" s="52" t="s">
        <v>4308</v>
      </c>
      <c r="C1669" s="44" t="s">
        <v>4309</v>
      </c>
      <c r="D1669" s="44" t="s">
        <v>145</v>
      </c>
      <c r="E1669" s="44" t="s">
        <v>51</v>
      </c>
      <c r="G1669" s="44">
        <v>952</v>
      </c>
      <c r="H1669" s="44" t="s">
        <v>2435</v>
      </c>
    </row>
    <row r="1670" spans="1:8">
      <c r="A1670" s="31">
        <f>COUNTIF('BOM Atual ZPCS12'!F:F,B1670)+(1-(SUMIF(Invoice!$A:$A,$B1670,Invoice!$B:$B)/100000000000))</f>
        <v>1</v>
      </c>
      <c r="B1670" s="52" t="s">
        <v>4310</v>
      </c>
      <c r="C1670" s="44" t="s">
        <v>4307</v>
      </c>
      <c r="D1670" s="44" t="s">
        <v>145</v>
      </c>
      <c r="E1670" s="44" t="s">
        <v>51</v>
      </c>
      <c r="G1670" s="44">
        <v>952</v>
      </c>
      <c r="H1670" s="44" t="s">
        <v>2435</v>
      </c>
    </row>
    <row r="1671" spans="1:8">
      <c r="A1671" s="31">
        <f>COUNTIF('BOM Atual ZPCS12'!F:F,B1671)+(1-(SUMIF(Invoice!$A:$A,$B1671,Invoice!$B:$B)/100000000000))</f>
        <v>1</v>
      </c>
      <c r="B1671" s="52" t="s">
        <v>4311</v>
      </c>
      <c r="C1671" s="44" t="s">
        <v>4312</v>
      </c>
      <c r="D1671" s="44" t="s">
        <v>145</v>
      </c>
      <c r="E1671" s="44" t="s">
        <v>51</v>
      </c>
      <c r="G1671" s="44">
        <v>952</v>
      </c>
      <c r="H1671" s="44" t="s">
        <v>2435</v>
      </c>
    </row>
    <row r="1672" spans="1:8">
      <c r="A1672" s="31">
        <f>COUNTIF('BOM Atual ZPCS12'!F:F,B1672)+(1-(SUMIF(Invoice!$A:$A,$B1672,Invoice!$B:$B)/100000000000))</f>
        <v>2</v>
      </c>
      <c r="B1672" s="52" t="s">
        <v>701</v>
      </c>
      <c r="C1672" s="44" t="s">
        <v>4313</v>
      </c>
      <c r="D1672" s="44" t="s">
        <v>145</v>
      </c>
      <c r="E1672" s="44" t="s">
        <v>51</v>
      </c>
      <c r="G1672" s="44">
        <v>953</v>
      </c>
      <c r="H1672" s="44" t="s">
        <v>2435</v>
      </c>
    </row>
    <row r="1673" spans="1:8">
      <c r="A1673" s="31">
        <f>COUNTIF('BOM Atual ZPCS12'!F:F,B1673)+(1-(SUMIF(Invoice!$A:$A,$B1673,Invoice!$B:$B)/100000000000))</f>
        <v>1.9999999000000002</v>
      </c>
      <c r="B1673" s="52" t="s">
        <v>703</v>
      </c>
      <c r="C1673" s="44" t="s">
        <v>4313</v>
      </c>
      <c r="D1673" s="44" t="s">
        <v>145</v>
      </c>
      <c r="E1673" s="44" t="s">
        <v>51</v>
      </c>
      <c r="G1673" s="44">
        <v>953</v>
      </c>
      <c r="H1673" s="44" t="s">
        <v>2435</v>
      </c>
    </row>
    <row r="1674" spans="1:8">
      <c r="A1674" s="31">
        <f>COUNTIF('BOM Atual ZPCS12'!F:F,B1674)+(1-(SUMIF(Invoice!$A:$A,$B1674,Invoice!$B:$B)/100000000000))</f>
        <v>1</v>
      </c>
      <c r="B1674" s="52" t="s">
        <v>4314</v>
      </c>
      <c r="C1674" s="44" t="s">
        <v>4315</v>
      </c>
      <c r="D1674" s="44" t="s">
        <v>145</v>
      </c>
      <c r="E1674" s="44" t="s">
        <v>51</v>
      </c>
      <c r="G1674" s="44">
        <v>953</v>
      </c>
      <c r="H1674" s="44" t="s">
        <v>2435</v>
      </c>
    </row>
    <row r="1675" spans="1:8">
      <c r="A1675" s="31">
        <f>COUNTIF('BOM Atual ZPCS12'!F:F,B1675)+(1-(SUMIF(Invoice!$A:$A,$B1675,Invoice!$B:$B)/100000000000))</f>
        <v>2</v>
      </c>
      <c r="B1675" s="52" t="s">
        <v>704</v>
      </c>
      <c r="C1675" s="44" t="s">
        <v>4316</v>
      </c>
      <c r="D1675" s="44" t="s">
        <v>145</v>
      </c>
      <c r="E1675" s="44" t="s">
        <v>51</v>
      </c>
      <c r="G1675" s="44">
        <v>953</v>
      </c>
      <c r="H1675" s="44" t="s">
        <v>2435</v>
      </c>
    </row>
    <row r="1676" spans="1:8">
      <c r="A1676" s="31">
        <f>COUNTIF('BOM Atual ZPCS12'!F:F,B1676)+(1-(SUMIF(Invoice!$A:$A,$B1676,Invoice!$B:$B)/100000000000))</f>
        <v>1</v>
      </c>
      <c r="B1676" s="52" t="s">
        <v>4317</v>
      </c>
      <c r="C1676" s="44" t="s">
        <v>4318</v>
      </c>
      <c r="D1676" s="44" t="s">
        <v>145</v>
      </c>
      <c r="E1676" s="44" t="s">
        <v>51</v>
      </c>
      <c r="G1676" s="44">
        <v>954</v>
      </c>
      <c r="H1676" s="44" t="s">
        <v>52</v>
      </c>
    </row>
    <row r="1677" spans="1:8">
      <c r="A1677" s="31">
        <f>COUNTIF('BOM Atual ZPCS12'!F:F,B1677)+(1-(SUMIF(Invoice!$A:$A,$B1677,Invoice!$B:$B)/100000000000))</f>
        <v>1</v>
      </c>
      <c r="B1677" s="52" t="s">
        <v>4319</v>
      </c>
      <c r="C1677" s="44" t="s">
        <v>4320</v>
      </c>
      <c r="D1677" s="44" t="s">
        <v>145</v>
      </c>
      <c r="E1677" s="44" t="s">
        <v>51</v>
      </c>
      <c r="G1677" s="44">
        <v>954</v>
      </c>
      <c r="H1677" s="44" t="s">
        <v>52</v>
      </c>
    </row>
    <row r="1678" spans="1:8">
      <c r="A1678" s="31">
        <f>COUNTIF('BOM Atual ZPCS12'!F:F,B1678)+(1-(SUMIF(Invoice!$A:$A,$B1678,Invoice!$B:$B)/100000000000))</f>
        <v>1</v>
      </c>
      <c r="B1678" s="52" t="s">
        <v>4321</v>
      </c>
      <c r="C1678" s="44" t="s">
        <v>4322</v>
      </c>
      <c r="D1678" s="44" t="s">
        <v>145</v>
      </c>
      <c r="E1678" s="44" t="s">
        <v>51</v>
      </c>
      <c r="G1678" s="44">
        <v>954</v>
      </c>
      <c r="H1678" s="44" t="s">
        <v>52</v>
      </c>
    </row>
    <row r="1679" spans="1:8">
      <c r="A1679" s="31">
        <f>COUNTIF('BOM Atual ZPCS12'!F:F,B1679)+(1-(SUMIF(Invoice!$A:$A,$B1679,Invoice!$B:$B)/100000000000))</f>
        <v>1.9999997999999999</v>
      </c>
      <c r="B1679" s="52" t="s">
        <v>736</v>
      </c>
      <c r="C1679" s="44" t="s">
        <v>4323</v>
      </c>
      <c r="D1679" s="44" t="s">
        <v>145</v>
      </c>
      <c r="E1679" s="44" t="s">
        <v>51</v>
      </c>
      <c r="G1679" s="44">
        <v>955</v>
      </c>
      <c r="H1679" s="44" t="s">
        <v>2435</v>
      </c>
    </row>
    <row r="1680" spans="1:8">
      <c r="A1680" s="31">
        <f>COUNTIF('BOM Atual ZPCS12'!F:F,B1680)+(1-(SUMIF(Invoice!$A:$A,$B1680,Invoice!$B:$B)/100000000000))</f>
        <v>2</v>
      </c>
      <c r="B1680" s="52" t="s">
        <v>738</v>
      </c>
      <c r="C1680" s="44" t="s">
        <v>4324</v>
      </c>
      <c r="D1680" s="44" t="s">
        <v>145</v>
      </c>
      <c r="E1680" s="44" t="s">
        <v>51</v>
      </c>
      <c r="G1680" s="44">
        <v>955</v>
      </c>
      <c r="H1680" s="44" t="s">
        <v>2435</v>
      </c>
    </row>
    <row r="1681" spans="1:8">
      <c r="A1681" s="31">
        <f>COUNTIF('BOM Atual ZPCS12'!F:F,B1681)+(1-(SUMIF(Invoice!$A:$A,$B1681,Invoice!$B:$B)/100000000000))</f>
        <v>1</v>
      </c>
      <c r="B1681" s="52" t="s">
        <v>4325</v>
      </c>
      <c r="C1681" s="44" t="s">
        <v>4323</v>
      </c>
      <c r="D1681" s="44" t="s">
        <v>145</v>
      </c>
      <c r="E1681" s="44" t="s">
        <v>51</v>
      </c>
      <c r="G1681" s="44">
        <v>955</v>
      </c>
      <c r="H1681" s="44" t="s">
        <v>2435</v>
      </c>
    </row>
    <row r="1682" spans="1:8">
      <c r="A1682" s="31">
        <f>COUNTIF('BOM Atual ZPCS12'!F:F,B1682)+(1-(SUMIF(Invoice!$A:$A,$B1682,Invoice!$B:$B)/100000000000))</f>
        <v>2</v>
      </c>
      <c r="B1682" s="52" t="s">
        <v>740</v>
      </c>
      <c r="C1682" s="44" t="s">
        <v>741</v>
      </c>
      <c r="D1682" s="44" t="s">
        <v>145</v>
      </c>
      <c r="E1682" s="44" t="s">
        <v>51</v>
      </c>
      <c r="G1682" s="44">
        <v>955</v>
      </c>
      <c r="H1682" s="44" t="s">
        <v>2435</v>
      </c>
    </row>
    <row r="1683" spans="1:8">
      <c r="A1683" s="31">
        <f>COUNTIF('BOM Atual ZPCS12'!F:F,B1683)+(1-(SUMIF(Invoice!$A:$A,$B1683,Invoice!$B:$B)/100000000000))</f>
        <v>1</v>
      </c>
      <c r="B1683" s="52" t="s">
        <v>742</v>
      </c>
      <c r="C1683" s="44" t="s">
        <v>4326</v>
      </c>
      <c r="D1683" s="44" t="s">
        <v>145</v>
      </c>
      <c r="E1683" s="44" t="s">
        <v>51</v>
      </c>
      <c r="G1683" s="44">
        <v>956</v>
      </c>
      <c r="H1683" s="44" t="s">
        <v>2435</v>
      </c>
    </row>
    <row r="1684" spans="1:8">
      <c r="A1684" s="31">
        <f>COUNTIF('BOM Atual ZPCS12'!F:F,B1684)+(1-(SUMIF(Invoice!$A:$A,$B1684,Invoice!$B:$B)/100000000000))</f>
        <v>1</v>
      </c>
      <c r="B1684" s="52" t="s">
        <v>743</v>
      </c>
      <c r="C1684" s="44" t="s">
        <v>4327</v>
      </c>
      <c r="D1684" s="44" t="s">
        <v>145</v>
      </c>
      <c r="E1684" s="44" t="s">
        <v>51</v>
      </c>
      <c r="G1684" s="44">
        <v>956</v>
      </c>
      <c r="H1684" s="44" t="s">
        <v>2435</v>
      </c>
    </row>
    <row r="1685" spans="1:8">
      <c r="A1685" s="31">
        <f>COUNTIF('BOM Atual ZPCS12'!F:F,B1685)+(1-(SUMIF(Invoice!$A:$A,$B1685,Invoice!$B:$B)/100000000000))</f>
        <v>1</v>
      </c>
      <c r="B1685" s="52" t="s">
        <v>4328</v>
      </c>
      <c r="C1685" s="44" t="s">
        <v>4326</v>
      </c>
      <c r="D1685" s="44" t="s">
        <v>145</v>
      </c>
      <c r="E1685" s="44" t="s">
        <v>51</v>
      </c>
      <c r="G1685" s="44">
        <v>956</v>
      </c>
      <c r="H1685" s="44" t="s">
        <v>2435</v>
      </c>
    </row>
    <row r="1686" spans="1:8">
      <c r="A1686" s="31">
        <f>COUNTIF('BOM Atual ZPCS12'!F:F,B1686)+(1-(SUMIF(Invoice!$A:$A,$B1686,Invoice!$B:$B)/100000000000))</f>
        <v>1</v>
      </c>
      <c r="B1686" s="52" t="s">
        <v>744</v>
      </c>
      <c r="C1686" s="44" t="s">
        <v>745</v>
      </c>
      <c r="D1686" s="44" t="s">
        <v>145</v>
      </c>
      <c r="E1686" s="44" t="s">
        <v>51</v>
      </c>
      <c r="G1686" s="44">
        <v>956</v>
      </c>
      <c r="H1686" s="44" t="s">
        <v>2435</v>
      </c>
    </row>
    <row r="1687" spans="1:8">
      <c r="A1687" s="31">
        <f>COUNTIF('BOM Atual ZPCS12'!F:F,B1687)+(1-(SUMIF(Invoice!$A:$A,$B1687,Invoice!$B:$B)/100000000000))</f>
        <v>1</v>
      </c>
      <c r="B1687" s="52" t="s">
        <v>4329</v>
      </c>
      <c r="C1687" s="44" t="s">
        <v>4330</v>
      </c>
      <c r="D1687" s="44" t="s">
        <v>145</v>
      </c>
      <c r="E1687" s="44" t="s">
        <v>51</v>
      </c>
      <c r="G1687" s="44">
        <v>957</v>
      </c>
      <c r="H1687" s="44" t="s">
        <v>2435</v>
      </c>
    </row>
    <row r="1688" spans="1:8">
      <c r="A1688" s="31">
        <f>COUNTIF('BOM Atual ZPCS12'!F:F,B1688)+(1-(SUMIF(Invoice!$A:$A,$B1688,Invoice!$B:$B)/100000000000))</f>
        <v>1</v>
      </c>
      <c r="B1688" s="52" t="s">
        <v>4331</v>
      </c>
      <c r="C1688" s="44" t="s">
        <v>4332</v>
      </c>
      <c r="D1688" s="44" t="s">
        <v>145</v>
      </c>
      <c r="E1688" s="44" t="s">
        <v>51</v>
      </c>
      <c r="G1688" s="44">
        <v>957</v>
      </c>
      <c r="H1688" s="44" t="s">
        <v>2435</v>
      </c>
    </row>
    <row r="1689" spans="1:8">
      <c r="A1689" s="31">
        <f>COUNTIF('BOM Atual ZPCS12'!F:F,B1689)+(1-(SUMIF(Invoice!$A:$A,$B1689,Invoice!$B:$B)/100000000000))</f>
        <v>1</v>
      </c>
      <c r="B1689" s="52" t="s">
        <v>4333</v>
      </c>
      <c r="C1689" s="44" t="s">
        <v>4332</v>
      </c>
      <c r="D1689" s="44" t="s">
        <v>145</v>
      </c>
      <c r="E1689" s="44" t="s">
        <v>51</v>
      </c>
      <c r="G1689" s="44">
        <v>957</v>
      </c>
      <c r="H1689" s="44" t="s">
        <v>2435</v>
      </c>
    </row>
    <row r="1690" spans="1:8">
      <c r="A1690" s="31">
        <f>COUNTIF('BOM Atual ZPCS12'!F:F,B1690)+(1-(SUMIF(Invoice!$A:$A,$B1690,Invoice!$B:$B)/100000000000))</f>
        <v>1</v>
      </c>
      <c r="B1690" s="52" t="s">
        <v>4334</v>
      </c>
      <c r="C1690" s="44" t="s">
        <v>4335</v>
      </c>
      <c r="D1690" s="44" t="s">
        <v>145</v>
      </c>
      <c r="E1690" s="44" t="s">
        <v>51</v>
      </c>
      <c r="G1690" s="44">
        <v>957</v>
      </c>
      <c r="H1690" s="44" t="s">
        <v>2435</v>
      </c>
    </row>
    <row r="1691" spans="1:8">
      <c r="A1691" s="31">
        <f>COUNTIF('BOM Atual ZPCS12'!F:F,B1691)+(1-(SUMIF(Invoice!$A:$A,$B1691,Invoice!$B:$B)/100000000000))</f>
        <v>2</v>
      </c>
      <c r="B1691" s="52" t="s">
        <v>782</v>
      </c>
      <c r="C1691" s="44" t="s">
        <v>783</v>
      </c>
      <c r="D1691" s="44" t="s">
        <v>145</v>
      </c>
      <c r="E1691" s="44" t="s">
        <v>51</v>
      </c>
      <c r="G1691" s="44">
        <v>958</v>
      </c>
      <c r="H1691" s="44" t="s">
        <v>2435</v>
      </c>
    </row>
    <row r="1692" spans="1:8">
      <c r="A1692" s="31">
        <f>COUNTIF('BOM Atual ZPCS12'!F:F,B1692)+(1-(SUMIF(Invoice!$A:$A,$B1692,Invoice!$B:$B)/100000000000))</f>
        <v>1.9999999000000002</v>
      </c>
      <c r="B1692" s="52" t="s">
        <v>784</v>
      </c>
      <c r="C1692" s="44" t="s">
        <v>785</v>
      </c>
      <c r="D1692" s="44" t="s">
        <v>145</v>
      </c>
      <c r="E1692" s="44" t="s">
        <v>51</v>
      </c>
      <c r="G1692" s="44">
        <v>958</v>
      </c>
      <c r="H1692" s="44" t="s">
        <v>2435</v>
      </c>
    </row>
    <row r="1693" spans="1:8">
      <c r="A1693" s="31">
        <f>COUNTIF('BOM Atual ZPCS12'!F:F,B1693)+(1-(SUMIF(Invoice!$A:$A,$B1693,Invoice!$B:$B)/100000000000))</f>
        <v>1</v>
      </c>
      <c r="B1693" s="52" t="s">
        <v>4336</v>
      </c>
      <c r="C1693" s="44" t="s">
        <v>4337</v>
      </c>
      <c r="D1693" s="44" t="s">
        <v>145</v>
      </c>
      <c r="E1693" s="44" t="s">
        <v>51</v>
      </c>
      <c r="G1693" s="44">
        <v>958</v>
      </c>
      <c r="H1693" s="44" t="s">
        <v>2435</v>
      </c>
    </row>
    <row r="1694" spans="1:8">
      <c r="A1694" s="31">
        <f>COUNTIF('BOM Atual ZPCS12'!F:F,B1694)+(1-(SUMIF(Invoice!$A:$A,$B1694,Invoice!$B:$B)/100000000000))</f>
        <v>2</v>
      </c>
      <c r="B1694" s="52" t="s">
        <v>786</v>
      </c>
      <c r="C1694" s="44" t="s">
        <v>787</v>
      </c>
      <c r="D1694" s="44" t="s">
        <v>145</v>
      </c>
      <c r="E1694" s="44" t="s">
        <v>51</v>
      </c>
      <c r="G1694" s="44">
        <v>958</v>
      </c>
      <c r="H1694" s="44" t="s">
        <v>2435</v>
      </c>
    </row>
    <row r="1695" spans="1:8">
      <c r="A1695" s="31">
        <f>COUNTIF('BOM Atual ZPCS12'!F:F,B1695)+(1-(SUMIF(Invoice!$A:$A,$B1695,Invoice!$B:$B)/100000000000))</f>
        <v>2</v>
      </c>
      <c r="B1695" s="52" t="s">
        <v>802</v>
      </c>
      <c r="C1695" s="44" t="s">
        <v>4338</v>
      </c>
      <c r="D1695" s="44" t="s">
        <v>145</v>
      </c>
      <c r="E1695" s="44" t="s">
        <v>51</v>
      </c>
      <c r="G1695" s="44">
        <v>959</v>
      </c>
      <c r="H1695" s="44" t="s">
        <v>2435</v>
      </c>
    </row>
    <row r="1696" spans="1:8">
      <c r="A1696" s="31">
        <f>COUNTIF('BOM Atual ZPCS12'!F:F,B1696)+(1-(SUMIF(Invoice!$A:$A,$B1696,Invoice!$B:$B)/100000000000))</f>
        <v>1.9999997999999999</v>
      </c>
      <c r="B1696" s="52" t="s">
        <v>805</v>
      </c>
      <c r="C1696" s="44" t="s">
        <v>806</v>
      </c>
      <c r="D1696" s="44" t="s">
        <v>145</v>
      </c>
      <c r="E1696" s="44" t="s">
        <v>51</v>
      </c>
      <c r="G1696" s="44">
        <v>959</v>
      </c>
      <c r="H1696" s="44" t="s">
        <v>2435</v>
      </c>
    </row>
    <row r="1697" spans="1:8">
      <c r="A1697" s="31">
        <f>COUNTIF('BOM Atual ZPCS12'!F:F,B1697)+(1-(SUMIF(Invoice!$A:$A,$B1697,Invoice!$B:$B)/100000000000))</f>
        <v>1</v>
      </c>
      <c r="B1697" s="52" t="s">
        <v>4339</v>
      </c>
      <c r="C1697" s="44" t="s">
        <v>4338</v>
      </c>
      <c r="D1697" s="44" t="s">
        <v>145</v>
      </c>
      <c r="E1697" s="44" t="s">
        <v>51</v>
      </c>
      <c r="G1697" s="44">
        <v>959</v>
      </c>
      <c r="H1697" s="44" t="s">
        <v>2435</v>
      </c>
    </row>
    <row r="1698" spans="1:8">
      <c r="A1698" s="31">
        <f>COUNTIF('BOM Atual ZPCS12'!F:F,B1698)+(1-(SUMIF(Invoice!$A:$A,$B1698,Invoice!$B:$B)/100000000000))</f>
        <v>2</v>
      </c>
      <c r="B1698" s="52" t="s">
        <v>807</v>
      </c>
      <c r="C1698" s="44" t="s">
        <v>808</v>
      </c>
      <c r="D1698" s="44" t="s">
        <v>145</v>
      </c>
      <c r="E1698" s="44" t="s">
        <v>51</v>
      </c>
      <c r="G1698" s="44">
        <v>959</v>
      </c>
      <c r="H1698" s="44" t="s">
        <v>2435</v>
      </c>
    </row>
    <row r="1699" spans="1:8">
      <c r="A1699" s="31">
        <f>COUNTIF('BOM Atual ZPCS12'!F:F,B1699)+(1-(SUMIF(Invoice!$A:$A,$B1699,Invoice!$B:$B)/100000000000))</f>
        <v>2</v>
      </c>
      <c r="B1699" s="52" t="s">
        <v>823</v>
      </c>
      <c r="C1699" s="44" t="s">
        <v>824</v>
      </c>
      <c r="D1699" s="44" t="s">
        <v>145</v>
      </c>
      <c r="E1699" s="44" t="s">
        <v>51</v>
      </c>
      <c r="G1699" s="44">
        <v>960</v>
      </c>
      <c r="H1699" s="44" t="s">
        <v>2435</v>
      </c>
    </row>
    <row r="1700" spans="1:8">
      <c r="A1700" s="31">
        <f>COUNTIF('BOM Atual ZPCS12'!F:F,B1700)+(1-(SUMIF(Invoice!$A:$A,$B1700,Invoice!$B:$B)/100000000000))</f>
        <v>1.9999999000000002</v>
      </c>
      <c r="B1700" s="52" t="s">
        <v>826</v>
      </c>
      <c r="C1700" s="44" t="s">
        <v>827</v>
      </c>
      <c r="D1700" s="44" t="s">
        <v>145</v>
      </c>
      <c r="E1700" s="44" t="s">
        <v>51</v>
      </c>
      <c r="G1700" s="44">
        <v>960</v>
      </c>
      <c r="H1700" s="44" t="s">
        <v>2435</v>
      </c>
    </row>
    <row r="1701" spans="1:8">
      <c r="A1701" s="31">
        <f>COUNTIF('BOM Atual ZPCS12'!F:F,B1701)+(1-(SUMIF(Invoice!$A:$A,$B1701,Invoice!$B:$B)/100000000000))</f>
        <v>1</v>
      </c>
      <c r="B1701" s="52" t="s">
        <v>4340</v>
      </c>
      <c r="C1701" s="44" t="s">
        <v>4341</v>
      </c>
      <c r="D1701" s="44" t="s">
        <v>145</v>
      </c>
      <c r="E1701" s="44" t="s">
        <v>51</v>
      </c>
      <c r="G1701" s="44">
        <v>960</v>
      </c>
      <c r="H1701" s="44" t="s">
        <v>2435</v>
      </c>
    </row>
    <row r="1702" spans="1:8">
      <c r="A1702" s="31">
        <f>COUNTIF('BOM Atual ZPCS12'!F:F,B1702)+(1-(SUMIF(Invoice!$A:$A,$B1702,Invoice!$B:$B)/100000000000))</f>
        <v>1</v>
      </c>
      <c r="B1702" s="52" t="s">
        <v>4342</v>
      </c>
      <c r="C1702" s="44" t="s">
        <v>4343</v>
      </c>
      <c r="D1702" s="44" t="s">
        <v>145</v>
      </c>
      <c r="E1702" s="44" t="s">
        <v>51</v>
      </c>
      <c r="G1702" s="44">
        <v>961</v>
      </c>
      <c r="H1702" s="44" t="s">
        <v>2435</v>
      </c>
    </row>
    <row r="1703" spans="1:8">
      <c r="A1703" s="31">
        <f>COUNTIF('BOM Atual ZPCS12'!F:F,B1703)+(1-(SUMIF(Invoice!$A:$A,$B1703,Invoice!$B:$B)/100000000000))</f>
        <v>1</v>
      </c>
      <c r="B1703" s="52" t="s">
        <v>4344</v>
      </c>
      <c r="C1703" s="44" t="s">
        <v>4345</v>
      </c>
      <c r="D1703" s="44" t="s">
        <v>145</v>
      </c>
      <c r="E1703" s="44" t="s">
        <v>51</v>
      </c>
      <c r="G1703" s="44">
        <v>961</v>
      </c>
      <c r="H1703" s="44" t="s">
        <v>2435</v>
      </c>
    </row>
    <row r="1704" spans="1:8">
      <c r="A1704" s="31">
        <f>COUNTIF('BOM Atual ZPCS12'!F:F,B1704)+(1-(SUMIF(Invoice!$A:$A,$B1704,Invoice!$B:$B)/100000000000))</f>
        <v>1</v>
      </c>
      <c r="B1704" s="52" t="s">
        <v>4346</v>
      </c>
      <c r="C1704" s="44" t="s">
        <v>4343</v>
      </c>
      <c r="D1704" s="44" t="s">
        <v>145</v>
      </c>
      <c r="E1704" s="44" t="s">
        <v>51</v>
      </c>
      <c r="G1704" s="44">
        <v>961</v>
      </c>
      <c r="H1704" s="44" t="s">
        <v>2435</v>
      </c>
    </row>
    <row r="1705" spans="1:8">
      <c r="A1705" s="31">
        <f>COUNTIF('BOM Atual ZPCS12'!F:F,B1705)+(1-(SUMIF(Invoice!$A:$A,$B1705,Invoice!$B:$B)/100000000000))</f>
        <v>1</v>
      </c>
      <c r="B1705" s="52" t="s">
        <v>4347</v>
      </c>
      <c r="C1705" s="44" t="s">
        <v>4348</v>
      </c>
      <c r="D1705" s="44" t="s">
        <v>145</v>
      </c>
      <c r="E1705" s="44" t="s">
        <v>51</v>
      </c>
      <c r="G1705" s="44">
        <v>961</v>
      </c>
      <c r="H1705" s="44" t="s">
        <v>2435</v>
      </c>
    </row>
    <row r="1706" spans="1:8">
      <c r="A1706" s="31">
        <f>COUNTIF('BOM Atual ZPCS12'!F:F,B1706)+(1-(SUMIF(Invoice!$A:$A,$B1706,Invoice!$B:$B)/100000000000))</f>
        <v>1</v>
      </c>
      <c r="B1706" s="52" t="s">
        <v>4349</v>
      </c>
      <c r="C1706" s="44" t="s">
        <v>4350</v>
      </c>
      <c r="D1706" s="44" t="s">
        <v>145</v>
      </c>
      <c r="E1706" s="44" t="s">
        <v>51</v>
      </c>
      <c r="G1706" s="44">
        <v>962</v>
      </c>
      <c r="H1706" s="44" t="s">
        <v>2435</v>
      </c>
    </row>
    <row r="1707" spans="1:8">
      <c r="A1707" s="31">
        <f>COUNTIF('BOM Atual ZPCS12'!F:F,B1707)+(1-(SUMIF(Invoice!$A:$A,$B1707,Invoice!$B:$B)/100000000000))</f>
        <v>1</v>
      </c>
      <c r="B1707" s="52" t="s">
        <v>4351</v>
      </c>
      <c r="C1707" s="44" t="s">
        <v>4352</v>
      </c>
      <c r="D1707" s="44" t="s">
        <v>145</v>
      </c>
      <c r="E1707" s="44" t="s">
        <v>51</v>
      </c>
      <c r="G1707" s="44">
        <v>962</v>
      </c>
      <c r="H1707" s="44" t="s">
        <v>2435</v>
      </c>
    </row>
    <row r="1708" spans="1:8">
      <c r="A1708" s="31">
        <f>COUNTIF('BOM Atual ZPCS12'!F:F,B1708)+(1-(SUMIF(Invoice!$A:$A,$B1708,Invoice!$B:$B)/100000000000))</f>
        <v>1</v>
      </c>
      <c r="B1708" s="52" t="s">
        <v>4353</v>
      </c>
      <c r="C1708" s="44" t="s">
        <v>4350</v>
      </c>
      <c r="D1708" s="44" t="s">
        <v>145</v>
      </c>
      <c r="E1708" s="44" t="s">
        <v>51</v>
      </c>
      <c r="G1708" s="44">
        <v>962</v>
      </c>
      <c r="H1708" s="44" t="s">
        <v>2435</v>
      </c>
    </row>
    <row r="1709" spans="1:8">
      <c r="A1709" s="31">
        <f>COUNTIF('BOM Atual ZPCS12'!F:F,B1709)+(1-(SUMIF(Invoice!$A:$A,$B1709,Invoice!$B:$B)/100000000000))</f>
        <v>1</v>
      </c>
      <c r="B1709" s="52" t="s">
        <v>4354</v>
      </c>
      <c r="C1709" s="44" t="s">
        <v>4355</v>
      </c>
      <c r="D1709" s="44" t="s">
        <v>145</v>
      </c>
      <c r="E1709" s="44" t="s">
        <v>51</v>
      </c>
      <c r="G1709" s="44">
        <v>962</v>
      </c>
      <c r="H1709" s="44" t="s">
        <v>2435</v>
      </c>
    </row>
    <row r="1710" spans="1:8">
      <c r="A1710" s="31">
        <f>COUNTIF('BOM Atual ZPCS12'!F:F,B1710)+(1-(SUMIF(Invoice!$A:$A,$B1710,Invoice!$B:$B)/100000000000))</f>
        <v>1</v>
      </c>
      <c r="B1710" s="52" t="s">
        <v>4356</v>
      </c>
      <c r="C1710" s="44" t="s">
        <v>4357</v>
      </c>
      <c r="D1710" s="44" t="s">
        <v>145</v>
      </c>
      <c r="E1710" s="44" t="s">
        <v>51</v>
      </c>
      <c r="G1710" s="44">
        <v>963</v>
      </c>
      <c r="H1710" s="44" t="s">
        <v>2435</v>
      </c>
    </row>
    <row r="1711" spans="1:8">
      <c r="A1711" s="31">
        <f>COUNTIF('BOM Atual ZPCS12'!F:F,B1711)+(1-(SUMIF(Invoice!$A:$A,$B1711,Invoice!$B:$B)/100000000000))</f>
        <v>1</v>
      </c>
      <c r="B1711" s="52" t="s">
        <v>4358</v>
      </c>
      <c r="C1711" s="44" t="s">
        <v>4359</v>
      </c>
      <c r="D1711" s="44" t="s">
        <v>145</v>
      </c>
      <c r="E1711" s="44" t="s">
        <v>51</v>
      </c>
      <c r="G1711" s="44">
        <v>963</v>
      </c>
      <c r="H1711" s="44" t="s">
        <v>2435</v>
      </c>
    </row>
    <row r="1712" spans="1:8">
      <c r="A1712" s="31">
        <f>COUNTIF('BOM Atual ZPCS12'!F:F,B1712)+(1-(SUMIF(Invoice!$A:$A,$B1712,Invoice!$B:$B)/100000000000))</f>
        <v>1</v>
      </c>
      <c r="B1712" s="52" t="s">
        <v>4360</v>
      </c>
      <c r="C1712" s="44" t="s">
        <v>4361</v>
      </c>
      <c r="D1712" s="44" t="s">
        <v>145</v>
      </c>
      <c r="E1712" s="44" t="s">
        <v>51</v>
      </c>
      <c r="G1712" s="44">
        <v>963</v>
      </c>
      <c r="H1712" s="44" t="s">
        <v>2435</v>
      </c>
    </row>
    <row r="1713" spans="1:8">
      <c r="A1713" s="31">
        <f>COUNTIF('BOM Atual ZPCS12'!F:F,B1713)+(1-(SUMIF(Invoice!$A:$A,$B1713,Invoice!$B:$B)/100000000000))</f>
        <v>1</v>
      </c>
      <c r="B1713" s="52" t="s">
        <v>4362</v>
      </c>
      <c r="C1713" s="44" t="s">
        <v>4363</v>
      </c>
      <c r="D1713" s="44" t="s">
        <v>145</v>
      </c>
      <c r="E1713" s="44" t="s">
        <v>51</v>
      </c>
      <c r="G1713" s="44">
        <v>963</v>
      </c>
      <c r="H1713" s="44" t="s">
        <v>2435</v>
      </c>
    </row>
    <row r="1714" spans="1:8">
      <c r="A1714" s="31">
        <f>COUNTIF('BOM Atual ZPCS12'!F:F,B1714)+(1-(SUMIF(Invoice!$A:$A,$B1714,Invoice!$B:$B)/100000000000))</f>
        <v>2</v>
      </c>
      <c r="B1714" s="52" t="s">
        <v>877</v>
      </c>
      <c r="C1714" s="44" t="s">
        <v>4364</v>
      </c>
      <c r="D1714" s="44" t="s">
        <v>145</v>
      </c>
      <c r="E1714" s="44" t="s">
        <v>51</v>
      </c>
      <c r="G1714" s="44">
        <v>964</v>
      </c>
      <c r="H1714" s="44" t="s">
        <v>2435</v>
      </c>
    </row>
    <row r="1715" spans="1:8">
      <c r="A1715" s="31">
        <f>COUNTIF('BOM Atual ZPCS12'!F:F,B1715)+(1-(SUMIF(Invoice!$A:$A,$B1715,Invoice!$B:$B)/100000000000))</f>
        <v>1.9999999000000002</v>
      </c>
      <c r="B1715" s="52" t="s">
        <v>880</v>
      </c>
      <c r="C1715" s="44" t="s">
        <v>881</v>
      </c>
      <c r="D1715" s="44" t="s">
        <v>145</v>
      </c>
      <c r="E1715" s="44" t="s">
        <v>51</v>
      </c>
      <c r="G1715" s="44">
        <v>964</v>
      </c>
      <c r="H1715" s="44" t="s">
        <v>2435</v>
      </c>
    </row>
    <row r="1716" spans="1:8">
      <c r="A1716" s="31">
        <f>COUNTIF('BOM Atual ZPCS12'!F:F,B1716)+(1-(SUMIF(Invoice!$A:$A,$B1716,Invoice!$B:$B)/100000000000))</f>
        <v>2</v>
      </c>
      <c r="B1716" s="52" t="s">
        <v>882</v>
      </c>
      <c r="C1716" s="44" t="s">
        <v>4365</v>
      </c>
      <c r="D1716" s="44" t="s">
        <v>145</v>
      </c>
      <c r="E1716" s="44" t="s">
        <v>51</v>
      </c>
      <c r="G1716" s="44">
        <v>964</v>
      </c>
      <c r="H1716" s="44" t="s">
        <v>2435</v>
      </c>
    </row>
    <row r="1717" spans="1:8">
      <c r="A1717" s="31">
        <f>COUNTIF('BOM Atual ZPCS12'!F:F,B1717)+(1-(SUMIF(Invoice!$A:$A,$B1717,Invoice!$B:$B)/100000000000))</f>
        <v>2</v>
      </c>
      <c r="B1717" s="52" t="s">
        <v>884</v>
      </c>
      <c r="C1717" s="44" t="s">
        <v>885</v>
      </c>
      <c r="D1717" s="44" t="s">
        <v>145</v>
      </c>
      <c r="E1717" s="44" t="s">
        <v>51</v>
      </c>
      <c r="G1717" s="44">
        <v>964</v>
      </c>
      <c r="H1717" s="44" t="s">
        <v>2435</v>
      </c>
    </row>
    <row r="1718" spans="1:8">
      <c r="A1718" s="31">
        <f>COUNTIF('BOM Atual ZPCS12'!F:F,B1718)+(1-(SUMIF(Invoice!$A:$A,$B1718,Invoice!$B:$B)/100000000000))</f>
        <v>1</v>
      </c>
      <c r="B1718" s="52" t="s">
        <v>914</v>
      </c>
      <c r="C1718" s="44" t="s">
        <v>915</v>
      </c>
      <c r="D1718" s="44" t="s">
        <v>145</v>
      </c>
      <c r="E1718" s="44" t="s">
        <v>51</v>
      </c>
      <c r="G1718" s="44">
        <v>965</v>
      </c>
      <c r="H1718" s="44" t="s">
        <v>2435</v>
      </c>
    </row>
    <row r="1719" spans="1:8">
      <c r="A1719" s="31">
        <f>COUNTIF('BOM Atual ZPCS12'!F:F,B1719)+(1-(SUMIF(Invoice!$A:$A,$B1719,Invoice!$B:$B)/100000000000))</f>
        <v>1</v>
      </c>
      <c r="B1719" s="52" t="s">
        <v>917</v>
      </c>
      <c r="C1719" s="44" t="s">
        <v>918</v>
      </c>
      <c r="D1719" s="44" t="s">
        <v>145</v>
      </c>
      <c r="E1719" s="44" t="s">
        <v>51</v>
      </c>
      <c r="G1719" s="44">
        <v>965</v>
      </c>
      <c r="H1719" s="44" t="s">
        <v>2435</v>
      </c>
    </row>
    <row r="1720" spans="1:8">
      <c r="A1720" s="31">
        <f>COUNTIF('BOM Atual ZPCS12'!F:F,B1720)+(1-(SUMIF(Invoice!$A:$A,$B1720,Invoice!$B:$B)/100000000000))</f>
        <v>1</v>
      </c>
      <c r="B1720" s="52" t="s">
        <v>919</v>
      </c>
      <c r="C1720" s="44" t="s">
        <v>920</v>
      </c>
      <c r="D1720" s="44" t="s">
        <v>145</v>
      </c>
      <c r="E1720" s="44" t="s">
        <v>51</v>
      </c>
      <c r="G1720" s="44">
        <v>965</v>
      </c>
      <c r="H1720" s="44" t="s">
        <v>2435</v>
      </c>
    </row>
    <row r="1721" spans="1:8">
      <c r="A1721" s="31">
        <f>COUNTIF('BOM Atual ZPCS12'!F:F,B1721)+(1-(SUMIF(Invoice!$A:$A,$B1721,Invoice!$B:$B)/100000000000))</f>
        <v>1</v>
      </c>
      <c r="B1721" s="52" t="s">
        <v>921</v>
      </c>
      <c r="C1721" s="44" t="s">
        <v>922</v>
      </c>
      <c r="D1721" s="44" t="s">
        <v>145</v>
      </c>
      <c r="E1721" s="44" t="s">
        <v>51</v>
      </c>
      <c r="G1721" s="44">
        <v>965</v>
      </c>
      <c r="H1721" s="44" t="s">
        <v>2435</v>
      </c>
    </row>
    <row r="1722" spans="1:8">
      <c r="A1722" s="31">
        <f>COUNTIF('BOM Atual ZPCS12'!F:F,B1722)+(1-(SUMIF(Invoice!$A:$A,$B1722,Invoice!$B:$B)/100000000000))</f>
        <v>1.9999999000000002</v>
      </c>
      <c r="B1722" s="52" t="s">
        <v>957</v>
      </c>
      <c r="C1722" s="44" t="s">
        <v>958</v>
      </c>
      <c r="D1722" s="44" t="s">
        <v>145</v>
      </c>
      <c r="E1722" s="44" t="s">
        <v>51</v>
      </c>
      <c r="G1722" s="44">
        <v>966</v>
      </c>
      <c r="H1722" s="44" t="s">
        <v>2435</v>
      </c>
    </row>
    <row r="1723" spans="1:8">
      <c r="A1723" s="31">
        <f>COUNTIF('BOM Atual ZPCS12'!F:F,B1723)+(1-(SUMIF(Invoice!$A:$A,$B1723,Invoice!$B:$B)/100000000000))</f>
        <v>2</v>
      </c>
      <c r="B1723" s="52" t="s">
        <v>960</v>
      </c>
      <c r="C1723" s="44" t="s">
        <v>961</v>
      </c>
      <c r="D1723" s="44" t="s">
        <v>145</v>
      </c>
      <c r="E1723" s="44" t="s">
        <v>51</v>
      </c>
      <c r="G1723" s="44">
        <v>966</v>
      </c>
      <c r="H1723" s="44" t="s">
        <v>2435</v>
      </c>
    </row>
    <row r="1724" spans="1:8">
      <c r="A1724" s="31">
        <f>COUNTIF('BOM Atual ZPCS12'!F:F,B1724)+(1-(SUMIF(Invoice!$A:$A,$B1724,Invoice!$B:$B)/100000000000))</f>
        <v>1</v>
      </c>
      <c r="B1724" s="52" t="s">
        <v>4366</v>
      </c>
      <c r="C1724" s="44" t="s">
        <v>4367</v>
      </c>
      <c r="D1724" s="44" t="s">
        <v>145</v>
      </c>
      <c r="E1724" s="44" t="s">
        <v>51</v>
      </c>
      <c r="G1724" s="44">
        <v>966</v>
      </c>
      <c r="H1724" s="44" t="s">
        <v>2435</v>
      </c>
    </row>
    <row r="1725" spans="1:8">
      <c r="A1725" s="31">
        <f>COUNTIF('BOM Atual ZPCS12'!F:F,B1725)+(1-(SUMIF(Invoice!$A:$A,$B1725,Invoice!$B:$B)/100000000000))</f>
        <v>2</v>
      </c>
      <c r="B1725" s="52" t="s">
        <v>962</v>
      </c>
      <c r="C1725" s="44" t="s">
        <v>963</v>
      </c>
      <c r="D1725" s="44" t="s">
        <v>145</v>
      </c>
      <c r="E1725" s="44" t="s">
        <v>51</v>
      </c>
      <c r="G1725" s="44">
        <v>966</v>
      </c>
      <c r="H1725" s="44" t="s">
        <v>2435</v>
      </c>
    </row>
    <row r="1726" spans="1:8">
      <c r="A1726" s="31">
        <f>COUNTIF('BOM Atual ZPCS12'!F:F,B1726)+(1-(SUMIF(Invoice!$A:$A,$B1726,Invoice!$B:$B)/100000000000))</f>
        <v>1.9999999000000002</v>
      </c>
      <c r="B1726" s="52" t="s">
        <v>4368</v>
      </c>
      <c r="C1726" s="44" t="s">
        <v>4369</v>
      </c>
      <c r="D1726" s="44" t="s">
        <v>145</v>
      </c>
      <c r="E1726" s="44" t="s">
        <v>51</v>
      </c>
      <c r="G1726" s="44">
        <v>967</v>
      </c>
      <c r="H1726" s="44" t="s">
        <v>2435</v>
      </c>
    </row>
    <row r="1727" spans="1:8">
      <c r="A1727" s="31">
        <f>COUNTIF('BOM Atual ZPCS12'!F:F,B1727)+(1-(SUMIF(Invoice!$A:$A,$B1727,Invoice!$B:$B)/100000000000))</f>
        <v>2</v>
      </c>
      <c r="B1727" s="52" t="s">
        <v>4370</v>
      </c>
      <c r="C1727" s="44" t="s">
        <v>4369</v>
      </c>
      <c r="D1727" s="44" t="s">
        <v>145</v>
      </c>
      <c r="E1727" s="44" t="s">
        <v>51</v>
      </c>
      <c r="G1727" s="44">
        <v>967</v>
      </c>
      <c r="H1727" s="44" t="s">
        <v>2435</v>
      </c>
    </row>
    <row r="1728" spans="1:8">
      <c r="A1728" s="31">
        <f>COUNTIF('BOM Atual ZPCS12'!F:F,B1728)+(1-(SUMIF(Invoice!$A:$A,$B1728,Invoice!$B:$B)/100000000000))</f>
        <v>1</v>
      </c>
      <c r="B1728" s="52" t="s">
        <v>4371</v>
      </c>
      <c r="C1728" s="44" t="s">
        <v>4369</v>
      </c>
      <c r="D1728" s="44" t="s">
        <v>145</v>
      </c>
      <c r="E1728" s="44" t="s">
        <v>51</v>
      </c>
      <c r="G1728" s="44">
        <v>967</v>
      </c>
      <c r="H1728" s="44" t="s">
        <v>2435</v>
      </c>
    </row>
    <row r="1729" spans="1:8">
      <c r="A1729" s="31">
        <f>COUNTIF('BOM Atual ZPCS12'!F:F,B1729)+(1-(SUMIF(Invoice!$A:$A,$B1729,Invoice!$B:$B)/100000000000))</f>
        <v>2</v>
      </c>
      <c r="B1729" s="52" t="s">
        <v>4372</v>
      </c>
      <c r="C1729" s="44" t="s">
        <v>4373</v>
      </c>
      <c r="D1729" s="44" t="s">
        <v>145</v>
      </c>
      <c r="E1729" s="44" t="s">
        <v>51</v>
      </c>
      <c r="G1729" s="44">
        <v>967</v>
      </c>
      <c r="H1729" s="44" t="s">
        <v>2435</v>
      </c>
    </row>
    <row r="1730" spans="1:8">
      <c r="A1730" s="31">
        <f>COUNTIF('BOM Atual ZPCS12'!F:F,B1730)+(1-(SUMIF(Invoice!$A:$A,$B1730,Invoice!$B:$B)/100000000000))</f>
        <v>1</v>
      </c>
      <c r="B1730" s="52" t="s">
        <v>4374</v>
      </c>
      <c r="C1730" s="44" t="s">
        <v>4375</v>
      </c>
      <c r="D1730" s="44" t="s">
        <v>145</v>
      </c>
      <c r="E1730" s="44" t="s">
        <v>51</v>
      </c>
      <c r="G1730" s="44">
        <v>968</v>
      </c>
      <c r="H1730" s="44" t="s">
        <v>2435</v>
      </c>
    </row>
    <row r="1731" spans="1:8">
      <c r="A1731" s="31">
        <f>COUNTIF('BOM Atual ZPCS12'!F:F,B1731)+(1-(SUMIF(Invoice!$A:$A,$B1731,Invoice!$B:$B)/100000000000))</f>
        <v>1</v>
      </c>
      <c r="B1731" s="52" t="s">
        <v>4376</v>
      </c>
      <c r="C1731" s="44" t="s">
        <v>4377</v>
      </c>
      <c r="D1731" s="44" t="s">
        <v>145</v>
      </c>
      <c r="E1731" s="44" t="s">
        <v>51</v>
      </c>
      <c r="G1731" s="44">
        <v>968</v>
      </c>
      <c r="H1731" s="44" t="s">
        <v>2435</v>
      </c>
    </row>
    <row r="1732" spans="1:8">
      <c r="A1732" s="31">
        <f>COUNTIF('BOM Atual ZPCS12'!F:F,B1732)+(1-(SUMIF(Invoice!$A:$A,$B1732,Invoice!$B:$B)/100000000000))</f>
        <v>1</v>
      </c>
      <c r="B1732" s="52" t="s">
        <v>4378</v>
      </c>
      <c r="C1732" s="44" t="s">
        <v>4379</v>
      </c>
      <c r="D1732" s="44" t="s">
        <v>145</v>
      </c>
      <c r="E1732" s="44" t="s">
        <v>51</v>
      </c>
      <c r="G1732" s="44">
        <v>968</v>
      </c>
      <c r="H1732" s="44" t="s">
        <v>2435</v>
      </c>
    </row>
    <row r="1733" spans="1:8">
      <c r="A1733" s="31">
        <f>COUNTIF('BOM Atual ZPCS12'!F:F,B1733)+(1-(SUMIF(Invoice!$A:$A,$B1733,Invoice!$B:$B)/100000000000))</f>
        <v>1</v>
      </c>
      <c r="B1733" s="52" t="s">
        <v>4380</v>
      </c>
      <c r="C1733" s="44" t="s">
        <v>4381</v>
      </c>
      <c r="D1733" s="44" t="s">
        <v>145</v>
      </c>
      <c r="E1733" s="44" t="s">
        <v>51</v>
      </c>
      <c r="G1733" s="44">
        <v>968</v>
      </c>
      <c r="H1733" s="44" t="s">
        <v>2435</v>
      </c>
    </row>
    <row r="1734" spans="1:8">
      <c r="A1734" s="31">
        <f>COUNTIF('BOM Atual ZPCS12'!F:F,B1734)+(1-(SUMIF(Invoice!$A:$A,$B1734,Invoice!$B:$B)/100000000000))</f>
        <v>1.9999999000000002</v>
      </c>
      <c r="B1734" s="52" t="s">
        <v>971</v>
      </c>
      <c r="C1734" s="44" t="s">
        <v>4382</v>
      </c>
      <c r="D1734" s="44" t="s">
        <v>145</v>
      </c>
      <c r="E1734" s="44" t="s">
        <v>51</v>
      </c>
      <c r="G1734" s="44">
        <v>969</v>
      </c>
      <c r="H1734" s="44" t="s">
        <v>2435</v>
      </c>
    </row>
    <row r="1735" spans="1:8">
      <c r="A1735" s="31">
        <f>COUNTIF('BOM Atual ZPCS12'!F:F,B1735)+(1-(SUMIF(Invoice!$A:$A,$B1735,Invoice!$B:$B)/100000000000))</f>
        <v>2</v>
      </c>
      <c r="B1735" s="52" t="s">
        <v>973</v>
      </c>
      <c r="C1735" s="44" t="s">
        <v>4383</v>
      </c>
      <c r="D1735" s="44" t="s">
        <v>145</v>
      </c>
      <c r="E1735" s="44" t="s">
        <v>51</v>
      </c>
      <c r="G1735" s="44">
        <v>969</v>
      </c>
      <c r="H1735" s="44" t="s">
        <v>2435</v>
      </c>
    </row>
    <row r="1736" spans="1:8">
      <c r="A1736" s="31">
        <f>COUNTIF('BOM Atual ZPCS12'!F:F,B1736)+(1-(SUMIF(Invoice!$A:$A,$B1736,Invoice!$B:$B)/100000000000))</f>
        <v>1</v>
      </c>
      <c r="B1736" s="52" t="s">
        <v>4384</v>
      </c>
      <c r="C1736" s="44" t="s">
        <v>4382</v>
      </c>
      <c r="D1736" s="44" t="s">
        <v>145</v>
      </c>
      <c r="E1736" s="44" t="s">
        <v>51</v>
      </c>
      <c r="G1736" s="44">
        <v>969</v>
      </c>
      <c r="H1736" s="44" t="s">
        <v>2435</v>
      </c>
    </row>
    <row r="1737" spans="1:8">
      <c r="A1737" s="31">
        <f>COUNTIF('BOM Atual ZPCS12'!F:F,B1737)+(1-(SUMIF(Invoice!$A:$A,$B1737,Invoice!$B:$B)/100000000000))</f>
        <v>2</v>
      </c>
      <c r="B1737" s="52" t="s">
        <v>975</v>
      </c>
      <c r="C1737" s="44" t="s">
        <v>976</v>
      </c>
      <c r="D1737" s="44" t="s">
        <v>145</v>
      </c>
      <c r="E1737" s="44" t="s">
        <v>51</v>
      </c>
      <c r="G1737" s="44">
        <v>969</v>
      </c>
      <c r="H1737" s="44" t="s">
        <v>2435</v>
      </c>
    </row>
    <row r="1738" spans="1:8">
      <c r="A1738" s="31">
        <f>COUNTIF('BOM Atual ZPCS12'!F:F,B1738)+(1-(SUMIF(Invoice!$A:$A,$B1738,Invoice!$B:$B)/100000000000))</f>
        <v>1</v>
      </c>
      <c r="B1738" s="52" t="s">
        <v>4385</v>
      </c>
      <c r="C1738" s="44" t="s">
        <v>4386</v>
      </c>
      <c r="D1738" s="44" t="s">
        <v>145</v>
      </c>
      <c r="E1738" s="44" t="s">
        <v>51</v>
      </c>
      <c r="G1738" s="44">
        <v>970</v>
      </c>
      <c r="H1738" s="44" t="s">
        <v>52</v>
      </c>
    </row>
    <row r="1739" spans="1:8">
      <c r="A1739" s="31">
        <f>COUNTIF('BOM Atual ZPCS12'!F:F,B1739)+(1-(SUMIF(Invoice!$A:$A,$B1739,Invoice!$B:$B)/100000000000))</f>
        <v>1</v>
      </c>
      <c r="B1739" s="52" t="s">
        <v>4387</v>
      </c>
      <c r="C1739" s="44" t="s">
        <v>4388</v>
      </c>
      <c r="D1739" s="44" t="s">
        <v>145</v>
      </c>
      <c r="E1739" s="44" t="s">
        <v>51</v>
      </c>
      <c r="G1739" s="44">
        <v>970</v>
      </c>
      <c r="H1739" s="44" t="s">
        <v>52</v>
      </c>
    </row>
    <row r="1740" spans="1:8">
      <c r="A1740" s="31">
        <f>COUNTIF('BOM Atual ZPCS12'!F:F,B1740)+(1-(SUMIF(Invoice!$A:$A,$B1740,Invoice!$B:$B)/100000000000))</f>
        <v>1</v>
      </c>
      <c r="B1740" s="52" t="s">
        <v>4389</v>
      </c>
      <c r="C1740" s="44" t="s">
        <v>4390</v>
      </c>
      <c r="D1740" s="44" t="s">
        <v>145</v>
      </c>
      <c r="E1740" s="44" t="s">
        <v>51</v>
      </c>
      <c r="G1740" s="44">
        <v>970</v>
      </c>
      <c r="H1740" s="44" t="s">
        <v>52</v>
      </c>
    </row>
    <row r="1741" spans="1:8">
      <c r="A1741" s="31">
        <f>COUNTIF('BOM Atual ZPCS12'!F:F,B1741)+(1-(SUMIF(Invoice!$A:$A,$B1741,Invoice!$B:$B)/100000000000))</f>
        <v>1</v>
      </c>
      <c r="B1741" s="52" t="s">
        <v>4391</v>
      </c>
      <c r="C1741" s="44" t="s">
        <v>4392</v>
      </c>
      <c r="D1741" s="44" t="s">
        <v>145</v>
      </c>
      <c r="E1741" s="44" t="s">
        <v>51</v>
      </c>
      <c r="G1741" s="44">
        <v>971</v>
      </c>
      <c r="H1741" s="44" t="s">
        <v>52</v>
      </c>
    </row>
    <row r="1742" spans="1:8">
      <c r="A1742" s="31">
        <f>COUNTIF('BOM Atual ZPCS12'!F:F,B1742)+(1-(SUMIF(Invoice!$A:$A,$B1742,Invoice!$B:$B)/100000000000))</f>
        <v>1</v>
      </c>
      <c r="B1742" s="52" t="s">
        <v>4393</v>
      </c>
      <c r="C1742" s="44" t="s">
        <v>4394</v>
      </c>
      <c r="D1742" s="44" t="s">
        <v>145</v>
      </c>
      <c r="E1742" s="44" t="s">
        <v>51</v>
      </c>
      <c r="G1742" s="44">
        <v>971</v>
      </c>
      <c r="H1742" s="44" t="s">
        <v>52</v>
      </c>
    </row>
    <row r="1743" spans="1:8">
      <c r="A1743" s="31">
        <f>COUNTIF('BOM Atual ZPCS12'!F:F,B1743)+(1-(SUMIF(Invoice!$A:$A,$B1743,Invoice!$B:$B)/100000000000))</f>
        <v>1</v>
      </c>
      <c r="B1743" s="52" t="s">
        <v>4395</v>
      </c>
      <c r="C1743" s="44" t="s">
        <v>4396</v>
      </c>
      <c r="D1743" s="44" t="s">
        <v>145</v>
      </c>
      <c r="E1743" s="44" t="s">
        <v>51</v>
      </c>
      <c r="G1743" s="44">
        <v>971</v>
      </c>
      <c r="H1743" s="44" t="s">
        <v>52</v>
      </c>
    </row>
    <row r="1744" spans="1:8">
      <c r="A1744" s="31">
        <f>COUNTIF('BOM Atual ZPCS12'!F:F,B1744)+(1-(SUMIF(Invoice!$A:$A,$B1744,Invoice!$B:$B)/100000000000))</f>
        <v>1</v>
      </c>
      <c r="B1744" s="52" t="s">
        <v>4397</v>
      </c>
      <c r="C1744" s="44" t="s">
        <v>4398</v>
      </c>
      <c r="D1744" s="44" t="s">
        <v>145</v>
      </c>
      <c r="E1744" s="44" t="s">
        <v>51</v>
      </c>
      <c r="G1744" s="44">
        <v>972</v>
      </c>
      <c r="H1744" s="44" t="s">
        <v>52</v>
      </c>
    </row>
    <row r="1745" spans="1:8">
      <c r="A1745" s="31">
        <f>COUNTIF('BOM Atual ZPCS12'!F:F,B1745)+(1-(SUMIF(Invoice!$A:$A,$B1745,Invoice!$B:$B)/100000000000))</f>
        <v>1</v>
      </c>
      <c r="B1745" s="52" t="s">
        <v>4399</v>
      </c>
      <c r="C1745" s="44" t="s">
        <v>4400</v>
      </c>
      <c r="D1745" s="44" t="s">
        <v>145</v>
      </c>
      <c r="E1745" s="44" t="s">
        <v>51</v>
      </c>
      <c r="G1745" s="44">
        <v>972</v>
      </c>
      <c r="H1745" s="44" t="s">
        <v>52</v>
      </c>
    </row>
    <row r="1746" spans="1:8">
      <c r="A1746" s="31">
        <f>COUNTIF('BOM Atual ZPCS12'!F:F,B1746)+(1-(SUMIF(Invoice!$A:$A,$B1746,Invoice!$B:$B)/100000000000))</f>
        <v>1</v>
      </c>
      <c r="B1746" s="52" t="s">
        <v>4401</v>
      </c>
      <c r="C1746" s="44" t="s">
        <v>4402</v>
      </c>
      <c r="D1746" s="44" t="s">
        <v>145</v>
      </c>
      <c r="E1746" s="44" t="s">
        <v>51</v>
      </c>
      <c r="G1746" s="44">
        <v>972</v>
      </c>
      <c r="H1746" s="44" t="s">
        <v>52</v>
      </c>
    </row>
    <row r="1747" spans="1:8">
      <c r="A1747" s="31">
        <f>COUNTIF('BOM Atual ZPCS12'!F:F,B1747)+(1-(SUMIF(Invoice!$A:$A,$B1747,Invoice!$B:$B)/100000000000))</f>
        <v>2</v>
      </c>
      <c r="B1747" s="52" t="s">
        <v>1059</v>
      </c>
      <c r="C1747" s="44" t="s">
        <v>4403</v>
      </c>
      <c r="D1747" s="44" t="s">
        <v>145</v>
      </c>
      <c r="E1747" s="44" t="s">
        <v>51</v>
      </c>
      <c r="G1747" s="44">
        <v>973</v>
      </c>
      <c r="H1747" s="44" t="s">
        <v>2435</v>
      </c>
    </row>
    <row r="1748" spans="1:8">
      <c r="A1748" s="31">
        <f>COUNTIF('BOM Atual ZPCS12'!F:F,B1748)+(1-(SUMIF(Invoice!$A:$A,$B1748,Invoice!$B:$B)/100000000000))</f>
        <v>1.9999999000000002</v>
      </c>
      <c r="B1748" s="52" t="s">
        <v>1062</v>
      </c>
      <c r="C1748" s="44" t="s">
        <v>4404</v>
      </c>
      <c r="D1748" s="44" t="s">
        <v>145</v>
      </c>
      <c r="E1748" s="44" t="s">
        <v>51</v>
      </c>
      <c r="G1748" s="44">
        <v>973</v>
      </c>
      <c r="H1748" s="44" t="s">
        <v>2435</v>
      </c>
    </row>
    <row r="1749" spans="1:8">
      <c r="A1749" s="31">
        <f>COUNTIF('BOM Atual ZPCS12'!F:F,B1749)+(1-(SUMIF(Invoice!$A:$A,$B1749,Invoice!$B:$B)/100000000000))</f>
        <v>1</v>
      </c>
      <c r="B1749" s="52" t="s">
        <v>4405</v>
      </c>
      <c r="C1749" s="44" t="s">
        <v>4403</v>
      </c>
      <c r="D1749" s="44" t="s">
        <v>145</v>
      </c>
      <c r="E1749" s="44" t="s">
        <v>51</v>
      </c>
      <c r="G1749" s="44">
        <v>973</v>
      </c>
      <c r="H1749" s="44" t="s">
        <v>2435</v>
      </c>
    </row>
    <row r="1750" spans="1:8">
      <c r="A1750" s="31">
        <f>COUNTIF('BOM Atual ZPCS12'!F:F,B1750)+(1-(SUMIF(Invoice!$A:$A,$B1750,Invoice!$B:$B)/100000000000))</f>
        <v>2</v>
      </c>
      <c r="B1750" s="52" t="s">
        <v>1064</v>
      </c>
      <c r="C1750" s="44" t="s">
        <v>1065</v>
      </c>
      <c r="D1750" s="44" t="s">
        <v>145</v>
      </c>
      <c r="E1750" s="44" t="s">
        <v>51</v>
      </c>
      <c r="G1750" s="44">
        <v>973</v>
      </c>
      <c r="H1750" s="44" t="s">
        <v>2435</v>
      </c>
    </row>
    <row r="1751" spans="1:8">
      <c r="A1751" s="31">
        <f>COUNTIF('BOM Atual ZPCS12'!F:F,B1751)+(1-(SUMIF(Invoice!$A:$A,$B1751,Invoice!$B:$B)/100000000000))</f>
        <v>2</v>
      </c>
      <c r="B1751" s="52" t="s">
        <v>1066</v>
      </c>
      <c r="C1751" s="44" t="s">
        <v>4406</v>
      </c>
      <c r="D1751" s="44" t="s">
        <v>145</v>
      </c>
      <c r="E1751" s="44" t="s">
        <v>51</v>
      </c>
      <c r="G1751" s="44">
        <v>974</v>
      </c>
      <c r="H1751" s="44" t="s">
        <v>2435</v>
      </c>
    </row>
    <row r="1752" spans="1:8">
      <c r="A1752" s="31">
        <f>COUNTIF('BOM Atual ZPCS12'!F:F,B1752)+(1-(SUMIF(Invoice!$A:$A,$B1752,Invoice!$B:$B)/100000000000))</f>
        <v>2</v>
      </c>
      <c r="B1752" s="52" t="s">
        <v>1069</v>
      </c>
      <c r="C1752" s="44" t="s">
        <v>4407</v>
      </c>
      <c r="D1752" s="44" t="s">
        <v>145</v>
      </c>
      <c r="E1752" s="44" t="s">
        <v>51</v>
      </c>
      <c r="G1752" s="44">
        <v>974</v>
      </c>
      <c r="H1752" s="44" t="s">
        <v>2435</v>
      </c>
    </row>
    <row r="1753" spans="1:8">
      <c r="A1753" s="31">
        <f>COUNTIF('BOM Atual ZPCS12'!F:F,B1753)+(1-(SUMIF(Invoice!$A:$A,$B1753,Invoice!$B:$B)/100000000000))</f>
        <v>1</v>
      </c>
      <c r="B1753" s="52" t="s">
        <v>4408</v>
      </c>
      <c r="C1753" s="44" t="s">
        <v>4409</v>
      </c>
      <c r="D1753" s="44" t="s">
        <v>145</v>
      </c>
      <c r="E1753" s="44" t="s">
        <v>51</v>
      </c>
      <c r="G1753" s="44">
        <v>974</v>
      </c>
      <c r="H1753" s="44" t="s">
        <v>2435</v>
      </c>
    </row>
    <row r="1754" spans="1:8">
      <c r="A1754" s="31">
        <f>COUNTIF('BOM Atual ZPCS12'!F:F,B1754)+(1-(SUMIF(Invoice!$A:$A,$B1754,Invoice!$B:$B)/100000000000))</f>
        <v>1.9999999000000002</v>
      </c>
      <c r="B1754" s="52" t="s">
        <v>1071</v>
      </c>
      <c r="C1754" s="44" t="s">
        <v>1072</v>
      </c>
      <c r="D1754" s="44" t="s">
        <v>145</v>
      </c>
      <c r="E1754" s="44" t="s">
        <v>51</v>
      </c>
      <c r="G1754" s="44">
        <v>974</v>
      </c>
      <c r="H1754" s="44" t="s">
        <v>2435</v>
      </c>
    </row>
    <row r="1755" spans="1:8">
      <c r="A1755" s="31">
        <f>COUNTIF('BOM Atual ZPCS12'!F:F,B1755)+(1-(SUMIF(Invoice!$A:$A,$B1755,Invoice!$B:$B)/100000000000))</f>
        <v>1</v>
      </c>
      <c r="B1755" s="52" t="s">
        <v>4410</v>
      </c>
      <c r="C1755" s="44" t="s">
        <v>4411</v>
      </c>
      <c r="D1755" s="44" t="s">
        <v>145</v>
      </c>
      <c r="E1755" s="44" t="s">
        <v>51</v>
      </c>
      <c r="G1755" s="44">
        <v>975</v>
      </c>
      <c r="H1755" s="44" t="s">
        <v>2435</v>
      </c>
    </row>
    <row r="1756" spans="1:8">
      <c r="A1756" s="31">
        <f>COUNTIF('BOM Atual ZPCS12'!F:F,B1756)+(1-(SUMIF(Invoice!$A:$A,$B1756,Invoice!$B:$B)/100000000000))</f>
        <v>1</v>
      </c>
      <c r="B1756" s="52" t="s">
        <v>4412</v>
      </c>
      <c r="C1756" s="44" t="s">
        <v>4413</v>
      </c>
      <c r="D1756" s="44" t="s">
        <v>145</v>
      </c>
      <c r="E1756" s="44" t="s">
        <v>51</v>
      </c>
      <c r="G1756" s="44">
        <v>975</v>
      </c>
      <c r="H1756" s="44" t="s">
        <v>2435</v>
      </c>
    </row>
    <row r="1757" spans="1:8">
      <c r="A1757" s="31">
        <f>COUNTIF('BOM Atual ZPCS12'!F:F,B1757)+(1-(SUMIF(Invoice!$A:$A,$B1757,Invoice!$B:$B)/100000000000))</f>
        <v>1</v>
      </c>
      <c r="B1757" s="52" t="s">
        <v>4414</v>
      </c>
      <c r="C1757" s="44" t="s">
        <v>4415</v>
      </c>
      <c r="D1757" s="44" t="s">
        <v>145</v>
      </c>
      <c r="E1757" s="44" t="s">
        <v>51</v>
      </c>
      <c r="G1757" s="44">
        <v>975</v>
      </c>
      <c r="H1757" s="44" t="s">
        <v>2435</v>
      </c>
    </row>
    <row r="1758" spans="1:8">
      <c r="A1758" s="31">
        <f>COUNTIF('BOM Atual ZPCS12'!F:F,B1758)+(1-(SUMIF(Invoice!$A:$A,$B1758,Invoice!$B:$B)/100000000000))</f>
        <v>1</v>
      </c>
      <c r="B1758" s="52" t="s">
        <v>4416</v>
      </c>
      <c r="C1758" s="44" t="s">
        <v>4417</v>
      </c>
      <c r="D1758" s="44" t="s">
        <v>145</v>
      </c>
      <c r="E1758" s="44" t="s">
        <v>51</v>
      </c>
      <c r="G1758" s="44">
        <v>975</v>
      </c>
      <c r="H1758" s="44" t="s">
        <v>2435</v>
      </c>
    </row>
    <row r="1759" spans="1:8">
      <c r="A1759" s="31">
        <f>COUNTIF('BOM Atual ZPCS12'!F:F,B1759)+(1-(SUMIF(Invoice!$A:$A,$B1759,Invoice!$B:$B)/100000000000))</f>
        <v>1</v>
      </c>
      <c r="B1759" s="52" t="s">
        <v>4418</v>
      </c>
      <c r="C1759" s="44" t="s">
        <v>4419</v>
      </c>
      <c r="D1759" s="44" t="s">
        <v>145</v>
      </c>
      <c r="E1759" s="44" t="s">
        <v>51</v>
      </c>
      <c r="G1759" s="44">
        <v>976</v>
      </c>
      <c r="H1759" s="44" t="s">
        <v>2435</v>
      </c>
    </row>
    <row r="1760" spans="1:8">
      <c r="A1760" s="31">
        <f>COUNTIF('BOM Atual ZPCS12'!F:F,B1760)+(1-(SUMIF(Invoice!$A:$A,$B1760,Invoice!$B:$B)/100000000000))</f>
        <v>1</v>
      </c>
      <c r="B1760" s="52" t="s">
        <v>4420</v>
      </c>
      <c r="C1760" s="44" t="s">
        <v>4421</v>
      </c>
      <c r="D1760" s="44" t="s">
        <v>145</v>
      </c>
      <c r="E1760" s="44" t="s">
        <v>51</v>
      </c>
      <c r="G1760" s="44">
        <v>976</v>
      </c>
      <c r="H1760" s="44" t="s">
        <v>2435</v>
      </c>
    </row>
    <row r="1761" spans="1:8">
      <c r="A1761" s="31">
        <f>COUNTIF('BOM Atual ZPCS12'!F:F,B1761)+(1-(SUMIF(Invoice!$A:$A,$B1761,Invoice!$B:$B)/100000000000))</f>
        <v>1</v>
      </c>
      <c r="B1761" s="52" t="s">
        <v>4422</v>
      </c>
      <c r="C1761" s="44" t="s">
        <v>4419</v>
      </c>
      <c r="D1761" s="44" t="s">
        <v>145</v>
      </c>
      <c r="E1761" s="44" t="s">
        <v>51</v>
      </c>
      <c r="G1761" s="44">
        <v>976</v>
      </c>
      <c r="H1761" s="44" t="s">
        <v>2435</v>
      </c>
    </row>
    <row r="1762" spans="1:8">
      <c r="A1762" s="31">
        <f>COUNTIF('BOM Atual ZPCS12'!F:F,B1762)+(1-(SUMIF(Invoice!$A:$A,$B1762,Invoice!$B:$B)/100000000000))</f>
        <v>1</v>
      </c>
      <c r="B1762" s="52" t="s">
        <v>4423</v>
      </c>
      <c r="C1762" s="44" t="s">
        <v>4424</v>
      </c>
      <c r="D1762" s="44" t="s">
        <v>145</v>
      </c>
      <c r="E1762" s="44" t="s">
        <v>51</v>
      </c>
      <c r="G1762" s="44">
        <v>976</v>
      </c>
      <c r="H1762" s="44" t="s">
        <v>2435</v>
      </c>
    </row>
    <row r="1763" spans="1:8">
      <c r="A1763" s="31">
        <f>COUNTIF('BOM Atual ZPCS12'!F:F,B1763)+(1-(SUMIF(Invoice!$A:$A,$B1763,Invoice!$B:$B)/100000000000))</f>
        <v>2</v>
      </c>
      <c r="B1763" s="52" t="s">
        <v>1149</v>
      </c>
      <c r="C1763" s="44" t="s">
        <v>1150</v>
      </c>
      <c r="D1763" s="44" t="s">
        <v>145</v>
      </c>
      <c r="E1763" s="44" t="s">
        <v>51</v>
      </c>
      <c r="G1763" s="44">
        <v>977</v>
      </c>
      <c r="H1763" s="44" t="s">
        <v>2435</v>
      </c>
    </row>
    <row r="1764" spans="1:8">
      <c r="A1764" s="31">
        <f>COUNTIF('BOM Atual ZPCS12'!F:F,B1764)+(1-(SUMIF(Invoice!$A:$A,$B1764,Invoice!$B:$B)/100000000000))</f>
        <v>2</v>
      </c>
      <c r="B1764" s="52" t="s">
        <v>1151</v>
      </c>
      <c r="C1764" s="44" t="s">
        <v>1152</v>
      </c>
      <c r="D1764" s="44" t="s">
        <v>145</v>
      </c>
      <c r="E1764" s="44" t="s">
        <v>51</v>
      </c>
      <c r="G1764" s="44">
        <v>977</v>
      </c>
      <c r="H1764" s="44" t="s">
        <v>2435</v>
      </c>
    </row>
    <row r="1765" spans="1:8">
      <c r="A1765" s="31">
        <f>COUNTIF('BOM Atual ZPCS12'!F:F,B1765)+(1-(SUMIF(Invoice!$A:$A,$B1765,Invoice!$B:$B)/100000000000))</f>
        <v>1</v>
      </c>
      <c r="B1765" s="52" t="s">
        <v>4425</v>
      </c>
      <c r="C1765" s="44" t="s">
        <v>4426</v>
      </c>
      <c r="D1765" s="44" t="s">
        <v>145</v>
      </c>
      <c r="E1765" s="44" t="s">
        <v>51</v>
      </c>
      <c r="G1765" s="44">
        <v>977</v>
      </c>
      <c r="H1765" s="44" t="s">
        <v>2435</v>
      </c>
    </row>
    <row r="1766" spans="1:8">
      <c r="A1766" s="31">
        <f>COUNTIF('BOM Atual ZPCS12'!F:F,B1766)+(1-(SUMIF(Invoice!$A:$A,$B1766,Invoice!$B:$B)/100000000000))</f>
        <v>1.9999999000000002</v>
      </c>
      <c r="B1766" s="52" t="s">
        <v>1153</v>
      </c>
      <c r="C1766" s="44" t="s">
        <v>1154</v>
      </c>
      <c r="D1766" s="44" t="s">
        <v>145</v>
      </c>
      <c r="E1766" s="44" t="s">
        <v>51</v>
      </c>
      <c r="G1766" s="44">
        <v>977</v>
      </c>
      <c r="H1766" s="44" t="s">
        <v>2435</v>
      </c>
    </row>
    <row r="1767" spans="1:8">
      <c r="A1767" s="31">
        <f>COUNTIF('BOM Atual ZPCS12'!F:F,B1767)+(1-(SUMIF(Invoice!$A:$A,$B1767,Invoice!$B:$B)/100000000000))</f>
        <v>2</v>
      </c>
      <c r="B1767" s="52" t="s">
        <v>1167</v>
      </c>
      <c r="C1767" s="44" t="s">
        <v>1168</v>
      </c>
      <c r="D1767" s="44" t="s">
        <v>145</v>
      </c>
      <c r="E1767" s="44" t="s">
        <v>51</v>
      </c>
      <c r="G1767" s="44">
        <v>978</v>
      </c>
      <c r="H1767" s="44" t="s">
        <v>2435</v>
      </c>
    </row>
    <row r="1768" spans="1:8">
      <c r="A1768" s="31">
        <f>COUNTIF('BOM Atual ZPCS12'!F:F,B1768)+(1-(SUMIF(Invoice!$A:$A,$B1768,Invoice!$B:$B)/100000000000))</f>
        <v>1.9999999499999999</v>
      </c>
      <c r="B1768" s="52" t="s">
        <v>1170</v>
      </c>
      <c r="C1768" s="44" t="s">
        <v>1171</v>
      </c>
      <c r="D1768" s="44" t="s">
        <v>145</v>
      </c>
      <c r="E1768" s="44" t="s">
        <v>51</v>
      </c>
      <c r="G1768" s="44">
        <v>978</v>
      </c>
      <c r="H1768" s="44" t="s">
        <v>2435</v>
      </c>
    </row>
    <row r="1769" spans="1:8">
      <c r="A1769" s="31">
        <f>COUNTIF('BOM Atual ZPCS12'!F:F,B1769)+(1-(SUMIF(Invoice!$A:$A,$B1769,Invoice!$B:$B)/100000000000))</f>
        <v>1</v>
      </c>
      <c r="B1769" s="52" t="s">
        <v>4427</v>
      </c>
      <c r="C1769" s="44" t="s">
        <v>4428</v>
      </c>
      <c r="D1769" s="44" t="s">
        <v>145</v>
      </c>
      <c r="E1769" s="44" t="s">
        <v>51</v>
      </c>
      <c r="G1769" s="44">
        <v>978</v>
      </c>
      <c r="H1769" s="44" t="s">
        <v>2435</v>
      </c>
    </row>
    <row r="1770" spans="1:8">
      <c r="A1770" s="31">
        <f>COUNTIF('BOM Atual ZPCS12'!F:F,B1770)+(1-(SUMIF(Invoice!$A:$A,$B1770,Invoice!$B:$B)/100000000000))</f>
        <v>2</v>
      </c>
      <c r="B1770" s="52" t="s">
        <v>1172</v>
      </c>
      <c r="C1770" s="44" t="s">
        <v>1173</v>
      </c>
      <c r="D1770" s="44" t="s">
        <v>145</v>
      </c>
      <c r="E1770" s="44" t="s">
        <v>51</v>
      </c>
      <c r="G1770" s="44">
        <v>978</v>
      </c>
      <c r="H1770" s="44" t="s">
        <v>2435</v>
      </c>
    </row>
    <row r="1771" spans="1:8">
      <c r="A1771" s="31">
        <f>COUNTIF('BOM Atual ZPCS12'!F:F,B1771)+(1-(SUMIF(Invoice!$A:$A,$B1771,Invoice!$B:$B)/100000000000))</f>
        <v>2</v>
      </c>
      <c r="B1771" s="52" t="s">
        <v>1174</v>
      </c>
      <c r="C1771" s="44" t="s">
        <v>1175</v>
      </c>
      <c r="D1771" s="44" t="s">
        <v>145</v>
      </c>
      <c r="E1771" s="44" t="s">
        <v>51</v>
      </c>
      <c r="G1771" s="44">
        <v>979</v>
      </c>
      <c r="H1771" s="44" t="s">
        <v>2435</v>
      </c>
    </row>
    <row r="1772" spans="1:8">
      <c r="A1772" s="31">
        <f>COUNTIF('BOM Atual ZPCS12'!F:F,B1772)+(1-(SUMIF(Invoice!$A:$A,$B1772,Invoice!$B:$B)/100000000000))</f>
        <v>2</v>
      </c>
      <c r="B1772" s="52" t="s">
        <v>1176</v>
      </c>
      <c r="C1772" s="44" t="s">
        <v>1177</v>
      </c>
      <c r="D1772" s="44" t="s">
        <v>145</v>
      </c>
      <c r="E1772" s="44" t="s">
        <v>51</v>
      </c>
      <c r="G1772" s="44">
        <v>979</v>
      </c>
      <c r="H1772" s="44" t="s">
        <v>2435</v>
      </c>
    </row>
    <row r="1773" spans="1:8">
      <c r="A1773" s="31">
        <f>COUNTIF('BOM Atual ZPCS12'!F:F,B1773)+(1-(SUMIF(Invoice!$A:$A,$B1773,Invoice!$B:$B)/100000000000))</f>
        <v>1</v>
      </c>
      <c r="B1773" s="52" t="s">
        <v>4429</v>
      </c>
      <c r="C1773" s="44" t="s">
        <v>4430</v>
      </c>
      <c r="D1773" s="44" t="s">
        <v>145</v>
      </c>
      <c r="E1773" s="44" t="s">
        <v>51</v>
      </c>
      <c r="G1773" s="44">
        <v>979</v>
      </c>
      <c r="H1773" s="44" t="s">
        <v>2435</v>
      </c>
    </row>
    <row r="1774" spans="1:8">
      <c r="A1774" s="31">
        <f>COUNTIF('BOM Atual ZPCS12'!F:F,B1774)+(1-(SUMIF(Invoice!$A:$A,$B1774,Invoice!$B:$B)/100000000000))</f>
        <v>1.9999999499999999</v>
      </c>
      <c r="B1774" s="52" t="s">
        <v>1178</v>
      </c>
      <c r="C1774" s="44" t="s">
        <v>1179</v>
      </c>
      <c r="D1774" s="44" t="s">
        <v>145</v>
      </c>
      <c r="E1774" s="44" t="s">
        <v>51</v>
      </c>
      <c r="G1774" s="44">
        <v>979</v>
      </c>
      <c r="H1774" s="44" t="s">
        <v>2435</v>
      </c>
    </row>
    <row r="1775" spans="1:8">
      <c r="A1775" s="31">
        <f>COUNTIF('BOM Atual ZPCS12'!F:F,B1775)+(1-(SUMIF(Invoice!$A:$A,$B1775,Invoice!$B:$B)/100000000000))</f>
        <v>2</v>
      </c>
      <c r="B1775" s="52" t="s">
        <v>1207</v>
      </c>
      <c r="C1775" s="44" t="s">
        <v>1208</v>
      </c>
      <c r="D1775" s="44" t="s">
        <v>145</v>
      </c>
      <c r="E1775" s="44" t="s">
        <v>51</v>
      </c>
      <c r="G1775" s="44">
        <v>980</v>
      </c>
      <c r="H1775" s="44" t="s">
        <v>2435</v>
      </c>
    </row>
    <row r="1776" spans="1:8">
      <c r="A1776" s="31">
        <f>COUNTIF('BOM Atual ZPCS12'!F:F,B1776)+(1-(SUMIF(Invoice!$A:$A,$B1776,Invoice!$B:$B)/100000000000))</f>
        <v>1.9999999499999999</v>
      </c>
      <c r="B1776" s="52" t="s">
        <v>1210</v>
      </c>
      <c r="C1776" s="44" t="s">
        <v>1211</v>
      </c>
      <c r="D1776" s="44" t="s">
        <v>145</v>
      </c>
      <c r="E1776" s="44" t="s">
        <v>51</v>
      </c>
      <c r="G1776" s="44">
        <v>980</v>
      </c>
      <c r="H1776" s="44" t="s">
        <v>2435</v>
      </c>
    </row>
    <row r="1777" spans="1:8">
      <c r="A1777" s="31">
        <f>COUNTIF('BOM Atual ZPCS12'!F:F,B1777)+(1-(SUMIF(Invoice!$A:$A,$B1777,Invoice!$B:$B)/100000000000))</f>
        <v>1</v>
      </c>
      <c r="B1777" s="52" t="s">
        <v>4431</v>
      </c>
      <c r="C1777" s="44" t="s">
        <v>4432</v>
      </c>
      <c r="D1777" s="44" t="s">
        <v>145</v>
      </c>
      <c r="E1777" s="44" t="s">
        <v>51</v>
      </c>
      <c r="G1777" s="44">
        <v>980</v>
      </c>
      <c r="H1777" s="44" t="s">
        <v>2435</v>
      </c>
    </row>
    <row r="1778" spans="1:8">
      <c r="A1778" s="31">
        <f>COUNTIF('BOM Atual ZPCS12'!F:F,B1778)+(1-(SUMIF(Invoice!$A:$A,$B1778,Invoice!$B:$B)/100000000000))</f>
        <v>2</v>
      </c>
      <c r="B1778" s="52" t="s">
        <v>1212</v>
      </c>
      <c r="C1778" s="44" t="s">
        <v>1213</v>
      </c>
      <c r="D1778" s="44" t="s">
        <v>145</v>
      </c>
      <c r="E1778" s="44" t="s">
        <v>51</v>
      </c>
      <c r="G1778" s="44">
        <v>980</v>
      </c>
      <c r="H1778" s="44" t="s">
        <v>2435</v>
      </c>
    </row>
    <row r="1779" spans="1:8">
      <c r="A1779" s="31">
        <f>COUNTIF('BOM Atual ZPCS12'!F:F,B1779)+(1-(SUMIF(Invoice!$A:$A,$B1779,Invoice!$B:$B)/100000000000))</f>
        <v>1</v>
      </c>
      <c r="B1779" s="52" t="s">
        <v>4433</v>
      </c>
      <c r="C1779" s="44" t="s">
        <v>4434</v>
      </c>
      <c r="D1779" s="44" t="s">
        <v>145</v>
      </c>
      <c r="E1779" s="44" t="s">
        <v>51</v>
      </c>
      <c r="G1779" s="44">
        <v>981</v>
      </c>
      <c r="H1779" s="44" t="s">
        <v>52</v>
      </c>
    </row>
    <row r="1780" spans="1:8">
      <c r="A1780" s="31">
        <f>COUNTIF('BOM Atual ZPCS12'!F:F,B1780)+(1-(SUMIF(Invoice!$A:$A,$B1780,Invoice!$B:$B)/100000000000))</f>
        <v>1</v>
      </c>
      <c r="B1780" s="52" t="s">
        <v>4435</v>
      </c>
      <c r="C1780" s="44" t="s">
        <v>4436</v>
      </c>
      <c r="D1780" s="44" t="s">
        <v>145</v>
      </c>
      <c r="E1780" s="44" t="s">
        <v>51</v>
      </c>
      <c r="G1780" s="44">
        <v>981</v>
      </c>
      <c r="H1780" s="44" t="s">
        <v>52</v>
      </c>
    </row>
    <row r="1781" spans="1:8">
      <c r="A1781" s="31">
        <f>COUNTIF('BOM Atual ZPCS12'!F:F,B1781)+(1-(SUMIF(Invoice!$A:$A,$B1781,Invoice!$B:$B)/100000000000))</f>
        <v>1</v>
      </c>
      <c r="B1781" s="52" t="s">
        <v>4437</v>
      </c>
      <c r="C1781" s="44" t="s">
        <v>4438</v>
      </c>
      <c r="D1781" s="44" t="s">
        <v>145</v>
      </c>
      <c r="E1781" s="44" t="s">
        <v>51</v>
      </c>
      <c r="G1781" s="44">
        <v>981</v>
      </c>
      <c r="H1781" s="44" t="s">
        <v>52</v>
      </c>
    </row>
    <row r="1782" spans="1:8">
      <c r="A1782" s="31">
        <f>COUNTIF('BOM Atual ZPCS12'!F:F,B1782)+(1-(SUMIF(Invoice!$A:$A,$B1782,Invoice!$B:$B)/100000000000))</f>
        <v>1</v>
      </c>
      <c r="B1782" s="52" t="s">
        <v>4439</v>
      </c>
      <c r="C1782" s="44" t="s">
        <v>4440</v>
      </c>
      <c r="D1782" s="44" t="s">
        <v>145</v>
      </c>
      <c r="E1782" s="44" t="s">
        <v>51</v>
      </c>
      <c r="G1782" s="44">
        <v>982</v>
      </c>
      <c r="H1782" s="44" t="s">
        <v>52</v>
      </c>
    </row>
    <row r="1783" spans="1:8">
      <c r="A1783" s="31">
        <f>COUNTIF('BOM Atual ZPCS12'!F:F,B1783)+(1-(SUMIF(Invoice!$A:$A,$B1783,Invoice!$B:$B)/100000000000))</f>
        <v>1</v>
      </c>
      <c r="B1783" s="52" t="s">
        <v>4441</v>
      </c>
      <c r="C1783" s="44" t="s">
        <v>4442</v>
      </c>
      <c r="D1783" s="44" t="s">
        <v>145</v>
      </c>
      <c r="E1783" s="44" t="s">
        <v>51</v>
      </c>
      <c r="G1783" s="44">
        <v>982</v>
      </c>
      <c r="H1783" s="44" t="s">
        <v>52</v>
      </c>
    </row>
    <row r="1784" spans="1:8">
      <c r="A1784" s="31">
        <f>COUNTIF('BOM Atual ZPCS12'!F:F,B1784)+(1-(SUMIF(Invoice!$A:$A,$B1784,Invoice!$B:$B)/100000000000))</f>
        <v>1</v>
      </c>
      <c r="B1784" s="52" t="s">
        <v>4443</v>
      </c>
      <c r="C1784" s="44" t="s">
        <v>4444</v>
      </c>
      <c r="D1784" s="44" t="s">
        <v>145</v>
      </c>
      <c r="E1784" s="44" t="s">
        <v>51</v>
      </c>
      <c r="G1784" s="44">
        <v>982</v>
      </c>
      <c r="H1784" s="44" t="s">
        <v>52</v>
      </c>
    </row>
    <row r="1785" spans="1:8">
      <c r="A1785" s="31">
        <f>COUNTIF('BOM Atual ZPCS12'!F:F,B1785)+(1-(SUMIF(Invoice!$A:$A,$B1785,Invoice!$B:$B)/100000000000))</f>
        <v>1</v>
      </c>
      <c r="B1785" s="52" t="s">
        <v>4445</v>
      </c>
      <c r="C1785" s="44" t="s">
        <v>4446</v>
      </c>
      <c r="D1785" s="44" t="s">
        <v>145</v>
      </c>
      <c r="E1785" s="44" t="s">
        <v>51</v>
      </c>
      <c r="G1785" s="44">
        <v>983</v>
      </c>
      <c r="H1785" s="44" t="s">
        <v>2435</v>
      </c>
    </row>
    <row r="1786" spans="1:8">
      <c r="A1786" s="31">
        <f>COUNTIF('BOM Atual ZPCS12'!F:F,B1786)+(1-(SUMIF(Invoice!$A:$A,$B1786,Invoice!$B:$B)/100000000000))</f>
        <v>1</v>
      </c>
      <c r="B1786" s="52" t="s">
        <v>4447</v>
      </c>
      <c r="C1786" s="44" t="s">
        <v>4448</v>
      </c>
      <c r="D1786" s="44" t="s">
        <v>145</v>
      </c>
      <c r="E1786" s="44" t="s">
        <v>51</v>
      </c>
      <c r="G1786" s="44">
        <v>983</v>
      </c>
      <c r="H1786" s="44" t="s">
        <v>2435</v>
      </c>
    </row>
    <row r="1787" spans="1:8">
      <c r="A1787" s="31">
        <f>COUNTIF('BOM Atual ZPCS12'!F:F,B1787)+(1-(SUMIF(Invoice!$A:$A,$B1787,Invoice!$B:$B)/100000000000))</f>
        <v>1</v>
      </c>
      <c r="B1787" s="52" t="s">
        <v>4449</v>
      </c>
      <c r="C1787" s="44" t="s">
        <v>4450</v>
      </c>
      <c r="D1787" s="44" t="s">
        <v>145</v>
      </c>
      <c r="E1787" s="44" t="s">
        <v>51</v>
      </c>
      <c r="G1787" s="44">
        <v>983</v>
      </c>
      <c r="H1787" s="44" t="s">
        <v>2435</v>
      </c>
    </row>
    <row r="1788" spans="1:8">
      <c r="A1788" s="31">
        <f>COUNTIF('BOM Atual ZPCS12'!F:F,B1788)+(1-(SUMIF(Invoice!$A:$A,$B1788,Invoice!$B:$B)/100000000000))</f>
        <v>1</v>
      </c>
      <c r="B1788" s="52" t="s">
        <v>4451</v>
      </c>
      <c r="C1788" s="44" t="s">
        <v>4452</v>
      </c>
      <c r="D1788" s="44" t="s">
        <v>145</v>
      </c>
      <c r="E1788" s="44" t="s">
        <v>51</v>
      </c>
      <c r="G1788" s="44">
        <v>983</v>
      </c>
      <c r="H1788" s="44" t="s">
        <v>2435</v>
      </c>
    </row>
    <row r="1789" spans="1:8">
      <c r="A1789" s="31">
        <f>COUNTIF('BOM Atual ZPCS12'!F:F,B1789)+(1-(SUMIF(Invoice!$A:$A,$B1789,Invoice!$B:$B)/100000000000))</f>
        <v>1</v>
      </c>
      <c r="B1789" s="52" t="s">
        <v>4453</v>
      </c>
      <c r="C1789" s="44" t="s">
        <v>4454</v>
      </c>
      <c r="D1789" s="44" t="s">
        <v>145</v>
      </c>
      <c r="E1789" s="44" t="s">
        <v>51</v>
      </c>
      <c r="G1789" s="44">
        <v>984</v>
      </c>
      <c r="H1789" s="44" t="s">
        <v>2435</v>
      </c>
    </row>
    <row r="1790" spans="1:8">
      <c r="A1790" s="31">
        <f>COUNTIF('BOM Atual ZPCS12'!F:F,B1790)+(1-(SUMIF(Invoice!$A:$A,$B1790,Invoice!$B:$B)/100000000000))</f>
        <v>1</v>
      </c>
      <c r="B1790" s="52" t="s">
        <v>4455</v>
      </c>
      <c r="C1790" s="44" t="s">
        <v>4456</v>
      </c>
      <c r="D1790" s="44" t="s">
        <v>145</v>
      </c>
      <c r="E1790" s="44" t="s">
        <v>51</v>
      </c>
      <c r="G1790" s="44">
        <v>984</v>
      </c>
      <c r="H1790" s="44" t="s">
        <v>2435</v>
      </c>
    </row>
    <row r="1791" spans="1:8">
      <c r="A1791" s="31">
        <f>COUNTIF('BOM Atual ZPCS12'!F:F,B1791)+(1-(SUMIF(Invoice!$A:$A,$B1791,Invoice!$B:$B)/100000000000))</f>
        <v>1</v>
      </c>
      <c r="B1791" s="52" t="s">
        <v>4457</v>
      </c>
      <c r="C1791" s="44" t="s">
        <v>4458</v>
      </c>
      <c r="D1791" s="44" t="s">
        <v>145</v>
      </c>
      <c r="E1791" s="44" t="s">
        <v>51</v>
      </c>
      <c r="G1791" s="44">
        <v>984</v>
      </c>
      <c r="H1791" s="44" t="s">
        <v>2435</v>
      </c>
    </row>
    <row r="1792" spans="1:8">
      <c r="A1792" s="31">
        <f>COUNTIF('BOM Atual ZPCS12'!F:F,B1792)+(1-(SUMIF(Invoice!$A:$A,$B1792,Invoice!$B:$B)/100000000000))</f>
        <v>1</v>
      </c>
      <c r="B1792" s="52" t="s">
        <v>4459</v>
      </c>
      <c r="C1792" s="44" t="s">
        <v>4460</v>
      </c>
      <c r="D1792" s="44" t="s">
        <v>145</v>
      </c>
      <c r="E1792" s="44" t="s">
        <v>51</v>
      </c>
      <c r="G1792" s="44">
        <v>985</v>
      </c>
      <c r="H1792" s="44" t="s">
        <v>2435</v>
      </c>
    </row>
    <row r="1793" spans="1:8">
      <c r="A1793" s="31">
        <f>COUNTIF('BOM Atual ZPCS12'!F:F,B1793)+(1-(SUMIF(Invoice!$A:$A,$B1793,Invoice!$B:$B)/100000000000))</f>
        <v>1</v>
      </c>
      <c r="B1793" s="52" t="s">
        <v>4461</v>
      </c>
      <c r="C1793" s="44" t="s">
        <v>4462</v>
      </c>
      <c r="D1793" s="44" t="s">
        <v>145</v>
      </c>
      <c r="E1793" s="44" t="s">
        <v>51</v>
      </c>
      <c r="G1793" s="44">
        <v>985</v>
      </c>
      <c r="H1793" s="44" t="s">
        <v>2435</v>
      </c>
    </row>
    <row r="1794" spans="1:8">
      <c r="A1794" s="31">
        <f>COUNTIF('BOM Atual ZPCS12'!F:F,B1794)+(1-(SUMIF(Invoice!$A:$A,$B1794,Invoice!$B:$B)/100000000000))</f>
        <v>1</v>
      </c>
      <c r="B1794" s="52" t="s">
        <v>4463</v>
      </c>
      <c r="C1794" s="44" t="s">
        <v>4464</v>
      </c>
      <c r="D1794" s="44" t="s">
        <v>145</v>
      </c>
      <c r="E1794" s="44" t="s">
        <v>51</v>
      </c>
      <c r="G1794" s="44">
        <v>985</v>
      </c>
      <c r="H1794" s="44" t="s">
        <v>2435</v>
      </c>
    </row>
    <row r="1795" spans="1:8">
      <c r="A1795" s="31">
        <f>COUNTIF('BOM Atual ZPCS12'!F:F,B1795)+(1-(SUMIF(Invoice!$A:$A,$B1795,Invoice!$B:$B)/100000000000))</f>
        <v>1</v>
      </c>
      <c r="B1795" s="52" t="s">
        <v>4465</v>
      </c>
      <c r="C1795" s="44" t="s">
        <v>4466</v>
      </c>
      <c r="D1795" s="44" t="s">
        <v>145</v>
      </c>
      <c r="E1795" s="44" t="s">
        <v>51</v>
      </c>
      <c r="G1795" s="44">
        <v>986</v>
      </c>
      <c r="H1795" s="44" t="s">
        <v>2435</v>
      </c>
    </row>
    <row r="1796" spans="1:8">
      <c r="A1796" s="31">
        <f>COUNTIF('BOM Atual ZPCS12'!F:F,B1796)+(1-(SUMIF(Invoice!$A:$A,$B1796,Invoice!$B:$B)/100000000000))</f>
        <v>1</v>
      </c>
      <c r="B1796" s="52" t="s">
        <v>4467</v>
      </c>
      <c r="C1796" s="44" t="s">
        <v>4468</v>
      </c>
      <c r="D1796" s="44" t="s">
        <v>145</v>
      </c>
      <c r="E1796" s="44" t="s">
        <v>51</v>
      </c>
      <c r="G1796" s="44">
        <v>986</v>
      </c>
      <c r="H1796" s="44" t="s">
        <v>2435</v>
      </c>
    </row>
    <row r="1797" spans="1:8">
      <c r="A1797" s="31">
        <f>COUNTIF('BOM Atual ZPCS12'!F:F,B1797)+(1-(SUMIF(Invoice!$A:$A,$B1797,Invoice!$B:$B)/100000000000))</f>
        <v>1</v>
      </c>
      <c r="B1797" s="52" t="s">
        <v>4469</v>
      </c>
      <c r="C1797" s="44" t="s">
        <v>4468</v>
      </c>
      <c r="D1797" s="44" t="s">
        <v>145</v>
      </c>
      <c r="E1797" s="44" t="s">
        <v>51</v>
      </c>
      <c r="G1797" s="44">
        <v>986</v>
      </c>
      <c r="H1797" s="44" t="s">
        <v>2435</v>
      </c>
    </row>
    <row r="1798" spans="1:8">
      <c r="A1798" s="31">
        <f>COUNTIF('BOM Atual ZPCS12'!F:F,B1798)+(1-(SUMIF(Invoice!$A:$A,$B1798,Invoice!$B:$B)/100000000000))</f>
        <v>1</v>
      </c>
      <c r="B1798" s="52" t="s">
        <v>4470</v>
      </c>
      <c r="C1798" s="44" t="s">
        <v>4471</v>
      </c>
      <c r="D1798" s="44" t="s">
        <v>145</v>
      </c>
      <c r="E1798" s="44" t="s">
        <v>51</v>
      </c>
      <c r="G1798" s="44">
        <v>986</v>
      </c>
      <c r="H1798" s="44" t="s">
        <v>2435</v>
      </c>
    </row>
    <row r="1799" spans="1:8">
      <c r="A1799" s="31">
        <f>COUNTIF('BOM Atual ZPCS12'!F:F,B1799)+(1-(SUMIF(Invoice!$A:$A,$B1799,Invoice!$B:$B)/100000000000))</f>
        <v>1</v>
      </c>
      <c r="B1799" s="52" t="s">
        <v>4472</v>
      </c>
      <c r="C1799" s="44" t="s">
        <v>4473</v>
      </c>
      <c r="D1799" s="44" t="s">
        <v>145</v>
      </c>
      <c r="E1799" s="44" t="s">
        <v>51</v>
      </c>
      <c r="G1799" s="44">
        <v>986</v>
      </c>
      <c r="H1799" s="44" t="s">
        <v>2435</v>
      </c>
    </row>
    <row r="1800" spans="1:8">
      <c r="A1800" s="31">
        <f>COUNTIF('BOM Atual ZPCS12'!F:F,B1800)+(1-(SUMIF(Invoice!$A:$A,$B1800,Invoice!$B:$B)/100000000000))</f>
        <v>1</v>
      </c>
      <c r="B1800" s="52" t="s">
        <v>4474</v>
      </c>
      <c r="C1800" s="44" t="s">
        <v>4468</v>
      </c>
      <c r="D1800" s="44" t="s">
        <v>145</v>
      </c>
      <c r="E1800" s="44" t="s">
        <v>51</v>
      </c>
      <c r="G1800" s="44">
        <v>986</v>
      </c>
      <c r="H1800" s="44" t="s">
        <v>2435</v>
      </c>
    </row>
    <row r="1801" spans="1:8">
      <c r="A1801" s="31">
        <f>COUNTIF('BOM Atual ZPCS12'!F:F,B1801)+(1-(SUMIF(Invoice!$A:$A,$B1801,Invoice!$B:$B)/100000000000))</f>
        <v>1</v>
      </c>
      <c r="B1801" s="52" t="s">
        <v>4475</v>
      </c>
      <c r="C1801" s="44" t="s">
        <v>4476</v>
      </c>
      <c r="D1801" s="44" t="s">
        <v>145</v>
      </c>
      <c r="E1801" s="44" t="s">
        <v>51</v>
      </c>
      <c r="G1801" s="44">
        <v>987</v>
      </c>
      <c r="H1801" s="44" t="s">
        <v>2435</v>
      </c>
    </row>
    <row r="1802" spans="1:8">
      <c r="A1802" s="31">
        <f>COUNTIF('BOM Atual ZPCS12'!F:F,B1802)+(1-(SUMIF(Invoice!$A:$A,$B1802,Invoice!$B:$B)/100000000000))</f>
        <v>2</v>
      </c>
      <c r="B1802" s="52" t="s">
        <v>1379</v>
      </c>
      <c r="C1802" s="44" t="s">
        <v>1380</v>
      </c>
      <c r="D1802" s="44" t="s">
        <v>145</v>
      </c>
      <c r="E1802" s="44" t="s">
        <v>51</v>
      </c>
      <c r="G1802" s="44">
        <v>987</v>
      </c>
      <c r="H1802" s="44" t="s">
        <v>2435</v>
      </c>
    </row>
    <row r="1803" spans="1:8">
      <c r="A1803" s="31">
        <f>COUNTIF('BOM Atual ZPCS12'!F:F,B1803)+(1-(SUMIF(Invoice!$A:$A,$B1803,Invoice!$B:$B)/100000000000))</f>
        <v>2</v>
      </c>
      <c r="B1803" s="52" t="s">
        <v>1381</v>
      </c>
      <c r="C1803" s="44" t="s">
        <v>4476</v>
      </c>
      <c r="D1803" s="44" t="s">
        <v>145</v>
      </c>
      <c r="E1803" s="44" t="s">
        <v>51</v>
      </c>
      <c r="G1803" s="44">
        <v>987</v>
      </c>
      <c r="H1803" s="44" t="s">
        <v>2435</v>
      </c>
    </row>
    <row r="1804" spans="1:8">
      <c r="A1804" s="31">
        <f>COUNTIF('BOM Atual ZPCS12'!F:F,B1804)+(1-(SUMIF(Invoice!$A:$A,$B1804,Invoice!$B:$B)/100000000000))</f>
        <v>2</v>
      </c>
      <c r="B1804" s="52" t="s">
        <v>1384</v>
      </c>
      <c r="C1804" s="44" t="s">
        <v>4476</v>
      </c>
      <c r="D1804" s="44" t="s">
        <v>145</v>
      </c>
      <c r="E1804" s="44" t="s">
        <v>51</v>
      </c>
      <c r="G1804" s="44">
        <v>987</v>
      </c>
      <c r="H1804" s="44" t="s">
        <v>2435</v>
      </c>
    </row>
    <row r="1805" spans="1:8">
      <c r="A1805" s="31">
        <f>COUNTIF('BOM Atual ZPCS12'!F:F,B1805)+(1-(SUMIF(Invoice!$A:$A,$B1805,Invoice!$B:$B)/100000000000))</f>
        <v>1</v>
      </c>
      <c r="B1805" s="52" t="s">
        <v>4477</v>
      </c>
      <c r="C1805" s="44" t="s">
        <v>4478</v>
      </c>
      <c r="D1805" s="44" t="s">
        <v>145</v>
      </c>
      <c r="E1805" s="44" t="s">
        <v>51</v>
      </c>
      <c r="G1805" s="44">
        <v>987</v>
      </c>
      <c r="H1805" s="44" t="s">
        <v>2435</v>
      </c>
    </row>
    <row r="1806" spans="1:8">
      <c r="A1806" s="31">
        <f>COUNTIF('BOM Atual ZPCS12'!F:F,B1806)+(1-(SUMIF(Invoice!$A:$A,$B1806,Invoice!$B:$B)/100000000000))</f>
        <v>1.99999985</v>
      </c>
      <c r="B1806" s="52" t="s">
        <v>1385</v>
      </c>
      <c r="C1806" s="44" t="s">
        <v>1386</v>
      </c>
      <c r="D1806" s="44" t="s">
        <v>145</v>
      </c>
      <c r="E1806" s="44" t="s">
        <v>51</v>
      </c>
      <c r="G1806" s="44">
        <v>987</v>
      </c>
      <c r="H1806" s="44" t="s">
        <v>2435</v>
      </c>
    </row>
    <row r="1807" spans="1:8">
      <c r="A1807" s="31">
        <f>COUNTIF('BOM Atual ZPCS12'!F:F,B1807)+(1-(SUMIF(Invoice!$A:$A,$B1807,Invoice!$B:$B)/100000000000))</f>
        <v>1</v>
      </c>
      <c r="B1807" s="52" t="s">
        <v>4479</v>
      </c>
      <c r="C1807" s="44" t="s">
        <v>4480</v>
      </c>
      <c r="D1807" s="44" t="s">
        <v>145</v>
      </c>
      <c r="E1807" s="44" t="s">
        <v>51</v>
      </c>
      <c r="G1807" s="44">
        <v>988</v>
      </c>
      <c r="H1807" s="44" t="s">
        <v>2435</v>
      </c>
    </row>
    <row r="1808" spans="1:8">
      <c r="A1808" s="31">
        <f>COUNTIF('BOM Atual ZPCS12'!F:F,B1808)+(1-(SUMIF(Invoice!$A:$A,$B1808,Invoice!$B:$B)/100000000000))</f>
        <v>1</v>
      </c>
      <c r="B1808" s="52" t="s">
        <v>4481</v>
      </c>
      <c r="C1808" s="44" t="s">
        <v>4482</v>
      </c>
      <c r="D1808" s="44" t="s">
        <v>145</v>
      </c>
      <c r="E1808" s="44" t="s">
        <v>51</v>
      </c>
      <c r="G1808" s="44">
        <v>988</v>
      </c>
      <c r="H1808" s="44" t="s">
        <v>2435</v>
      </c>
    </row>
    <row r="1809" spans="1:8">
      <c r="A1809" s="31">
        <f>COUNTIF('BOM Atual ZPCS12'!F:F,B1809)+(1-(SUMIF(Invoice!$A:$A,$B1809,Invoice!$B:$B)/100000000000))</f>
        <v>1</v>
      </c>
      <c r="B1809" s="52" t="s">
        <v>4483</v>
      </c>
      <c r="C1809" s="44" t="s">
        <v>4480</v>
      </c>
      <c r="D1809" s="44" t="s">
        <v>145</v>
      </c>
      <c r="E1809" s="44" t="s">
        <v>51</v>
      </c>
      <c r="G1809" s="44">
        <v>988</v>
      </c>
      <c r="H1809" s="44" t="s">
        <v>2435</v>
      </c>
    </row>
    <row r="1810" spans="1:8">
      <c r="A1810" s="31">
        <f>COUNTIF('BOM Atual ZPCS12'!F:F,B1810)+(1-(SUMIF(Invoice!$A:$A,$B1810,Invoice!$B:$B)/100000000000))</f>
        <v>1</v>
      </c>
      <c r="B1810" s="52" t="s">
        <v>4484</v>
      </c>
      <c r="C1810" s="44" t="s">
        <v>4480</v>
      </c>
      <c r="D1810" s="44" t="s">
        <v>145</v>
      </c>
      <c r="E1810" s="44" t="s">
        <v>51</v>
      </c>
      <c r="G1810" s="44">
        <v>988</v>
      </c>
      <c r="H1810" s="44" t="s">
        <v>2435</v>
      </c>
    </row>
    <row r="1811" spans="1:8">
      <c r="A1811" s="31">
        <f>COUNTIF('BOM Atual ZPCS12'!F:F,B1811)+(1-(SUMIF(Invoice!$A:$A,$B1811,Invoice!$B:$B)/100000000000))</f>
        <v>1</v>
      </c>
      <c r="B1811" s="52" t="s">
        <v>4485</v>
      </c>
      <c r="C1811" s="44" t="s">
        <v>4486</v>
      </c>
      <c r="D1811" s="44" t="s">
        <v>145</v>
      </c>
      <c r="E1811" s="44" t="s">
        <v>51</v>
      </c>
      <c r="G1811" s="44">
        <v>988</v>
      </c>
      <c r="H1811" s="44" t="s">
        <v>2435</v>
      </c>
    </row>
    <row r="1812" spans="1:8">
      <c r="A1812" s="31">
        <f>COUNTIF('BOM Atual ZPCS12'!F:F,B1812)+(1-(SUMIF(Invoice!$A:$A,$B1812,Invoice!$B:$B)/100000000000))</f>
        <v>1</v>
      </c>
      <c r="B1812" s="52" t="s">
        <v>4487</v>
      </c>
      <c r="C1812" s="44" t="s">
        <v>4488</v>
      </c>
      <c r="D1812" s="44" t="s">
        <v>145</v>
      </c>
      <c r="E1812" s="44" t="s">
        <v>51</v>
      </c>
      <c r="G1812" s="44">
        <v>988</v>
      </c>
      <c r="H1812" s="44" t="s">
        <v>2435</v>
      </c>
    </row>
    <row r="1813" spans="1:8">
      <c r="A1813" s="31">
        <f>COUNTIF('BOM Atual ZPCS12'!F:F,B1813)+(1-(SUMIF(Invoice!$A:$A,$B1813,Invoice!$B:$B)/100000000000))</f>
        <v>1</v>
      </c>
      <c r="B1813" s="52" t="s">
        <v>4489</v>
      </c>
      <c r="C1813" s="44" t="s">
        <v>4490</v>
      </c>
      <c r="D1813" s="44" t="s">
        <v>145</v>
      </c>
      <c r="E1813" s="44" t="s">
        <v>51</v>
      </c>
      <c r="G1813" s="44">
        <v>989</v>
      </c>
      <c r="H1813" s="44" t="s">
        <v>2435</v>
      </c>
    </row>
    <row r="1814" spans="1:8">
      <c r="A1814" s="31">
        <f>COUNTIF('BOM Atual ZPCS12'!F:F,B1814)+(1-(SUMIF(Invoice!$A:$A,$B1814,Invoice!$B:$B)/100000000000))</f>
        <v>1</v>
      </c>
      <c r="B1814" s="52" t="s">
        <v>4491</v>
      </c>
      <c r="C1814" s="44" t="s">
        <v>4492</v>
      </c>
      <c r="D1814" s="44" t="s">
        <v>145</v>
      </c>
      <c r="E1814" s="44" t="s">
        <v>51</v>
      </c>
      <c r="G1814" s="44">
        <v>989</v>
      </c>
      <c r="H1814" s="44" t="s">
        <v>2435</v>
      </c>
    </row>
    <row r="1815" spans="1:8">
      <c r="A1815" s="31">
        <f>COUNTIF('BOM Atual ZPCS12'!F:F,B1815)+(1-(SUMIF(Invoice!$A:$A,$B1815,Invoice!$B:$B)/100000000000))</f>
        <v>1</v>
      </c>
      <c r="B1815" s="52" t="s">
        <v>4493</v>
      </c>
      <c r="C1815" s="44" t="s">
        <v>4494</v>
      </c>
      <c r="D1815" s="44" t="s">
        <v>145</v>
      </c>
      <c r="E1815" s="44" t="s">
        <v>51</v>
      </c>
      <c r="G1815" s="44">
        <v>989</v>
      </c>
      <c r="H1815" s="44" t="s">
        <v>2435</v>
      </c>
    </row>
    <row r="1816" spans="1:8">
      <c r="A1816" s="31">
        <f>COUNTIF('BOM Atual ZPCS12'!F:F,B1816)+(1-(SUMIF(Invoice!$A:$A,$B1816,Invoice!$B:$B)/100000000000))</f>
        <v>1</v>
      </c>
      <c r="B1816" s="52" t="s">
        <v>4495</v>
      </c>
      <c r="C1816" s="44" t="s">
        <v>4496</v>
      </c>
      <c r="D1816" s="44" t="s">
        <v>145</v>
      </c>
      <c r="E1816" s="44" t="s">
        <v>51</v>
      </c>
      <c r="G1816" s="44">
        <v>989</v>
      </c>
      <c r="H1816" s="44" t="s">
        <v>2435</v>
      </c>
    </row>
    <row r="1817" spans="1:8">
      <c r="A1817" s="31">
        <f>COUNTIF('BOM Atual ZPCS12'!F:F,B1817)+(1-(SUMIF(Invoice!$A:$A,$B1817,Invoice!$B:$B)/100000000000))</f>
        <v>1</v>
      </c>
      <c r="B1817" s="52" t="s">
        <v>4497</v>
      </c>
      <c r="C1817" s="44" t="s">
        <v>4498</v>
      </c>
      <c r="D1817" s="44" t="s">
        <v>145</v>
      </c>
      <c r="E1817" s="44" t="s">
        <v>51</v>
      </c>
      <c r="G1817" s="44">
        <v>990</v>
      </c>
      <c r="H1817" s="44" t="s">
        <v>52</v>
      </c>
    </row>
    <row r="1818" spans="1:8">
      <c r="A1818" s="31">
        <f>COUNTIF('BOM Atual ZPCS12'!F:F,B1818)+(1-(SUMIF(Invoice!$A:$A,$B1818,Invoice!$B:$B)/100000000000))</f>
        <v>1</v>
      </c>
      <c r="B1818" s="52" t="s">
        <v>4499</v>
      </c>
      <c r="C1818" s="44" t="s">
        <v>4500</v>
      </c>
      <c r="D1818" s="44" t="s">
        <v>145</v>
      </c>
      <c r="E1818" s="44" t="s">
        <v>51</v>
      </c>
      <c r="G1818" s="44">
        <v>990</v>
      </c>
      <c r="H1818" s="44" t="s">
        <v>52</v>
      </c>
    </row>
    <row r="1819" spans="1:8">
      <c r="A1819" s="31">
        <f>COUNTIF('BOM Atual ZPCS12'!F:F,B1819)+(1-(SUMIF(Invoice!$A:$A,$B1819,Invoice!$B:$B)/100000000000))</f>
        <v>2</v>
      </c>
      <c r="B1819" s="52" t="s">
        <v>1489</v>
      </c>
      <c r="C1819" s="44" t="s">
        <v>4501</v>
      </c>
      <c r="D1819" s="44" t="s">
        <v>145</v>
      </c>
      <c r="E1819" s="44" t="s">
        <v>51</v>
      </c>
      <c r="G1819" s="44">
        <v>991</v>
      </c>
      <c r="H1819" s="44" t="s">
        <v>2435</v>
      </c>
    </row>
    <row r="1820" spans="1:8">
      <c r="A1820" s="31">
        <f>COUNTIF('BOM Atual ZPCS12'!F:F,B1820)+(1-(SUMIF(Invoice!$A:$A,$B1820,Invoice!$B:$B)/100000000000))</f>
        <v>2</v>
      </c>
      <c r="B1820" s="52" t="s">
        <v>1492</v>
      </c>
      <c r="C1820" s="44" t="s">
        <v>4501</v>
      </c>
      <c r="D1820" s="44" t="s">
        <v>145</v>
      </c>
      <c r="E1820" s="44" t="s">
        <v>51</v>
      </c>
      <c r="G1820" s="44">
        <v>991</v>
      </c>
      <c r="H1820" s="44" t="s">
        <v>2435</v>
      </c>
    </row>
    <row r="1821" spans="1:8">
      <c r="A1821" s="31">
        <f>COUNTIF('BOM Atual ZPCS12'!F:F,B1821)+(1-(SUMIF(Invoice!$A:$A,$B1821,Invoice!$B:$B)/100000000000))</f>
        <v>2</v>
      </c>
      <c r="B1821" s="52" t="s">
        <v>1493</v>
      </c>
      <c r="C1821" s="44" t="s">
        <v>4501</v>
      </c>
      <c r="D1821" s="44" t="s">
        <v>145</v>
      </c>
      <c r="E1821" s="44" t="s">
        <v>51</v>
      </c>
      <c r="G1821" s="44">
        <v>991</v>
      </c>
      <c r="H1821" s="44" t="s">
        <v>2435</v>
      </c>
    </row>
    <row r="1822" spans="1:8">
      <c r="A1822" s="31">
        <f>COUNTIF('BOM Atual ZPCS12'!F:F,B1822)+(1-(SUMIF(Invoice!$A:$A,$B1822,Invoice!$B:$B)/100000000000))</f>
        <v>2</v>
      </c>
      <c r="B1822" s="52" t="s">
        <v>1494</v>
      </c>
      <c r="C1822" s="44" t="s">
        <v>1495</v>
      </c>
      <c r="D1822" s="44" t="s">
        <v>145</v>
      </c>
      <c r="E1822" s="44" t="s">
        <v>51</v>
      </c>
      <c r="G1822" s="44">
        <v>991</v>
      </c>
      <c r="H1822" s="44" t="s">
        <v>2435</v>
      </c>
    </row>
    <row r="1823" spans="1:8">
      <c r="A1823" s="31">
        <f>COUNTIF('BOM Atual ZPCS12'!F:F,B1823)+(1-(SUMIF(Invoice!$A:$A,$B1823,Invoice!$B:$B)/100000000000))</f>
        <v>1.9999999000000002</v>
      </c>
      <c r="B1823" s="52" t="s">
        <v>1496</v>
      </c>
      <c r="C1823" s="44" t="s">
        <v>4502</v>
      </c>
      <c r="D1823" s="44" t="s">
        <v>145</v>
      </c>
      <c r="E1823" s="44" t="s">
        <v>51</v>
      </c>
      <c r="G1823" s="44">
        <v>991</v>
      </c>
      <c r="H1823" s="44" t="s">
        <v>2435</v>
      </c>
    </row>
    <row r="1824" spans="1:8">
      <c r="A1824" s="31">
        <f>COUNTIF('BOM Atual ZPCS12'!F:F,B1824)+(1-(SUMIF(Invoice!$A:$A,$B1824,Invoice!$B:$B)/100000000000))</f>
        <v>1</v>
      </c>
      <c r="B1824" s="52" t="s">
        <v>4503</v>
      </c>
      <c r="C1824" s="44" t="s">
        <v>4504</v>
      </c>
      <c r="D1824" s="44" t="s">
        <v>145</v>
      </c>
      <c r="E1824" s="44" t="s">
        <v>51</v>
      </c>
      <c r="G1824" s="44">
        <v>992</v>
      </c>
      <c r="H1824" s="44" t="s">
        <v>2435</v>
      </c>
    </row>
    <row r="1825" spans="1:8">
      <c r="A1825" s="31">
        <f>COUNTIF('BOM Atual ZPCS12'!F:F,B1825)+(1-(SUMIF(Invoice!$A:$A,$B1825,Invoice!$B:$B)/100000000000))</f>
        <v>1</v>
      </c>
      <c r="B1825" s="52" t="s">
        <v>4505</v>
      </c>
      <c r="C1825" s="44" t="s">
        <v>4506</v>
      </c>
      <c r="D1825" s="44" t="s">
        <v>145</v>
      </c>
      <c r="E1825" s="44" t="s">
        <v>51</v>
      </c>
      <c r="G1825" s="44">
        <v>992</v>
      </c>
      <c r="H1825" s="44" t="s">
        <v>2435</v>
      </c>
    </row>
    <row r="1826" spans="1:8">
      <c r="A1826" s="31">
        <f>COUNTIF('BOM Atual ZPCS12'!F:F,B1826)+(1-(SUMIF(Invoice!$A:$A,$B1826,Invoice!$B:$B)/100000000000))</f>
        <v>1</v>
      </c>
      <c r="B1826" s="52" t="s">
        <v>4507</v>
      </c>
      <c r="C1826" s="44" t="s">
        <v>4508</v>
      </c>
      <c r="D1826" s="44" t="s">
        <v>145</v>
      </c>
      <c r="E1826" s="44" t="s">
        <v>51</v>
      </c>
      <c r="G1826" s="44">
        <v>992</v>
      </c>
      <c r="H1826" s="44" t="s">
        <v>2435</v>
      </c>
    </row>
    <row r="1827" spans="1:8">
      <c r="A1827" s="31">
        <f>COUNTIF('BOM Atual ZPCS12'!F:F,B1827)+(1-(SUMIF(Invoice!$A:$A,$B1827,Invoice!$B:$B)/100000000000))</f>
        <v>1</v>
      </c>
      <c r="B1827" s="52" t="s">
        <v>4509</v>
      </c>
      <c r="C1827" s="44" t="s">
        <v>4510</v>
      </c>
      <c r="D1827" s="44" t="s">
        <v>145</v>
      </c>
      <c r="E1827" s="44" t="s">
        <v>51</v>
      </c>
      <c r="G1827" s="44">
        <v>992</v>
      </c>
      <c r="H1827" s="44" t="s">
        <v>2435</v>
      </c>
    </row>
    <row r="1828" spans="1:8">
      <c r="A1828" s="31">
        <f>COUNTIF('BOM Atual ZPCS12'!F:F,B1828)+(1-(SUMIF(Invoice!$A:$A,$B1828,Invoice!$B:$B)/100000000000))</f>
        <v>1</v>
      </c>
      <c r="B1828" s="52" t="s">
        <v>4511</v>
      </c>
      <c r="C1828" s="44" t="s">
        <v>4512</v>
      </c>
      <c r="D1828" s="44" t="s">
        <v>145</v>
      </c>
      <c r="E1828" s="44" t="s">
        <v>51</v>
      </c>
      <c r="G1828" s="44">
        <v>992</v>
      </c>
      <c r="H1828" s="44" t="s">
        <v>2435</v>
      </c>
    </row>
    <row r="1829" spans="1:8">
      <c r="A1829" s="31">
        <f>COUNTIF('BOM Atual ZPCS12'!F:F,B1829)+(1-(SUMIF(Invoice!$A:$A,$B1829,Invoice!$B:$B)/100000000000))</f>
        <v>1.9999999000000002</v>
      </c>
      <c r="B1829" s="52" t="s">
        <v>1514</v>
      </c>
      <c r="C1829" s="44" t="s">
        <v>4513</v>
      </c>
      <c r="D1829" s="44" t="s">
        <v>145</v>
      </c>
      <c r="E1829" s="44" t="s">
        <v>51</v>
      </c>
      <c r="G1829" s="44">
        <v>993</v>
      </c>
      <c r="H1829" s="44" t="s">
        <v>2435</v>
      </c>
    </row>
    <row r="1830" spans="1:8">
      <c r="A1830" s="31">
        <f>COUNTIF('BOM Atual ZPCS12'!F:F,B1830)+(1-(SUMIF(Invoice!$A:$A,$B1830,Invoice!$B:$B)/100000000000))</f>
        <v>1</v>
      </c>
      <c r="B1830" s="52" t="s">
        <v>4514</v>
      </c>
      <c r="C1830" s="44" t="s">
        <v>4515</v>
      </c>
      <c r="D1830" s="44" t="s">
        <v>145</v>
      </c>
      <c r="E1830" s="44" t="s">
        <v>51</v>
      </c>
      <c r="G1830" s="44">
        <v>993</v>
      </c>
      <c r="H1830" s="44" t="s">
        <v>2435</v>
      </c>
    </row>
    <row r="1831" spans="1:8">
      <c r="A1831" s="31">
        <f>COUNTIF('BOM Atual ZPCS12'!F:F,B1831)+(1-(SUMIF(Invoice!$A:$A,$B1831,Invoice!$B:$B)/100000000000))</f>
        <v>2</v>
      </c>
      <c r="B1831" s="52" t="s">
        <v>1516</v>
      </c>
      <c r="C1831" s="44" t="s">
        <v>4515</v>
      </c>
      <c r="D1831" s="44" t="s">
        <v>145</v>
      </c>
      <c r="E1831" s="44" t="s">
        <v>51</v>
      </c>
      <c r="G1831" s="44">
        <v>993</v>
      </c>
      <c r="H1831" s="44" t="s">
        <v>2435</v>
      </c>
    </row>
    <row r="1832" spans="1:8">
      <c r="A1832" s="31">
        <f>COUNTIF('BOM Atual ZPCS12'!F:F,B1832)+(1-(SUMIF(Invoice!$A:$A,$B1832,Invoice!$B:$B)/100000000000))</f>
        <v>2</v>
      </c>
      <c r="B1832" s="52" t="s">
        <v>1518</v>
      </c>
      <c r="C1832" s="44" t="s">
        <v>4515</v>
      </c>
      <c r="D1832" s="44" t="s">
        <v>145</v>
      </c>
      <c r="E1832" s="44" t="s">
        <v>51</v>
      </c>
      <c r="G1832" s="44">
        <v>993</v>
      </c>
      <c r="H1832" s="44" t="s">
        <v>2435</v>
      </c>
    </row>
    <row r="1833" spans="1:8">
      <c r="A1833" s="31">
        <f>COUNTIF('BOM Atual ZPCS12'!F:F,B1833)+(1-(SUMIF(Invoice!$A:$A,$B1833,Invoice!$B:$B)/100000000000))</f>
        <v>2</v>
      </c>
      <c r="B1833" s="52" t="s">
        <v>1519</v>
      </c>
      <c r="C1833" s="44" t="s">
        <v>4515</v>
      </c>
      <c r="D1833" s="44" t="s">
        <v>145</v>
      </c>
      <c r="E1833" s="44" t="s">
        <v>51</v>
      </c>
      <c r="G1833" s="44">
        <v>993</v>
      </c>
      <c r="H1833" s="44" t="s">
        <v>2435</v>
      </c>
    </row>
    <row r="1834" spans="1:8">
      <c r="A1834" s="31">
        <f>COUNTIF('BOM Atual ZPCS12'!F:F,B1834)+(1-(SUMIF(Invoice!$A:$A,$B1834,Invoice!$B:$B)/100000000000))</f>
        <v>2</v>
      </c>
      <c r="B1834" s="52" t="s">
        <v>1520</v>
      </c>
      <c r="C1834" s="44" t="s">
        <v>4515</v>
      </c>
      <c r="D1834" s="44" t="s">
        <v>145</v>
      </c>
      <c r="E1834" s="44" t="s">
        <v>51</v>
      </c>
      <c r="G1834" s="44">
        <v>993</v>
      </c>
      <c r="H1834" s="44" t="s">
        <v>2435</v>
      </c>
    </row>
    <row r="1835" spans="1:8">
      <c r="A1835" s="31">
        <f>COUNTIF('BOM Atual ZPCS12'!F:F,B1835)+(1-(SUMIF(Invoice!$A:$A,$B1835,Invoice!$B:$B)/100000000000))</f>
        <v>1</v>
      </c>
      <c r="B1835" s="52" t="s">
        <v>4516</v>
      </c>
      <c r="C1835" s="44" t="s">
        <v>4517</v>
      </c>
      <c r="D1835" s="44" t="s">
        <v>145</v>
      </c>
      <c r="E1835" s="44" t="s">
        <v>51</v>
      </c>
      <c r="G1835" s="44">
        <v>994</v>
      </c>
      <c r="H1835" s="44" t="s">
        <v>2435</v>
      </c>
    </row>
    <row r="1836" spans="1:8">
      <c r="A1836" s="31">
        <f>COUNTIF('BOM Atual ZPCS12'!F:F,B1836)+(1-(SUMIF(Invoice!$A:$A,$B1836,Invoice!$B:$B)/100000000000))</f>
        <v>2</v>
      </c>
      <c r="B1836" s="52" t="s">
        <v>1548</v>
      </c>
      <c r="C1836" s="44" t="s">
        <v>1549</v>
      </c>
      <c r="D1836" s="44" t="s">
        <v>145</v>
      </c>
      <c r="E1836" s="44" t="s">
        <v>51</v>
      </c>
      <c r="G1836" s="44">
        <v>994</v>
      </c>
      <c r="H1836" s="44" t="s">
        <v>2435</v>
      </c>
    </row>
    <row r="1837" spans="1:8">
      <c r="A1837" s="31">
        <f>COUNTIF('BOM Atual ZPCS12'!F:F,B1837)+(1-(SUMIF(Invoice!$A:$A,$B1837,Invoice!$B:$B)/100000000000))</f>
        <v>2</v>
      </c>
      <c r="B1837" s="52" t="s">
        <v>1551</v>
      </c>
      <c r="C1837" s="44" t="s">
        <v>1552</v>
      </c>
      <c r="D1837" s="44" t="s">
        <v>145</v>
      </c>
      <c r="E1837" s="44" t="s">
        <v>51</v>
      </c>
      <c r="G1837" s="44">
        <v>994</v>
      </c>
      <c r="H1837" s="44" t="s">
        <v>2435</v>
      </c>
    </row>
    <row r="1838" spans="1:8">
      <c r="A1838" s="31">
        <f>COUNTIF('BOM Atual ZPCS12'!F:F,B1838)+(1-(SUMIF(Invoice!$A:$A,$B1838,Invoice!$B:$B)/100000000000))</f>
        <v>1.9999999000000002</v>
      </c>
      <c r="B1838" s="52" t="s">
        <v>1553</v>
      </c>
      <c r="C1838" s="44" t="s">
        <v>1554</v>
      </c>
      <c r="D1838" s="44" t="s">
        <v>145</v>
      </c>
      <c r="E1838" s="44" t="s">
        <v>51</v>
      </c>
      <c r="G1838" s="44">
        <v>994</v>
      </c>
      <c r="H1838" s="44" t="s">
        <v>2435</v>
      </c>
    </row>
    <row r="1839" spans="1:8">
      <c r="A1839" s="31">
        <f>COUNTIF('BOM Atual ZPCS12'!F:F,B1839)+(1-(SUMIF(Invoice!$A:$A,$B1839,Invoice!$B:$B)/100000000000))</f>
        <v>1</v>
      </c>
      <c r="B1839" s="52" t="s">
        <v>4518</v>
      </c>
      <c r="C1839" s="44" t="s">
        <v>4519</v>
      </c>
      <c r="D1839" s="44" t="s">
        <v>145</v>
      </c>
      <c r="E1839" s="44" t="s">
        <v>51</v>
      </c>
      <c r="G1839" s="44">
        <v>995</v>
      </c>
      <c r="H1839" s="44" t="s">
        <v>2435</v>
      </c>
    </row>
    <row r="1840" spans="1:8">
      <c r="A1840" s="31">
        <f>COUNTIF('BOM Atual ZPCS12'!F:F,B1840)+(1-(SUMIF(Invoice!$A:$A,$B1840,Invoice!$B:$B)/100000000000))</f>
        <v>1</v>
      </c>
      <c r="B1840" s="52" t="s">
        <v>4520</v>
      </c>
      <c r="C1840" s="44" t="s">
        <v>4521</v>
      </c>
      <c r="D1840" s="44" t="s">
        <v>145</v>
      </c>
      <c r="E1840" s="44" t="s">
        <v>51</v>
      </c>
      <c r="G1840" s="44">
        <v>995</v>
      </c>
      <c r="H1840" s="44" t="s">
        <v>2435</v>
      </c>
    </row>
    <row r="1841" spans="1:8">
      <c r="A1841" s="31">
        <f>COUNTIF('BOM Atual ZPCS12'!F:F,B1841)+(1-(SUMIF(Invoice!$A:$A,$B1841,Invoice!$B:$B)/100000000000))</f>
        <v>1</v>
      </c>
      <c r="B1841" s="52" t="s">
        <v>4522</v>
      </c>
      <c r="C1841" s="44" t="s">
        <v>4519</v>
      </c>
      <c r="D1841" s="44" t="s">
        <v>145</v>
      </c>
      <c r="E1841" s="44" t="s">
        <v>51</v>
      </c>
      <c r="G1841" s="44">
        <v>995</v>
      </c>
      <c r="H1841" s="44" t="s">
        <v>2435</v>
      </c>
    </row>
    <row r="1842" spans="1:8">
      <c r="A1842" s="31">
        <f>COUNTIF('BOM Atual ZPCS12'!F:F,B1842)+(1-(SUMIF(Invoice!$A:$A,$B1842,Invoice!$B:$B)/100000000000))</f>
        <v>1</v>
      </c>
      <c r="B1842" s="52" t="s">
        <v>4523</v>
      </c>
      <c r="C1842" s="44" t="s">
        <v>4524</v>
      </c>
      <c r="D1842" s="44" t="s">
        <v>145</v>
      </c>
      <c r="E1842" s="44" t="s">
        <v>51</v>
      </c>
      <c r="G1842" s="44">
        <v>995</v>
      </c>
      <c r="H1842" s="44" t="s">
        <v>2435</v>
      </c>
    </row>
    <row r="1843" spans="1:8">
      <c r="A1843" s="31">
        <f>COUNTIF('BOM Atual ZPCS12'!F:F,B1843)+(1-(SUMIF(Invoice!$A:$A,$B1843,Invoice!$B:$B)/100000000000))</f>
        <v>1</v>
      </c>
      <c r="B1843" s="52" t="s">
        <v>4525</v>
      </c>
      <c r="C1843" s="44" t="s">
        <v>4526</v>
      </c>
      <c r="D1843" s="44" t="s">
        <v>145</v>
      </c>
      <c r="E1843" s="44" t="s">
        <v>51</v>
      </c>
      <c r="G1843" s="44">
        <v>995</v>
      </c>
      <c r="H1843" s="44" t="s">
        <v>2435</v>
      </c>
    </row>
    <row r="1844" spans="1:8">
      <c r="A1844" s="31">
        <f>COUNTIF('BOM Atual ZPCS12'!F:F,B1844)+(1-(SUMIF(Invoice!$A:$A,$B1844,Invoice!$B:$B)/100000000000))</f>
        <v>1</v>
      </c>
      <c r="B1844" s="52" t="s">
        <v>4527</v>
      </c>
      <c r="C1844" s="44" t="s">
        <v>4519</v>
      </c>
      <c r="D1844" s="44" t="s">
        <v>145</v>
      </c>
      <c r="E1844" s="44" t="s">
        <v>51</v>
      </c>
      <c r="G1844" s="44">
        <v>995</v>
      </c>
      <c r="H1844" s="44" t="s">
        <v>2435</v>
      </c>
    </row>
    <row r="1845" spans="1:8">
      <c r="A1845" s="31">
        <f>COUNTIF('BOM Atual ZPCS12'!F:F,B1845)+(1-(SUMIF(Invoice!$A:$A,$B1845,Invoice!$B:$B)/100000000000))</f>
        <v>2</v>
      </c>
      <c r="B1845" s="52" t="s">
        <v>1589</v>
      </c>
      <c r="C1845" s="44" t="s">
        <v>1590</v>
      </c>
      <c r="D1845" s="44" t="s">
        <v>145</v>
      </c>
      <c r="E1845" s="44" t="s">
        <v>51</v>
      </c>
      <c r="G1845" s="44">
        <v>996</v>
      </c>
      <c r="H1845" s="44" t="s">
        <v>2435</v>
      </c>
    </row>
    <row r="1846" spans="1:8">
      <c r="A1846" s="31">
        <f>COUNTIF('BOM Atual ZPCS12'!F:F,B1846)+(1-(SUMIF(Invoice!$A:$A,$B1846,Invoice!$B:$B)/100000000000))</f>
        <v>1</v>
      </c>
      <c r="B1846" s="52" t="s">
        <v>4528</v>
      </c>
      <c r="C1846" s="44" t="s">
        <v>4529</v>
      </c>
      <c r="D1846" s="44" t="s">
        <v>145</v>
      </c>
      <c r="E1846" s="44" t="s">
        <v>51</v>
      </c>
      <c r="G1846" s="44">
        <v>996</v>
      </c>
      <c r="H1846" s="44" t="s">
        <v>2435</v>
      </c>
    </row>
    <row r="1847" spans="1:8">
      <c r="A1847" s="31">
        <f>COUNTIF('BOM Atual ZPCS12'!F:F,B1847)+(1-(SUMIF(Invoice!$A:$A,$B1847,Invoice!$B:$B)/100000000000))</f>
        <v>2</v>
      </c>
      <c r="B1847" s="52" t="s">
        <v>1592</v>
      </c>
      <c r="C1847" s="44" t="s">
        <v>1593</v>
      </c>
      <c r="D1847" s="44" t="s">
        <v>145</v>
      </c>
      <c r="E1847" s="44" t="s">
        <v>51</v>
      </c>
      <c r="G1847" s="44">
        <v>996</v>
      </c>
      <c r="H1847" s="44" t="s">
        <v>2435</v>
      </c>
    </row>
    <row r="1848" spans="1:8">
      <c r="A1848" s="31">
        <f>COUNTIF('BOM Atual ZPCS12'!F:F,B1848)+(1-(SUMIF(Invoice!$A:$A,$B1848,Invoice!$B:$B)/100000000000))</f>
        <v>1.9999999000000002</v>
      </c>
      <c r="B1848" s="52" t="s">
        <v>1594</v>
      </c>
      <c r="C1848" s="44" t="s">
        <v>4530</v>
      </c>
      <c r="D1848" s="44" t="s">
        <v>145</v>
      </c>
      <c r="E1848" s="44" t="s">
        <v>51</v>
      </c>
      <c r="G1848" s="44">
        <v>996</v>
      </c>
      <c r="H1848" s="44" t="s">
        <v>2435</v>
      </c>
    </row>
    <row r="1849" spans="1:8">
      <c r="A1849" s="31">
        <f>COUNTIF('BOM Atual ZPCS12'!F:F,B1849)+(1-(SUMIF(Invoice!$A:$A,$B1849,Invoice!$B:$B)/100000000000))</f>
        <v>2</v>
      </c>
      <c r="B1849" s="52" t="s">
        <v>1596</v>
      </c>
      <c r="C1849" s="44" t="s">
        <v>1597</v>
      </c>
      <c r="D1849" s="44" t="s">
        <v>145</v>
      </c>
      <c r="E1849" s="44" t="s">
        <v>51</v>
      </c>
      <c r="G1849" s="44">
        <v>996</v>
      </c>
      <c r="H1849" s="44" t="s">
        <v>2435</v>
      </c>
    </row>
    <row r="1850" spans="1:8">
      <c r="A1850" s="31">
        <f>COUNTIF('BOM Atual ZPCS12'!F:F,B1850)+(1-(SUMIF(Invoice!$A:$A,$B1850,Invoice!$B:$B)/100000000000))</f>
        <v>2</v>
      </c>
      <c r="B1850" s="52" t="s">
        <v>1598</v>
      </c>
      <c r="C1850" s="44" t="s">
        <v>1599</v>
      </c>
      <c r="D1850" s="44" t="s">
        <v>145</v>
      </c>
      <c r="E1850" s="44" t="s">
        <v>51</v>
      </c>
      <c r="G1850" s="44">
        <v>996</v>
      </c>
      <c r="H1850" s="44" t="s">
        <v>2435</v>
      </c>
    </row>
    <row r="1851" spans="1:8">
      <c r="A1851" s="31">
        <f>COUNTIF('BOM Atual ZPCS12'!F:F,B1851)+(1-(SUMIF(Invoice!$A:$A,$B1851,Invoice!$B:$B)/100000000000))</f>
        <v>2</v>
      </c>
      <c r="B1851" s="52" t="s">
        <v>1600</v>
      </c>
      <c r="C1851" s="44" t="s">
        <v>1601</v>
      </c>
      <c r="D1851" s="44" t="s">
        <v>145</v>
      </c>
      <c r="E1851" s="44" t="s">
        <v>51</v>
      </c>
      <c r="G1851" s="44">
        <v>996</v>
      </c>
      <c r="H1851" s="44" t="s">
        <v>2435</v>
      </c>
    </row>
    <row r="1852" spans="1:8">
      <c r="A1852" s="31">
        <f>COUNTIF('BOM Atual ZPCS12'!F:F,B1852)+(1-(SUMIF(Invoice!$A:$A,$B1852,Invoice!$B:$B)/100000000000))</f>
        <v>2</v>
      </c>
      <c r="B1852" s="52" t="s">
        <v>1635</v>
      </c>
      <c r="C1852" s="44" t="s">
        <v>1636</v>
      </c>
      <c r="D1852" s="44" t="s">
        <v>145</v>
      </c>
      <c r="E1852" s="44" t="s">
        <v>51</v>
      </c>
      <c r="G1852" s="44">
        <v>997</v>
      </c>
      <c r="H1852" s="44" t="s">
        <v>52</v>
      </c>
    </row>
    <row r="1853" spans="1:8">
      <c r="A1853" s="31">
        <f>COUNTIF('BOM Atual ZPCS12'!F:F,B1853)+(1-(SUMIF(Invoice!$A:$A,$B1853,Invoice!$B:$B)/100000000000))</f>
        <v>1.9999997999999999</v>
      </c>
      <c r="B1853" s="52" t="s">
        <v>1638</v>
      </c>
      <c r="C1853" s="44" t="s">
        <v>1639</v>
      </c>
      <c r="D1853" s="44" t="s">
        <v>145</v>
      </c>
      <c r="E1853" s="44" t="s">
        <v>51</v>
      </c>
      <c r="G1853" s="44">
        <v>997</v>
      </c>
      <c r="H1853" s="44" t="s">
        <v>52</v>
      </c>
    </row>
    <row r="1854" spans="1:8">
      <c r="A1854" s="31">
        <f>COUNTIF('BOM Atual ZPCS12'!F:F,B1854)+(1-(SUMIF(Invoice!$A:$A,$B1854,Invoice!$B:$B)/100000000000))</f>
        <v>2</v>
      </c>
      <c r="B1854" s="52" t="s">
        <v>1640</v>
      </c>
      <c r="C1854" s="44" t="s">
        <v>1641</v>
      </c>
      <c r="D1854" s="44" t="s">
        <v>145</v>
      </c>
      <c r="E1854" s="44" t="s">
        <v>51</v>
      </c>
      <c r="G1854" s="44">
        <v>997</v>
      </c>
      <c r="H1854" s="44" t="s">
        <v>52</v>
      </c>
    </row>
    <row r="1855" spans="1:8">
      <c r="A1855" s="31">
        <f>COUNTIF('BOM Atual ZPCS12'!F:F,B1855)+(1-(SUMIF(Invoice!$A:$A,$B1855,Invoice!$B:$B)/100000000000))</f>
        <v>2</v>
      </c>
      <c r="B1855" s="52" t="s">
        <v>1642</v>
      </c>
      <c r="C1855" s="44" t="s">
        <v>1643</v>
      </c>
      <c r="D1855" s="44" t="s">
        <v>145</v>
      </c>
      <c r="E1855" s="44" t="s">
        <v>51</v>
      </c>
      <c r="G1855" s="44">
        <v>997</v>
      </c>
      <c r="H1855" s="44" t="s">
        <v>52</v>
      </c>
    </row>
    <row r="1856" spans="1:8">
      <c r="A1856" s="31">
        <f>COUNTIF('BOM Atual ZPCS12'!F:F,B1856)+(1-(SUMIF(Invoice!$A:$A,$B1856,Invoice!$B:$B)/100000000000))</f>
        <v>1</v>
      </c>
      <c r="B1856" s="52" t="s">
        <v>4531</v>
      </c>
      <c r="C1856" s="44" t="s">
        <v>4532</v>
      </c>
      <c r="D1856" s="44" t="s">
        <v>145</v>
      </c>
      <c r="E1856" s="44" t="s">
        <v>51</v>
      </c>
      <c r="G1856" s="44">
        <v>998</v>
      </c>
      <c r="H1856" s="44" t="s">
        <v>2435</v>
      </c>
    </row>
    <row r="1857" spans="1:8">
      <c r="A1857" s="31">
        <f>COUNTIF('BOM Atual ZPCS12'!F:F,B1857)+(1-(SUMIF(Invoice!$A:$A,$B1857,Invoice!$B:$B)/100000000000))</f>
        <v>2</v>
      </c>
      <c r="B1857" s="52" t="s">
        <v>1644</v>
      </c>
      <c r="C1857" s="44" t="s">
        <v>1645</v>
      </c>
      <c r="D1857" s="44" t="s">
        <v>145</v>
      </c>
      <c r="E1857" s="44" t="s">
        <v>51</v>
      </c>
      <c r="G1857" s="44">
        <v>998</v>
      </c>
      <c r="H1857" s="44" t="s">
        <v>2435</v>
      </c>
    </row>
    <row r="1858" spans="1:8">
      <c r="A1858" s="31">
        <f>COUNTIF('BOM Atual ZPCS12'!F:F,B1858)+(1-(SUMIF(Invoice!$A:$A,$B1858,Invoice!$B:$B)/100000000000))</f>
        <v>2</v>
      </c>
      <c r="B1858" s="52" t="s">
        <v>1647</v>
      </c>
      <c r="C1858" s="44" t="s">
        <v>1648</v>
      </c>
      <c r="D1858" s="44" t="s">
        <v>145</v>
      </c>
      <c r="E1858" s="44" t="s">
        <v>51</v>
      </c>
      <c r="G1858" s="44">
        <v>998</v>
      </c>
      <c r="H1858" s="44" t="s">
        <v>2435</v>
      </c>
    </row>
    <row r="1859" spans="1:8">
      <c r="A1859" s="31">
        <f>COUNTIF('BOM Atual ZPCS12'!F:F,B1859)+(1-(SUMIF(Invoice!$A:$A,$B1859,Invoice!$B:$B)/100000000000))</f>
        <v>1.9999996</v>
      </c>
      <c r="B1859" s="52" t="s">
        <v>1649</v>
      </c>
      <c r="C1859" s="44" t="s">
        <v>1650</v>
      </c>
      <c r="D1859" s="44" t="s">
        <v>145</v>
      </c>
      <c r="E1859" s="44" t="s">
        <v>51</v>
      </c>
      <c r="G1859" s="44">
        <v>998</v>
      </c>
      <c r="H1859" s="44" t="s">
        <v>2435</v>
      </c>
    </row>
    <row r="1860" spans="1:8">
      <c r="A1860" s="31">
        <f>COUNTIF('BOM Atual ZPCS12'!F:F,B1860)+(1-(SUMIF(Invoice!$A:$A,$B1860,Invoice!$B:$B)/100000000000))</f>
        <v>1</v>
      </c>
      <c r="B1860" s="52" t="s">
        <v>4533</v>
      </c>
      <c r="C1860" s="44" t="s">
        <v>4534</v>
      </c>
      <c r="D1860" s="44" t="s">
        <v>145</v>
      </c>
      <c r="E1860" s="44" t="s">
        <v>51</v>
      </c>
      <c r="G1860" s="44">
        <v>999</v>
      </c>
      <c r="H1860" s="44" t="s">
        <v>2435</v>
      </c>
    </row>
    <row r="1861" spans="1:8">
      <c r="A1861" s="31">
        <f>COUNTIF('BOM Atual ZPCS12'!F:F,B1861)+(1-(SUMIF(Invoice!$A:$A,$B1861,Invoice!$B:$B)/100000000000))</f>
        <v>2</v>
      </c>
      <c r="B1861" s="52" t="s">
        <v>1705</v>
      </c>
      <c r="C1861" s="44" t="s">
        <v>1706</v>
      </c>
      <c r="D1861" s="44" t="s">
        <v>145</v>
      </c>
      <c r="E1861" s="44" t="s">
        <v>51</v>
      </c>
      <c r="G1861" s="44">
        <v>999</v>
      </c>
      <c r="H1861" s="44" t="s">
        <v>2435</v>
      </c>
    </row>
    <row r="1862" spans="1:8">
      <c r="A1862" s="31">
        <f>COUNTIF('BOM Atual ZPCS12'!F:F,B1862)+(1-(SUMIF(Invoice!$A:$A,$B1862,Invoice!$B:$B)/100000000000))</f>
        <v>2</v>
      </c>
      <c r="B1862" s="52" t="s">
        <v>1708</v>
      </c>
      <c r="C1862" s="44" t="s">
        <v>1709</v>
      </c>
      <c r="D1862" s="44" t="s">
        <v>145</v>
      </c>
      <c r="E1862" s="44" t="s">
        <v>51</v>
      </c>
      <c r="G1862" s="44">
        <v>999</v>
      </c>
      <c r="H1862" s="44" t="s">
        <v>2435</v>
      </c>
    </row>
    <row r="1863" spans="1:8">
      <c r="A1863" s="31">
        <f>COUNTIF('BOM Atual ZPCS12'!F:F,B1863)+(1-(SUMIF(Invoice!$A:$A,$B1863,Invoice!$B:$B)/100000000000))</f>
        <v>2</v>
      </c>
      <c r="B1863" s="52" t="s">
        <v>1710</v>
      </c>
      <c r="C1863" s="44" t="s">
        <v>1711</v>
      </c>
      <c r="D1863" s="44" t="s">
        <v>145</v>
      </c>
      <c r="E1863" s="44" t="s">
        <v>51</v>
      </c>
      <c r="G1863" s="44">
        <v>999</v>
      </c>
      <c r="H1863" s="44" t="s">
        <v>2435</v>
      </c>
    </row>
    <row r="1864" spans="1:8">
      <c r="A1864" s="31">
        <f>COUNTIF('BOM Atual ZPCS12'!F:F,B1864)+(1-(SUMIF(Invoice!$A:$A,$B1864,Invoice!$B:$B)/100000000000))</f>
        <v>1.99999996</v>
      </c>
      <c r="B1864" s="52" t="s">
        <v>1712</v>
      </c>
      <c r="C1864" s="44" t="s">
        <v>1713</v>
      </c>
      <c r="D1864" s="44" t="s">
        <v>145</v>
      </c>
      <c r="E1864" s="44" t="s">
        <v>51</v>
      </c>
      <c r="G1864" s="44">
        <v>999</v>
      </c>
      <c r="H1864" s="44" t="s">
        <v>2435</v>
      </c>
    </row>
    <row r="1865" spans="1:8">
      <c r="A1865" s="31">
        <f>COUNTIF('BOM Atual ZPCS12'!F:F,B1865)+(1-(SUMIF(Invoice!$A:$A,$B1865,Invoice!$B:$B)/100000000000))</f>
        <v>1</v>
      </c>
      <c r="B1865" s="52" t="s">
        <v>4535</v>
      </c>
      <c r="C1865" s="44" t="s">
        <v>4536</v>
      </c>
      <c r="D1865" s="44" t="s">
        <v>145</v>
      </c>
      <c r="E1865" s="44" t="s">
        <v>51</v>
      </c>
      <c r="G1865" s="44">
        <v>1000</v>
      </c>
      <c r="H1865" s="44" t="s">
        <v>2435</v>
      </c>
    </row>
    <row r="1866" spans="1:8">
      <c r="A1866" s="31">
        <f>COUNTIF('BOM Atual ZPCS12'!F:F,B1866)+(1-(SUMIF(Invoice!$A:$A,$B1866,Invoice!$B:$B)/100000000000))</f>
        <v>1</v>
      </c>
      <c r="B1866" s="52" t="s">
        <v>4537</v>
      </c>
      <c r="C1866" s="44" t="s">
        <v>4536</v>
      </c>
      <c r="D1866" s="44" t="s">
        <v>145</v>
      </c>
      <c r="E1866" s="44" t="s">
        <v>51</v>
      </c>
      <c r="G1866" s="44">
        <v>1000</v>
      </c>
      <c r="H1866" s="44" t="s">
        <v>2435</v>
      </c>
    </row>
    <row r="1867" spans="1:8">
      <c r="A1867" s="31">
        <f>COUNTIF('BOM Atual ZPCS12'!F:F,B1867)+(1-(SUMIF(Invoice!$A:$A,$B1867,Invoice!$B:$B)/100000000000))</f>
        <v>1</v>
      </c>
      <c r="B1867" s="52" t="s">
        <v>4538</v>
      </c>
      <c r="C1867" s="44" t="s">
        <v>4536</v>
      </c>
      <c r="D1867" s="44" t="s">
        <v>145</v>
      </c>
      <c r="E1867" s="44" t="s">
        <v>51</v>
      </c>
      <c r="G1867" s="44">
        <v>1000</v>
      </c>
      <c r="H1867" s="44" t="s">
        <v>2435</v>
      </c>
    </row>
    <row r="1868" spans="1:8">
      <c r="A1868" s="31">
        <f>COUNTIF('BOM Atual ZPCS12'!F:F,B1868)+(1-(SUMIF(Invoice!$A:$A,$B1868,Invoice!$B:$B)/100000000000))</f>
        <v>1</v>
      </c>
      <c r="B1868" s="52" t="s">
        <v>4539</v>
      </c>
      <c r="C1868" s="44" t="s">
        <v>4536</v>
      </c>
      <c r="D1868" s="44" t="s">
        <v>145</v>
      </c>
      <c r="E1868" s="44" t="s">
        <v>51</v>
      </c>
      <c r="G1868" s="44">
        <v>1000</v>
      </c>
      <c r="H1868" s="44" t="s">
        <v>2435</v>
      </c>
    </row>
    <row r="1869" spans="1:8">
      <c r="A1869" s="31">
        <f>COUNTIF('BOM Atual ZPCS12'!F:F,B1869)+(1-(SUMIF(Invoice!$A:$A,$B1869,Invoice!$B:$B)/100000000000))</f>
        <v>1</v>
      </c>
      <c r="B1869" s="52" t="s">
        <v>4540</v>
      </c>
      <c r="C1869" s="44" t="s">
        <v>4536</v>
      </c>
      <c r="D1869" s="44" t="s">
        <v>145</v>
      </c>
      <c r="E1869" s="44" t="s">
        <v>51</v>
      </c>
      <c r="G1869" s="44">
        <v>1000</v>
      </c>
      <c r="H1869" s="44" t="s">
        <v>2435</v>
      </c>
    </row>
    <row r="1870" spans="1:8">
      <c r="A1870" s="31">
        <f>COUNTIF('BOM Atual ZPCS12'!F:F,B1870)+(1-(SUMIF(Invoice!$A:$A,$B1870,Invoice!$B:$B)/100000000000))</f>
        <v>1</v>
      </c>
      <c r="B1870" s="52" t="s">
        <v>4541</v>
      </c>
      <c r="C1870" s="44" t="s">
        <v>4536</v>
      </c>
      <c r="D1870" s="44" t="s">
        <v>145</v>
      </c>
      <c r="E1870" s="44" t="s">
        <v>51</v>
      </c>
      <c r="G1870" s="44">
        <v>1000</v>
      </c>
      <c r="H1870" s="44" t="s">
        <v>2435</v>
      </c>
    </row>
    <row r="1871" spans="1:8">
      <c r="A1871" s="31">
        <f>COUNTIF('BOM Atual ZPCS12'!F:F,B1871)+(1-(SUMIF(Invoice!$A:$A,$B1871,Invoice!$B:$B)/100000000000))</f>
        <v>1</v>
      </c>
      <c r="B1871" s="52" t="s">
        <v>4542</v>
      </c>
      <c r="C1871" s="44" t="s">
        <v>4543</v>
      </c>
      <c r="D1871" s="44" t="s">
        <v>145</v>
      </c>
      <c r="E1871" s="44" t="s">
        <v>51</v>
      </c>
      <c r="G1871" s="44">
        <v>1002</v>
      </c>
      <c r="H1871" s="44" t="s">
        <v>2435</v>
      </c>
    </row>
    <row r="1872" spans="1:8">
      <c r="A1872" s="31">
        <f>COUNTIF('BOM Atual ZPCS12'!F:F,B1872)+(1-(SUMIF(Invoice!$A:$A,$B1872,Invoice!$B:$B)/100000000000))</f>
        <v>1.99999997</v>
      </c>
      <c r="B1872" s="52" t="s">
        <v>1800</v>
      </c>
      <c r="C1872" s="44" t="s">
        <v>1801</v>
      </c>
      <c r="D1872" s="44" t="s">
        <v>145</v>
      </c>
      <c r="E1872" s="44" t="s">
        <v>51</v>
      </c>
      <c r="G1872" s="44">
        <v>1002</v>
      </c>
      <c r="H1872" s="44" t="s">
        <v>2435</v>
      </c>
    </row>
    <row r="1873" spans="1:8">
      <c r="A1873" s="31">
        <f>COUNTIF('BOM Atual ZPCS12'!F:F,B1873)+(1-(SUMIF(Invoice!$A:$A,$B1873,Invoice!$B:$B)/100000000000))</f>
        <v>1</v>
      </c>
      <c r="B1873" s="52" t="s">
        <v>4544</v>
      </c>
      <c r="C1873" s="44" t="s">
        <v>4545</v>
      </c>
      <c r="D1873" s="44" t="s">
        <v>145</v>
      </c>
      <c r="E1873" s="44" t="s">
        <v>51</v>
      </c>
      <c r="G1873" s="44">
        <v>1002</v>
      </c>
      <c r="H1873" s="44" t="s">
        <v>2435</v>
      </c>
    </row>
    <row r="1874" spans="1:8">
      <c r="A1874" s="31">
        <f>COUNTIF('BOM Atual ZPCS12'!F:F,B1874)+(1-(SUMIF(Invoice!$A:$A,$B1874,Invoice!$B:$B)/100000000000))</f>
        <v>2</v>
      </c>
      <c r="B1874" s="52" t="s">
        <v>1803</v>
      </c>
      <c r="C1874" s="44" t="s">
        <v>1804</v>
      </c>
      <c r="D1874" s="44" t="s">
        <v>145</v>
      </c>
      <c r="E1874" s="44" t="s">
        <v>51</v>
      </c>
      <c r="G1874" s="44">
        <v>1002</v>
      </c>
      <c r="H1874" s="44" t="s">
        <v>2435</v>
      </c>
    </row>
    <row r="1875" spans="1:8">
      <c r="A1875" s="31">
        <f>COUNTIF('BOM Atual ZPCS12'!F:F,B1875)+(1-(SUMIF(Invoice!$A:$A,$B1875,Invoice!$B:$B)/100000000000))</f>
        <v>2</v>
      </c>
      <c r="B1875" s="52" t="s">
        <v>1805</v>
      </c>
      <c r="C1875" s="44" t="s">
        <v>1806</v>
      </c>
      <c r="D1875" s="44" t="s">
        <v>145</v>
      </c>
      <c r="E1875" s="44" t="s">
        <v>51</v>
      </c>
      <c r="G1875" s="44">
        <v>1002</v>
      </c>
      <c r="H1875" s="44" t="s">
        <v>2435</v>
      </c>
    </row>
    <row r="1876" spans="1:8">
      <c r="A1876" s="31">
        <f>COUNTIF('BOM Atual ZPCS12'!F:F,B1876)+(1-(SUMIF(Invoice!$A:$A,$B1876,Invoice!$B:$B)/100000000000))</f>
        <v>1</v>
      </c>
      <c r="B1876" s="52" t="s">
        <v>4546</v>
      </c>
      <c r="C1876" s="44" t="s">
        <v>4547</v>
      </c>
      <c r="D1876" s="44" t="s">
        <v>145</v>
      </c>
      <c r="E1876" s="44" t="s">
        <v>51</v>
      </c>
      <c r="G1876" s="44">
        <v>1003</v>
      </c>
      <c r="H1876" s="44" t="s">
        <v>52</v>
      </c>
    </row>
    <row r="1877" spans="1:8">
      <c r="A1877" s="31">
        <f>COUNTIF('BOM Atual ZPCS12'!F:F,B1877)+(1-(SUMIF(Invoice!$A:$A,$B1877,Invoice!$B:$B)/100000000000))</f>
        <v>1</v>
      </c>
      <c r="B1877" s="52" t="s">
        <v>4548</v>
      </c>
      <c r="C1877" s="44" t="s">
        <v>4549</v>
      </c>
      <c r="D1877" s="44" t="s">
        <v>145</v>
      </c>
      <c r="E1877" s="44" t="s">
        <v>51</v>
      </c>
      <c r="G1877" s="44">
        <v>1003</v>
      </c>
      <c r="H1877" s="44" t="s">
        <v>52</v>
      </c>
    </row>
    <row r="1878" spans="1:8">
      <c r="A1878" s="31">
        <f>COUNTIF('BOM Atual ZPCS12'!F:F,B1878)+(1-(SUMIF(Invoice!$A:$A,$B1878,Invoice!$B:$B)/100000000000))</f>
        <v>1.99999997</v>
      </c>
      <c r="B1878" s="52" t="s">
        <v>1807</v>
      </c>
      <c r="C1878" s="44" t="s">
        <v>4550</v>
      </c>
      <c r="D1878" s="44" t="s">
        <v>145</v>
      </c>
      <c r="E1878" s="44" t="s">
        <v>51</v>
      </c>
      <c r="G1878" s="44">
        <v>1004</v>
      </c>
      <c r="H1878" s="44" t="s">
        <v>52</v>
      </c>
    </row>
    <row r="1879" spans="1:8">
      <c r="A1879" s="31">
        <f>COUNTIF('BOM Atual ZPCS12'!F:F,B1879)+(1-(SUMIF(Invoice!$A:$A,$B1879,Invoice!$B:$B)/100000000000))</f>
        <v>2</v>
      </c>
      <c r="B1879" s="52" t="s">
        <v>1810</v>
      </c>
      <c r="C1879" s="44" t="s">
        <v>4551</v>
      </c>
      <c r="D1879" s="44" t="s">
        <v>145</v>
      </c>
      <c r="E1879" s="44" t="s">
        <v>51</v>
      </c>
      <c r="G1879" s="44">
        <v>1004</v>
      </c>
      <c r="H1879" s="44" t="s">
        <v>52</v>
      </c>
    </row>
    <row r="1880" spans="1:8">
      <c r="A1880" s="31">
        <f>COUNTIF('BOM Atual ZPCS12'!F:F,B1880)+(1-(SUMIF(Invoice!$A:$A,$B1880,Invoice!$B:$B)/100000000000))</f>
        <v>2</v>
      </c>
      <c r="B1880" s="52" t="s">
        <v>1812</v>
      </c>
      <c r="C1880" s="44" t="s">
        <v>1813</v>
      </c>
      <c r="D1880" s="44" t="s">
        <v>145</v>
      </c>
      <c r="E1880" s="44" t="s">
        <v>51</v>
      </c>
      <c r="G1880" s="44">
        <v>1004</v>
      </c>
      <c r="H1880" s="44" t="s">
        <v>52</v>
      </c>
    </row>
    <row r="1881" spans="1:8">
      <c r="A1881" s="31">
        <f>COUNTIF('BOM Atual ZPCS12'!F:F,B1881)+(1-(SUMIF(Invoice!$A:$A,$B1881,Invoice!$B:$B)/100000000000))</f>
        <v>1</v>
      </c>
      <c r="B1881" s="52" t="s">
        <v>4552</v>
      </c>
      <c r="C1881" s="44" t="s">
        <v>4553</v>
      </c>
      <c r="D1881" s="44" t="s">
        <v>145</v>
      </c>
      <c r="E1881" s="44" t="s">
        <v>51</v>
      </c>
      <c r="G1881" s="44">
        <v>1005</v>
      </c>
      <c r="H1881" s="44" t="s">
        <v>2435</v>
      </c>
    </row>
    <row r="1882" spans="1:8">
      <c r="A1882" s="31">
        <f>COUNTIF('BOM Atual ZPCS12'!F:F,B1882)+(1-(SUMIF(Invoice!$A:$A,$B1882,Invoice!$B:$B)/100000000000))</f>
        <v>1</v>
      </c>
      <c r="B1882" s="52" t="s">
        <v>4554</v>
      </c>
      <c r="C1882" s="44" t="s">
        <v>3602</v>
      </c>
      <c r="D1882" s="44" t="s">
        <v>145</v>
      </c>
      <c r="E1882" s="44" t="s">
        <v>51</v>
      </c>
      <c r="G1882" s="44">
        <v>1005</v>
      </c>
      <c r="H1882" s="44" t="s">
        <v>2435</v>
      </c>
    </row>
    <row r="1883" spans="1:8">
      <c r="A1883" s="31">
        <f>COUNTIF('BOM Atual ZPCS12'!F:F,B1883)+(1-(SUMIF(Invoice!$A:$A,$B1883,Invoice!$B:$B)/100000000000))</f>
        <v>1</v>
      </c>
      <c r="B1883" s="52" t="s">
        <v>4555</v>
      </c>
      <c r="C1883" s="44" t="s">
        <v>4556</v>
      </c>
      <c r="D1883" s="44" t="s">
        <v>145</v>
      </c>
      <c r="E1883" s="44" t="s">
        <v>51</v>
      </c>
      <c r="G1883" s="44">
        <v>1005</v>
      </c>
      <c r="H1883" s="44" t="s">
        <v>2435</v>
      </c>
    </row>
    <row r="1884" spans="1:8">
      <c r="A1884" s="31">
        <f>COUNTIF('BOM Atual ZPCS12'!F:F,B1884)+(1-(SUMIF(Invoice!$A:$A,$B1884,Invoice!$B:$B)/100000000000))</f>
        <v>1</v>
      </c>
      <c r="B1884" s="52" t="s">
        <v>4557</v>
      </c>
      <c r="C1884" s="44" t="s">
        <v>3606</v>
      </c>
      <c r="D1884" s="44" t="s">
        <v>145</v>
      </c>
      <c r="E1884" s="44" t="s">
        <v>51</v>
      </c>
      <c r="G1884" s="44">
        <v>1005</v>
      </c>
      <c r="H1884" s="44" t="s">
        <v>2435</v>
      </c>
    </row>
    <row r="1885" spans="1:8">
      <c r="A1885" s="31">
        <f>COUNTIF('BOM Atual ZPCS12'!F:F,B1885)+(1-(SUMIF(Invoice!$A:$A,$B1885,Invoice!$B:$B)/100000000000))</f>
        <v>2</v>
      </c>
      <c r="B1885" s="52" t="s">
        <v>1884</v>
      </c>
      <c r="C1885" s="44" t="s">
        <v>1885</v>
      </c>
      <c r="D1885" s="44" t="s">
        <v>145</v>
      </c>
      <c r="E1885" s="44" t="s">
        <v>51</v>
      </c>
      <c r="G1885" s="44">
        <v>1008</v>
      </c>
      <c r="H1885" s="44" t="s">
        <v>2435</v>
      </c>
    </row>
    <row r="1886" spans="1:8">
      <c r="A1886" s="31">
        <f>COUNTIF('BOM Atual ZPCS12'!F:F,B1886)+(1-(SUMIF(Invoice!$A:$A,$B1886,Invoice!$B:$B)/100000000000))</f>
        <v>1.999999935</v>
      </c>
      <c r="B1886" s="52" t="s">
        <v>1929</v>
      </c>
      <c r="C1886" s="44" t="s">
        <v>1930</v>
      </c>
      <c r="D1886" s="44" t="s">
        <v>145</v>
      </c>
      <c r="E1886" s="44" t="s">
        <v>51</v>
      </c>
      <c r="G1886" s="44">
        <v>1008</v>
      </c>
      <c r="H1886" s="44" t="s">
        <v>2435</v>
      </c>
    </row>
    <row r="1887" spans="1:8">
      <c r="A1887" s="31">
        <f>COUNTIF('BOM Atual ZPCS12'!F:F,B1887)+(1-(SUMIF(Invoice!$A:$A,$B1887,Invoice!$B:$B)/100000000000))</f>
        <v>2</v>
      </c>
      <c r="B1887" s="52" t="s">
        <v>1931</v>
      </c>
      <c r="C1887" s="44" t="s">
        <v>1932</v>
      </c>
      <c r="D1887" s="44" t="s">
        <v>145</v>
      </c>
      <c r="E1887" s="44" t="s">
        <v>51</v>
      </c>
      <c r="G1887" s="44">
        <v>1008</v>
      </c>
      <c r="H1887" s="44" t="s">
        <v>2435</v>
      </c>
    </row>
    <row r="1888" spans="1:8">
      <c r="A1888" s="31">
        <f>COUNTIF('BOM Atual ZPCS12'!F:F,B1888)+(1-(SUMIF(Invoice!$A:$A,$B1888,Invoice!$B:$B)/100000000000))</f>
        <v>2</v>
      </c>
      <c r="B1888" s="52" t="s">
        <v>1933</v>
      </c>
      <c r="C1888" s="44" t="s">
        <v>1934</v>
      </c>
      <c r="D1888" s="44" t="s">
        <v>145</v>
      </c>
      <c r="E1888" s="44" t="s">
        <v>51</v>
      </c>
      <c r="G1888" s="44">
        <v>1008</v>
      </c>
      <c r="H1888" s="44" t="s">
        <v>2435</v>
      </c>
    </row>
    <row r="1889" spans="1:8">
      <c r="A1889" s="31">
        <f>COUNTIF('BOM Atual ZPCS12'!F:F,B1889)+(1-(SUMIF(Invoice!$A:$A,$B1889,Invoice!$B:$B)/100000000000))</f>
        <v>1.9999999800000001</v>
      </c>
      <c r="B1889" s="52" t="s">
        <v>1886</v>
      </c>
      <c r="C1889" s="44" t="s">
        <v>1887</v>
      </c>
      <c r="D1889" s="44" t="s">
        <v>145</v>
      </c>
      <c r="E1889" s="44" t="s">
        <v>51</v>
      </c>
      <c r="G1889" s="44">
        <v>1008</v>
      </c>
      <c r="H1889" s="44" t="s">
        <v>2435</v>
      </c>
    </row>
    <row r="1890" spans="1:8">
      <c r="A1890" s="31">
        <f>COUNTIF('BOM Atual ZPCS12'!F:F,B1890)+(1-(SUMIF(Invoice!$A:$A,$B1890,Invoice!$B:$B)/100000000000))</f>
        <v>1</v>
      </c>
      <c r="B1890" s="52" t="s">
        <v>4558</v>
      </c>
      <c r="C1890" s="44" t="s">
        <v>4559</v>
      </c>
      <c r="D1890" s="44" t="s">
        <v>145</v>
      </c>
      <c r="E1890" s="44" t="s">
        <v>51</v>
      </c>
      <c r="G1890" s="44">
        <v>1010</v>
      </c>
      <c r="H1890" s="44" t="s">
        <v>52</v>
      </c>
    </row>
    <row r="1891" spans="1:8">
      <c r="A1891" s="31">
        <f>COUNTIF('BOM Atual ZPCS12'!F:F,B1891)+(1-(SUMIF(Invoice!$A:$A,$B1891,Invoice!$B:$B)/100000000000))</f>
        <v>1</v>
      </c>
      <c r="B1891" s="52" t="s">
        <v>4560</v>
      </c>
      <c r="C1891" s="44" t="s">
        <v>4561</v>
      </c>
      <c r="D1891" s="44" t="s">
        <v>145</v>
      </c>
      <c r="E1891" s="44" t="s">
        <v>51</v>
      </c>
      <c r="G1891" s="44">
        <v>1010</v>
      </c>
      <c r="H1891" s="44" t="s">
        <v>52</v>
      </c>
    </row>
    <row r="1892" spans="1:8">
      <c r="A1892" s="31">
        <f>COUNTIF('BOM Atual ZPCS12'!F:F,B1892)+(1-(SUMIF(Invoice!$A:$A,$B1892,Invoice!$B:$B)/100000000000))</f>
        <v>1</v>
      </c>
      <c r="B1892" s="52" t="s">
        <v>4562</v>
      </c>
      <c r="C1892" s="44" t="s">
        <v>4563</v>
      </c>
      <c r="D1892" s="44" t="s">
        <v>145</v>
      </c>
      <c r="E1892" s="44" t="s">
        <v>51</v>
      </c>
      <c r="G1892" s="44">
        <v>1011</v>
      </c>
      <c r="H1892" s="44" t="s">
        <v>52</v>
      </c>
    </row>
    <row r="1893" spans="1:8">
      <c r="A1893" s="31">
        <f>COUNTIF('BOM Atual ZPCS12'!F:F,B1893)+(1-(SUMIF(Invoice!$A:$A,$B1893,Invoice!$B:$B)/100000000000))</f>
        <v>1</v>
      </c>
      <c r="B1893" s="52" t="s">
        <v>4564</v>
      </c>
      <c r="C1893" s="44" t="s">
        <v>4565</v>
      </c>
      <c r="D1893" s="44" t="s">
        <v>145</v>
      </c>
      <c r="E1893" s="44" t="s">
        <v>51</v>
      </c>
      <c r="G1893" s="44">
        <v>1011</v>
      </c>
      <c r="H1893" s="44" t="s">
        <v>52</v>
      </c>
    </row>
    <row r="1894" spans="1:8">
      <c r="A1894" s="31">
        <f>COUNTIF('BOM Atual ZPCS12'!F:F,B1894)+(1-(SUMIF(Invoice!$A:$A,$B1894,Invoice!$B:$B)/100000000000))</f>
        <v>1</v>
      </c>
      <c r="B1894" s="52" t="s">
        <v>1967</v>
      </c>
      <c r="C1894" s="44" t="s">
        <v>1968</v>
      </c>
      <c r="D1894" s="44" t="s">
        <v>145</v>
      </c>
      <c r="E1894" s="44" t="s">
        <v>51</v>
      </c>
      <c r="G1894" s="44">
        <v>1012</v>
      </c>
      <c r="H1894" s="44" t="s">
        <v>2435</v>
      </c>
    </row>
    <row r="1895" spans="1:8">
      <c r="A1895" s="31">
        <f>COUNTIF('BOM Atual ZPCS12'!F:F,B1895)+(1-(SUMIF(Invoice!$A:$A,$B1895,Invoice!$B:$B)/100000000000))</f>
        <v>1</v>
      </c>
      <c r="B1895" s="52" t="s">
        <v>4566</v>
      </c>
      <c r="C1895" s="44" t="s">
        <v>1970</v>
      </c>
      <c r="D1895" s="44" t="s">
        <v>145</v>
      </c>
      <c r="E1895" s="44" t="s">
        <v>51</v>
      </c>
      <c r="G1895" s="44">
        <v>1012</v>
      </c>
      <c r="H1895" s="44" t="s">
        <v>2435</v>
      </c>
    </row>
    <row r="1896" spans="1:8">
      <c r="A1896" s="31">
        <f>COUNTIF('BOM Atual ZPCS12'!F:F,B1896)+(1-(SUMIF(Invoice!$A:$A,$B1896,Invoice!$B:$B)/100000000000))</f>
        <v>1</v>
      </c>
      <c r="B1896" s="52" t="s">
        <v>1969</v>
      </c>
      <c r="C1896" s="44" t="s">
        <v>1970</v>
      </c>
      <c r="D1896" s="44" t="s">
        <v>145</v>
      </c>
      <c r="E1896" s="44" t="s">
        <v>51</v>
      </c>
      <c r="G1896" s="44">
        <v>1012</v>
      </c>
      <c r="H1896" s="44" t="s">
        <v>2435</v>
      </c>
    </row>
    <row r="1897" spans="1:8">
      <c r="A1897" s="31">
        <f>COUNTIF('BOM Atual ZPCS12'!F:F,B1897)+(1-(SUMIF(Invoice!$A:$A,$B1897,Invoice!$B:$B)/100000000000))</f>
        <v>1</v>
      </c>
      <c r="B1897" s="52" t="s">
        <v>4567</v>
      </c>
      <c r="C1897" s="44" t="s">
        <v>4568</v>
      </c>
      <c r="D1897" s="44" t="s">
        <v>145</v>
      </c>
      <c r="E1897" s="44" t="s">
        <v>51</v>
      </c>
      <c r="G1897" s="44">
        <v>1013</v>
      </c>
      <c r="H1897" s="44" t="s">
        <v>52</v>
      </c>
    </row>
    <row r="1898" spans="1:8">
      <c r="A1898" s="31">
        <f>COUNTIF('BOM Atual ZPCS12'!F:F,B1898)+(1-(SUMIF(Invoice!$A:$A,$B1898,Invoice!$B:$B)/100000000000))</f>
        <v>1</v>
      </c>
      <c r="B1898" s="52" t="s">
        <v>4569</v>
      </c>
      <c r="C1898" s="44" t="s">
        <v>4570</v>
      </c>
      <c r="D1898" s="44" t="s">
        <v>145</v>
      </c>
      <c r="E1898" s="44" t="s">
        <v>51</v>
      </c>
      <c r="G1898" s="44">
        <v>1013</v>
      </c>
      <c r="H1898" s="44" t="s">
        <v>52</v>
      </c>
    </row>
    <row r="1899" spans="1:8">
      <c r="A1899" s="31">
        <f>COUNTIF('BOM Atual ZPCS12'!F:F,B1899)+(1-(SUMIF(Invoice!$A:$A,$B1899,Invoice!$B:$B)/100000000000))</f>
        <v>1</v>
      </c>
      <c r="B1899" s="52" t="s">
        <v>4571</v>
      </c>
      <c r="C1899" s="44" t="s">
        <v>4572</v>
      </c>
      <c r="D1899" s="44" t="s">
        <v>145</v>
      </c>
      <c r="E1899" s="44" t="s">
        <v>51</v>
      </c>
      <c r="G1899" s="44">
        <v>1013</v>
      </c>
      <c r="H1899" s="44" t="s">
        <v>52</v>
      </c>
    </row>
    <row r="1900" spans="1:8">
      <c r="A1900" s="31">
        <f>COUNTIF('BOM Atual ZPCS12'!F:F,B1900)+(1-(SUMIF(Invoice!$A:$A,$B1900,Invoice!$B:$B)/100000000000))</f>
        <v>1</v>
      </c>
      <c r="B1900" s="52" t="s">
        <v>4573</v>
      </c>
      <c r="C1900" s="44" t="s">
        <v>4574</v>
      </c>
      <c r="D1900" s="44" t="s">
        <v>145</v>
      </c>
      <c r="E1900" s="44" t="s">
        <v>51</v>
      </c>
      <c r="G1900" s="44">
        <v>1014</v>
      </c>
      <c r="H1900" s="44" t="s">
        <v>52</v>
      </c>
    </row>
    <row r="1901" spans="1:8">
      <c r="A1901" s="31">
        <f>COUNTIF('BOM Atual ZPCS12'!F:F,B1901)+(1-(SUMIF(Invoice!$A:$A,$B1901,Invoice!$B:$B)/100000000000))</f>
        <v>1</v>
      </c>
      <c r="B1901" s="52" t="s">
        <v>4575</v>
      </c>
      <c r="C1901" s="44" t="s">
        <v>4574</v>
      </c>
      <c r="D1901" s="44" t="s">
        <v>145</v>
      </c>
      <c r="E1901" s="44" t="s">
        <v>51</v>
      </c>
      <c r="G1901" s="44">
        <v>1014</v>
      </c>
      <c r="H1901" s="44" t="s">
        <v>52</v>
      </c>
    </row>
    <row r="1902" spans="1:8">
      <c r="A1902" s="31">
        <f>COUNTIF('BOM Atual ZPCS12'!F:F,B1902)+(1-(SUMIF(Invoice!$A:$A,$B1902,Invoice!$B:$B)/100000000000))</f>
        <v>1</v>
      </c>
      <c r="B1902" s="52" t="s">
        <v>4576</v>
      </c>
      <c r="C1902" s="44" t="s">
        <v>4577</v>
      </c>
      <c r="D1902" s="44" t="s">
        <v>145</v>
      </c>
      <c r="E1902" s="44" t="s">
        <v>51</v>
      </c>
      <c r="G1902" s="44">
        <v>1015</v>
      </c>
      <c r="H1902" s="44" t="s">
        <v>52</v>
      </c>
    </row>
    <row r="1903" spans="1:8">
      <c r="A1903" s="31">
        <f>COUNTIF('BOM Atual ZPCS12'!F:F,B1903)+(1-(SUMIF(Invoice!$A:$A,$B1903,Invoice!$B:$B)/100000000000))</f>
        <v>1</v>
      </c>
      <c r="B1903" s="52" t="s">
        <v>4578</v>
      </c>
      <c r="C1903" s="44" t="s">
        <v>4579</v>
      </c>
      <c r="D1903" s="44" t="s">
        <v>145</v>
      </c>
      <c r="E1903" s="44" t="s">
        <v>51</v>
      </c>
      <c r="G1903" s="44">
        <v>1015</v>
      </c>
      <c r="H1903" s="44" t="s">
        <v>52</v>
      </c>
    </row>
    <row r="1904" spans="1:8">
      <c r="A1904" s="31">
        <f>COUNTIF('BOM Atual ZPCS12'!F:F,B1904)+(1-(SUMIF(Invoice!$A:$A,$B1904,Invoice!$B:$B)/100000000000))</f>
        <v>1</v>
      </c>
      <c r="B1904" s="52" t="s">
        <v>4580</v>
      </c>
      <c r="C1904" s="44" t="s">
        <v>4581</v>
      </c>
      <c r="D1904" s="44" t="s">
        <v>145</v>
      </c>
      <c r="E1904" s="44" t="s">
        <v>51</v>
      </c>
      <c r="G1904" s="44">
        <v>1015</v>
      </c>
      <c r="H1904" s="44" t="s">
        <v>52</v>
      </c>
    </row>
    <row r="1905" spans="1:8">
      <c r="A1905" s="31">
        <f>COUNTIF('BOM Atual ZPCS12'!F:F,B1905)+(1-(SUMIF(Invoice!$A:$A,$B1905,Invoice!$B:$B)/100000000000))</f>
        <v>1</v>
      </c>
      <c r="B1905" s="52" t="s">
        <v>4582</v>
      </c>
      <c r="C1905" s="44" t="s">
        <v>4583</v>
      </c>
      <c r="D1905" s="44" t="s">
        <v>145</v>
      </c>
      <c r="E1905" s="44" t="s">
        <v>51</v>
      </c>
      <c r="G1905" s="44">
        <v>1015</v>
      </c>
      <c r="H1905" s="44" t="s">
        <v>52</v>
      </c>
    </row>
    <row r="1906" spans="1:8">
      <c r="A1906" s="31">
        <f>COUNTIF('BOM Atual ZPCS12'!F:F,B1906)+(1-(SUMIF(Invoice!$A:$A,$B1906,Invoice!$B:$B)/100000000000))</f>
        <v>1</v>
      </c>
      <c r="B1906" s="52" t="s">
        <v>4584</v>
      </c>
      <c r="C1906" s="44" t="s">
        <v>4585</v>
      </c>
      <c r="D1906" s="44" t="s">
        <v>145</v>
      </c>
      <c r="E1906" s="44" t="s">
        <v>51</v>
      </c>
      <c r="G1906" s="44">
        <v>1015</v>
      </c>
      <c r="H1906" s="44" t="s">
        <v>52</v>
      </c>
    </row>
    <row r="1907" spans="1:8">
      <c r="A1907" s="31">
        <f>COUNTIF('BOM Atual ZPCS12'!F:F,B1907)+(1-(SUMIF(Invoice!$A:$A,$B1907,Invoice!$B:$B)/100000000000))</f>
        <v>1</v>
      </c>
      <c r="B1907" s="52" t="s">
        <v>4586</v>
      </c>
      <c r="C1907" s="44" t="s">
        <v>4587</v>
      </c>
      <c r="D1907" s="44" t="s">
        <v>145</v>
      </c>
      <c r="E1907" s="44" t="s">
        <v>51</v>
      </c>
      <c r="G1907" s="44">
        <v>1015</v>
      </c>
      <c r="H1907" s="44" t="s">
        <v>52</v>
      </c>
    </row>
    <row r="1908" spans="1:8">
      <c r="A1908" s="31">
        <f>COUNTIF('BOM Atual ZPCS12'!F:F,B1908)+(1-(SUMIF(Invoice!$A:$A,$B1908,Invoice!$B:$B)/100000000000))</f>
        <v>1</v>
      </c>
      <c r="B1908" s="52" t="s">
        <v>4588</v>
      </c>
      <c r="C1908" s="44" t="s">
        <v>4589</v>
      </c>
      <c r="D1908" s="44" t="s">
        <v>145</v>
      </c>
      <c r="E1908" s="44" t="s">
        <v>51</v>
      </c>
      <c r="G1908" s="44">
        <v>1016</v>
      </c>
      <c r="H1908" s="44" t="s">
        <v>52</v>
      </c>
    </row>
    <row r="1909" spans="1:8">
      <c r="A1909" s="31">
        <f>COUNTIF('BOM Atual ZPCS12'!F:F,B1909)+(1-(SUMIF(Invoice!$A:$A,$B1909,Invoice!$B:$B)/100000000000))</f>
        <v>1</v>
      </c>
      <c r="B1909" s="52" t="s">
        <v>4590</v>
      </c>
      <c r="C1909" s="44" t="s">
        <v>4591</v>
      </c>
      <c r="D1909" s="44" t="s">
        <v>145</v>
      </c>
      <c r="E1909" s="44" t="s">
        <v>51</v>
      </c>
      <c r="G1909" s="44">
        <v>1016</v>
      </c>
      <c r="H1909" s="44" t="s">
        <v>52</v>
      </c>
    </row>
    <row r="1910" spans="1:8">
      <c r="A1910" s="31">
        <f>COUNTIF('BOM Atual ZPCS12'!F:F,B1910)+(1-(SUMIF(Invoice!$A:$A,$B1910,Invoice!$B:$B)/100000000000))</f>
        <v>1</v>
      </c>
      <c r="B1910" s="52" t="s">
        <v>4592</v>
      </c>
      <c r="C1910" s="44" t="s">
        <v>4593</v>
      </c>
      <c r="D1910" s="44" t="s">
        <v>145</v>
      </c>
      <c r="E1910" s="44" t="s">
        <v>51</v>
      </c>
      <c r="G1910" s="44">
        <v>1017</v>
      </c>
      <c r="H1910" s="44" t="s">
        <v>52</v>
      </c>
    </row>
    <row r="1911" spans="1:8">
      <c r="A1911" s="31">
        <f>COUNTIF('BOM Atual ZPCS12'!F:F,B1911)+(1-(SUMIF(Invoice!$A:$A,$B1911,Invoice!$B:$B)/100000000000))</f>
        <v>1</v>
      </c>
      <c r="B1911" s="52" t="s">
        <v>4594</v>
      </c>
      <c r="C1911" s="44" t="s">
        <v>4595</v>
      </c>
      <c r="D1911" s="44" t="s">
        <v>145</v>
      </c>
      <c r="E1911" s="44" t="s">
        <v>51</v>
      </c>
      <c r="G1911" s="44">
        <v>1017</v>
      </c>
      <c r="H1911" s="44" t="s">
        <v>52</v>
      </c>
    </row>
    <row r="1912" spans="1:8">
      <c r="A1912" s="31">
        <f>COUNTIF('BOM Atual ZPCS12'!F:F,B1912)+(1-(SUMIF(Invoice!$A:$A,$B1912,Invoice!$B:$B)/100000000000))</f>
        <v>1</v>
      </c>
      <c r="B1912" s="52" t="s">
        <v>4596</v>
      </c>
      <c r="C1912" s="44" t="s">
        <v>4597</v>
      </c>
      <c r="D1912" s="44" t="s">
        <v>145</v>
      </c>
      <c r="E1912" s="44" t="s">
        <v>51</v>
      </c>
      <c r="G1912" s="44">
        <v>1017</v>
      </c>
      <c r="H1912" s="44" t="s">
        <v>52</v>
      </c>
    </row>
    <row r="1913" spans="1:8">
      <c r="A1913" s="31">
        <f>COUNTIF('BOM Atual ZPCS12'!F:F,B1913)+(1-(SUMIF(Invoice!$A:$A,$B1913,Invoice!$B:$B)/100000000000))</f>
        <v>1</v>
      </c>
      <c r="B1913" s="52" t="s">
        <v>4598</v>
      </c>
      <c r="C1913" s="44" t="s">
        <v>4599</v>
      </c>
      <c r="D1913" s="44" t="s">
        <v>145</v>
      </c>
      <c r="E1913" s="44" t="s">
        <v>51</v>
      </c>
      <c r="G1913" s="44">
        <v>1017</v>
      </c>
      <c r="H1913" s="44" t="s">
        <v>52</v>
      </c>
    </row>
    <row r="1914" spans="1:8">
      <c r="A1914" s="31">
        <f>COUNTIF('BOM Atual ZPCS12'!F:F,B1914)+(1-(SUMIF(Invoice!$A:$A,$B1914,Invoice!$B:$B)/100000000000))</f>
        <v>1</v>
      </c>
      <c r="B1914" s="52" t="s">
        <v>4600</v>
      </c>
      <c r="C1914" s="44" t="s">
        <v>4601</v>
      </c>
      <c r="D1914" s="44" t="s">
        <v>145</v>
      </c>
      <c r="E1914" s="44" t="s">
        <v>51</v>
      </c>
      <c r="G1914" s="44">
        <v>1018</v>
      </c>
      <c r="H1914" s="44" t="s">
        <v>52</v>
      </c>
    </row>
    <row r="1915" spans="1:8">
      <c r="A1915" s="31">
        <f>COUNTIF('BOM Atual ZPCS12'!F:F,B1915)+(1-(SUMIF(Invoice!$A:$A,$B1915,Invoice!$B:$B)/100000000000))</f>
        <v>1</v>
      </c>
      <c r="B1915" s="52" t="s">
        <v>4602</v>
      </c>
      <c r="C1915" s="44" t="s">
        <v>4603</v>
      </c>
      <c r="D1915" s="44" t="s">
        <v>145</v>
      </c>
      <c r="E1915" s="44" t="s">
        <v>51</v>
      </c>
      <c r="G1915" s="44">
        <v>1018</v>
      </c>
      <c r="H1915" s="44" t="s">
        <v>52</v>
      </c>
    </row>
    <row r="1916" spans="1:8">
      <c r="A1916" s="31">
        <f>COUNTIF('BOM Atual ZPCS12'!F:F,B1916)+(1-(SUMIF(Invoice!$A:$A,$B1916,Invoice!$B:$B)/100000000000))</f>
        <v>2</v>
      </c>
      <c r="B1916" s="52" t="s">
        <v>239</v>
      </c>
      <c r="C1916" s="44" t="s">
        <v>240</v>
      </c>
      <c r="D1916" s="44" t="s">
        <v>145</v>
      </c>
      <c r="E1916" s="44" t="s">
        <v>51</v>
      </c>
      <c r="G1916" s="44">
        <v>1020</v>
      </c>
      <c r="H1916" s="44" t="s">
        <v>52</v>
      </c>
    </row>
    <row r="1917" spans="1:8">
      <c r="A1917" s="31">
        <f>COUNTIF('BOM Atual ZPCS12'!F:F,B1917)+(1-(SUMIF(Invoice!$A:$A,$B1917,Invoice!$B:$B)/100000000000))</f>
        <v>1.9999999399999999</v>
      </c>
      <c r="B1917" s="52" t="s">
        <v>242</v>
      </c>
      <c r="C1917" s="44" t="s">
        <v>4604</v>
      </c>
      <c r="D1917" s="44" t="s">
        <v>145</v>
      </c>
      <c r="E1917" s="44" t="s">
        <v>51</v>
      </c>
      <c r="G1917" s="44">
        <v>1020</v>
      </c>
      <c r="H1917" s="44" t="s">
        <v>52</v>
      </c>
    </row>
    <row r="1918" spans="1:8">
      <c r="A1918" s="31">
        <f>COUNTIF('BOM Atual ZPCS12'!F:F,B1918)+(1-(SUMIF(Invoice!$A:$A,$B1918,Invoice!$B:$B)/100000000000))</f>
        <v>2</v>
      </c>
      <c r="B1918" s="52" t="s">
        <v>249</v>
      </c>
      <c r="C1918" s="44" t="s">
        <v>4605</v>
      </c>
      <c r="D1918" s="44" t="s">
        <v>145</v>
      </c>
      <c r="E1918" s="44" t="s">
        <v>51</v>
      </c>
      <c r="G1918" s="44">
        <v>1021</v>
      </c>
      <c r="H1918" s="44" t="s">
        <v>52</v>
      </c>
    </row>
    <row r="1919" spans="1:8">
      <c r="A1919" s="31">
        <f>COUNTIF('BOM Atual ZPCS12'!F:F,B1919)+(1-(SUMIF(Invoice!$A:$A,$B1919,Invoice!$B:$B)/100000000000))</f>
        <v>1.99999995944</v>
      </c>
      <c r="B1919" s="52" t="s">
        <v>252</v>
      </c>
      <c r="C1919" s="44" t="s">
        <v>4606</v>
      </c>
      <c r="D1919" s="44" t="s">
        <v>145</v>
      </c>
      <c r="E1919" s="44" t="s">
        <v>51</v>
      </c>
      <c r="G1919" s="44">
        <v>1021</v>
      </c>
      <c r="H1919" s="44" t="s">
        <v>52</v>
      </c>
    </row>
    <row r="1920" spans="1:8">
      <c r="A1920" s="31">
        <f>COUNTIF('BOM Atual ZPCS12'!F:F,B1920)+(1-(SUMIF(Invoice!$A:$A,$B1920,Invoice!$B:$B)/100000000000))</f>
        <v>1</v>
      </c>
      <c r="B1920" s="52" t="s">
        <v>4607</v>
      </c>
      <c r="C1920" s="44" t="s">
        <v>4608</v>
      </c>
      <c r="D1920" s="44" t="s">
        <v>145</v>
      </c>
      <c r="E1920" s="44" t="s">
        <v>51</v>
      </c>
      <c r="G1920" s="44">
        <v>1022</v>
      </c>
      <c r="H1920" s="44" t="s">
        <v>52</v>
      </c>
    </row>
    <row r="1921" spans="1:8">
      <c r="A1921" s="31">
        <f>COUNTIF('BOM Atual ZPCS12'!F:F,B1921)+(1-(SUMIF(Invoice!$A:$A,$B1921,Invoice!$B:$B)/100000000000))</f>
        <v>1</v>
      </c>
      <c r="B1921" s="52" t="s">
        <v>4609</v>
      </c>
      <c r="C1921" s="44" t="s">
        <v>4610</v>
      </c>
      <c r="D1921" s="44" t="s">
        <v>145</v>
      </c>
      <c r="E1921" s="44" t="s">
        <v>51</v>
      </c>
      <c r="G1921" s="44">
        <v>1022</v>
      </c>
      <c r="H1921" s="44" t="s">
        <v>52</v>
      </c>
    </row>
    <row r="1922" spans="1:8">
      <c r="A1922" s="31">
        <f>COUNTIF('BOM Atual ZPCS12'!F:F,B1922)+(1-(SUMIF(Invoice!$A:$A,$B1922,Invoice!$B:$B)/100000000000))</f>
        <v>1</v>
      </c>
      <c r="B1922" s="52" t="s">
        <v>4611</v>
      </c>
      <c r="C1922" s="44" t="s">
        <v>4612</v>
      </c>
      <c r="D1922" s="44" t="s">
        <v>145</v>
      </c>
      <c r="E1922" s="44" t="s">
        <v>51</v>
      </c>
      <c r="G1922" s="44">
        <v>1024</v>
      </c>
      <c r="H1922" s="44" t="s">
        <v>52</v>
      </c>
    </row>
    <row r="1923" spans="1:8">
      <c r="A1923" s="31">
        <f>COUNTIF('BOM Atual ZPCS12'!F:F,B1923)+(1-(SUMIF(Invoice!$A:$A,$B1923,Invoice!$B:$B)/100000000000))</f>
        <v>1</v>
      </c>
      <c r="B1923" s="52" t="s">
        <v>4613</v>
      </c>
      <c r="C1923" s="44" t="s">
        <v>4614</v>
      </c>
      <c r="D1923" s="44" t="s">
        <v>145</v>
      </c>
      <c r="E1923" s="44" t="s">
        <v>51</v>
      </c>
      <c r="G1923" s="44">
        <v>1024</v>
      </c>
      <c r="H1923" s="44" t="s">
        <v>52</v>
      </c>
    </row>
    <row r="1924" spans="1:8">
      <c r="A1924" s="31">
        <f>COUNTIF('BOM Atual ZPCS12'!F:F,B1924)+(1-(SUMIF(Invoice!$A:$A,$B1924,Invoice!$B:$B)/100000000000))</f>
        <v>1</v>
      </c>
      <c r="B1924" s="52" t="s">
        <v>4615</v>
      </c>
      <c r="C1924" s="44" t="s">
        <v>4616</v>
      </c>
      <c r="D1924" s="44" t="s">
        <v>145</v>
      </c>
      <c r="E1924" s="44" t="s">
        <v>51</v>
      </c>
      <c r="G1924" s="44">
        <v>1025</v>
      </c>
      <c r="H1924" s="44" t="s">
        <v>52</v>
      </c>
    </row>
    <row r="1925" spans="1:8">
      <c r="A1925" s="31">
        <f>COUNTIF('BOM Atual ZPCS12'!F:F,B1925)+(1-(SUMIF(Invoice!$A:$A,$B1925,Invoice!$B:$B)/100000000000))</f>
        <v>1</v>
      </c>
      <c r="B1925" s="52" t="s">
        <v>4617</v>
      </c>
      <c r="C1925" s="44" t="s">
        <v>4618</v>
      </c>
      <c r="D1925" s="44" t="s">
        <v>145</v>
      </c>
      <c r="E1925" s="44" t="s">
        <v>51</v>
      </c>
      <c r="G1925" s="44">
        <v>1025</v>
      </c>
      <c r="H1925" s="44" t="s">
        <v>52</v>
      </c>
    </row>
    <row r="1926" spans="1:8">
      <c r="A1926" s="31">
        <f>COUNTIF('BOM Atual ZPCS12'!F:F,B1926)+(1-(SUMIF(Invoice!$A:$A,$B1926,Invoice!$B:$B)/100000000000))</f>
        <v>1</v>
      </c>
      <c r="B1926" s="52" t="s">
        <v>4619</v>
      </c>
      <c r="C1926" s="44" t="s">
        <v>4620</v>
      </c>
      <c r="D1926" s="44" t="s">
        <v>145</v>
      </c>
      <c r="E1926" s="44" t="s">
        <v>51</v>
      </c>
      <c r="G1926" s="44">
        <v>1025</v>
      </c>
      <c r="H1926" s="44" t="s">
        <v>52</v>
      </c>
    </row>
    <row r="1927" spans="1:8">
      <c r="A1927" s="31">
        <f>COUNTIF('BOM Atual ZPCS12'!F:F,B1927)+(1-(SUMIF(Invoice!$A:$A,$B1927,Invoice!$B:$B)/100000000000))</f>
        <v>1</v>
      </c>
      <c r="B1927" s="52" t="s">
        <v>4621</v>
      </c>
      <c r="C1927" s="44" t="s">
        <v>4622</v>
      </c>
      <c r="D1927" s="44" t="s">
        <v>145</v>
      </c>
      <c r="E1927" s="44" t="s">
        <v>51</v>
      </c>
      <c r="G1927" s="44">
        <v>1025</v>
      </c>
      <c r="H1927" s="44" t="s">
        <v>52</v>
      </c>
    </row>
    <row r="1928" spans="1:8">
      <c r="A1928" s="31">
        <f>COUNTIF('BOM Atual ZPCS12'!F:F,B1928)+(1-(SUMIF(Invoice!$A:$A,$B1928,Invoice!$B:$B)/100000000000))</f>
        <v>1</v>
      </c>
      <c r="B1928" s="52" t="s">
        <v>4623</v>
      </c>
      <c r="C1928" s="44" t="s">
        <v>4624</v>
      </c>
      <c r="D1928" s="44" t="s">
        <v>145</v>
      </c>
      <c r="E1928" s="44" t="s">
        <v>51</v>
      </c>
      <c r="G1928" s="44">
        <v>1026</v>
      </c>
      <c r="H1928" s="44" t="s">
        <v>2435</v>
      </c>
    </row>
    <row r="1929" spans="1:8">
      <c r="A1929" s="31">
        <f>COUNTIF('BOM Atual ZPCS12'!F:F,B1929)+(1-(SUMIF(Invoice!$A:$A,$B1929,Invoice!$B:$B)/100000000000))</f>
        <v>1</v>
      </c>
      <c r="B1929" s="52" t="s">
        <v>4625</v>
      </c>
      <c r="C1929" s="44" t="s">
        <v>4626</v>
      </c>
      <c r="D1929" s="44" t="s">
        <v>145</v>
      </c>
      <c r="E1929" s="44" t="s">
        <v>51</v>
      </c>
      <c r="G1929" s="44">
        <v>1026</v>
      </c>
      <c r="H1929" s="44" t="s">
        <v>2435</v>
      </c>
    </row>
    <row r="1930" spans="1:8">
      <c r="A1930" s="31">
        <f>COUNTIF('BOM Atual ZPCS12'!F:F,B1930)+(1-(SUMIF(Invoice!$A:$A,$B1930,Invoice!$B:$B)/100000000000))</f>
        <v>1</v>
      </c>
      <c r="B1930" s="52" t="s">
        <v>4627</v>
      </c>
      <c r="C1930" s="44" t="s">
        <v>4628</v>
      </c>
      <c r="D1930" s="44" t="s">
        <v>145</v>
      </c>
      <c r="E1930" s="44" t="s">
        <v>51</v>
      </c>
      <c r="G1930" s="44">
        <v>1026</v>
      </c>
      <c r="H1930" s="44" t="s">
        <v>2435</v>
      </c>
    </row>
    <row r="1931" spans="1:8">
      <c r="A1931" s="31">
        <f>COUNTIF('BOM Atual ZPCS12'!F:F,B1931)+(1-(SUMIF(Invoice!$A:$A,$B1931,Invoice!$B:$B)/100000000000))</f>
        <v>2</v>
      </c>
      <c r="B1931" s="52" t="s">
        <v>706</v>
      </c>
      <c r="C1931" s="44" t="s">
        <v>4629</v>
      </c>
      <c r="D1931" s="44" t="s">
        <v>145</v>
      </c>
      <c r="E1931" s="44" t="s">
        <v>51</v>
      </c>
      <c r="G1931" s="44">
        <v>1028</v>
      </c>
      <c r="H1931" s="44" t="s">
        <v>2435</v>
      </c>
    </row>
    <row r="1932" spans="1:8">
      <c r="A1932" s="31">
        <f>COUNTIF('BOM Atual ZPCS12'!F:F,B1932)+(1-(SUMIF(Invoice!$A:$A,$B1932,Invoice!$B:$B)/100000000000))</f>
        <v>1.9999999000000002</v>
      </c>
      <c r="B1932" s="52" t="s">
        <v>708</v>
      </c>
      <c r="C1932" s="44" t="s">
        <v>709</v>
      </c>
      <c r="D1932" s="44" t="s">
        <v>145</v>
      </c>
      <c r="E1932" s="44" t="s">
        <v>51</v>
      </c>
      <c r="G1932" s="44">
        <v>1028</v>
      </c>
      <c r="H1932" s="44" t="s">
        <v>2435</v>
      </c>
    </row>
    <row r="1933" spans="1:8">
      <c r="A1933" s="31">
        <f>COUNTIF('BOM Atual ZPCS12'!F:F,B1933)+(1-(SUMIF(Invoice!$A:$A,$B1933,Invoice!$B:$B)/100000000000))</f>
        <v>1</v>
      </c>
      <c r="B1933" s="52" t="s">
        <v>4630</v>
      </c>
      <c r="C1933" s="44" t="s">
        <v>4631</v>
      </c>
      <c r="D1933" s="44" t="s">
        <v>145</v>
      </c>
      <c r="E1933" s="44" t="s">
        <v>51</v>
      </c>
      <c r="G1933" s="44">
        <v>1028</v>
      </c>
      <c r="H1933" s="44" t="s">
        <v>2435</v>
      </c>
    </row>
    <row r="1934" spans="1:8">
      <c r="A1934" s="31">
        <f>COUNTIF('BOM Atual ZPCS12'!F:F,B1934)+(1-(SUMIF(Invoice!$A:$A,$B1934,Invoice!$B:$B)/100000000000))</f>
        <v>2</v>
      </c>
      <c r="B1934" s="52" t="s">
        <v>710</v>
      </c>
      <c r="C1934" s="44" t="s">
        <v>711</v>
      </c>
      <c r="D1934" s="44" t="s">
        <v>145</v>
      </c>
      <c r="E1934" s="44" t="s">
        <v>51</v>
      </c>
      <c r="G1934" s="44">
        <v>1028</v>
      </c>
      <c r="H1934" s="44" t="s">
        <v>2435</v>
      </c>
    </row>
    <row r="1935" spans="1:8">
      <c r="A1935" s="31">
        <f>COUNTIF('BOM Atual ZPCS12'!F:F,B1935)+(1-(SUMIF(Invoice!$A:$A,$B1935,Invoice!$B:$B)/100000000000))</f>
        <v>1</v>
      </c>
      <c r="B1935" s="52" t="s">
        <v>4632</v>
      </c>
      <c r="C1935" s="44" t="s">
        <v>4633</v>
      </c>
      <c r="D1935" s="44" t="s">
        <v>145</v>
      </c>
      <c r="E1935" s="44" t="s">
        <v>51</v>
      </c>
      <c r="G1935" s="44">
        <v>1029</v>
      </c>
      <c r="H1935" s="44" t="s">
        <v>2435</v>
      </c>
    </row>
    <row r="1936" spans="1:8">
      <c r="A1936" s="31">
        <f>COUNTIF('BOM Atual ZPCS12'!F:F,B1936)+(1-(SUMIF(Invoice!$A:$A,$B1936,Invoice!$B:$B)/100000000000))</f>
        <v>1</v>
      </c>
      <c r="B1936" s="52" t="s">
        <v>4634</v>
      </c>
      <c r="C1936" s="44" t="s">
        <v>4635</v>
      </c>
      <c r="D1936" s="44" t="s">
        <v>145</v>
      </c>
      <c r="E1936" s="44" t="s">
        <v>51</v>
      </c>
      <c r="G1936" s="44">
        <v>1029</v>
      </c>
      <c r="H1936" s="44" t="s">
        <v>2435</v>
      </c>
    </row>
    <row r="1937" spans="1:8">
      <c r="A1937" s="31">
        <f>COUNTIF('BOM Atual ZPCS12'!F:F,B1937)+(1-(SUMIF(Invoice!$A:$A,$B1937,Invoice!$B:$B)/100000000000))</f>
        <v>1</v>
      </c>
      <c r="B1937" s="52" t="s">
        <v>4636</v>
      </c>
      <c r="C1937" s="44" t="s">
        <v>4637</v>
      </c>
      <c r="D1937" s="44" t="s">
        <v>145</v>
      </c>
      <c r="E1937" s="44" t="s">
        <v>51</v>
      </c>
      <c r="G1937" s="44">
        <v>1029</v>
      </c>
      <c r="H1937" s="44" t="s">
        <v>2435</v>
      </c>
    </row>
    <row r="1938" spans="1:8">
      <c r="A1938" s="31">
        <f>COUNTIF('BOM Atual ZPCS12'!F:F,B1938)+(1-(SUMIF(Invoice!$A:$A,$B1938,Invoice!$B:$B)/100000000000))</f>
        <v>1</v>
      </c>
      <c r="B1938" s="52" t="s">
        <v>4638</v>
      </c>
      <c r="C1938" s="44" t="s">
        <v>4639</v>
      </c>
      <c r="D1938" s="44" t="s">
        <v>145</v>
      </c>
      <c r="E1938" s="44" t="s">
        <v>51</v>
      </c>
      <c r="G1938" s="44">
        <v>1029</v>
      </c>
      <c r="H1938" s="44" t="s">
        <v>2435</v>
      </c>
    </row>
    <row r="1939" spans="1:8">
      <c r="A1939" s="31">
        <f>COUNTIF('BOM Atual ZPCS12'!F:F,B1939)+(1-(SUMIF(Invoice!$A:$A,$B1939,Invoice!$B:$B)/100000000000))</f>
        <v>1</v>
      </c>
      <c r="B1939" s="52" t="s">
        <v>4640</v>
      </c>
      <c r="C1939" s="44" t="s">
        <v>4641</v>
      </c>
      <c r="D1939" s="44" t="s">
        <v>145</v>
      </c>
      <c r="E1939" s="44" t="s">
        <v>51</v>
      </c>
      <c r="G1939" s="44">
        <v>1030</v>
      </c>
      <c r="H1939" s="44" t="s">
        <v>2435</v>
      </c>
    </row>
    <row r="1940" spans="1:8">
      <c r="A1940" s="31">
        <f>COUNTIF('BOM Atual ZPCS12'!F:F,B1940)+(1-(SUMIF(Invoice!$A:$A,$B1940,Invoice!$B:$B)/100000000000))</f>
        <v>1</v>
      </c>
      <c r="B1940" s="52" t="s">
        <v>4642</v>
      </c>
      <c r="C1940" s="44" t="s">
        <v>4643</v>
      </c>
      <c r="D1940" s="44" t="s">
        <v>145</v>
      </c>
      <c r="E1940" s="44" t="s">
        <v>51</v>
      </c>
      <c r="G1940" s="44">
        <v>1030</v>
      </c>
      <c r="H1940" s="44" t="s">
        <v>2435</v>
      </c>
    </row>
    <row r="1941" spans="1:8">
      <c r="A1941" s="31">
        <f>COUNTIF('BOM Atual ZPCS12'!F:F,B1941)+(1-(SUMIF(Invoice!$A:$A,$B1941,Invoice!$B:$B)/100000000000))</f>
        <v>1</v>
      </c>
      <c r="B1941" s="52" t="s">
        <v>4644</v>
      </c>
      <c r="C1941" s="44" t="s">
        <v>4645</v>
      </c>
      <c r="D1941" s="44" t="s">
        <v>145</v>
      </c>
      <c r="E1941" s="44" t="s">
        <v>51</v>
      </c>
      <c r="G1941" s="44">
        <v>1030</v>
      </c>
      <c r="H1941" s="44" t="s">
        <v>2435</v>
      </c>
    </row>
    <row r="1942" spans="1:8">
      <c r="A1942" s="31">
        <f>COUNTIF('BOM Atual ZPCS12'!F:F,B1942)+(1-(SUMIF(Invoice!$A:$A,$B1942,Invoice!$B:$B)/100000000000))</f>
        <v>1</v>
      </c>
      <c r="B1942" s="52" t="s">
        <v>4646</v>
      </c>
      <c r="C1942" s="44" t="s">
        <v>4647</v>
      </c>
      <c r="D1942" s="44" t="s">
        <v>145</v>
      </c>
      <c r="E1942" s="44" t="s">
        <v>51</v>
      </c>
      <c r="G1942" s="44">
        <v>1030</v>
      </c>
      <c r="H1942" s="44" t="s">
        <v>2435</v>
      </c>
    </row>
    <row r="1943" spans="1:8">
      <c r="A1943" s="31">
        <f>COUNTIF('BOM Atual ZPCS12'!F:F,B1943)+(1-(SUMIF(Invoice!$A:$A,$B1943,Invoice!$B:$B)/100000000000))</f>
        <v>1</v>
      </c>
      <c r="B1943" s="52" t="s">
        <v>4648</v>
      </c>
      <c r="C1943" s="44" t="s">
        <v>4649</v>
      </c>
      <c r="D1943" s="44" t="s">
        <v>145</v>
      </c>
      <c r="E1943" s="44" t="s">
        <v>51</v>
      </c>
      <c r="G1943" s="44">
        <v>1032</v>
      </c>
      <c r="H1943" s="44" t="s">
        <v>2435</v>
      </c>
    </row>
    <row r="1944" spans="1:8">
      <c r="A1944" s="31">
        <f>COUNTIF('BOM Atual ZPCS12'!F:F,B1944)+(1-(SUMIF(Invoice!$A:$A,$B1944,Invoice!$B:$B)/100000000000))</f>
        <v>1</v>
      </c>
      <c r="B1944" s="52" t="s">
        <v>4650</v>
      </c>
      <c r="C1944" s="44" t="s">
        <v>4651</v>
      </c>
      <c r="D1944" s="44" t="s">
        <v>145</v>
      </c>
      <c r="E1944" s="44" t="s">
        <v>51</v>
      </c>
      <c r="G1944" s="44">
        <v>1032</v>
      </c>
      <c r="H1944" s="44" t="s">
        <v>2435</v>
      </c>
    </row>
    <row r="1945" spans="1:8">
      <c r="A1945" s="31">
        <f>COUNTIF('BOM Atual ZPCS12'!F:F,B1945)+(1-(SUMIF(Invoice!$A:$A,$B1945,Invoice!$B:$B)/100000000000))</f>
        <v>1</v>
      </c>
      <c r="B1945" s="52" t="s">
        <v>4652</v>
      </c>
      <c r="C1945" s="44" t="s">
        <v>4653</v>
      </c>
      <c r="D1945" s="44" t="s">
        <v>145</v>
      </c>
      <c r="E1945" s="44" t="s">
        <v>51</v>
      </c>
      <c r="G1945" s="44">
        <v>1032</v>
      </c>
      <c r="H1945" s="44" t="s">
        <v>2435</v>
      </c>
    </row>
    <row r="1946" spans="1:8">
      <c r="A1946" s="31">
        <f>COUNTIF('BOM Atual ZPCS12'!F:F,B1946)+(1-(SUMIF(Invoice!$A:$A,$B1946,Invoice!$B:$B)/100000000000))</f>
        <v>1</v>
      </c>
      <c r="B1946" s="52" t="s">
        <v>4654</v>
      </c>
      <c r="C1946" s="44" t="s">
        <v>4655</v>
      </c>
      <c r="D1946" s="44" t="s">
        <v>145</v>
      </c>
      <c r="E1946" s="44" t="s">
        <v>51</v>
      </c>
      <c r="G1946" s="44">
        <v>1032</v>
      </c>
      <c r="H1946" s="44" t="s">
        <v>2435</v>
      </c>
    </row>
    <row r="1947" spans="1:8">
      <c r="A1947" s="31">
        <f>COUNTIF('BOM Atual ZPCS12'!F:F,B1947)+(1-(SUMIF(Invoice!$A:$A,$B1947,Invoice!$B:$B)/100000000000))</f>
        <v>2</v>
      </c>
      <c r="B1947" s="52" t="s">
        <v>964</v>
      </c>
      <c r="C1947" s="44" t="s">
        <v>4656</v>
      </c>
      <c r="D1947" s="44" t="s">
        <v>145</v>
      </c>
      <c r="E1947" s="44" t="s">
        <v>51</v>
      </c>
      <c r="G1947" s="44">
        <v>1033</v>
      </c>
      <c r="H1947" s="44" t="s">
        <v>2435</v>
      </c>
    </row>
    <row r="1948" spans="1:8">
      <c r="A1948" s="31">
        <f>COUNTIF('BOM Atual ZPCS12'!F:F,B1948)+(1-(SUMIF(Invoice!$A:$A,$B1948,Invoice!$B:$B)/100000000000))</f>
        <v>1.9999999000000002</v>
      </c>
      <c r="B1948" s="52" t="s">
        <v>967</v>
      </c>
      <c r="C1948" s="44" t="s">
        <v>4657</v>
      </c>
      <c r="D1948" s="44" t="s">
        <v>145</v>
      </c>
      <c r="E1948" s="44" t="s">
        <v>51</v>
      </c>
      <c r="G1948" s="44">
        <v>1033</v>
      </c>
      <c r="H1948" s="44" t="s">
        <v>2435</v>
      </c>
    </row>
    <row r="1949" spans="1:8">
      <c r="A1949" s="31">
        <f>COUNTIF('BOM Atual ZPCS12'!F:F,B1949)+(1-(SUMIF(Invoice!$A:$A,$B1949,Invoice!$B:$B)/100000000000))</f>
        <v>1</v>
      </c>
      <c r="B1949" s="52" t="s">
        <v>4658</v>
      </c>
      <c r="C1949" s="44" t="s">
        <v>4657</v>
      </c>
      <c r="D1949" s="44" t="s">
        <v>145</v>
      </c>
      <c r="E1949" s="44" t="s">
        <v>51</v>
      </c>
      <c r="G1949" s="44">
        <v>1033</v>
      </c>
      <c r="H1949" s="44" t="s">
        <v>2435</v>
      </c>
    </row>
    <row r="1950" spans="1:8">
      <c r="A1950" s="31">
        <f>COUNTIF('BOM Atual ZPCS12'!F:F,B1950)+(1-(SUMIF(Invoice!$A:$A,$B1950,Invoice!$B:$B)/100000000000))</f>
        <v>2</v>
      </c>
      <c r="B1950" s="52" t="s">
        <v>969</v>
      </c>
      <c r="C1950" s="44" t="s">
        <v>970</v>
      </c>
      <c r="D1950" s="44" t="s">
        <v>145</v>
      </c>
      <c r="E1950" s="44" t="s">
        <v>51</v>
      </c>
      <c r="G1950" s="44">
        <v>1033</v>
      </c>
      <c r="H1950" s="44" t="s">
        <v>2435</v>
      </c>
    </row>
    <row r="1951" spans="1:8">
      <c r="A1951" s="31">
        <f>COUNTIF('BOM Atual ZPCS12'!F:F,B1951)+(1-(SUMIF(Invoice!$A:$A,$B1951,Invoice!$B:$B)/100000000000))</f>
        <v>1</v>
      </c>
      <c r="B1951" s="52" t="s">
        <v>4659</v>
      </c>
      <c r="C1951" s="44" t="s">
        <v>4660</v>
      </c>
      <c r="D1951" s="44" t="s">
        <v>145</v>
      </c>
      <c r="E1951" s="44" t="s">
        <v>51</v>
      </c>
      <c r="G1951" s="44">
        <v>1034</v>
      </c>
      <c r="H1951" s="44" t="s">
        <v>2435</v>
      </c>
    </row>
    <row r="1952" spans="1:8">
      <c r="A1952" s="31">
        <f>COUNTIF('BOM Atual ZPCS12'!F:F,B1952)+(1-(SUMIF(Invoice!$A:$A,$B1952,Invoice!$B:$B)/100000000000))</f>
        <v>1</v>
      </c>
      <c r="B1952" s="52" t="s">
        <v>4661</v>
      </c>
      <c r="C1952" s="44" t="s">
        <v>4662</v>
      </c>
      <c r="D1952" s="44" t="s">
        <v>145</v>
      </c>
      <c r="E1952" s="44" t="s">
        <v>51</v>
      </c>
      <c r="G1952" s="44">
        <v>1034</v>
      </c>
      <c r="H1952" s="44" t="s">
        <v>2435</v>
      </c>
    </row>
    <row r="1953" spans="1:8">
      <c r="A1953" s="31">
        <f>COUNTIF('BOM Atual ZPCS12'!F:F,B1953)+(1-(SUMIF(Invoice!$A:$A,$B1953,Invoice!$B:$B)/100000000000))</f>
        <v>1</v>
      </c>
      <c r="B1953" s="52" t="s">
        <v>4663</v>
      </c>
      <c r="C1953" s="44" t="s">
        <v>4664</v>
      </c>
      <c r="D1953" s="44" t="s">
        <v>145</v>
      </c>
      <c r="E1953" s="44" t="s">
        <v>51</v>
      </c>
      <c r="G1953" s="44">
        <v>1034</v>
      </c>
      <c r="H1953" s="44" t="s">
        <v>2435</v>
      </c>
    </row>
    <row r="1954" spans="1:8">
      <c r="A1954" s="31">
        <f>COUNTIF('BOM Atual ZPCS12'!F:F,B1954)+(1-(SUMIF(Invoice!$A:$A,$B1954,Invoice!$B:$B)/100000000000))</f>
        <v>1</v>
      </c>
      <c r="B1954" s="52" t="s">
        <v>4665</v>
      </c>
      <c r="C1954" s="44" t="s">
        <v>4666</v>
      </c>
      <c r="D1954" s="44" t="s">
        <v>145</v>
      </c>
      <c r="E1954" s="44" t="s">
        <v>51</v>
      </c>
      <c r="G1954" s="44">
        <v>1034</v>
      </c>
      <c r="H1954" s="44" t="s">
        <v>2435</v>
      </c>
    </row>
    <row r="1955" spans="1:8">
      <c r="A1955" s="31">
        <f>COUNTIF('BOM Atual ZPCS12'!F:F,B1955)+(1-(SUMIF(Invoice!$A:$A,$B1955,Invoice!$B:$B)/100000000000))</f>
        <v>2</v>
      </c>
      <c r="B1955" s="52" t="s">
        <v>1032</v>
      </c>
      <c r="C1955" s="44" t="s">
        <v>4667</v>
      </c>
      <c r="D1955" s="44" t="s">
        <v>145</v>
      </c>
      <c r="E1955" s="44" t="s">
        <v>51</v>
      </c>
      <c r="G1955" s="44">
        <v>1035</v>
      </c>
      <c r="H1955" s="44" t="s">
        <v>2435</v>
      </c>
    </row>
    <row r="1956" spans="1:8">
      <c r="A1956" s="31">
        <f>COUNTIF('BOM Atual ZPCS12'!F:F,B1956)+(1-(SUMIF(Invoice!$A:$A,$B1956,Invoice!$B:$B)/100000000000))</f>
        <v>1.9999997999999999</v>
      </c>
      <c r="B1956" s="52" t="s">
        <v>1035</v>
      </c>
      <c r="C1956" s="44" t="s">
        <v>1036</v>
      </c>
      <c r="D1956" s="44" t="s">
        <v>145</v>
      </c>
      <c r="E1956" s="44" t="s">
        <v>51</v>
      </c>
      <c r="G1956" s="44">
        <v>1035</v>
      </c>
      <c r="H1956" s="44" t="s">
        <v>2435</v>
      </c>
    </row>
    <row r="1957" spans="1:8">
      <c r="A1957" s="31">
        <f>COUNTIF('BOM Atual ZPCS12'!F:F,B1957)+(1-(SUMIF(Invoice!$A:$A,$B1957,Invoice!$B:$B)/100000000000))</f>
        <v>1</v>
      </c>
      <c r="B1957" s="52" t="s">
        <v>4668</v>
      </c>
      <c r="C1957" s="44" t="s">
        <v>4667</v>
      </c>
      <c r="D1957" s="44" t="s">
        <v>145</v>
      </c>
      <c r="E1957" s="44" t="s">
        <v>51</v>
      </c>
      <c r="G1957" s="44">
        <v>1035</v>
      </c>
      <c r="H1957" s="44" t="s">
        <v>2435</v>
      </c>
    </row>
    <row r="1958" spans="1:8">
      <c r="A1958" s="31">
        <f>COUNTIF('BOM Atual ZPCS12'!F:F,B1958)+(1-(SUMIF(Invoice!$A:$A,$B1958,Invoice!$B:$B)/100000000000))</f>
        <v>2</v>
      </c>
      <c r="B1958" s="52" t="s">
        <v>1037</v>
      </c>
      <c r="C1958" s="44" t="s">
        <v>1038</v>
      </c>
      <c r="D1958" s="44" t="s">
        <v>145</v>
      </c>
      <c r="E1958" s="44" t="s">
        <v>51</v>
      </c>
      <c r="G1958" s="44">
        <v>1035</v>
      </c>
      <c r="H1958" s="44" t="s">
        <v>2435</v>
      </c>
    </row>
    <row r="1959" spans="1:8">
      <c r="A1959" s="31">
        <f>COUNTIF('BOM Atual ZPCS12'!F:F,B1959)+(1-(SUMIF(Invoice!$A:$A,$B1959,Invoice!$B:$B)/100000000000))</f>
        <v>1</v>
      </c>
      <c r="B1959" s="52" t="s">
        <v>4669</v>
      </c>
      <c r="C1959" s="44" t="s">
        <v>4670</v>
      </c>
      <c r="D1959" s="44" t="s">
        <v>145</v>
      </c>
      <c r="E1959" s="44" t="s">
        <v>51</v>
      </c>
      <c r="G1959" s="44">
        <v>1036</v>
      </c>
      <c r="H1959" s="44" t="s">
        <v>2435</v>
      </c>
    </row>
    <row r="1960" spans="1:8">
      <c r="A1960" s="31">
        <f>COUNTIF('BOM Atual ZPCS12'!F:F,B1960)+(1-(SUMIF(Invoice!$A:$A,$B1960,Invoice!$B:$B)/100000000000))</f>
        <v>1</v>
      </c>
      <c r="B1960" s="52" t="s">
        <v>4671</v>
      </c>
      <c r="C1960" s="44" t="s">
        <v>4672</v>
      </c>
      <c r="D1960" s="44" t="s">
        <v>145</v>
      </c>
      <c r="E1960" s="44" t="s">
        <v>51</v>
      </c>
      <c r="G1960" s="44">
        <v>1036</v>
      </c>
      <c r="H1960" s="44" t="s">
        <v>2435</v>
      </c>
    </row>
    <row r="1961" spans="1:8">
      <c r="A1961" s="31">
        <f>COUNTIF('BOM Atual ZPCS12'!F:F,B1961)+(1-(SUMIF(Invoice!$A:$A,$B1961,Invoice!$B:$B)/100000000000))</f>
        <v>1</v>
      </c>
      <c r="B1961" s="52" t="s">
        <v>4673</v>
      </c>
      <c r="C1961" s="44" t="s">
        <v>4674</v>
      </c>
      <c r="D1961" s="44" t="s">
        <v>145</v>
      </c>
      <c r="E1961" s="44" t="s">
        <v>51</v>
      </c>
      <c r="G1961" s="44">
        <v>1036</v>
      </c>
      <c r="H1961" s="44" t="s">
        <v>2435</v>
      </c>
    </row>
    <row r="1962" spans="1:8">
      <c r="A1962" s="31">
        <f>COUNTIF('BOM Atual ZPCS12'!F:F,B1962)+(1-(SUMIF(Invoice!$A:$A,$B1962,Invoice!$B:$B)/100000000000))</f>
        <v>1</v>
      </c>
      <c r="B1962" s="52" t="s">
        <v>4675</v>
      </c>
      <c r="C1962" s="44" t="s">
        <v>4676</v>
      </c>
      <c r="D1962" s="44" t="s">
        <v>145</v>
      </c>
      <c r="E1962" s="44" t="s">
        <v>51</v>
      </c>
      <c r="G1962" s="44">
        <v>1036</v>
      </c>
      <c r="H1962" s="44" t="s">
        <v>2435</v>
      </c>
    </row>
    <row r="1963" spans="1:8">
      <c r="A1963" s="31">
        <f>COUNTIF('BOM Atual ZPCS12'!F:F,B1963)+(1-(SUMIF(Invoice!$A:$A,$B1963,Invoice!$B:$B)/100000000000))</f>
        <v>1</v>
      </c>
      <c r="B1963" s="52" t="s">
        <v>4677</v>
      </c>
      <c r="C1963" s="44" t="s">
        <v>4678</v>
      </c>
      <c r="D1963" s="44" t="s">
        <v>145</v>
      </c>
      <c r="E1963" s="44" t="s">
        <v>51</v>
      </c>
      <c r="G1963" s="44">
        <v>1037</v>
      </c>
      <c r="H1963" s="44" t="s">
        <v>2435</v>
      </c>
    </row>
    <row r="1964" spans="1:8">
      <c r="A1964" s="31">
        <f>COUNTIF('BOM Atual ZPCS12'!F:F,B1964)+(1-(SUMIF(Invoice!$A:$A,$B1964,Invoice!$B:$B)/100000000000))</f>
        <v>1</v>
      </c>
      <c r="B1964" s="52" t="s">
        <v>4679</v>
      </c>
      <c r="C1964" s="44" t="s">
        <v>4680</v>
      </c>
      <c r="D1964" s="44" t="s">
        <v>145</v>
      </c>
      <c r="E1964" s="44" t="s">
        <v>51</v>
      </c>
      <c r="G1964" s="44">
        <v>1037</v>
      </c>
      <c r="H1964" s="44" t="s">
        <v>2435</v>
      </c>
    </row>
    <row r="1965" spans="1:8">
      <c r="A1965" s="31">
        <f>COUNTIF('BOM Atual ZPCS12'!F:F,B1965)+(1-(SUMIF(Invoice!$A:$A,$B1965,Invoice!$B:$B)/100000000000))</f>
        <v>1</v>
      </c>
      <c r="B1965" s="52" t="s">
        <v>4681</v>
      </c>
      <c r="C1965" s="44" t="s">
        <v>4682</v>
      </c>
      <c r="D1965" s="44" t="s">
        <v>145</v>
      </c>
      <c r="E1965" s="44" t="s">
        <v>51</v>
      </c>
      <c r="G1965" s="44">
        <v>1037</v>
      </c>
      <c r="H1965" s="44" t="s">
        <v>2435</v>
      </c>
    </row>
    <row r="1966" spans="1:8">
      <c r="A1966" s="31">
        <f>COUNTIF('BOM Atual ZPCS12'!F:F,B1966)+(1-(SUMIF(Invoice!$A:$A,$B1966,Invoice!$B:$B)/100000000000))</f>
        <v>1</v>
      </c>
      <c r="B1966" s="52" t="s">
        <v>4683</v>
      </c>
      <c r="C1966" s="44" t="s">
        <v>4684</v>
      </c>
      <c r="D1966" s="44" t="s">
        <v>145</v>
      </c>
      <c r="E1966" s="44" t="s">
        <v>51</v>
      </c>
      <c r="G1966" s="44">
        <v>1037</v>
      </c>
      <c r="H1966" s="44" t="s">
        <v>2435</v>
      </c>
    </row>
    <row r="1967" spans="1:8">
      <c r="A1967" s="31">
        <f>COUNTIF('BOM Atual ZPCS12'!F:F,B1967)+(1-(SUMIF(Invoice!$A:$A,$B1967,Invoice!$B:$B)/100000000000))</f>
        <v>1</v>
      </c>
      <c r="B1967" s="52" t="s">
        <v>4685</v>
      </c>
      <c r="C1967" s="44" t="s">
        <v>4686</v>
      </c>
      <c r="D1967" s="44" t="s">
        <v>145</v>
      </c>
      <c r="E1967" s="44" t="s">
        <v>51</v>
      </c>
      <c r="G1967" s="44">
        <v>1039</v>
      </c>
      <c r="H1967" s="44" t="s">
        <v>2435</v>
      </c>
    </row>
    <row r="1968" spans="1:8">
      <c r="A1968" s="31">
        <f>COUNTIF('BOM Atual ZPCS12'!F:F,B1968)+(1-(SUMIF(Invoice!$A:$A,$B1968,Invoice!$B:$B)/100000000000))</f>
        <v>1</v>
      </c>
      <c r="B1968" s="52" t="s">
        <v>4687</v>
      </c>
      <c r="C1968" s="44" t="s">
        <v>4688</v>
      </c>
      <c r="D1968" s="44" t="s">
        <v>145</v>
      </c>
      <c r="E1968" s="44" t="s">
        <v>51</v>
      </c>
      <c r="G1968" s="44">
        <v>1039</v>
      </c>
      <c r="H1968" s="44" t="s">
        <v>2435</v>
      </c>
    </row>
    <row r="1969" spans="1:8">
      <c r="A1969" s="31">
        <f>COUNTIF('BOM Atual ZPCS12'!F:F,B1969)+(1-(SUMIF(Invoice!$A:$A,$B1969,Invoice!$B:$B)/100000000000))</f>
        <v>1</v>
      </c>
      <c r="B1969" s="52" t="s">
        <v>4689</v>
      </c>
      <c r="C1969" s="44" t="s">
        <v>4690</v>
      </c>
      <c r="D1969" s="44" t="s">
        <v>145</v>
      </c>
      <c r="E1969" s="44" t="s">
        <v>51</v>
      </c>
      <c r="G1969" s="44">
        <v>1039</v>
      </c>
      <c r="H1969" s="44" t="s">
        <v>2435</v>
      </c>
    </row>
    <row r="1970" spans="1:8">
      <c r="A1970" s="31">
        <f>COUNTIF('BOM Atual ZPCS12'!F:F,B1970)+(1-(SUMIF(Invoice!$A:$A,$B1970,Invoice!$B:$B)/100000000000))</f>
        <v>1</v>
      </c>
      <c r="B1970" s="52" t="s">
        <v>4691</v>
      </c>
      <c r="C1970" s="44" t="s">
        <v>4692</v>
      </c>
      <c r="D1970" s="44" t="s">
        <v>145</v>
      </c>
      <c r="E1970" s="44" t="s">
        <v>51</v>
      </c>
      <c r="G1970" s="44">
        <v>1039</v>
      </c>
      <c r="H1970" s="44" t="s">
        <v>2435</v>
      </c>
    </row>
    <row r="1971" spans="1:8">
      <c r="A1971" s="31">
        <f>COUNTIF('BOM Atual ZPCS12'!F:F,B1971)+(1-(SUMIF(Invoice!$A:$A,$B1971,Invoice!$B:$B)/100000000000))</f>
        <v>1.9999999000000002</v>
      </c>
      <c r="B1971" s="52" t="s">
        <v>1480</v>
      </c>
      <c r="C1971" s="44" t="s">
        <v>1481</v>
      </c>
      <c r="D1971" s="44" t="s">
        <v>145</v>
      </c>
      <c r="E1971" s="44" t="s">
        <v>51</v>
      </c>
      <c r="G1971" s="44">
        <v>1041</v>
      </c>
      <c r="H1971" s="44" t="s">
        <v>2435</v>
      </c>
    </row>
    <row r="1972" spans="1:8">
      <c r="A1972" s="31">
        <f>COUNTIF('BOM Atual ZPCS12'!F:F,B1972)+(1-(SUMIF(Invoice!$A:$A,$B1972,Invoice!$B:$B)/100000000000))</f>
        <v>1</v>
      </c>
      <c r="B1972" s="52" t="s">
        <v>4693</v>
      </c>
      <c r="C1972" s="44" t="s">
        <v>4694</v>
      </c>
      <c r="D1972" s="44" t="s">
        <v>145</v>
      </c>
      <c r="E1972" s="44" t="s">
        <v>51</v>
      </c>
      <c r="G1972" s="44">
        <v>1041</v>
      </c>
      <c r="H1972" s="44" t="s">
        <v>2435</v>
      </c>
    </row>
    <row r="1973" spans="1:8">
      <c r="A1973" s="31">
        <f>COUNTIF('BOM Atual ZPCS12'!F:F,B1973)+(1-(SUMIF(Invoice!$A:$A,$B1973,Invoice!$B:$B)/100000000000))</f>
        <v>2</v>
      </c>
      <c r="B1973" s="52" t="s">
        <v>1483</v>
      </c>
      <c r="C1973" s="44" t="s">
        <v>4694</v>
      </c>
      <c r="D1973" s="44" t="s">
        <v>145</v>
      </c>
      <c r="E1973" s="44" t="s">
        <v>51</v>
      </c>
      <c r="G1973" s="44">
        <v>1041</v>
      </c>
      <c r="H1973" s="44" t="s">
        <v>2435</v>
      </c>
    </row>
    <row r="1974" spans="1:8">
      <c r="A1974" s="31">
        <f>COUNTIF('BOM Atual ZPCS12'!F:F,B1974)+(1-(SUMIF(Invoice!$A:$A,$B1974,Invoice!$B:$B)/100000000000))</f>
        <v>2</v>
      </c>
      <c r="B1974" s="52" t="s">
        <v>1485</v>
      </c>
      <c r="C1974" s="44" t="s">
        <v>4694</v>
      </c>
      <c r="D1974" s="44" t="s">
        <v>145</v>
      </c>
      <c r="E1974" s="44" t="s">
        <v>51</v>
      </c>
      <c r="G1974" s="44">
        <v>1041</v>
      </c>
      <c r="H1974" s="44" t="s">
        <v>2435</v>
      </c>
    </row>
    <row r="1975" spans="1:8">
      <c r="A1975" s="31">
        <f>COUNTIF('BOM Atual ZPCS12'!F:F,B1975)+(1-(SUMIF(Invoice!$A:$A,$B1975,Invoice!$B:$B)/100000000000))</f>
        <v>2</v>
      </c>
      <c r="B1975" s="52" t="s">
        <v>1486</v>
      </c>
      <c r="C1975" s="44" t="s">
        <v>1487</v>
      </c>
      <c r="D1975" s="44" t="s">
        <v>145</v>
      </c>
      <c r="E1975" s="44" t="s">
        <v>51</v>
      </c>
      <c r="G1975" s="44">
        <v>1041</v>
      </c>
      <c r="H1975" s="44" t="s">
        <v>2435</v>
      </c>
    </row>
    <row r="1976" spans="1:8">
      <c r="A1976" s="31">
        <f>COUNTIF('BOM Atual ZPCS12'!F:F,B1976)+(1-(SUMIF(Invoice!$A:$A,$B1976,Invoice!$B:$B)/100000000000))</f>
        <v>1</v>
      </c>
      <c r="B1976" s="52" t="s">
        <v>4695</v>
      </c>
      <c r="C1976" s="44" t="s">
        <v>4696</v>
      </c>
      <c r="D1976" s="44" t="s">
        <v>145</v>
      </c>
      <c r="E1976" s="44" t="s">
        <v>51</v>
      </c>
      <c r="G1976" s="44">
        <v>1041</v>
      </c>
      <c r="H1976" s="44" t="s">
        <v>2435</v>
      </c>
    </row>
    <row r="1977" spans="1:8">
      <c r="A1977" s="31">
        <f>COUNTIF('BOM Atual ZPCS12'!F:F,B1977)+(1-(SUMIF(Invoice!$A:$A,$B1977,Invoice!$B:$B)/100000000000))</f>
        <v>2</v>
      </c>
      <c r="B1977" s="52" t="s">
        <v>1488</v>
      </c>
      <c r="C1977" s="44" t="s">
        <v>4694</v>
      </c>
      <c r="D1977" s="44" t="s">
        <v>145</v>
      </c>
      <c r="E1977" s="44" t="s">
        <v>51</v>
      </c>
      <c r="G1977" s="44">
        <v>1041</v>
      </c>
      <c r="H1977" s="44" t="s">
        <v>2435</v>
      </c>
    </row>
    <row r="1978" spans="1:8">
      <c r="A1978" s="31">
        <f>COUNTIF('BOM Atual ZPCS12'!F:F,B1978)+(1-(SUMIF(Invoice!$A:$A,$B1978,Invoice!$B:$B)/100000000000))</f>
        <v>1</v>
      </c>
      <c r="B1978" s="52" t="s">
        <v>4697</v>
      </c>
      <c r="C1978" s="44" t="s">
        <v>4698</v>
      </c>
      <c r="D1978" s="44" t="s">
        <v>145</v>
      </c>
      <c r="E1978" s="44" t="s">
        <v>51</v>
      </c>
      <c r="G1978" s="44">
        <v>1042</v>
      </c>
      <c r="H1978" s="44" t="s">
        <v>2435</v>
      </c>
    </row>
    <row r="1979" spans="1:8">
      <c r="A1979" s="31">
        <f>COUNTIF('BOM Atual ZPCS12'!F:F,B1979)+(1-(SUMIF(Invoice!$A:$A,$B1979,Invoice!$B:$B)/100000000000))</f>
        <v>1</v>
      </c>
      <c r="B1979" s="52" t="s">
        <v>4699</v>
      </c>
      <c r="C1979" s="44" t="s">
        <v>4700</v>
      </c>
      <c r="D1979" s="44" t="s">
        <v>145</v>
      </c>
      <c r="E1979" s="44" t="s">
        <v>51</v>
      </c>
      <c r="G1979" s="44">
        <v>1042</v>
      </c>
      <c r="H1979" s="44" t="s">
        <v>2435</v>
      </c>
    </row>
    <row r="1980" spans="1:8">
      <c r="A1980" s="31">
        <f>COUNTIF('BOM Atual ZPCS12'!F:F,B1980)+(1-(SUMIF(Invoice!$A:$A,$B1980,Invoice!$B:$B)/100000000000))</f>
        <v>1</v>
      </c>
      <c r="B1980" s="52" t="s">
        <v>4701</v>
      </c>
      <c r="C1980" s="44" t="s">
        <v>4702</v>
      </c>
      <c r="D1980" s="44" t="s">
        <v>145</v>
      </c>
      <c r="E1980" s="44" t="s">
        <v>51</v>
      </c>
      <c r="G1980" s="44">
        <v>1042</v>
      </c>
      <c r="H1980" s="44" t="s">
        <v>2435</v>
      </c>
    </row>
    <row r="1981" spans="1:8">
      <c r="A1981" s="31">
        <f>COUNTIF('BOM Atual ZPCS12'!F:F,B1981)+(1-(SUMIF(Invoice!$A:$A,$B1981,Invoice!$B:$B)/100000000000))</f>
        <v>1</v>
      </c>
      <c r="B1981" s="52" t="s">
        <v>4703</v>
      </c>
      <c r="C1981" s="44" t="s">
        <v>4704</v>
      </c>
      <c r="D1981" s="44" t="s">
        <v>145</v>
      </c>
      <c r="E1981" s="44" t="s">
        <v>51</v>
      </c>
      <c r="G1981" s="44">
        <v>1042</v>
      </c>
      <c r="H1981" s="44" t="s">
        <v>2435</v>
      </c>
    </row>
    <row r="1982" spans="1:8">
      <c r="A1982" s="31">
        <f>COUNTIF('BOM Atual ZPCS12'!F:F,B1982)+(1-(SUMIF(Invoice!$A:$A,$B1982,Invoice!$B:$B)/100000000000))</f>
        <v>1</v>
      </c>
      <c r="B1982" s="52" t="s">
        <v>4705</v>
      </c>
      <c r="C1982" s="44" t="s">
        <v>4706</v>
      </c>
      <c r="D1982" s="44" t="s">
        <v>145</v>
      </c>
      <c r="E1982" s="44" t="s">
        <v>51</v>
      </c>
      <c r="G1982" s="44">
        <v>1042</v>
      </c>
      <c r="H1982" s="44" t="s">
        <v>2435</v>
      </c>
    </row>
    <row r="1983" spans="1:8">
      <c r="A1983" s="31">
        <f>COUNTIF('BOM Atual ZPCS12'!F:F,B1983)+(1-(SUMIF(Invoice!$A:$A,$B1983,Invoice!$B:$B)/100000000000))</f>
        <v>1</v>
      </c>
      <c r="B1983" s="52" t="s">
        <v>4707</v>
      </c>
      <c r="C1983" s="44" t="s">
        <v>4708</v>
      </c>
      <c r="D1983" s="44" t="s">
        <v>145</v>
      </c>
      <c r="E1983" s="44" t="s">
        <v>51</v>
      </c>
      <c r="G1983" s="44">
        <v>1043</v>
      </c>
      <c r="H1983" s="44" t="s">
        <v>2435</v>
      </c>
    </row>
    <row r="1984" spans="1:8">
      <c r="A1984" s="31">
        <f>COUNTIF('BOM Atual ZPCS12'!F:F,B1984)+(1-(SUMIF(Invoice!$A:$A,$B1984,Invoice!$B:$B)/100000000000))</f>
        <v>1</v>
      </c>
      <c r="B1984" s="52" t="s">
        <v>1580</v>
      </c>
      <c r="C1984" s="44" t="s">
        <v>1581</v>
      </c>
      <c r="D1984" s="44" t="s">
        <v>145</v>
      </c>
      <c r="E1984" s="44" t="s">
        <v>51</v>
      </c>
      <c r="G1984" s="44">
        <v>1043</v>
      </c>
      <c r="H1984" s="44" t="s">
        <v>2435</v>
      </c>
    </row>
    <row r="1985" spans="1:8">
      <c r="A1985" s="31">
        <f>COUNTIF('BOM Atual ZPCS12'!F:F,B1985)+(1-(SUMIF(Invoice!$A:$A,$B1985,Invoice!$B:$B)/100000000000))</f>
        <v>1</v>
      </c>
      <c r="B1985" s="52" t="s">
        <v>1583</v>
      </c>
      <c r="C1985" s="44" t="s">
        <v>1584</v>
      </c>
      <c r="D1985" s="44" t="s">
        <v>145</v>
      </c>
      <c r="E1985" s="44" t="s">
        <v>51</v>
      </c>
      <c r="G1985" s="44">
        <v>1043</v>
      </c>
      <c r="H1985" s="44" t="s">
        <v>2435</v>
      </c>
    </row>
    <row r="1986" spans="1:8">
      <c r="A1986" s="31">
        <f>COUNTIF('BOM Atual ZPCS12'!F:F,B1986)+(1-(SUMIF(Invoice!$A:$A,$B1986,Invoice!$B:$B)/100000000000))</f>
        <v>1</v>
      </c>
      <c r="B1986" s="52" t="s">
        <v>1585</v>
      </c>
      <c r="C1986" s="44" t="s">
        <v>1586</v>
      </c>
      <c r="D1986" s="44" t="s">
        <v>145</v>
      </c>
      <c r="E1986" s="44" t="s">
        <v>51</v>
      </c>
      <c r="G1986" s="44">
        <v>1043</v>
      </c>
      <c r="H1986" s="44" t="s">
        <v>2435</v>
      </c>
    </row>
    <row r="1987" spans="1:8">
      <c r="A1987" s="31">
        <f>COUNTIF('BOM Atual ZPCS12'!F:F,B1987)+(1-(SUMIF(Invoice!$A:$A,$B1987,Invoice!$B:$B)/100000000000))</f>
        <v>1</v>
      </c>
      <c r="B1987" s="52" t="s">
        <v>1587</v>
      </c>
      <c r="C1987" s="44" t="s">
        <v>4709</v>
      </c>
      <c r="D1987" s="44" t="s">
        <v>145</v>
      </c>
      <c r="E1987" s="44" t="s">
        <v>51</v>
      </c>
      <c r="G1987" s="44">
        <v>1043</v>
      </c>
      <c r="H1987" s="44" t="s">
        <v>2435</v>
      </c>
    </row>
    <row r="1988" spans="1:8">
      <c r="A1988" s="31">
        <f>COUNTIF('BOM Atual ZPCS12'!F:F,B1988)+(1-(SUMIF(Invoice!$A:$A,$B1988,Invoice!$B:$B)/100000000000))</f>
        <v>1</v>
      </c>
      <c r="B1988" s="52" t="s">
        <v>1588</v>
      </c>
      <c r="C1988" s="44" t="s">
        <v>4710</v>
      </c>
      <c r="D1988" s="44" t="s">
        <v>145</v>
      </c>
      <c r="E1988" s="44" t="s">
        <v>51</v>
      </c>
      <c r="G1988" s="44">
        <v>1043</v>
      </c>
      <c r="H1988" s="44" t="s">
        <v>2435</v>
      </c>
    </row>
    <row r="1989" spans="1:8">
      <c r="A1989" s="31">
        <f>COUNTIF('BOM Atual ZPCS12'!F:F,B1989)+(1-(SUMIF(Invoice!$A:$A,$B1989,Invoice!$B:$B)/100000000000))</f>
        <v>1</v>
      </c>
      <c r="B1989" s="52" t="s">
        <v>4711</v>
      </c>
      <c r="C1989" s="44" t="s">
        <v>4712</v>
      </c>
      <c r="D1989" s="44" t="s">
        <v>145</v>
      </c>
      <c r="E1989" s="44" t="s">
        <v>51</v>
      </c>
      <c r="G1989" s="44">
        <v>1044</v>
      </c>
      <c r="H1989" s="44" t="s">
        <v>2435</v>
      </c>
    </row>
    <row r="1990" spans="1:8">
      <c r="A1990" s="31">
        <f>COUNTIF('BOM Atual ZPCS12'!F:F,B1990)+(1-(SUMIF(Invoice!$A:$A,$B1990,Invoice!$B:$B)/100000000000))</f>
        <v>1</v>
      </c>
      <c r="B1990" s="52" t="s">
        <v>4713</v>
      </c>
      <c r="C1990" s="44" t="s">
        <v>4714</v>
      </c>
      <c r="D1990" s="44" t="s">
        <v>145</v>
      </c>
      <c r="E1990" s="44" t="s">
        <v>51</v>
      </c>
      <c r="G1990" s="44">
        <v>1044</v>
      </c>
      <c r="H1990" s="44" t="s">
        <v>2435</v>
      </c>
    </row>
    <row r="1991" spans="1:8">
      <c r="A1991" s="31">
        <f>COUNTIF('BOM Atual ZPCS12'!F:F,B1991)+(1-(SUMIF(Invoice!$A:$A,$B1991,Invoice!$B:$B)/100000000000))</f>
        <v>1</v>
      </c>
      <c r="B1991" s="52" t="s">
        <v>4715</v>
      </c>
      <c r="C1991" s="44" t="s">
        <v>4716</v>
      </c>
      <c r="D1991" s="44" t="s">
        <v>145</v>
      </c>
      <c r="E1991" s="44" t="s">
        <v>51</v>
      </c>
      <c r="G1991" s="44">
        <v>1044</v>
      </c>
      <c r="H1991" s="44" t="s">
        <v>2435</v>
      </c>
    </row>
    <row r="1992" spans="1:8">
      <c r="A1992" s="31">
        <f>COUNTIF('BOM Atual ZPCS12'!F:F,B1992)+(1-(SUMIF(Invoice!$A:$A,$B1992,Invoice!$B:$B)/100000000000))</f>
        <v>1</v>
      </c>
      <c r="B1992" s="52" t="s">
        <v>4717</v>
      </c>
      <c r="C1992" s="44" t="s">
        <v>4718</v>
      </c>
      <c r="D1992" s="44" t="s">
        <v>145</v>
      </c>
      <c r="E1992" s="44" t="s">
        <v>51</v>
      </c>
      <c r="G1992" s="44">
        <v>1044</v>
      </c>
      <c r="H1992" s="44" t="s">
        <v>2435</v>
      </c>
    </row>
    <row r="1993" spans="1:8">
      <c r="A1993" s="31">
        <f>COUNTIF('BOM Atual ZPCS12'!F:F,B1993)+(1-(SUMIF(Invoice!$A:$A,$B1993,Invoice!$B:$B)/100000000000))</f>
        <v>1</v>
      </c>
      <c r="B1993" s="52" t="s">
        <v>4719</v>
      </c>
      <c r="C1993" s="44" t="s">
        <v>4720</v>
      </c>
      <c r="D1993" s="44" t="s">
        <v>145</v>
      </c>
      <c r="E1993" s="44" t="s">
        <v>51</v>
      </c>
      <c r="G1993" s="44">
        <v>1044</v>
      </c>
      <c r="H1993" s="44" t="s">
        <v>2435</v>
      </c>
    </row>
    <row r="1994" spans="1:8">
      <c r="A1994" s="31">
        <f>COUNTIF('BOM Atual ZPCS12'!F:F,B1994)+(1-(SUMIF(Invoice!$A:$A,$B1994,Invoice!$B:$B)/100000000000))</f>
        <v>1</v>
      </c>
      <c r="B1994" s="52" t="s">
        <v>4721</v>
      </c>
      <c r="C1994" s="44" t="s">
        <v>4722</v>
      </c>
      <c r="D1994" s="44" t="s">
        <v>145</v>
      </c>
      <c r="E1994" s="44" t="s">
        <v>51</v>
      </c>
      <c r="G1994" s="44">
        <v>1045</v>
      </c>
      <c r="H1994" s="44" t="s">
        <v>52</v>
      </c>
    </row>
    <row r="1995" spans="1:8">
      <c r="A1995" s="31">
        <f>COUNTIF('BOM Atual ZPCS12'!F:F,B1995)+(1-(SUMIF(Invoice!$A:$A,$B1995,Invoice!$B:$B)/100000000000))</f>
        <v>1</v>
      </c>
      <c r="B1995" s="52" t="s">
        <v>4723</v>
      </c>
      <c r="C1995" s="44" t="s">
        <v>4724</v>
      </c>
      <c r="D1995" s="44" t="s">
        <v>145</v>
      </c>
      <c r="E1995" s="44" t="s">
        <v>51</v>
      </c>
      <c r="G1995" s="44">
        <v>1045</v>
      </c>
      <c r="H1995" s="44" t="s">
        <v>52</v>
      </c>
    </row>
    <row r="1996" spans="1:8">
      <c r="A1996" s="31">
        <f>COUNTIF('BOM Atual ZPCS12'!F:F,B1996)+(1-(SUMIF(Invoice!$A:$A,$B1996,Invoice!$B:$B)/100000000000))</f>
        <v>1</v>
      </c>
      <c r="B1996" s="52" t="s">
        <v>4725</v>
      </c>
      <c r="C1996" s="44" t="s">
        <v>4726</v>
      </c>
      <c r="D1996" s="44" t="s">
        <v>145</v>
      </c>
      <c r="E1996" s="44" t="s">
        <v>51</v>
      </c>
      <c r="G1996" s="44">
        <v>1046</v>
      </c>
      <c r="H1996" s="44" t="s">
        <v>52</v>
      </c>
    </row>
    <row r="1997" spans="1:8">
      <c r="A1997" s="31">
        <f>COUNTIF('BOM Atual ZPCS12'!F:F,B1997)+(1-(SUMIF(Invoice!$A:$A,$B1997,Invoice!$B:$B)/100000000000))</f>
        <v>1</v>
      </c>
      <c r="B1997" s="52" t="s">
        <v>4727</v>
      </c>
      <c r="C1997" s="44" t="s">
        <v>4728</v>
      </c>
      <c r="D1997" s="44" t="s">
        <v>145</v>
      </c>
      <c r="E1997" s="44" t="s">
        <v>51</v>
      </c>
      <c r="G1997" s="44">
        <v>1046</v>
      </c>
      <c r="H1997" s="44" t="s">
        <v>52</v>
      </c>
    </row>
    <row r="1998" spans="1:8">
      <c r="A1998" s="31">
        <f>COUNTIF('BOM Atual ZPCS12'!F:F,B1998)+(1-(SUMIF(Invoice!$A:$A,$B1998,Invoice!$B:$B)/100000000000))</f>
        <v>1.9999999784</v>
      </c>
      <c r="B1998" s="52" t="s">
        <v>4729</v>
      </c>
      <c r="C1998" s="44" t="s">
        <v>4730</v>
      </c>
      <c r="D1998" s="44" t="s">
        <v>145</v>
      </c>
      <c r="E1998" s="44" t="s">
        <v>51</v>
      </c>
      <c r="G1998" s="44">
        <v>1047</v>
      </c>
      <c r="H1998" s="44" t="s">
        <v>2435</v>
      </c>
    </row>
    <row r="1999" spans="1:8">
      <c r="A1999" s="31">
        <f>COUNTIF('BOM Atual ZPCS12'!F:F,B1999)+(1-(SUMIF(Invoice!$A:$A,$B1999,Invoice!$B:$B)/100000000000))</f>
        <v>1</v>
      </c>
      <c r="B1999" s="52" t="s">
        <v>4731</v>
      </c>
      <c r="C1999" s="44" t="s">
        <v>4732</v>
      </c>
      <c r="D1999" s="44" t="s">
        <v>145</v>
      </c>
      <c r="E1999" s="44" t="s">
        <v>51</v>
      </c>
      <c r="G1999" s="44">
        <v>1047</v>
      </c>
      <c r="H1999" s="44" t="s">
        <v>2435</v>
      </c>
    </row>
    <row r="2000" spans="1:8">
      <c r="A2000" s="31">
        <f>COUNTIF('BOM Atual ZPCS12'!F:F,B2000)+(1-(SUMIF(Invoice!$A:$A,$B2000,Invoice!$B:$B)/100000000000))</f>
        <v>2</v>
      </c>
      <c r="B2000" s="52" t="s">
        <v>4733</v>
      </c>
      <c r="C2000" s="44" t="s">
        <v>4734</v>
      </c>
      <c r="D2000" s="44" t="s">
        <v>145</v>
      </c>
      <c r="E2000" s="44" t="s">
        <v>51</v>
      </c>
      <c r="G2000" s="44">
        <v>1047</v>
      </c>
      <c r="H2000" s="44" t="s">
        <v>2435</v>
      </c>
    </row>
    <row r="2001" spans="1:8">
      <c r="A2001" s="31">
        <f>COUNTIF('BOM Atual ZPCS12'!F:F,B2001)+(1-(SUMIF(Invoice!$A:$A,$B2001,Invoice!$B:$B)/100000000000))</f>
        <v>1</v>
      </c>
      <c r="B2001" s="52" t="s">
        <v>4735</v>
      </c>
      <c r="C2001" s="44" t="s">
        <v>4736</v>
      </c>
      <c r="D2001" s="44" t="s">
        <v>145</v>
      </c>
      <c r="E2001" s="44" t="s">
        <v>51</v>
      </c>
      <c r="G2001" s="44">
        <v>1048</v>
      </c>
      <c r="H2001" s="44" t="s">
        <v>52</v>
      </c>
    </row>
    <row r="2002" spans="1:8">
      <c r="A2002" s="31">
        <f>COUNTIF('BOM Atual ZPCS12'!F:F,B2002)+(1-(SUMIF(Invoice!$A:$A,$B2002,Invoice!$B:$B)/100000000000))</f>
        <v>1</v>
      </c>
      <c r="B2002" s="52" t="s">
        <v>4737</v>
      </c>
      <c r="C2002" s="44" t="s">
        <v>4738</v>
      </c>
      <c r="D2002" s="44" t="s">
        <v>145</v>
      </c>
      <c r="E2002" s="44" t="s">
        <v>51</v>
      </c>
      <c r="G2002" s="44">
        <v>1048</v>
      </c>
      <c r="H2002" s="44" t="s">
        <v>52</v>
      </c>
    </row>
    <row r="2003" spans="1:8">
      <c r="A2003" s="31">
        <f>COUNTIF('BOM Atual ZPCS12'!F:F,B2003)+(1-(SUMIF(Invoice!$A:$A,$B2003,Invoice!$B:$B)/100000000000))</f>
        <v>1</v>
      </c>
      <c r="B2003" s="52" t="s">
        <v>4739</v>
      </c>
      <c r="C2003" s="44" t="s">
        <v>4740</v>
      </c>
      <c r="D2003" s="44" t="s">
        <v>145</v>
      </c>
      <c r="E2003" s="44" t="s">
        <v>51</v>
      </c>
      <c r="G2003" s="44">
        <v>1049</v>
      </c>
      <c r="H2003" s="44" t="s">
        <v>52</v>
      </c>
    </row>
    <row r="2004" spans="1:8">
      <c r="A2004" s="31">
        <f>COUNTIF('BOM Atual ZPCS12'!F:F,B2004)+(1-(SUMIF(Invoice!$A:$A,$B2004,Invoice!$B:$B)/100000000000))</f>
        <v>1</v>
      </c>
      <c r="B2004" s="52" t="s">
        <v>4741</v>
      </c>
      <c r="C2004" s="44" t="s">
        <v>4742</v>
      </c>
      <c r="D2004" s="44" t="s">
        <v>145</v>
      </c>
      <c r="E2004" s="44" t="s">
        <v>51</v>
      </c>
      <c r="G2004" s="44">
        <v>1049</v>
      </c>
      <c r="H2004" s="44" t="s">
        <v>52</v>
      </c>
    </row>
    <row r="2005" spans="1:8">
      <c r="A2005" s="31">
        <f>COUNTIF('BOM Atual ZPCS12'!F:F,B2005)+(1-(SUMIF(Invoice!$A:$A,$B2005,Invoice!$B:$B)/100000000000))</f>
        <v>1</v>
      </c>
      <c r="B2005" s="52" t="s">
        <v>4743</v>
      </c>
      <c r="C2005" s="44" t="s">
        <v>4744</v>
      </c>
      <c r="D2005" s="44" t="s">
        <v>145</v>
      </c>
      <c r="E2005" s="44" t="s">
        <v>51</v>
      </c>
      <c r="G2005" s="44">
        <v>1050</v>
      </c>
      <c r="H2005" s="44" t="s">
        <v>52</v>
      </c>
    </row>
    <row r="2006" spans="1:8">
      <c r="A2006" s="31">
        <f>COUNTIF('BOM Atual ZPCS12'!F:F,B2006)+(1-(SUMIF(Invoice!$A:$A,$B2006,Invoice!$B:$B)/100000000000))</f>
        <v>1</v>
      </c>
      <c r="B2006" s="52" t="s">
        <v>4745</v>
      </c>
      <c r="C2006" s="44" t="s">
        <v>4744</v>
      </c>
      <c r="D2006" s="44" t="s">
        <v>145</v>
      </c>
      <c r="E2006" s="44" t="s">
        <v>51</v>
      </c>
      <c r="G2006" s="44">
        <v>1050</v>
      </c>
      <c r="H2006" s="44" t="s">
        <v>52</v>
      </c>
    </row>
    <row r="2007" spans="1:8">
      <c r="A2007" s="31">
        <f>COUNTIF('BOM Atual ZPCS12'!F:F,B2007)+(1-(SUMIF(Invoice!$A:$A,$B2007,Invoice!$B:$B)/100000000000))</f>
        <v>1</v>
      </c>
      <c r="B2007" s="52" t="s">
        <v>4746</v>
      </c>
      <c r="C2007" s="44" t="s">
        <v>4747</v>
      </c>
      <c r="D2007" s="44" t="s">
        <v>145</v>
      </c>
      <c r="E2007" s="44" t="s">
        <v>51</v>
      </c>
      <c r="G2007" s="44">
        <v>1050</v>
      </c>
      <c r="H2007" s="44" t="s">
        <v>52</v>
      </c>
    </row>
    <row r="2008" spans="1:8">
      <c r="A2008" s="31">
        <f>COUNTIF('BOM Atual ZPCS12'!F:F,B2008)+(1-(SUMIF(Invoice!$A:$A,$B2008,Invoice!$B:$B)/100000000000))</f>
        <v>1</v>
      </c>
      <c r="B2008" s="52" t="s">
        <v>4748</v>
      </c>
      <c r="C2008" s="44" t="s">
        <v>4749</v>
      </c>
      <c r="D2008" s="44" t="s">
        <v>145</v>
      </c>
      <c r="E2008" s="44" t="s">
        <v>51</v>
      </c>
      <c r="G2008" s="44">
        <v>1050</v>
      </c>
      <c r="H2008" s="44" t="s">
        <v>52</v>
      </c>
    </row>
    <row r="2009" spans="1:8">
      <c r="A2009" s="31">
        <f>COUNTIF('BOM Atual ZPCS12'!F:F,B2009)+(1-(SUMIF(Invoice!$A:$A,$B2009,Invoice!$B:$B)/100000000000))</f>
        <v>1</v>
      </c>
      <c r="B2009" s="52" t="s">
        <v>4750</v>
      </c>
      <c r="C2009" s="44" t="s">
        <v>4751</v>
      </c>
      <c r="D2009" s="44" t="s">
        <v>145</v>
      </c>
      <c r="E2009" s="44" t="s">
        <v>51</v>
      </c>
      <c r="G2009" s="44">
        <v>1052</v>
      </c>
      <c r="H2009" s="44" t="s">
        <v>52</v>
      </c>
    </row>
    <row r="2010" spans="1:8">
      <c r="A2010" s="31">
        <f>COUNTIF('BOM Atual ZPCS12'!F:F,B2010)+(1-(SUMIF(Invoice!$A:$A,$B2010,Invoice!$B:$B)/100000000000))</f>
        <v>1</v>
      </c>
      <c r="B2010" s="52" t="s">
        <v>4752</v>
      </c>
      <c r="C2010" s="44" t="s">
        <v>4753</v>
      </c>
      <c r="D2010" s="44" t="s">
        <v>145</v>
      </c>
      <c r="E2010" s="44" t="s">
        <v>51</v>
      </c>
      <c r="G2010" s="44">
        <v>1052</v>
      </c>
      <c r="H2010" s="44" t="s">
        <v>52</v>
      </c>
    </row>
    <row r="2011" spans="1:8">
      <c r="A2011" s="31">
        <f>COUNTIF('BOM Atual ZPCS12'!F:F,B2011)+(1-(SUMIF(Invoice!$A:$A,$B2011,Invoice!$B:$B)/100000000000))</f>
        <v>1</v>
      </c>
      <c r="B2011" s="52" t="s">
        <v>4754</v>
      </c>
      <c r="C2011" s="44" t="s">
        <v>4755</v>
      </c>
      <c r="D2011" s="44" t="s">
        <v>145</v>
      </c>
      <c r="E2011" s="44" t="s">
        <v>51</v>
      </c>
      <c r="G2011" s="44">
        <v>1053</v>
      </c>
      <c r="H2011" s="44" t="s">
        <v>52</v>
      </c>
    </row>
    <row r="2012" spans="1:8">
      <c r="A2012" s="31">
        <f>COUNTIF('BOM Atual ZPCS12'!F:F,B2012)+(1-(SUMIF(Invoice!$A:$A,$B2012,Invoice!$B:$B)/100000000000))</f>
        <v>1</v>
      </c>
      <c r="B2012" s="52" t="s">
        <v>4756</v>
      </c>
      <c r="C2012" s="44" t="s">
        <v>4757</v>
      </c>
      <c r="D2012" s="44" t="s">
        <v>145</v>
      </c>
      <c r="E2012" s="44" t="s">
        <v>51</v>
      </c>
      <c r="G2012" s="44">
        <v>1053</v>
      </c>
      <c r="H2012" s="44" t="s">
        <v>52</v>
      </c>
    </row>
    <row r="2013" spans="1:8">
      <c r="A2013" s="31">
        <f>COUNTIF('BOM Atual ZPCS12'!F:F,B2013)+(1-(SUMIF(Invoice!$A:$A,$B2013,Invoice!$B:$B)/100000000000))</f>
        <v>1</v>
      </c>
      <c r="B2013" s="52" t="s">
        <v>4758</v>
      </c>
      <c r="C2013" s="44" t="s">
        <v>4759</v>
      </c>
      <c r="D2013" s="44" t="s">
        <v>145</v>
      </c>
      <c r="E2013" s="44" t="s">
        <v>51</v>
      </c>
      <c r="G2013" s="44">
        <v>1054</v>
      </c>
      <c r="H2013" s="44" t="s">
        <v>52</v>
      </c>
    </row>
    <row r="2014" spans="1:8">
      <c r="A2014" s="31">
        <f>COUNTIF('BOM Atual ZPCS12'!F:F,B2014)+(1-(SUMIF(Invoice!$A:$A,$B2014,Invoice!$B:$B)/100000000000))</f>
        <v>1</v>
      </c>
      <c r="B2014" s="52" t="s">
        <v>4760</v>
      </c>
      <c r="C2014" s="44" t="s">
        <v>4761</v>
      </c>
      <c r="D2014" s="44" t="s">
        <v>145</v>
      </c>
      <c r="E2014" s="44" t="s">
        <v>51</v>
      </c>
      <c r="G2014" s="44">
        <v>1054</v>
      </c>
      <c r="H2014" s="44" t="s">
        <v>52</v>
      </c>
    </row>
    <row r="2015" spans="1:8">
      <c r="A2015" s="31">
        <f>COUNTIF('BOM Atual ZPCS12'!F:F,B2015)+(1-(SUMIF(Invoice!$A:$A,$B2015,Invoice!$B:$B)/100000000000))</f>
        <v>1</v>
      </c>
      <c r="B2015" s="52" t="s">
        <v>4762</v>
      </c>
      <c r="C2015" s="44" t="s">
        <v>4763</v>
      </c>
      <c r="D2015" s="44" t="s">
        <v>145</v>
      </c>
      <c r="E2015" s="44" t="s">
        <v>51</v>
      </c>
      <c r="G2015" s="44">
        <v>1055</v>
      </c>
      <c r="H2015" s="44" t="s">
        <v>52</v>
      </c>
    </row>
    <row r="2016" spans="1:8">
      <c r="A2016" s="31">
        <f>COUNTIF('BOM Atual ZPCS12'!F:F,B2016)+(1-(SUMIF(Invoice!$A:$A,$B2016,Invoice!$B:$B)/100000000000))</f>
        <v>1</v>
      </c>
      <c r="B2016" s="52" t="s">
        <v>4764</v>
      </c>
      <c r="C2016" s="44" t="s">
        <v>4765</v>
      </c>
      <c r="D2016" s="44" t="s">
        <v>145</v>
      </c>
      <c r="E2016" s="44" t="s">
        <v>51</v>
      </c>
      <c r="G2016" s="44">
        <v>1055</v>
      </c>
      <c r="H2016" s="44" t="s">
        <v>52</v>
      </c>
    </row>
    <row r="2017" spans="1:8">
      <c r="A2017" s="31">
        <f>COUNTIF('BOM Atual ZPCS12'!F:F,B2017)+(1-(SUMIF(Invoice!$A:$A,$B2017,Invoice!$B:$B)/100000000000))</f>
        <v>1</v>
      </c>
      <c r="B2017" s="52" t="s">
        <v>4766</v>
      </c>
      <c r="C2017" s="44" t="s">
        <v>4767</v>
      </c>
      <c r="D2017" s="44" t="s">
        <v>145</v>
      </c>
      <c r="E2017" s="44" t="s">
        <v>51</v>
      </c>
      <c r="G2017" s="44">
        <v>1056</v>
      </c>
      <c r="H2017" s="44" t="s">
        <v>52</v>
      </c>
    </row>
    <row r="2018" spans="1:8">
      <c r="A2018" s="31">
        <f>COUNTIF('BOM Atual ZPCS12'!F:F,B2018)+(1-(SUMIF(Invoice!$A:$A,$B2018,Invoice!$B:$B)/100000000000))</f>
        <v>1</v>
      </c>
      <c r="B2018" s="52" t="s">
        <v>4768</v>
      </c>
      <c r="C2018" s="44" t="s">
        <v>4769</v>
      </c>
      <c r="D2018" s="44" t="s">
        <v>145</v>
      </c>
      <c r="E2018" s="44" t="s">
        <v>51</v>
      </c>
      <c r="G2018" s="44">
        <v>1056</v>
      </c>
      <c r="H2018" s="44" t="s">
        <v>52</v>
      </c>
    </row>
    <row r="2019" spans="1:8">
      <c r="A2019" s="31">
        <f>COUNTIF('BOM Atual ZPCS12'!F:F,B2019)+(1-(SUMIF(Invoice!$A:$A,$B2019,Invoice!$B:$B)/100000000000))</f>
        <v>1</v>
      </c>
      <c r="B2019" s="52" t="s">
        <v>4770</v>
      </c>
      <c r="C2019" s="44" t="s">
        <v>4771</v>
      </c>
      <c r="D2019" s="44" t="s">
        <v>145</v>
      </c>
      <c r="E2019" s="44" t="s">
        <v>51</v>
      </c>
      <c r="G2019" s="44">
        <v>1057</v>
      </c>
      <c r="H2019" s="44" t="s">
        <v>52</v>
      </c>
    </row>
    <row r="2020" spans="1:8">
      <c r="A2020" s="31">
        <f>COUNTIF('BOM Atual ZPCS12'!F:F,B2020)+(1-(SUMIF(Invoice!$A:$A,$B2020,Invoice!$B:$B)/100000000000))</f>
        <v>1</v>
      </c>
      <c r="B2020" s="52" t="s">
        <v>4772</v>
      </c>
      <c r="C2020" s="44" t="s">
        <v>4773</v>
      </c>
      <c r="D2020" s="44" t="s">
        <v>145</v>
      </c>
      <c r="E2020" s="44" t="s">
        <v>51</v>
      </c>
      <c r="G2020" s="44">
        <v>1057</v>
      </c>
      <c r="H2020" s="44" t="s">
        <v>52</v>
      </c>
    </row>
    <row r="2021" spans="1:8">
      <c r="A2021" s="31">
        <f>COUNTIF('BOM Atual ZPCS12'!F:F,B2021)+(1-(SUMIF(Invoice!$A:$A,$B2021,Invoice!$B:$B)/100000000000))</f>
        <v>1</v>
      </c>
      <c r="B2021" s="52" t="s">
        <v>4774</v>
      </c>
      <c r="C2021" s="44" t="s">
        <v>4775</v>
      </c>
      <c r="D2021" s="44" t="s">
        <v>145</v>
      </c>
      <c r="E2021" s="44" t="s">
        <v>51</v>
      </c>
      <c r="G2021" s="44">
        <v>1058</v>
      </c>
      <c r="H2021" s="44" t="s">
        <v>52</v>
      </c>
    </row>
    <row r="2022" spans="1:8">
      <c r="A2022" s="31">
        <f>COUNTIF('BOM Atual ZPCS12'!F:F,B2022)+(1-(SUMIF(Invoice!$A:$A,$B2022,Invoice!$B:$B)/100000000000))</f>
        <v>1</v>
      </c>
      <c r="B2022" s="52" t="s">
        <v>4776</v>
      </c>
      <c r="C2022" s="44" t="s">
        <v>4777</v>
      </c>
      <c r="D2022" s="44" t="s">
        <v>145</v>
      </c>
      <c r="E2022" s="44" t="s">
        <v>51</v>
      </c>
      <c r="G2022" s="44">
        <v>1058</v>
      </c>
      <c r="H2022" s="44" t="s">
        <v>52</v>
      </c>
    </row>
    <row r="2023" spans="1:8">
      <c r="A2023" s="31">
        <f>COUNTIF('BOM Atual ZPCS12'!F:F,B2023)+(1-(SUMIF(Invoice!$A:$A,$B2023,Invoice!$B:$B)/100000000000))</f>
        <v>2</v>
      </c>
      <c r="B2023" s="52" t="s">
        <v>1991</v>
      </c>
      <c r="C2023" s="44" t="s">
        <v>1992</v>
      </c>
      <c r="D2023" s="44" t="s">
        <v>145</v>
      </c>
      <c r="E2023" s="44" t="s">
        <v>51</v>
      </c>
      <c r="G2023" s="44">
        <v>1059</v>
      </c>
      <c r="H2023" s="44" t="s">
        <v>52</v>
      </c>
    </row>
    <row r="2024" spans="1:8">
      <c r="A2024" s="31">
        <f>COUNTIF('BOM Atual ZPCS12'!F:F,B2024)+(1-(SUMIF(Invoice!$A:$A,$B2024,Invoice!$B:$B)/100000000000))</f>
        <v>1.9999999320000001</v>
      </c>
      <c r="B2024" s="52" t="s">
        <v>1993</v>
      </c>
      <c r="C2024" s="44" t="s">
        <v>1994</v>
      </c>
      <c r="D2024" s="44" t="s">
        <v>145</v>
      </c>
      <c r="E2024" s="44" t="s">
        <v>51</v>
      </c>
      <c r="G2024" s="44">
        <v>1059</v>
      </c>
      <c r="H2024" s="44" t="s">
        <v>52</v>
      </c>
    </row>
    <row r="2025" spans="1:8">
      <c r="A2025" s="31">
        <f>COUNTIF('BOM Atual ZPCS12'!F:F,B2025)+(1-(SUMIF(Invoice!$A:$A,$B2025,Invoice!$B:$B)/100000000000))</f>
        <v>2</v>
      </c>
      <c r="B2025" s="52" t="s">
        <v>1995</v>
      </c>
      <c r="C2025" s="44" t="s">
        <v>1996</v>
      </c>
      <c r="D2025" s="44" t="s">
        <v>145</v>
      </c>
      <c r="E2025" s="44" t="s">
        <v>51</v>
      </c>
      <c r="G2025" s="44">
        <v>1059</v>
      </c>
      <c r="H2025" s="44" t="s">
        <v>52</v>
      </c>
    </row>
    <row r="2026" spans="1:8">
      <c r="A2026" s="31">
        <f>COUNTIF('BOM Atual ZPCS12'!F:F,B2026)+(1-(SUMIF(Invoice!$A:$A,$B2026,Invoice!$B:$B)/100000000000))</f>
        <v>1</v>
      </c>
      <c r="B2026" s="52" t="s">
        <v>4778</v>
      </c>
      <c r="C2026" s="44" t="s">
        <v>4779</v>
      </c>
      <c r="D2026" s="44" t="s">
        <v>145</v>
      </c>
      <c r="E2026" s="44" t="s">
        <v>51</v>
      </c>
      <c r="G2026" s="44">
        <v>1060</v>
      </c>
      <c r="H2026" s="44" t="s">
        <v>52</v>
      </c>
    </row>
    <row r="2027" spans="1:8">
      <c r="A2027" s="31">
        <f>COUNTIF('BOM Atual ZPCS12'!F:F,B2027)+(1-(SUMIF(Invoice!$A:$A,$B2027,Invoice!$B:$B)/100000000000))</f>
        <v>1</v>
      </c>
      <c r="B2027" s="52" t="s">
        <v>4780</v>
      </c>
      <c r="C2027" s="44" t="s">
        <v>4781</v>
      </c>
      <c r="D2027" s="44" t="s">
        <v>145</v>
      </c>
      <c r="E2027" s="44" t="s">
        <v>51</v>
      </c>
      <c r="G2027" s="44">
        <v>1060</v>
      </c>
      <c r="H2027" s="44" t="s">
        <v>52</v>
      </c>
    </row>
    <row r="2028" spans="1:8">
      <c r="A2028" s="31">
        <f>COUNTIF('BOM Atual ZPCS12'!F:F,B2028)+(1-(SUMIF(Invoice!$A:$A,$B2028,Invoice!$B:$B)/100000000000))</f>
        <v>1</v>
      </c>
      <c r="B2028" s="52" t="s">
        <v>4782</v>
      </c>
      <c r="C2028" s="44" t="s">
        <v>4783</v>
      </c>
      <c r="D2028" s="44" t="s">
        <v>145</v>
      </c>
      <c r="E2028" s="44" t="s">
        <v>51</v>
      </c>
      <c r="G2028" s="44">
        <v>1061</v>
      </c>
      <c r="H2028" s="44" t="s">
        <v>2435</v>
      </c>
    </row>
    <row r="2029" spans="1:8">
      <c r="A2029" s="31">
        <f>COUNTIF('BOM Atual ZPCS12'!F:F,B2029)+(1-(SUMIF(Invoice!$A:$A,$B2029,Invoice!$B:$B)/100000000000))</f>
        <v>1</v>
      </c>
      <c r="B2029" s="52" t="s">
        <v>4784</v>
      </c>
      <c r="C2029" s="44" t="s">
        <v>4785</v>
      </c>
      <c r="D2029" s="44" t="s">
        <v>145</v>
      </c>
      <c r="E2029" s="44" t="s">
        <v>51</v>
      </c>
      <c r="G2029" s="44">
        <v>1061</v>
      </c>
      <c r="H2029" s="44" t="s">
        <v>2435</v>
      </c>
    </row>
    <row r="2030" spans="1:8">
      <c r="A2030" s="31">
        <f>COUNTIF('BOM Atual ZPCS12'!F:F,B2030)+(1-(SUMIF(Invoice!$A:$A,$B2030,Invoice!$B:$B)/100000000000))</f>
        <v>1</v>
      </c>
      <c r="B2030" s="52" t="s">
        <v>4786</v>
      </c>
      <c r="C2030" s="44" t="s">
        <v>4787</v>
      </c>
      <c r="D2030" s="44" t="s">
        <v>145</v>
      </c>
      <c r="E2030" s="44" t="s">
        <v>51</v>
      </c>
      <c r="G2030" s="44">
        <v>1061</v>
      </c>
      <c r="H2030" s="44" t="s">
        <v>2435</v>
      </c>
    </row>
    <row r="2031" spans="1:8">
      <c r="A2031" s="31">
        <f>COUNTIF('BOM Atual ZPCS12'!F:F,B2031)+(1-(SUMIF(Invoice!$A:$A,$B2031,Invoice!$B:$B)/100000000000))</f>
        <v>1</v>
      </c>
      <c r="B2031" s="52" t="s">
        <v>4788</v>
      </c>
      <c r="C2031" s="44" t="s">
        <v>4789</v>
      </c>
      <c r="D2031" s="44" t="s">
        <v>145</v>
      </c>
      <c r="E2031" s="44" t="s">
        <v>51</v>
      </c>
      <c r="G2031" s="44">
        <v>1062</v>
      </c>
      <c r="H2031" s="44" t="s">
        <v>2435</v>
      </c>
    </row>
    <row r="2032" spans="1:8">
      <c r="A2032" s="31">
        <f>COUNTIF('BOM Atual ZPCS12'!F:F,B2032)+(1-(SUMIF(Invoice!$A:$A,$B2032,Invoice!$B:$B)/100000000000))</f>
        <v>1</v>
      </c>
      <c r="B2032" s="52" t="s">
        <v>4790</v>
      </c>
      <c r="C2032" s="44" t="s">
        <v>4791</v>
      </c>
      <c r="D2032" s="44" t="s">
        <v>145</v>
      </c>
      <c r="E2032" s="44" t="s">
        <v>51</v>
      </c>
      <c r="G2032" s="44">
        <v>1062</v>
      </c>
      <c r="H2032" s="44" t="s">
        <v>2435</v>
      </c>
    </row>
    <row r="2033" spans="1:8">
      <c r="A2033" s="31">
        <f>COUNTIF('BOM Atual ZPCS12'!F:F,B2033)+(1-(SUMIF(Invoice!$A:$A,$B2033,Invoice!$B:$B)/100000000000))</f>
        <v>1</v>
      </c>
      <c r="B2033" s="52" t="s">
        <v>4792</v>
      </c>
      <c r="C2033" s="44" t="s">
        <v>4793</v>
      </c>
      <c r="D2033" s="44" t="s">
        <v>145</v>
      </c>
      <c r="E2033" s="44" t="s">
        <v>51</v>
      </c>
      <c r="G2033" s="44">
        <v>1062</v>
      </c>
      <c r="H2033" s="44" t="s">
        <v>2435</v>
      </c>
    </row>
    <row r="2034" spans="1:8">
      <c r="A2034" s="31">
        <f>COUNTIF('BOM Atual ZPCS12'!F:F,B2034)+(1-(SUMIF(Invoice!$A:$A,$B2034,Invoice!$B:$B)/100000000000))</f>
        <v>1</v>
      </c>
      <c r="B2034" s="52" t="s">
        <v>4794</v>
      </c>
      <c r="C2034" s="44" t="s">
        <v>4795</v>
      </c>
      <c r="D2034" s="44" t="s">
        <v>145</v>
      </c>
      <c r="E2034" s="44" t="s">
        <v>51</v>
      </c>
      <c r="G2034" s="44">
        <v>1063</v>
      </c>
      <c r="H2034" s="44" t="s">
        <v>52</v>
      </c>
    </row>
    <row r="2035" spans="1:8">
      <c r="A2035" s="31">
        <f>COUNTIF('BOM Atual ZPCS12'!F:F,B2035)+(1-(SUMIF(Invoice!$A:$A,$B2035,Invoice!$B:$B)/100000000000))</f>
        <v>1</v>
      </c>
      <c r="B2035" s="52" t="s">
        <v>4796</v>
      </c>
      <c r="C2035" s="44" t="s">
        <v>4795</v>
      </c>
      <c r="D2035" s="44" t="s">
        <v>145</v>
      </c>
      <c r="E2035" s="44" t="s">
        <v>51</v>
      </c>
      <c r="G2035" s="44">
        <v>1063</v>
      </c>
      <c r="H2035" s="44" t="s">
        <v>52</v>
      </c>
    </row>
    <row r="2036" spans="1:8">
      <c r="A2036" s="31">
        <f>COUNTIF('BOM Atual ZPCS12'!F:F,B2036)+(1-(SUMIF(Invoice!$A:$A,$B2036,Invoice!$B:$B)/100000000000))</f>
        <v>1</v>
      </c>
      <c r="B2036" s="52" t="s">
        <v>4797</v>
      </c>
      <c r="C2036" s="44" t="s">
        <v>4798</v>
      </c>
      <c r="D2036" s="44" t="s">
        <v>145</v>
      </c>
      <c r="E2036" s="44" t="s">
        <v>51</v>
      </c>
      <c r="G2036" s="44">
        <v>1063</v>
      </c>
      <c r="H2036" s="44" t="s">
        <v>52</v>
      </c>
    </row>
    <row r="2037" spans="1:8">
      <c r="A2037" s="31">
        <f>COUNTIF('BOM Atual ZPCS12'!F:F,B2037)+(1-(SUMIF(Invoice!$A:$A,$B2037,Invoice!$B:$B)/100000000000))</f>
        <v>1.9999999850000001</v>
      </c>
      <c r="B2037" s="52" t="s">
        <v>437</v>
      </c>
      <c r="C2037" s="44" t="s">
        <v>4799</v>
      </c>
      <c r="D2037" s="44" t="s">
        <v>145</v>
      </c>
      <c r="E2037" s="44" t="s">
        <v>51</v>
      </c>
      <c r="G2037" s="44">
        <v>1064</v>
      </c>
      <c r="H2037" s="44" t="s">
        <v>2435</v>
      </c>
    </row>
    <row r="2038" spans="1:8">
      <c r="A2038" s="31">
        <f>COUNTIF('BOM Atual ZPCS12'!F:F,B2038)+(1-(SUMIF(Invoice!$A:$A,$B2038,Invoice!$B:$B)/100000000000))</f>
        <v>2</v>
      </c>
      <c r="B2038" s="52" t="s">
        <v>440</v>
      </c>
      <c r="C2038" s="44" t="s">
        <v>441</v>
      </c>
      <c r="D2038" s="44" t="s">
        <v>145</v>
      </c>
      <c r="E2038" s="44" t="s">
        <v>51</v>
      </c>
      <c r="G2038" s="44">
        <v>1064</v>
      </c>
      <c r="H2038" s="44" t="s">
        <v>2435</v>
      </c>
    </row>
    <row r="2039" spans="1:8">
      <c r="A2039" s="31">
        <f>COUNTIF('BOM Atual ZPCS12'!F:F,B2039)+(1-(SUMIF(Invoice!$A:$A,$B2039,Invoice!$B:$B)/100000000000))</f>
        <v>2</v>
      </c>
      <c r="B2039" s="52" t="s">
        <v>4800</v>
      </c>
      <c r="C2039" s="44" t="s">
        <v>4801</v>
      </c>
      <c r="D2039" s="44" t="s">
        <v>145</v>
      </c>
      <c r="E2039" s="44" t="s">
        <v>51</v>
      </c>
      <c r="G2039" s="44">
        <v>1064</v>
      </c>
      <c r="H2039" s="44" t="s">
        <v>2435</v>
      </c>
    </row>
    <row r="2040" spans="1:8">
      <c r="A2040" s="31">
        <f>COUNTIF('BOM Atual ZPCS12'!F:F,B2040)+(1-(SUMIF(Invoice!$A:$A,$B2040,Invoice!$B:$B)/100000000000))</f>
        <v>2</v>
      </c>
      <c r="B2040" s="52" t="s">
        <v>442</v>
      </c>
      <c r="C2040" s="44" t="s">
        <v>443</v>
      </c>
      <c r="D2040" s="44" t="s">
        <v>145</v>
      </c>
      <c r="E2040" s="44" t="s">
        <v>51</v>
      </c>
      <c r="G2040" s="44">
        <v>1064</v>
      </c>
      <c r="H2040" s="44" t="s">
        <v>2435</v>
      </c>
    </row>
    <row r="2041" spans="1:8">
      <c r="A2041" s="31">
        <f>COUNTIF('BOM Atual ZPCS12'!F:F,B2041)+(1-(SUMIF(Invoice!$A:$A,$B2041,Invoice!$B:$B)/100000000000))</f>
        <v>1</v>
      </c>
      <c r="B2041" s="52" t="s">
        <v>4802</v>
      </c>
      <c r="C2041" s="44" t="s">
        <v>4803</v>
      </c>
      <c r="D2041" s="44" t="s">
        <v>145</v>
      </c>
      <c r="E2041" s="44" t="s">
        <v>51</v>
      </c>
      <c r="G2041" s="44">
        <v>1065</v>
      </c>
      <c r="H2041" s="44" t="s">
        <v>52</v>
      </c>
    </row>
    <row r="2042" spans="1:8">
      <c r="A2042" s="31">
        <f>COUNTIF('BOM Atual ZPCS12'!F:F,B2042)+(1-(SUMIF(Invoice!$A:$A,$B2042,Invoice!$B:$B)/100000000000))</f>
        <v>1</v>
      </c>
      <c r="B2042" s="52" t="s">
        <v>4804</v>
      </c>
      <c r="C2042" s="44" t="s">
        <v>4805</v>
      </c>
      <c r="D2042" s="44" t="s">
        <v>145</v>
      </c>
      <c r="E2042" s="44" t="s">
        <v>51</v>
      </c>
      <c r="G2042" s="44">
        <v>1065</v>
      </c>
      <c r="H2042" s="44" t="s">
        <v>52</v>
      </c>
    </row>
    <row r="2043" spans="1:8">
      <c r="A2043" s="31">
        <f>COUNTIF('BOM Atual ZPCS12'!F:F,B2043)+(1-(SUMIF(Invoice!$A:$A,$B2043,Invoice!$B:$B)/100000000000))</f>
        <v>1</v>
      </c>
      <c r="B2043" s="52" t="s">
        <v>4806</v>
      </c>
      <c r="C2043" s="44" t="s">
        <v>4807</v>
      </c>
      <c r="D2043" s="44" t="s">
        <v>145</v>
      </c>
      <c r="E2043" s="44" t="s">
        <v>51</v>
      </c>
      <c r="G2043" s="44">
        <v>1065</v>
      </c>
      <c r="H2043" s="44" t="s">
        <v>52</v>
      </c>
    </row>
    <row r="2044" spans="1:8">
      <c r="A2044" s="31">
        <f>COUNTIF('BOM Atual ZPCS12'!F:F,B2044)+(1-(SUMIF(Invoice!$A:$A,$B2044,Invoice!$B:$B)/100000000000))</f>
        <v>1</v>
      </c>
      <c r="B2044" s="52" t="s">
        <v>4808</v>
      </c>
      <c r="C2044" s="44" t="s">
        <v>4809</v>
      </c>
      <c r="D2044" s="44" t="s">
        <v>145</v>
      </c>
      <c r="E2044" s="44" t="s">
        <v>51</v>
      </c>
      <c r="G2044" s="44">
        <v>1065</v>
      </c>
      <c r="H2044" s="44" t="s">
        <v>52</v>
      </c>
    </row>
    <row r="2045" spans="1:8">
      <c r="A2045" s="31">
        <f>COUNTIF('BOM Atual ZPCS12'!F:F,B2045)+(1-(SUMIF(Invoice!$A:$A,$B2045,Invoice!$B:$B)/100000000000))</f>
        <v>1</v>
      </c>
      <c r="B2045" s="52" t="s">
        <v>4810</v>
      </c>
      <c r="C2045" s="44" t="s">
        <v>4811</v>
      </c>
      <c r="D2045" s="44" t="s">
        <v>145</v>
      </c>
      <c r="E2045" s="44" t="s">
        <v>51</v>
      </c>
      <c r="G2045" s="44">
        <v>1066</v>
      </c>
      <c r="H2045" s="44" t="s">
        <v>52</v>
      </c>
    </row>
    <row r="2046" spans="1:8">
      <c r="A2046" s="31">
        <f>COUNTIF('BOM Atual ZPCS12'!F:F,B2046)+(1-(SUMIF(Invoice!$A:$A,$B2046,Invoice!$B:$B)/100000000000))</f>
        <v>1</v>
      </c>
      <c r="B2046" s="52" t="s">
        <v>4812</v>
      </c>
      <c r="C2046" s="44" t="s">
        <v>4813</v>
      </c>
      <c r="D2046" s="44" t="s">
        <v>145</v>
      </c>
      <c r="E2046" s="44" t="s">
        <v>51</v>
      </c>
      <c r="G2046" s="44">
        <v>1066</v>
      </c>
      <c r="H2046" s="44" t="s">
        <v>52</v>
      </c>
    </row>
    <row r="2047" spans="1:8">
      <c r="A2047" s="31">
        <f>COUNTIF('BOM Atual ZPCS12'!F:F,B2047)+(1-(SUMIF(Invoice!$A:$A,$B2047,Invoice!$B:$B)/100000000000))</f>
        <v>1</v>
      </c>
      <c r="B2047" s="52" t="s">
        <v>4814</v>
      </c>
      <c r="C2047" s="44" t="s">
        <v>4815</v>
      </c>
      <c r="D2047" s="44" t="s">
        <v>145</v>
      </c>
      <c r="E2047" s="44" t="s">
        <v>51</v>
      </c>
      <c r="G2047" s="44">
        <v>1066</v>
      </c>
      <c r="H2047" s="44" t="s">
        <v>52</v>
      </c>
    </row>
    <row r="2048" spans="1:8">
      <c r="A2048" s="31">
        <f>COUNTIF('BOM Atual ZPCS12'!F:F,B2048)+(1-(SUMIF(Invoice!$A:$A,$B2048,Invoice!$B:$B)/100000000000))</f>
        <v>1</v>
      </c>
      <c r="B2048" s="52" t="s">
        <v>4816</v>
      </c>
      <c r="C2048" s="44" t="s">
        <v>4817</v>
      </c>
      <c r="D2048" s="44" t="s">
        <v>145</v>
      </c>
      <c r="E2048" s="44" t="s">
        <v>51</v>
      </c>
      <c r="G2048" s="44">
        <v>1069</v>
      </c>
      <c r="H2048" s="44" t="s">
        <v>52</v>
      </c>
    </row>
    <row r="2049" spans="1:8">
      <c r="A2049" s="31">
        <f>COUNTIF('BOM Atual ZPCS12'!F:F,B2049)+(1-(SUMIF(Invoice!$A:$A,$B2049,Invoice!$B:$B)/100000000000))</f>
        <v>1</v>
      </c>
      <c r="B2049" s="52" t="s">
        <v>4818</v>
      </c>
      <c r="C2049" s="44" t="s">
        <v>4819</v>
      </c>
      <c r="D2049" s="44" t="s">
        <v>145</v>
      </c>
      <c r="E2049" s="44" t="s">
        <v>51</v>
      </c>
      <c r="G2049" s="44">
        <v>1069</v>
      </c>
      <c r="H2049" s="44" t="s">
        <v>52</v>
      </c>
    </row>
    <row r="2050" spans="1:8">
      <c r="A2050" s="31">
        <f>COUNTIF('BOM Atual ZPCS12'!F:F,B2050)+(1-(SUMIF(Invoice!$A:$A,$B2050,Invoice!$B:$B)/100000000000))</f>
        <v>1</v>
      </c>
      <c r="B2050" s="52" t="s">
        <v>4820</v>
      </c>
      <c r="C2050" s="44" t="s">
        <v>4817</v>
      </c>
      <c r="D2050" s="44" t="s">
        <v>145</v>
      </c>
      <c r="E2050" s="44" t="s">
        <v>51</v>
      </c>
      <c r="G2050" s="44">
        <v>1069</v>
      </c>
      <c r="H2050" s="44" t="s">
        <v>52</v>
      </c>
    </row>
    <row r="2051" spans="1:8">
      <c r="A2051" s="31">
        <f>COUNTIF('BOM Atual ZPCS12'!F:F,B2051)+(1-(SUMIF(Invoice!$A:$A,$B2051,Invoice!$B:$B)/100000000000))</f>
        <v>1</v>
      </c>
      <c r="B2051" s="52" t="s">
        <v>4821</v>
      </c>
      <c r="C2051" s="44" t="s">
        <v>4822</v>
      </c>
      <c r="D2051" s="44" t="s">
        <v>145</v>
      </c>
      <c r="E2051" s="44" t="s">
        <v>51</v>
      </c>
      <c r="G2051" s="44">
        <v>1069</v>
      </c>
      <c r="H2051" s="44" t="s">
        <v>52</v>
      </c>
    </row>
    <row r="2052" spans="1:8">
      <c r="A2052" s="31">
        <f>COUNTIF('BOM Atual ZPCS12'!F:F,B2052)+(1-(SUMIF(Invoice!$A:$A,$B2052,Invoice!$B:$B)/100000000000))</f>
        <v>1</v>
      </c>
      <c r="B2052" s="52" t="s">
        <v>4823</v>
      </c>
      <c r="C2052" s="44" t="s">
        <v>4824</v>
      </c>
      <c r="D2052" s="44" t="s">
        <v>145</v>
      </c>
      <c r="E2052" s="44" t="s">
        <v>51</v>
      </c>
      <c r="G2052" s="44">
        <v>1070</v>
      </c>
      <c r="H2052" s="44" t="s">
        <v>52</v>
      </c>
    </row>
    <row r="2053" spans="1:8">
      <c r="A2053" s="31">
        <f>COUNTIF('BOM Atual ZPCS12'!F:F,B2053)+(1-(SUMIF(Invoice!$A:$A,$B2053,Invoice!$B:$B)/100000000000))</f>
        <v>1</v>
      </c>
      <c r="B2053" s="52" t="s">
        <v>4825</v>
      </c>
      <c r="C2053" s="44" t="s">
        <v>4826</v>
      </c>
      <c r="D2053" s="44" t="s">
        <v>145</v>
      </c>
      <c r="E2053" s="44" t="s">
        <v>51</v>
      </c>
      <c r="G2053" s="44">
        <v>1070</v>
      </c>
      <c r="H2053" s="44" t="s">
        <v>52</v>
      </c>
    </row>
    <row r="2054" spans="1:8">
      <c r="A2054" s="31">
        <f>COUNTIF('BOM Atual ZPCS12'!F:F,B2054)+(1-(SUMIF(Invoice!$A:$A,$B2054,Invoice!$B:$B)/100000000000))</f>
        <v>1</v>
      </c>
      <c r="B2054" s="52" t="s">
        <v>4827</v>
      </c>
      <c r="C2054" s="44" t="s">
        <v>4828</v>
      </c>
      <c r="D2054" s="44" t="s">
        <v>145</v>
      </c>
      <c r="E2054" s="44" t="s">
        <v>51</v>
      </c>
      <c r="G2054" s="44">
        <v>1070</v>
      </c>
      <c r="H2054" s="44" t="s">
        <v>52</v>
      </c>
    </row>
    <row r="2055" spans="1:8">
      <c r="A2055" s="31">
        <f>COUNTIF('BOM Atual ZPCS12'!F:F,B2055)+(1-(SUMIF(Invoice!$A:$A,$B2055,Invoice!$B:$B)/100000000000))</f>
        <v>1</v>
      </c>
      <c r="B2055" s="52" t="s">
        <v>4829</v>
      </c>
      <c r="C2055" s="44" t="s">
        <v>4830</v>
      </c>
      <c r="D2055" s="44" t="s">
        <v>145</v>
      </c>
      <c r="E2055" s="44" t="s">
        <v>51</v>
      </c>
      <c r="G2055" s="44">
        <v>1070</v>
      </c>
      <c r="H2055" s="44" t="s">
        <v>52</v>
      </c>
    </row>
    <row r="2056" spans="1:8">
      <c r="A2056" s="31">
        <f>COUNTIF('BOM Atual ZPCS12'!F:F,B2056)+(1-(SUMIF(Invoice!$A:$A,$B2056,Invoice!$B:$B)/100000000000))</f>
        <v>1</v>
      </c>
      <c r="B2056" s="52" t="s">
        <v>4831</v>
      </c>
      <c r="C2056" s="44" t="s">
        <v>4832</v>
      </c>
      <c r="D2056" s="44" t="s">
        <v>145</v>
      </c>
      <c r="E2056" s="44" t="s">
        <v>51</v>
      </c>
      <c r="G2056" s="44">
        <v>1071</v>
      </c>
      <c r="H2056" s="44" t="s">
        <v>52</v>
      </c>
    </row>
    <row r="2057" spans="1:8">
      <c r="A2057" s="31">
        <f>COUNTIF('BOM Atual ZPCS12'!F:F,B2057)+(1-(SUMIF(Invoice!$A:$A,$B2057,Invoice!$B:$B)/100000000000))</f>
        <v>1</v>
      </c>
      <c r="B2057" s="52" t="s">
        <v>4833</v>
      </c>
      <c r="C2057" s="44" t="s">
        <v>4834</v>
      </c>
      <c r="D2057" s="44" t="s">
        <v>145</v>
      </c>
      <c r="E2057" s="44" t="s">
        <v>51</v>
      </c>
      <c r="G2057" s="44">
        <v>1071</v>
      </c>
      <c r="H2057" s="44" t="s">
        <v>52</v>
      </c>
    </row>
    <row r="2058" spans="1:8">
      <c r="A2058" s="31">
        <f>COUNTIF('BOM Atual ZPCS12'!F:F,B2058)+(1-(SUMIF(Invoice!$A:$A,$B2058,Invoice!$B:$B)/100000000000))</f>
        <v>1</v>
      </c>
      <c r="B2058" s="52" t="s">
        <v>4835</v>
      </c>
      <c r="C2058" s="44" t="s">
        <v>4832</v>
      </c>
      <c r="D2058" s="44" t="s">
        <v>145</v>
      </c>
      <c r="E2058" s="44" t="s">
        <v>51</v>
      </c>
      <c r="G2058" s="44">
        <v>1071</v>
      </c>
      <c r="H2058" s="44" t="s">
        <v>52</v>
      </c>
    </row>
    <row r="2059" spans="1:8">
      <c r="A2059" s="31">
        <f>COUNTIF('BOM Atual ZPCS12'!F:F,B2059)+(1-(SUMIF(Invoice!$A:$A,$B2059,Invoice!$B:$B)/100000000000))</f>
        <v>1</v>
      </c>
      <c r="B2059" s="52" t="s">
        <v>4836</v>
      </c>
      <c r="C2059" s="44" t="s">
        <v>4837</v>
      </c>
      <c r="D2059" s="44" t="s">
        <v>145</v>
      </c>
      <c r="E2059" s="44" t="s">
        <v>51</v>
      </c>
      <c r="G2059" s="44">
        <v>1071</v>
      </c>
      <c r="H2059" s="44" t="s">
        <v>52</v>
      </c>
    </row>
    <row r="2060" spans="1:8">
      <c r="A2060" s="31">
        <f>COUNTIF('BOM Atual ZPCS12'!F:F,B2060)+(1-(SUMIF(Invoice!$A:$A,$B2060,Invoice!$B:$B)/100000000000))</f>
        <v>1</v>
      </c>
      <c r="B2060" s="52" t="s">
        <v>4838</v>
      </c>
      <c r="C2060" s="44" t="s">
        <v>4839</v>
      </c>
      <c r="D2060" s="44" t="s">
        <v>145</v>
      </c>
      <c r="E2060" s="44" t="s">
        <v>51</v>
      </c>
      <c r="G2060" s="44">
        <v>1073</v>
      </c>
      <c r="H2060" s="44" t="s">
        <v>52</v>
      </c>
    </row>
    <row r="2061" spans="1:8">
      <c r="A2061" s="31">
        <f>COUNTIF('BOM Atual ZPCS12'!F:F,B2061)+(1-(SUMIF(Invoice!$A:$A,$B2061,Invoice!$B:$B)/100000000000))</f>
        <v>1</v>
      </c>
      <c r="B2061" s="52" t="s">
        <v>4840</v>
      </c>
      <c r="C2061" s="44" t="s">
        <v>4841</v>
      </c>
      <c r="D2061" s="44" t="s">
        <v>145</v>
      </c>
      <c r="E2061" s="44" t="s">
        <v>51</v>
      </c>
      <c r="G2061" s="44">
        <v>1073</v>
      </c>
      <c r="H2061" s="44" t="s">
        <v>52</v>
      </c>
    </row>
    <row r="2062" spans="1:8">
      <c r="A2062" s="31">
        <f>COUNTIF('BOM Atual ZPCS12'!F:F,B2062)+(1-(SUMIF(Invoice!$A:$A,$B2062,Invoice!$B:$B)/100000000000))</f>
        <v>1</v>
      </c>
      <c r="B2062" s="52" t="s">
        <v>4842</v>
      </c>
      <c r="C2062" s="44" t="s">
        <v>4843</v>
      </c>
      <c r="D2062" s="44" t="s">
        <v>145</v>
      </c>
      <c r="E2062" s="44" t="s">
        <v>51</v>
      </c>
      <c r="G2062" s="44">
        <v>1073</v>
      </c>
      <c r="H2062" s="44" t="s">
        <v>52</v>
      </c>
    </row>
    <row r="2063" spans="1:8">
      <c r="A2063" s="31">
        <f>COUNTIF('BOM Atual ZPCS12'!F:F,B2063)+(1-(SUMIF(Invoice!$A:$A,$B2063,Invoice!$B:$B)/100000000000))</f>
        <v>1</v>
      </c>
      <c r="B2063" s="52" t="s">
        <v>4844</v>
      </c>
      <c r="C2063" s="44" t="s">
        <v>4845</v>
      </c>
      <c r="D2063" s="44" t="s">
        <v>145</v>
      </c>
      <c r="E2063" s="44" t="s">
        <v>51</v>
      </c>
      <c r="G2063" s="44">
        <v>1073</v>
      </c>
      <c r="H2063" s="44" t="s">
        <v>52</v>
      </c>
    </row>
    <row r="2064" spans="1:8">
      <c r="A2064" s="31">
        <f>COUNTIF('BOM Atual ZPCS12'!F:F,B2064)+(1-(SUMIF(Invoice!$A:$A,$B2064,Invoice!$B:$B)/100000000000))</f>
        <v>1</v>
      </c>
      <c r="B2064" s="52" t="s">
        <v>4846</v>
      </c>
      <c r="C2064" s="44" t="s">
        <v>4847</v>
      </c>
      <c r="D2064" s="44" t="s">
        <v>145</v>
      </c>
      <c r="E2064" s="44" t="s">
        <v>51</v>
      </c>
      <c r="G2064" s="44">
        <v>1074</v>
      </c>
      <c r="H2064" s="44" t="s">
        <v>52</v>
      </c>
    </row>
    <row r="2065" spans="1:8">
      <c r="A2065" s="31">
        <f>COUNTIF('BOM Atual ZPCS12'!F:F,B2065)+(1-(SUMIF(Invoice!$A:$A,$B2065,Invoice!$B:$B)/100000000000))</f>
        <v>1</v>
      </c>
      <c r="B2065" s="52" t="s">
        <v>4848</v>
      </c>
      <c r="C2065" s="44" t="s">
        <v>4847</v>
      </c>
      <c r="D2065" s="44" t="s">
        <v>145</v>
      </c>
      <c r="E2065" s="44" t="s">
        <v>51</v>
      </c>
      <c r="G2065" s="44">
        <v>1074</v>
      </c>
      <c r="H2065" s="44" t="s">
        <v>52</v>
      </c>
    </row>
    <row r="2066" spans="1:8">
      <c r="A2066" s="31">
        <f>COUNTIF('BOM Atual ZPCS12'!F:F,B2066)+(1-(SUMIF(Invoice!$A:$A,$B2066,Invoice!$B:$B)/100000000000))</f>
        <v>1</v>
      </c>
      <c r="B2066" s="52" t="s">
        <v>4849</v>
      </c>
      <c r="C2066" s="44" t="s">
        <v>4850</v>
      </c>
      <c r="D2066" s="44" t="s">
        <v>145</v>
      </c>
      <c r="E2066" s="44" t="s">
        <v>51</v>
      </c>
      <c r="G2066" s="44">
        <v>1074</v>
      </c>
      <c r="H2066" s="44" t="s">
        <v>52</v>
      </c>
    </row>
    <row r="2067" spans="1:8">
      <c r="A2067" s="31">
        <f>COUNTIF('BOM Atual ZPCS12'!F:F,B2067)+(1-(SUMIF(Invoice!$A:$A,$B2067,Invoice!$B:$B)/100000000000))</f>
        <v>1</v>
      </c>
      <c r="B2067" s="52" t="s">
        <v>4851</v>
      </c>
      <c r="C2067" s="44" t="s">
        <v>4852</v>
      </c>
      <c r="D2067" s="44" t="s">
        <v>145</v>
      </c>
      <c r="E2067" s="44" t="s">
        <v>51</v>
      </c>
      <c r="G2067" s="44">
        <v>1074</v>
      </c>
      <c r="H2067" s="44" t="s">
        <v>52</v>
      </c>
    </row>
    <row r="2068" spans="1:8">
      <c r="A2068" s="31">
        <f>COUNTIF('BOM Atual ZPCS12'!F:F,B2068)+(1-(SUMIF(Invoice!$A:$A,$B2068,Invoice!$B:$B)/100000000000))</f>
        <v>1</v>
      </c>
      <c r="B2068" s="52" t="s">
        <v>4853</v>
      </c>
      <c r="C2068" s="44" t="s">
        <v>4854</v>
      </c>
      <c r="D2068" s="44" t="s">
        <v>145</v>
      </c>
      <c r="E2068" s="44" t="s">
        <v>51</v>
      </c>
      <c r="G2068" s="44">
        <v>1075</v>
      </c>
      <c r="H2068" s="44" t="s">
        <v>52</v>
      </c>
    </row>
    <row r="2069" spans="1:8">
      <c r="A2069" s="31">
        <f>COUNTIF('BOM Atual ZPCS12'!F:F,B2069)+(1-(SUMIF(Invoice!$A:$A,$B2069,Invoice!$B:$B)/100000000000))</f>
        <v>1</v>
      </c>
      <c r="B2069" s="52" t="s">
        <v>4855</v>
      </c>
      <c r="C2069" s="44" t="s">
        <v>4856</v>
      </c>
      <c r="D2069" s="44" t="s">
        <v>145</v>
      </c>
      <c r="E2069" s="44" t="s">
        <v>51</v>
      </c>
      <c r="G2069" s="44">
        <v>1075</v>
      </c>
      <c r="H2069" s="44" t="s">
        <v>52</v>
      </c>
    </row>
    <row r="2070" spans="1:8">
      <c r="A2070" s="31">
        <f>COUNTIF('BOM Atual ZPCS12'!F:F,B2070)+(1-(SUMIF(Invoice!$A:$A,$B2070,Invoice!$B:$B)/100000000000))</f>
        <v>1</v>
      </c>
      <c r="B2070" s="52" t="s">
        <v>4857</v>
      </c>
      <c r="C2070" s="44" t="s">
        <v>4858</v>
      </c>
      <c r="D2070" s="44" t="s">
        <v>145</v>
      </c>
      <c r="E2070" s="44" t="s">
        <v>51</v>
      </c>
      <c r="G2070" s="44">
        <v>1075</v>
      </c>
      <c r="H2070" s="44" t="s">
        <v>52</v>
      </c>
    </row>
    <row r="2071" spans="1:8">
      <c r="A2071" s="31">
        <f>COUNTIF('BOM Atual ZPCS12'!F:F,B2071)+(1-(SUMIF(Invoice!$A:$A,$B2071,Invoice!$B:$B)/100000000000))</f>
        <v>1</v>
      </c>
      <c r="B2071" s="52" t="s">
        <v>4859</v>
      </c>
      <c r="C2071" s="44" t="s">
        <v>4860</v>
      </c>
      <c r="D2071" s="44" t="s">
        <v>145</v>
      </c>
      <c r="E2071" s="44" t="s">
        <v>51</v>
      </c>
      <c r="G2071" s="44">
        <v>1075</v>
      </c>
      <c r="H2071" s="44" t="s">
        <v>52</v>
      </c>
    </row>
    <row r="2072" spans="1:8">
      <c r="A2072" s="31">
        <f>COUNTIF('BOM Atual ZPCS12'!F:F,B2072)+(1-(SUMIF(Invoice!$A:$A,$B2072,Invoice!$B:$B)/100000000000))</f>
        <v>2</v>
      </c>
      <c r="B2072" s="52" t="s">
        <v>809</v>
      </c>
      <c r="C2072" s="44" t="s">
        <v>810</v>
      </c>
      <c r="D2072" s="44" t="s">
        <v>145</v>
      </c>
      <c r="E2072" s="44" t="s">
        <v>51</v>
      </c>
      <c r="G2072" s="44">
        <v>1076</v>
      </c>
      <c r="H2072" s="44" t="s">
        <v>2435</v>
      </c>
    </row>
    <row r="2073" spans="1:8">
      <c r="A2073" s="31">
        <f>COUNTIF('BOM Atual ZPCS12'!F:F,B2073)+(1-(SUMIF(Invoice!$A:$A,$B2073,Invoice!$B:$B)/100000000000))</f>
        <v>1.9999999000000002</v>
      </c>
      <c r="B2073" s="52" t="s">
        <v>812</v>
      </c>
      <c r="C2073" s="44" t="s">
        <v>813</v>
      </c>
      <c r="D2073" s="44" t="s">
        <v>145</v>
      </c>
      <c r="E2073" s="44" t="s">
        <v>51</v>
      </c>
      <c r="G2073" s="44">
        <v>1076</v>
      </c>
      <c r="H2073" s="44" t="s">
        <v>2435</v>
      </c>
    </row>
    <row r="2074" spans="1:8">
      <c r="A2074" s="31">
        <f>COUNTIF('BOM Atual ZPCS12'!F:F,B2074)+(1-(SUMIF(Invoice!$A:$A,$B2074,Invoice!$B:$B)/100000000000))</f>
        <v>1</v>
      </c>
      <c r="B2074" s="52" t="s">
        <v>4861</v>
      </c>
      <c r="C2074" s="44" t="s">
        <v>4862</v>
      </c>
      <c r="D2074" s="44" t="s">
        <v>145</v>
      </c>
      <c r="E2074" s="44" t="s">
        <v>51</v>
      </c>
      <c r="G2074" s="44">
        <v>1076</v>
      </c>
      <c r="H2074" s="44" t="s">
        <v>2435</v>
      </c>
    </row>
    <row r="2075" spans="1:8">
      <c r="A2075" s="31">
        <f>COUNTIF('BOM Atual ZPCS12'!F:F,B2075)+(1-(SUMIF(Invoice!$A:$A,$B2075,Invoice!$B:$B)/100000000000))</f>
        <v>2</v>
      </c>
      <c r="B2075" s="52" t="s">
        <v>814</v>
      </c>
      <c r="C2075" s="44" t="s">
        <v>815</v>
      </c>
      <c r="D2075" s="44" t="s">
        <v>145</v>
      </c>
      <c r="E2075" s="44" t="s">
        <v>51</v>
      </c>
      <c r="G2075" s="44">
        <v>1076</v>
      </c>
      <c r="H2075" s="44" t="s">
        <v>2435</v>
      </c>
    </row>
    <row r="2076" spans="1:8">
      <c r="A2076" s="31">
        <f>COUNTIF('BOM Atual ZPCS12'!F:F,B2076)+(1-(SUMIF(Invoice!$A:$A,$B2076,Invoice!$B:$B)/100000000000))</f>
        <v>1</v>
      </c>
      <c r="B2076" s="52" t="s">
        <v>4863</v>
      </c>
      <c r="C2076" s="44" t="s">
        <v>4864</v>
      </c>
      <c r="D2076" s="44" t="s">
        <v>145</v>
      </c>
      <c r="E2076" s="44" t="s">
        <v>51</v>
      </c>
      <c r="G2076" s="44">
        <v>1077</v>
      </c>
      <c r="H2076" s="44" t="s">
        <v>2435</v>
      </c>
    </row>
    <row r="2077" spans="1:8">
      <c r="A2077" s="31">
        <f>COUNTIF('BOM Atual ZPCS12'!F:F,B2077)+(1-(SUMIF(Invoice!$A:$A,$B2077,Invoice!$B:$B)/100000000000))</f>
        <v>1</v>
      </c>
      <c r="B2077" s="52" t="s">
        <v>4865</v>
      </c>
      <c r="C2077" s="44" t="s">
        <v>4866</v>
      </c>
      <c r="D2077" s="44" t="s">
        <v>145</v>
      </c>
      <c r="E2077" s="44" t="s">
        <v>51</v>
      </c>
      <c r="G2077" s="44">
        <v>1077</v>
      </c>
      <c r="H2077" s="44" t="s">
        <v>2435</v>
      </c>
    </row>
    <row r="2078" spans="1:8">
      <c r="A2078" s="31">
        <f>COUNTIF('BOM Atual ZPCS12'!F:F,B2078)+(1-(SUMIF(Invoice!$A:$A,$B2078,Invoice!$B:$B)/100000000000))</f>
        <v>1</v>
      </c>
      <c r="B2078" s="52" t="s">
        <v>4867</v>
      </c>
      <c r="C2078" s="44" t="s">
        <v>4868</v>
      </c>
      <c r="D2078" s="44" t="s">
        <v>145</v>
      </c>
      <c r="E2078" s="44" t="s">
        <v>51</v>
      </c>
      <c r="G2078" s="44">
        <v>1077</v>
      </c>
      <c r="H2078" s="44" t="s">
        <v>2435</v>
      </c>
    </row>
    <row r="2079" spans="1:8">
      <c r="A2079" s="31">
        <f>COUNTIF('BOM Atual ZPCS12'!F:F,B2079)+(1-(SUMIF(Invoice!$A:$A,$B2079,Invoice!$B:$B)/100000000000))</f>
        <v>1</v>
      </c>
      <c r="B2079" s="52" t="s">
        <v>4869</v>
      </c>
      <c r="C2079" s="44" t="s">
        <v>4870</v>
      </c>
      <c r="D2079" s="44" t="s">
        <v>145</v>
      </c>
      <c r="E2079" s="44" t="s">
        <v>51</v>
      </c>
      <c r="G2079" s="44">
        <v>1077</v>
      </c>
      <c r="H2079" s="44" t="s">
        <v>2435</v>
      </c>
    </row>
    <row r="2080" spans="1:8">
      <c r="A2080" s="31">
        <f>COUNTIF('BOM Atual ZPCS12'!F:F,B2080)+(1-(SUMIF(Invoice!$A:$A,$B2080,Invoice!$B:$B)/100000000000))</f>
        <v>1</v>
      </c>
      <c r="B2080" s="52" t="s">
        <v>4871</v>
      </c>
      <c r="C2080" s="44" t="s">
        <v>4872</v>
      </c>
      <c r="D2080" s="44" t="s">
        <v>145</v>
      </c>
      <c r="E2080" s="44" t="s">
        <v>51</v>
      </c>
      <c r="G2080" s="44">
        <v>1078</v>
      </c>
      <c r="H2080" s="44" t="s">
        <v>52</v>
      </c>
    </row>
    <row r="2081" spans="1:8">
      <c r="A2081" s="31">
        <f>COUNTIF('BOM Atual ZPCS12'!F:F,B2081)+(1-(SUMIF(Invoice!$A:$A,$B2081,Invoice!$B:$B)/100000000000))</f>
        <v>1</v>
      </c>
      <c r="B2081" s="52" t="s">
        <v>4873</v>
      </c>
      <c r="C2081" s="44" t="s">
        <v>4874</v>
      </c>
      <c r="D2081" s="44" t="s">
        <v>145</v>
      </c>
      <c r="E2081" s="44" t="s">
        <v>51</v>
      </c>
      <c r="G2081" s="44">
        <v>1078</v>
      </c>
      <c r="H2081" s="44" t="s">
        <v>52</v>
      </c>
    </row>
    <row r="2082" spans="1:8">
      <c r="A2082" s="31">
        <f>COUNTIF('BOM Atual ZPCS12'!F:F,B2082)+(1-(SUMIF(Invoice!$A:$A,$B2082,Invoice!$B:$B)/100000000000))</f>
        <v>1</v>
      </c>
      <c r="B2082" s="52" t="s">
        <v>4875</v>
      </c>
      <c r="C2082" s="44" t="s">
        <v>4876</v>
      </c>
      <c r="D2082" s="44" t="s">
        <v>145</v>
      </c>
      <c r="E2082" s="44" t="s">
        <v>51</v>
      </c>
      <c r="G2082" s="44">
        <v>1078</v>
      </c>
      <c r="H2082" s="44" t="s">
        <v>52</v>
      </c>
    </row>
    <row r="2083" spans="1:8">
      <c r="A2083" s="31">
        <f>COUNTIF('BOM Atual ZPCS12'!F:F,B2083)+(1-(SUMIF(Invoice!$A:$A,$B2083,Invoice!$B:$B)/100000000000))</f>
        <v>1</v>
      </c>
      <c r="B2083" s="52" t="s">
        <v>4877</v>
      </c>
      <c r="C2083" s="44" t="s">
        <v>4878</v>
      </c>
      <c r="D2083" s="44" t="s">
        <v>145</v>
      </c>
      <c r="E2083" s="44" t="s">
        <v>51</v>
      </c>
      <c r="G2083" s="44">
        <v>1079</v>
      </c>
      <c r="H2083" s="44" t="s">
        <v>52</v>
      </c>
    </row>
    <row r="2084" spans="1:8">
      <c r="A2084" s="31">
        <f>COUNTIF('BOM Atual ZPCS12'!F:F,B2084)+(1-(SUMIF(Invoice!$A:$A,$B2084,Invoice!$B:$B)/100000000000))</f>
        <v>1</v>
      </c>
      <c r="B2084" s="52" t="s">
        <v>4879</v>
      </c>
      <c r="C2084" s="44" t="s">
        <v>4880</v>
      </c>
      <c r="D2084" s="44" t="s">
        <v>145</v>
      </c>
      <c r="E2084" s="44" t="s">
        <v>51</v>
      </c>
      <c r="G2084" s="44">
        <v>1079</v>
      </c>
      <c r="H2084" s="44" t="s">
        <v>52</v>
      </c>
    </row>
    <row r="2085" spans="1:8">
      <c r="A2085" s="31">
        <f>COUNTIF('BOM Atual ZPCS12'!F:F,B2085)+(1-(SUMIF(Invoice!$A:$A,$B2085,Invoice!$B:$B)/100000000000))</f>
        <v>1</v>
      </c>
      <c r="B2085" s="52" t="s">
        <v>4881</v>
      </c>
      <c r="C2085" s="44" t="s">
        <v>4882</v>
      </c>
      <c r="D2085" s="44" t="s">
        <v>145</v>
      </c>
      <c r="E2085" s="44" t="s">
        <v>51</v>
      </c>
      <c r="G2085" s="44">
        <v>1079</v>
      </c>
      <c r="H2085" s="44" t="s">
        <v>52</v>
      </c>
    </row>
    <row r="2086" spans="1:8">
      <c r="A2086" s="31">
        <f>COUNTIF('BOM Atual ZPCS12'!F:F,B2086)+(1-(SUMIF(Invoice!$A:$A,$B2086,Invoice!$B:$B)/100000000000))</f>
        <v>1</v>
      </c>
      <c r="B2086" s="52" t="s">
        <v>4883</v>
      </c>
      <c r="C2086" s="44" t="s">
        <v>4884</v>
      </c>
      <c r="D2086" s="44" t="s">
        <v>145</v>
      </c>
      <c r="E2086" s="44" t="s">
        <v>51</v>
      </c>
      <c r="G2086" s="44">
        <v>1079</v>
      </c>
      <c r="H2086" s="44" t="s">
        <v>52</v>
      </c>
    </row>
    <row r="2087" spans="1:8">
      <c r="A2087" s="31">
        <f>COUNTIF('BOM Atual ZPCS12'!F:F,B2087)+(1-(SUMIF(Invoice!$A:$A,$B2087,Invoice!$B:$B)/100000000000))</f>
        <v>1</v>
      </c>
      <c r="B2087" s="52" t="s">
        <v>4885</v>
      </c>
      <c r="C2087" s="44" t="s">
        <v>4886</v>
      </c>
      <c r="D2087" s="44" t="s">
        <v>145</v>
      </c>
      <c r="E2087" s="44" t="s">
        <v>51</v>
      </c>
      <c r="G2087" s="44">
        <v>1080</v>
      </c>
      <c r="H2087" s="44" t="s">
        <v>52</v>
      </c>
    </row>
    <row r="2088" spans="1:8">
      <c r="A2088" s="31">
        <f>COUNTIF('BOM Atual ZPCS12'!F:F,B2088)+(1-(SUMIF(Invoice!$A:$A,$B2088,Invoice!$B:$B)/100000000000))</f>
        <v>1</v>
      </c>
      <c r="B2088" s="52" t="s">
        <v>4887</v>
      </c>
      <c r="C2088" s="44" t="s">
        <v>4888</v>
      </c>
      <c r="D2088" s="44" t="s">
        <v>145</v>
      </c>
      <c r="E2088" s="44" t="s">
        <v>51</v>
      </c>
      <c r="G2088" s="44">
        <v>1080</v>
      </c>
      <c r="H2088" s="44" t="s">
        <v>52</v>
      </c>
    </row>
    <row r="2089" spans="1:8">
      <c r="A2089" s="31">
        <f>COUNTIF('BOM Atual ZPCS12'!F:F,B2089)+(1-(SUMIF(Invoice!$A:$A,$B2089,Invoice!$B:$B)/100000000000))</f>
        <v>1</v>
      </c>
      <c r="B2089" s="52" t="s">
        <v>4889</v>
      </c>
      <c r="C2089" s="44" t="s">
        <v>4888</v>
      </c>
      <c r="D2089" s="44" t="s">
        <v>145</v>
      </c>
      <c r="E2089" s="44" t="s">
        <v>51</v>
      </c>
      <c r="G2089" s="44">
        <v>1080</v>
      </c>
      <c r="H2089" s="44" t="s">
        <v>52</v>
      </c>
    </row>
    <row r="2090" spans="1:8">
      <c r="A2090" s="31">
        <f>COUNTIF('BOM Atual ZPCS12'!F:F,B2090)+(1-(SUMIF(Invoice!$A:$A,$B2090,Invoice!$B:$B)/100000000000))</f>
        <v>1</v>
      </c>
      <c r="B2090" s="52" t="s">
        <v>4890</v>
      </c>
      <c r="C2090" s="44" t="s">
        <v>4891</v>
      </c>
      <c r="D2090" s="44" t="s">
        <v>145</v>
      </c>
      <c r="E2090" s="44" t="s">
        <v>51</v>
      </c>
      <c r="G2090" s="44">
        <v>1080</v>
      </c>
      <c r="H2090" s="44" t="s">
        <v>52</v>
      </c>
    </row>
    <row r="2091" spans="1:8">
      <c r="A2091" s="31">
        <f>COUNTIF('BOM Atual ZPCS12'!F:F,B2091)+(1-(SUMIF(Invoice!$A:$A,$B2091,Invoice!$B:$B)/100000000000))</f>
        <v>1</v>
      </c>
      <c r="B2091" s="52" t="s">
        <v>4892</v>
      </c>
      <c r="C2091" s="44" t="s">
        <v>4893</v>
      </c>
      <c r="D2091" s="44" t="s">
        <v>145</v>
      </c>
      <c r="E2091" s="44" t="s">
        <v>51</v>
      </c>
      <c r="G2091" s="44">
        <v>1081</v>
      </c>
      <c r="H2091" s="44" t="s">
        <v>52</v>
      </c>
    </row>
    <row r="2092" spans="1:8">
      <c r="A2092" s="31">
        <f>COUNTIF('BOM Atual ZPCS12'!F:F,B2092)+(1-(SUMIF(Invoice!$A:$A,$B2092,Invoice!$B:$B)/100000000000))</f>
        <v>1</v>
      </c>
      <c r="B2092" s="52" t="s">
        <v>4894</v>
      </c>
      <c r="C2092" s="44" t="s">
        <v>4895</v>
      </c>
      <c r="D2092" s="44" t="s">
        <v>145</v>
      </c>
      <c r="E2092" s="44" t="s">
        <v>51</v>
      </c>
      <c r="G2092" s="44">
        <v>1081</v>
      </c>
      <c r="H2092" s="44" t="s">
        <v>52</v>
      </c>
    </row>
    <row r="2093" spans="1:8">
      <c r="A2093" s="31">
        <f>COUNTIF('BOM Atual ZPCS12'!F:F,B2093)+(1-(SUMIF(Invoice!$A:$A,$B2093,Invoice!$B:$B)/100000000000))</f>
        <v>1</v>
      </c>
      <c r="B2093" s="52" t="s">
        <v>4896</v>
      </c>
      <c r="C2093" s="44" t="s">
        <v>4893</v>
      </c>
      <c r="D2093" s="44" t="s">
        <v>145</v>
      </c>
      <c r="E2093" s="44" t="s">
        <v>51</v>
      </c>
      <c r="G2093" s="44">
        <v>1081</v>
      </c>
      <c r="H2093" s="44" t="s">
        <v>52</v>
      </c>
    </row>
    <row r="2094" spans="1:8">
      <c r="A2094" s="31">
        <f>COUNTIF('BOM Atual ZPCS12'!F:F,B2094)+(1-(SUMIF(Invoice!$A:$A,$B2094,Invoice!$B:$B)/100000000000))</f>
        <v>1</v>
      </c>
      <c r="B2094" s="52" t="s">
        <v>4897</v>
      </c>
      <c r="C2094" s="44" t="s">
        <v>4898</v>
      </c>
      <c r="D2094" s="44" t="s">
        <v>145</v>
      </c>
      <c r="E2094" s="44" t="s">
        <v>51</v>
      </c>
      <c r="G2094" s="44">
        <v>1081</v>
      </c>
      <c r="H2094" s="44" t="s">
        <v>52</v>
      </c>
    </row>
    <row r="2095" spans="1:8">
      <c r="A2095" s="31">
        <f>COUNTIF('BOM Atual ZPCS12'!F:F,B2095)+(1-(SUMIF(Invoice!$A:$A,$B2095,Invoice!$B:$B)/100000000000))</f>
        <v>1.9999999000000002</v>
      </c>
      <c r="B2095" s="52" t="s">
        <v>929</v>
      </c>
      <c r="C2095" s="44" t="s">
        <v>4899</v>
      </c>
      <c r="D2095" s="44" t="s">
        <v>145</v>
      </c>
      <c r="E2095" s="44" t="s">
        <v>51</v>
      </c>
      <c r="G2095" s="44">
        <v>1082</v>
      </c>
      <c r="H2095" s="44" t="s">
        <v>2435</v>
      </c>
    </row>
    <row r="2096" spans="1:8">
      <c r="A2096" s="31">
        <f>COUNTIF('BOM Atual ZPCS12'!F:F,B2096)+(1-(SUMIF(Invoice!$A:$A,$B2096,Invoice!$B:$B)/100000000000))</f>
        <v>2</v>
      </c>
      <c r="B2096" s="52" t="s">
        <v>932</v>
      </c>
      <c r="C2096" s="44" t="s">
        <v>933</v>
      </c>
      <c r="D2096" s="44" t="s">
        <v>145</v>
      </c>
      <c r="E2096" s="44" t="s">
        <v>51</v>
      </c>
      <c r="G2096" s="44">
        <v>1082</v>
      </c>
      <c r="H2096" s="44" t="s">
        <v>2435</v>
      </c>
    </row>
    <row r="2097" spans="1:8">
      <c r="A2097" s="31">
        <f>COUNTIF('BOM Atual ZPCS12'!F:F,B2097)+(1-(SUMIF(Invoice!$A:$A,$B2097,Invoice!$B:$B)/100000000000))</f>
        <v>1</v>
      </c>
      <c r="B2097" s="52" t="s">
        <v>4900</v>
      </c>
      <c r="C2097" s="44" t="s">
        <v>4899</v>
      </c>
      <c r="D2097" s="44" t="s">
        <v>145</v>
      </c>
      <c r="E2097" s="44" t="s">
        <v>51</v>
      </c>
      <c r="G2097" s="44">
        <v>1082</v>
      </c>
      <c r="H2097" s="44" t="s">
        <v>2435</v>
      </c>
    </row>
    <row r="2098" spans="1:8">
      <c r="A2098" s="31">
        <f>COUNTIF('BOM Atual ZPCS12'!F:F,B2098)+(1-(SUMIF(Invoice!$A:$A,$B2098,Invoice!$B:$B)/100000000000))</f>
        <v>2</v>
      </c>
      <c r="B2098" s="52" t="s">
        <v>934</v>
      </c>
      <c r="C2098" s="44" t="s">
        <v>935</v>
      </c>
      <c r="D2098" s="44" t="s">
        <v>145</v>
      </c>
      <c r="E2098" s="44" t="s">
        <v>51</v>
      </c>
      <c r="G2098" s="44">
        <v>1082</v>
      </c>
      <c r="H2098" s="44" t="s">
        <v>2435</v>
      </c>
    </row>
    <row r="2099" spans="1:8">
      <c r="A2099" s="31">
        <f>COUNTIF('BOM Atual ZPCS12'!F:F,B2099)+(1-(SUMIF(Invoice!$A:$A,$B2099,Invoice!$B:$B)/100000000000))</f>
        <v>1</v>
      </c>
      <c r="B2099" s="52" t="s">
        <v>4901</v>
      </c>
      <c r="C2099" s="44" t="s">
        <v>4902</v>
      </c>
      <c r="D2099" s="44" t="s">
        <v>145</v>
      </c>
      <c r="E2099" s="44" t="s">
        <v>51</v>
      </c>
      <c r="G2099" s="44">
        <v>1083</v>
      </c>
      <c r="H2099" s="44" t="s">
        <v>52</v>
      </c>
    </row>
    <row r="2100" spans="1:8">
      <c r="A2100" s="31">
        <f>COUNTIF('BOM Atual ZPCS12'!F:F,B2100)+(1-(SUMIF(Invoice!$A:$A,$B2100,Invoice!$B:$B)/100000000000))</f>
        <v>1</v>
      </c>
      <c r="B2100" s="52" t="s">
        <v>4903</v>
      </c>
      <c r="C2100" s="44" t="s">
        <v>4904</v>
      </c>
      <c r="D2100" s="44" t="s">
        <v>145</v>
      </c>
      <c r="E2100" s="44" t="s">
        <v>51</v>
      </c>
      <c r="G2100" s="44">
        <v>1083</v>
      </c>
      <c r="H2100" s="44" t="s">
        <v>52</v>
      </c>
    </row>
    <row r="2101" spans="1:8">
      <c r="A2101" s="31">
        <f>COUNTIF('BOM Atual ZPCS12'!F:F,B2101)+(1-(SUMIF(Invoice!$A:$A,$B2101,Invoice!$B:$B)/100000000000))</f>
        <v>1</v>
      </c>
      <c r="B2101" s="52" t="s">
        <v>4905</v>
      </c>
      <c r="C2101" s="44" t="s">
        <v>4906</v>
      </c>
      <c r="D2101" s="44" t="s">
        <v>145</v>
      </c>
      <c r="E2101" s="44" t="s">
        <v>51</v>
      </c>
      <c r="G2101" s="44">
        <v>1083</v>
      </c>
      <c r="H2101" s="44" t="s">
        <v>52</v>
      </c>
    </row>
    <row r="2102" spans="1:8">
      <c r="A2102" s="31">
        <f>COUNTIF('BOM Atual ZPCS12'!F:F,B2102)+(1-(SUMIF(Invoice!$A:$A,$B2102,Invoice!$B:$B)/100000000000))</f>
        <v>1</v>
      </c>
      <c r="B2102" s="52" t="s">
        <v>4907</v>
      </c>
      <c r="C2102" s="44" t="s">
        <v>4908</v>
      </c>
      <c r="D2102" s="44" t="s">
        <v>145</v>
      </c>
      <c r="E2102" s="44" t="s">
        <v>51</v>
      </c>
      <c r="G2102" s="44">
        <v>1083</v>
      </c>
      <c r="H2102" s="44" t="s">
        <v>52</v>
      </c>
    </row>
    <row r="2103" spans="1:8">
      <c r="A2103" s="31">
        <f>COUNTIF('BOM Atual ZPCS12'!F:F,B2103)+(1-(SUMIF(Invoice!$A:$A,$B2103,Invoice!$B:$B)/100000000000))</f>
        <v>1</v>
      </c>
      <c r="B2103" s="52" t="s">
        <v>4909</v>
      </c>
      <c r="C2103" s="44" t="s">
        <v>4910</v>
      </c>
      <c r="D2103" s="44" t="s">
        <v>145</v>
      </c>
      <c r="E2103" s="44" t="s">
        <v>51</v>
      </c>
      <c r="G2103" s="44">
        <v>1084</v>
      </c>
      <c r="H2103" s="44" t="s">
        <v>52</v>
      </c>
    </row>
    <row r="2104" spans="1:8">
      <c r="A2104" s="31">
        <f>COUNTIF('BOM Atual ZPCS12'!F:F,B2104)+(1-(SUMIF(Invoice!$A:$A,$B2104,Invoice!$B:$B)/100000000000))</f>
        <v>1</v>
      </c>
      <c r="B2104" s="52" t="s">
        <v>4911</v>
      </c>
      <c r="C2104" s="44" t="s">
        <v>4912</v>
      </c>
      <c r="D2104" s="44" t="s">
        <v>145</v>
      </c>
      <c r="E2104" s="44" t="s">
        <v>51</v>
      </c>
      <c r="G2104" s="44">
        <v>1084</v>
      </c>
      <c r="H2104" s="44" t="s">
        <v>52</v>
      </c>
    </row>
    <row r="2105" spans="1:8">
      <c r="A2105" s="31">
        <f>COUNTIF('BOM Atual ZPCS12'!F:F,B2105)+(1-(SUMIF(Invoice!$A:$A,$B2105,Invoice!$B:$B)/100000000000))</f>
        <v>1</v>
      </c>
      <c r="B2105" s="52" t="s">
        <v>4913</v>
      </c>
      <c r="C2105" s="44" t="s">
        <v>4914</v>
      </c>
      <c r="D2105" s="44" t="s">
        <v>145</v>
      </c>
      <c r="E2105" s="44" t="s">
        <v>51</v>
      </c>
      <c r="G2105" s="44">
        <v>1084</v>
      </c>
      <c r="H2105" s="44" t="s">
        <v>52</v>
      </c>
    </row>
    <row r="2106" spans="1:8">
      <c r="A2106" s="31">
        <f>COUNTIF('BOM Atual ZPCS12'!F:F,B2106)+(1-(SUMIF(Invoice!$A:$A,$B2106,Invoice!$B:$B)/100000000000))</f>
        <v>1</v>
      </c>
      <c r="B2106" s="52" t="s">
        <v>4915</v>
      </c>
      <c r="C2106" s="44" t="s">
        <v>4916</v>
      </c>
      <c r="D2106" s="44" t="s">
        <v>145</v>
      </c>
      <c r="E2106" s="44" t="s">
        <v>51</v>
      </c>
      <c r="G2106" s="44">
        <v>1084</v>
      </c>
      <c r="H2106" s="44" t="s">
        <v>52</v>
      </c>
    </row>
    <row r="2107" spans="1:8">
      <c r="A2107" s="31">
        <f>COUNTIF('BOM Atual ZPCS12'!F:F,B2107)+(1-(SUMIF(Invoice!$A:$A,$B2107,Invoice!$B:$B)/100000000000))</f>
        <v>1</v>
      </c>
      <c r="B2107" s="52" t="s">
        <v>4917</v>
      </c>
      <c r="C2107" s="44" t="s">
        <v>4918</v>
      </c>
      <c r="D2107" s="44" t="s">
        <v>145</v>
      </c>
      <c r="E2107" s="44" t="s">
        <v>51</v>
      </c>
      <c r="G2107" s="44">
        <v>1085</v>
      </c>
      <c r="H2107" s="44" t="s">
        <v>52</v>
      </c>
    </row>
    <row r="2108" spans="1:8">
      <c r="A2108" s="31">
        <f>COUNTIF('BOM Atual ZPCS12'!F:F,B2108)+(1-(SUMIF(Invoice!$A:$A,$B2108,Invoice!$B:$B)/100000000000))</f>
        <v>1</v>
      </c>
      <c r="B2108" s="52" t="s">
        <v>4919</v>
      </c>
      <c r="C2108" s="44" t="s">
        <v>4920</v>
      </c>
      <c r="D2108" s="44" t="s">
        <v>145</v>
      </c>
      <c r="E2108" s="44" t="s">
        <v>51</v>
      </c>
      <c r="G2108" s="44">
        <v>1085</v>
      </c>
      <c r="H2108" s="44" t="s">
        <v>52</v>
      </c>
    </row>
    <row r="2109" spans="1:8">
      <c r="A2109" s="31">
        <f>COUNTIF('BOM Atual ZPCS12'!F:F,B2109)+(1-(SUMIF(Invoice!$A:$A,$B2109,Invoice!$B:$B)/100000000000))</f>
        <v>1</v>
      </c>
      <c r="B2109" s="52" t="s">
        <v>4921</v>
      </c>
      <c r="C2109" s="44" t="s">
        <v>4918</v>
      </c>
      <c r="D2109" s="44" t="s">
        <v>145</v>
      </c>
      <c r="E2109" s="44" t="s">
        <v>51</v>
      </c>
      <c r="G2109" s="44">
        <v>1085</v>
      </c>
      <c r="H2109" s="44" t="s">
        <v>52</v>
      </c>
    </row>
    <row r="2110" spans="1:8">
      <c r="A2110" s="31">
        <f>COUNTIF('BOM Atual ZPCS12'!F:F,B2110)+(1-(SUMIF(Invoice!$A:$A,$B2110,Invoice!$B:$B)/100000000000))</f>
        <v>1</v>
      </c>
      <c r="B2110" s="52" t="s">
        <v>4922</v>
      </c>
      <c r="C2110" s="44" t="s">
        <v>4923</v>
      </c>
      <c r="D2110" s="44" t="s">
        <v>145</v>
      </c>
      <c r="E2110" s="44" t="s">
        <v>51</v>
      </c>
      <c r="G2110" s="44">
        <v>1085</v>
      </c>
      <c r="H2110" s="44" t="s">
        <v>52</v>
      </c>
    </row>
    <row r="2111" spans="1:8">
      <c r="A2111" s="31">
        <f>COUNTIF('BOM Atual ZPCS12'!F:F,B2111)+(1-(SUMIF(Invoice!$A:$A,$B2111,Invoice!$B:$B)/100000000000))</f>
        <v>1</v>
      </c>
      <c r="B2111" s="52" t="s">
        <v>4924</v>
      </c>
      <c r="C2111" s="44" t="s">
        <v>4925</v>
      </c>
      <c r="D2111" s="44" t="s">
        <v>145</v>
      </c>
      <c r="E2111" s="44" t="s">
        <v>51</v>
      </c>
      <c r="G2111" s="44">
        <v>1086</v>
      </c>
      <c r="H2111" s="44" t="s">
        <v>52</v>
      </c>
    </row>
    <row r="2112" spans="1:8">
      <c r="A2112" s="31">
        <f>COUNTIF('BOM Atual ZPCS12'!F:F,B2112)+(1-(SUMIF(Invoice!$A:$A,$B2112,Invoice!$B:$B)/100000000000))</f>
        <v>1</v>
      </c>
      <c r="B2112" s="52" t="s">
        <v>4926</v>
      </c>
      <c r="C2112" s="44" t="s">
        <v>4927</v>
      </c>
      <c r="D2112" s="44" t="s">
        <v>145</v>
      </c>
      <c r="E2112" s="44" t="s">
        <v>51</v>
      </c>
      <c r="G2112" s="44">
        <v>1086</v>
      </c>
      <c r="H2112" s="44" t="s">
        <v>52</v>
      </c>
    </row>
    <row r="2113" spans="1:8">
      <c r="A2113" s="31">
        <f>COUNTIF('BOM Atual ZPCS12'!F:F,B2113)+(1-(SUMIF(Invoice!$A:$A,$B2113,Invoice!$B:$B)/100000000000))</f>
        <v>1</v>
      </c>
      <c r="B2113" s="52" t="s">
        <v>4928</v>
      </c>
      <c r="C2113" s="44" t="s">
        <v>4929</v>
      </c>
      <c r="D2113" s="44" t="s">
        <v>145</v>
      </c>
      <c r="E2113" s="44" t="s">
        <v>51</v>
      </c>
      <c r="G2113" s="44">
        <v>1086</v>
      </c>
      <c r="H2113" s="44" t="s">
        <v>52</v>
      </c>
    </row>
    <row r="2114" spans="1:8">
      <c r="A2114" s="31">
        <f>COUNTIF('BOM Atual ZPCS12'!F:F,B2114)+(1-(SUMIF(Invoice!$A:$A,$B2114,Invoice!$B:$B)/100000000000))</f>
        <v>1</v>
      </c>
      <c r="B2114" s="52" t="s">
        <v>4930</v>
      </c>
      <c r="C2114" s="44" t="s">
        <v>4931</v>
      </c>
      <c r="D2114" s="44" t="s">
        <v>145</v>
      </c>
      <c r="E2114" s="44" t="s">
        <v>51</v>
      </c>
      <c r="G2114" s="44">
        <v>1086</v>
      </c>
      <c r="H2114" s="44" t="s">
        <v>52</v>
      </c>
    </row>
    <row r="2115" spans="1:8">
      <c r="A2115" s="31">
        <f>COUNTIF('BOM Atual ZPCS12'!F:F,B2115)+(1-(SUMIF(Invoice!$A:$A,$B2115,Invoice!$B:$B)/100000000000))</f>
        <v>1</v>
      </c>
      <c r="B2115" s="52" t="s">
        <v>4932</v>
      </c>
      <c r="C2115" s="44" t="s">
        <v>4933</v>
      </c>
      <c r="D2115" s="44" t="s">
        <v>145</v>
      </c>
      <c r="E2115" s="44" t="s">
        <v>51</v>
      </c>
      <c r="G2115" s="44">
        <v>1088</v>
      </c>
      <c r="H2115" s="44" t="s">
        <v>52</v>
      </c>
    </row>
    <row r="2116" spans="1:8">
      <c r="A2116" s="31">
        <f>COUNTIF('BOM Atual ZPCS12'!F:F,B2116)+(1-(SUMIF(Invoice!$A:$A,$B2116,Invoice!$B:$B)/100000000000))</f>
        <v>1</v>
      </c>
      <c r="B2116" s="52" t="s">
        <v>4934</v>
      </c>
      <c r="C2116" s="44" t="s">
        <v>4935</v>
      </c>
      <c r="D2116" s="44" t="s">
        <v>145</v>
      </c>
      <c r="E2116" s="44" t="s">
        <v>51</v>
      </c>
      <c r="G2116" s="44">
        <v>1088</v>
      </c>
      <c r="H2116" s="44" t="s">
        <v>52</v>
      </c>
    </row>
    <row r="2117" spans="1:8">
      <c r="A2117" s="31">
        <f>COUNTIF('BOM Atual ZPCS12'!F:F,B2117)+(1-(SUMIF(Invoice!$A:$A,$B2117,Invoice!$B:$B)/100000000000))</f>
        <v>1</v>
      </c>
      <c r="B2117" s="52" t="s">
        <v>4936</v>
      </c>
      <c r="C2117" s="44" t="s">
        <v>4937</v>
      </c>
      <c r="D2117" s="44" t="s">
        <v>145</v>
      </c>
      <c r="E2117" s="44" t="s">
        <v>51</v>
      </c>
      <c r="G2117" s="44">
        <v>1088</v>
      </c>
      <c r="H2117" s="44" t="s">
        <v>52</v>
      </c>
    </row>
    <row r="2118" spans="1:8">
      <c r="A2118" s="31">
        <f>COUNTIF('BOM Atual ZPCS12'!F:F,B2118)+(1-(SUMIF(Invoice!$A:$A,$B2118,Invoice!$B:$B)/100000000000))</f>
        <v>1</v>
      </c>
      <c r="B2118" s="52" t="s">
        <v>4938</v>
      </c>
      <c r="C2118" s="44" t="s">
        <v>4939</v>
      </c>
      <c r="D2118" s="44" t="s">
        <v>145</v>
      </c>
      <c r="E2118" s="44" t="s">
        <v>51</v>
      </c>
      <c r="G2118" s="44">
        <v>1088</v>
      </c>
      <c r="H2118" s="44" t="s">
        <v>52</v>
      </c>
    </row>
    <row r="2119" spans="1:8">
      <c r="A2119" s="31">
        <f>COUNTIF('BOM Atual ZPCS12'!F:F,B2119)+(1-(SUMIF(Invoice!$A:$A,$B2119,Invoice!$B:$B)/100000000000))</f>
        <v>1</v>
      </c>
      <c r="B2119" s="52" t="s">
        <v>4940</v>
      </c>
      <c r="C2119" s="44" t="s">
        <v>4941</v>
      </c>
      <c r="D2119" s="44" t="s">
        <v>145</v>
      </c>
      <c r="E2119" s="44" t="s">
        <v>51</v>
      </c>
      <c r="G2119" s="44">
        <v>1089</v>
      </c>
      <c r="H2119" s="44" t="s">
        <v>52</v>
      </c>
    </row>
    <row r="2120" spans="1:8">
      <c r="A2120" s="31">
        <f>COUNTIF('BOM Atual ZPCS12'!F:F,B2120)+(1-(SUMIF(Invoice!$A:$A,$B2120,Invoice!$B:$B)/100000000000))</f>
        <v>1</v>
      </c>
      <c r="B2120" s="52" t="s">
        <v>4942</v>
      </c>
      <c r="C2120" s="44" t="s">
        <v>4943</v>
      </c>
      <c r="D2120" s="44" t="s">
        <v>145</v>
      </c>
      <c r="E2120" s="44" t="s">
        <v>51</v>
      </c>
      <c r="G2120" s="44">
        <v>1089</v>
      </c>
      <c r="H2120" s="44" t="s">
        <v>52</v>
      </c>
    </row>
    <row r="2121" spans="1:8">
      <c r="A2121" s="31">
        <f>COUNTIF('BOM Atual ZPCS12'!F:F,B2121)+(1-(SUMIF(Invoice!$A:$A,$B2121,Invoice!$B:$B)/100000000000))</f>
        <v>1</v>
      </c>
      <c r="B2121" s="52" t="s">
        <v>4944</v>
      </c>
      <c r="C2121" s="44" t="s">
        <v>4941</v>
      </c>
      <c r="D2121" s="44" t="s">
        <v>145</v>
      </c>
      <c r="E2121" s="44" t="s">
        <v>51</v>
      </c>
      <c r="G2121" s="44">
        <v>1089</v>
      </c>
      <c r="H2121" s="44" t="s">
        <v>52</v>
      </c>
    </row>
    <row r="2122" spans="1:8">
      <c r="A2122" s="31">
        <f>COUNTIF('BOM Atual ZPCS12'!F:F,B2122)+(1-(SUMIF(Invoice!$A:$A,$B2122,Invoice!$B:$B)/100000000000))</f>
        <v>1</v>
      </c>
      <c r="B2122" s="52" t="s">
        <v>4945</v>
      </c>
      <c r="C2122" s="44" t="s">
        <v>4946</v>
      </c>
      <c r="D2122" s="44" t="s">
        <v>145</v>
      </c>
      <c r="E2122" s="44" t="s">
        <v>51</v>
      </c>
      <c r="G2122" s="44">
        <v>1089</v>
      </c>
      <c r="H2122" s="44" t="s">
        <v>52</v>
      </c>
    </row>
    <row r="2123" spans="1:8">
      <c r="A2123" s="31">
        <f>COUNTIF('BOM Atual ZPCS12'!F:F,B2123)+(1-(SUMIF(Invoice!$A:$A,$B2123,Invoice!$B:$B)/100000000000))</f>
        <v>1</v>
      </c>
      <c r="B2123" s="52" t="s">
        <v>4947</v>
      </c>
      <c r="C2123" s="44" t="s">
        <v>4948</v>
      </c>
      <c r="D2123" s="44" t="s">
        <v>145</v>
      </c>
      <c r="E2123" s="44" t="s">
        <v>51</v>
      </c>
      <c r="G2123" s="44">
        <v>1090</v>
      </c>
      <c r="H2123" s="44" t="s">
        <v>52</v>
      </c>
    </row>
    <row r="2124" spans="1:8">
      <c r="A2124" s="31">
        <f>COUNTIF('BOM Atual ZPCS12'!F:F,B2124)+(1-(SUMIF(Invoice!$A:$A,$B2124,Invoice!$B:$B)/100000000000))</f>
        <v>1</v>
      </c>
      <c r="B2124" s="52" t="s">
        <v>4949</v>
      </c>
      <c r="C2124" s="44" t="s">
        <v>4950</v>
      </c>
      <c r="D2124" s="44" t="s">
        <v>145</v>
      </c>
      <c r="E2124" s="44" t="s">
        <v>51</v>
      </c>
      <c r="G2124" s="44">
        <v>1090</v>
      </c>
      <c r="H2124" s="44" t="s">
        <v>52</v>
      </c>
    </row>
    <row r="2125" spans="1:8">
      <c r="A2125" s="31">
        <f>COUNTIF('BOM Atual ZPCS12'!F:F,B2125)+(1-(SUMIF(Invoice!$A:$A,$B2125,Invoice!$B:$B)/100000000000))</f>
        <v>1</v>
      </c>
      <c r="B2125" s="52" t="s">
        <v>4951</v>
      </c>
      <c r="C2125" s="44" t="s">
        <v>4952</v>
      </c>
      <c r="D2125" s="44" t="s">
        <v>145</v>
      </c>
      <c r="E2125" s="44" t="s">
        <v>51</v>
      </c>
      <c r="G2125" s="44">
        <v>1090</v>
      </c>
      <c r="H2125" s="44" t="s">
        <v>52</v>
      </c>
    </row>
    <row r="2126" spans="1:8">
      <c r="A2126" s="31">
        <f>COUNTIF('BOM Atual ZPCS12'!F:F,B2126)+(1-(SUMIF(Invoice!$A:$A,$B2126,Invoice!$B:$B)/100000000000))</f>
        <v>1</v>
      </c>
      <c r="B2126" s="52" t="s">
        <v>4953</v>
      </c>
      <c r="C2126" s="44" t="s">
        <v>4954</v>
      </c>
      <c r="D2126" s="44" t="s">
        <v>145</v>
      </c>
      <c r="E2126" s="44" t="s">
        <v>51</v>
      </c>
      <c r="G2126" s="44">
        <v>1090</v>
      </c>
      <c r="H2126" s="44" t="s">
        <v>52</v>
      </c>
    </row>
    <row r="2127" spans="1:8">
      <c r="A2127" s="31">
        <f>COUNTIF('BOM Atual ZPCS12'!F:F,B2127)+(1-(SUMIF(Invoice!$A:$A,$B2127,Invoice!$B:$B)/100000000000))</f>
        <v>1</v>
      </c>
      <c r="B2127" s="52" t="s">
        <v>4955</v>
      </c>
      <c r="C2127" s="44" t="s">
        <v>4956</v>
      </c>
      <c r="D2127" s="44" t="s">
        <v>145</v>
      </c>
      <c r="E2127" s="44" t="s">
        <v>51</v>
      </c>
      <c r="G2127" s="44">
        <v>1091</v>
      </c>
      <c r="H2127" s="44" t="s">
        <v>52</v>
      </c>
    </row>
    <row r="2128" spans="1:8">
      <c r="A2128" s="31">
        <f>COUNTIF('BOM Atual ZPCS12'!F:F,B2128)+(1-(SUMIF(Invoice!$A:$A,$B2128,Invoice!$B:$B)/100000000000))</f>
        <v>1</v>
      </c>
      <c r="B2128" s="52" t="s">
        <v>4957</v>
      </c>
      <c r="C2128" s="44" t="s">
        <v>4956</v>
      </c>
      <c r="D2128" s="44" t="s">
        <v>145</v>
      </c>
      <c r="E2128" s="44" t="s">
        <v>51</v>
      </c>
      <c r="G2128" s="44">
        <v>1091</v>
      </c>
      <c r="H2128" s="44" t="s">
        <v>52</v>
      </c>
    </row>
    <row r="2129" spans="1:8">
      <c r="A2129" s="31">
        <f>COUNTIF('BOM Atual ZPCS12'!F:F,B2129)+(1-(SUMIF(Invoice!$A:$A,$B2129,Invoice!$B:$B)/100000000000))</f>
        <v>1</v>
      </c>
      <c r="B2129" s="52" t="s">
        <v>4958</v>
      </c>
      <c r="C2129" s="44" t="s">
        <v>4959</v>
      </c>
      <c r="D2129" s="44" t="s">
        <v>145</v>
      </c>
      <c r="E2129" s="44" t="s">
        <v>51</v>
      </c>
      <c r="G2129" s="44">
        <v>1091</v>
      </c>
      <c r="H2129" s="44" t="s">
        <v>52</v>
      </c>
    </row>
    <row r="2130" spans="1:8">
      <c r="A2130" s="31">
        <f>COUNTIF('BOM Atual ZPCS12'!F:F,B2130)+(1-(SUMIF(Invoice!$A:$A,$B2130,Invoice!$B:$B)/100000000000))</f>
        <v>1</v>
      </c>
      <c r="B2130" s="52" t="s">
        <v>4960</v>
      </c>
      <c r="C2130" s="44" t="s">
        <v>4961</v>
      </c>
      <c r="D2130" s="44" t="s">
        <v>145</v>
      </c>
      <c r="E2130" s="44" t="s">
        <v>51</v>
      </c>
      <c r="G2130" s="44">
        <v>1092</v>
      </c>
      <c r="H2130" s="44" t="s">
        <v>52</v>
      </c>
    </row>
    <row r="2131" spans="1:8">
      <c r="A2131" s="31">
        <f>COUNTIF('BOM Atual ZPCS12'!F:F,B2131)+(1-(SUMIF(Invoice!$A:$A,$B2131,Invoice!$B:$B)/100000000000))</f>
        <v>1</v>
      </c>
      <c r="B2131" s="52" t="s">
        <v>4962</v>
      </c>
      <c r="C2131" s="44" t="s">
        <v>4963</v>
      </c>
      <c r="D2131" s="44" t="s">
        <v>145</v>
      </c>
      <c r="E2131" s="44" t="s">
        <v>51</v>
      </c>
      <c r="G2131" s="44">
        <v>1092</v>
      </c>
      <c r="H2131" s="44" t="s">
        <v>52</v>
      </c>
    </row>
    <row r="2132" spans="1:8">
      <c r="A2132" s="31">
        <f>COUNTIF('BOM Atual ZPCS12'!F:F,B2132)+(1-(SUMIF(Invoice!$A:$A,$B2132,Invoice!$B:$B)/100000000000))</f>
        <v>1</v>
      </c>
      <c r="B2132" s="52" t="s">
        <v>4964</v>
      </c>
      <c r="C2132" s="44" t="s">
        <v>4965</v>
      </c>
      <c r="D2132" s="44" t="s">
        <v>145</v>
      </c>
      <c r="E2132" s="44" t="s">
        <v>51</v>
      </c>
      <c r="G2132" s="44">
        <v>1092</v>
      </c>
      <c r="H2132" s="44" t="s">
        <v>52</v>
      </c>
    </row>
    <row r="2133" spans="1:8">
      <c r="A2133" s="31">
        <f>COUNTIF('BOM Atual ZPCS12'!F:F,B2133)+(1-(SUMIF(Invoice!$A:$A,$B2133,Invoice!$B:$B)/100000000000))</f>
        <v>1</v>
      </c>
      <c r="B2133" s="52" t="s">
        <v>4966</v>
      </c>
      <c r="C2133" s="44" t="s">
        <v>4967</v>
      </c>
      <c r="D2133" s="44" t="s">
        <v>145</v>
      </c>
      <c r="E2133" s="44" t="s">
        <v>51</v>
      </c>
      <c r="G2133" s="44">
        <v>1092</v>
      </c>
      <c r="H2133" s="44" t="s">
        <v>52</v>
      </c>
    </row>
    <row r="2134" spans="1:8">
      <c r="A2134" s="31">
        <f>COUNTIF('BOM Atual ZPCS12'!F:F,B2134)+(1-(SUMIF(Invoice!$A:$A,$B2134,Invoice!$B:$B)/100000000000))</f>
        <v>1</v>
      </c>
      <c r="B2134" s="52" t="s">
        <v>4968</v>
      </c>
      <c r="C2134" s="44" t="s">
        <v>4969</v>
      </c>
      <c r="D2134" s="44" t="s">
        <v>145</v>
      </c>
      <c r="E2134" s="44" t="s">
        <v>51</v>
      </c>
      <c r="G2134" s="44">
        <v>1093</v>
      </c>
      <c r="H2134" s="44" t="s">
        <v>52</v>
      </c>
    </row>
    <row r="2135" spans="1:8">
      <c r="A2135" s="31">
        <f>COUNTIF('BOM Atual ZPCS12'!F:F,B2135)+(1-(SUMIF(Invoice!$A:$A,$B2135,Invoice!$B:$B)/100000000000))</f>
        <v>1</v>
      </c>
      <c r="B2135" s="52" t="s">
        <v>4970</v>
      </c>
      <c r="C2135" s="44" t="s">
        <v>4971</v>
      </c>
      <c r="D2135" s="44" t="s">
        <v>145</v>
      </c>
      <c r="E2135" s="44" t="s">
        <v>51</v>
      </c>
      <c r="G2135" s="44">
        <v>1093</v>
      </c>
      <c r="H2135" s="44" t="s">
        <v>52</v>
      </c>
    </row>
    <row r="2136" spans="1:8">
      <c r="A2136" s="31">
        <f>COUNTIF('BOM Atual ZPCS12'!F:F,B2136)+(1-(SUMIF(Invoice!$A:$A,$B2136,Invoice!$B:$B)/100000000000))</f>
        <v>1</v>
      </c>
      <c r="B2136" s="52" t="s">
        <v>4972</v>
      </c>
      <c r="C2136" s="44" t="s">
        <v>4969</v>
      </c>
      <c r="D2136" s="44" t="s">
        <v>145</v>
      </c>
      <c r="E2136" s="44" t="s">
        <v>51</v>
      </c>
      <c r="G2136" s="44">
        <v>1093</v>
      </c>
      <c r="H2136" s="44" t="s">
        <v>52</v>
      </c>
    </row>
    <row r="2137" spans="1:8">
      <c r="A2137" s="31">
        <f>COUNTIF('BOM Atual ZPCS12'!F:F,B2137)+(1-(SUMIF(Invoice!$A:$A,$B2137,Invoice!$B:$B)/100000000000))</f>
        <v>1</v>
      </c>
      <c r="B2137" s="52" t="s">
        <v>4973</v>
      </c>
      <c r="C2137" s="44" t="s">
        <v>4974</v>
      </c>
      <c r="D2137" s="44" t="s">
        <v>145</v>
      </c>
      <c r="E2137" s="44" t="s">
        <v>51</v>
      </c>
      <c r="G2137" s="44">
        <v>1093</v>
      </c>
      <c r="H2137" s="44" t="s">
        <v>52</v>
      </c>
    </row>
    <row r="2138" spans="1:8">
      <c r="A2138" s="31">
        <f>COUNTIF('BOM Atual ZPCS12'!F:F,B2138)+(1-(SUMIF(Invoice!$A:$A,$B2138,Invoice!$B:$B)/100000000000))</f>
        <v>1</v>
      </c>
      <c r="B2138" s="52" t="s">
        <v>4975</v>
      </c>
      <c r="C2138" s="44" t="s">
        <v>4976</v>
      </c>
      <c r="D2138" s="44" t="s">
        <v>145</v>
      </c>
      <c r="E2138" s="44" t="s">
        <v>51</v>
      </c>
      <c r="G2138" s="44">
        <v>1094</v>
      </c>
      <c r="H2138" s="44" t="s">
        <v>52</v>
      </c>
    </row>
    <row r="2139" spans="1:8">
      <c r="A2139" s="31">
        <f>COUNTIF('BOM Atual ZPCS12'!F:F,B2139)+(1-(SUMIF(Invoice!$A:$A,$B2139,Invoice!$B:$B)/100000000000))</f>
        <v>1</v>
      </c>
      <c r="B2139" s="52" t="s">
        <v>4977</v>
      </c>
      <c r="C2139" s="44" t="s">
        <v>4978</v>
      </c>
      <c r="D2139" s="44" t="s">
        <v>145</v>
      </c>
      <c r="E2139" s="44" t="s">
        <v>51</v>
      </c>
      <c r="G2139" s="44">
        <v>1094</v>
      </c>
      <c r="H2139" s="44" t="s">
        <v>52</v>
      </c>
    </row>
    <row r="2140" spans="1:8">
      <c r="A2140" s="31">
        <f>COUNTIF('BOM Atual ZPCS12'!F:F,B2140)+(1-(SUMIF(Invoice!$A:$A,$B2140,Invoice!$B:$B)/100000000000))</f>
        <v>1</v>
      </c>
      <c r="B2140" s="52" t="s">
        <v>4979</v>
      </c>
      <c r="C2140" s="44" t="s">
        <v>4980</v>
      </c>
      <c r="D2140" s="44" t="s">
        <v>145</v>
      </c>
      <c r="E2140" s="44" t="s">
        <v>51</v>
      </c>
      <c r="G2140" s="44">
        <v>1094</v>
      </c>
      <c r="H2140" s="44" t="s">
        <v>52</v>
      </c>
    </row>
    <row r="2141" spans="1:8">
      <c r="A2141" s="31">
        <f>COUNTIF('BOM Atual ZPCS12'!F:F,B2141)+(1-(SUMIF(Invoice!$A:$A,$B2141,Invoice!$B:$B)/100000000000))</f>
        <v>1</v>
      </c>
      <c r="B2141" s="52" t="s">
        <v>4981</v>
      </c>
      <c r="C2141" s="44" t="s">
        <v>4982</v>
      </c>
      <c r="D2141" s="44" t="s">
        <v>145</v>
      </c>
      <c r="E2141" s="44" t="s">
        <v>51</v>
      </c>
      <c r="G2141" s="44">
        <v>1094</v>
      </c>
      <c r="H2141" s="44" t="s">
        <v>52</v>
      </c>
    </row>
    <row r="2142" spans="1:8">
      <c r="A2142" s="31">
        <f>COUNTIF('BOM Atual ZPCS12'!F:F,B2142)+(1-(SUMIF(Invoice!$A:$A,$B2142,Invoice!$B:$B)/100000000000))</f>
        <v>1</v>
      </c>
      <c r="B2142" s="52" t="s">
        <v>4983</v>
      </c>
      <c r="C2142" s="44" t="s">
        <v>4984</v>
      </c>
      <c r="D2142" s="44" t="s">
        <v>145</v>
      </c>
      <c r="E2142" s="44" t="s">
        <v>51</v>
      </c>
      <c r="G2142" s="44">
        <v>1095</v>
      </c>
      <c r="H2142" s="44" t="s">
        <v>52</v>
      </c>
    </row>
    <row r="2143" spans="1:8">
      <c r="A2143" s="31">
        <f>COUNTIF('BOM Atual ZPCS12'!F:F,B2143)+(1-(SUMIF(Invoice!$A:$A,$B2143,Invoice!$B:$B)/100000000000))</f>
        <v>1</v>
      </c>
      <c r="B2143" s="52" t="s">
        <v>4985</v>
      </c>
      <c r="C2143" s="44" t="s">
        <v>4986</v>
      </c>
      <c r="D2143" s="44" t="s">
        <v>145</v>
      </c>
      <c r="E2143" s="44" t="s">
        <v>51</v>
      </c>
      <c r="G2143" s="44">
        <v>1095</v>
      </c>
      <c r="H2143" s="44" t="s">
        <v>52</v>
      </c>
    </row>
    <row r="2144" spans="1:8">
      <c r="A2144" s="31">
        <f>COUNTIF('BOM Atual ZPCS12'!F:F,B2144)+(1-(SUMIF(Invoice!$A:$A,$B2144,Invoice!$B:$B)/100000000000))</f>
        <v>1</v>
      </c>
      <c r="B2144" s="52" t="s">
        <v>4987</v>
      </c>
      <c r="C2144" s="44" t="s">
        <v>4984</v>
      </c>
      <c r="D2144" s="44" t="s">
        <v>145</v>
      </c>
      <c r="E2144" s="44" t="s">
        <v>51</v>
      </c>
      <c r="G2144" s="44">
        <v>1095</v>
      </c>
      <c r="H2144" s="44" t="s">
        <v>52</v>
      </c>
    </row>
    <row r="2145" spans="1:8">
      <c r="A2145" s="31">
        <f>COUNTIF('BOM Atual ZPCS12'!F:F,B2145)+(1-(SUMIF(Invoice!$A:$A,$B2145,Invoice!$B:$B)/100000000000))</f>
        <v>1</v>
      </c>
      <c r="B2145" s="52" t="s">
        <v>4988</v>
      </c>
      <c r="C2145" s="44" t="s">
        <v>4989</v>
      </c>
      <c r="D2145" s="44" t="s">
        <v>145</v>
      </c>
      <c r="E2145" s="44" t="s">
        <v>51</v>
      </c>
      <c r="G2145" s="44">
        <v>1096</v>
      </c>
      <c r="H2145" s="44" t="s">
        <v>52</v>
      </c>
    </row>
    <row r="2146" spans="1:8">
      <c r="A2146" s="31">
        <f>COUNTIF('BOM Atual ZPCS12'!F:F,B2146)+(1-(SUMIF(Invoice!$A:$A,$B2146,Invoice!$B:$B)/100000000000))</f>
        <v>1</v>
      </c>
      <c r="B2146" s="52" t="s">
        <v>4990</v>
      </c>
      <c r="C2146" s="44" t="s">
        <v>4991</v>
      </c>
      <c r="D2146" s="44" t="s">
        <v>145</v>
      </c>
      <c r="E2146" s="44" t="s">
        <v>51</v>
      </c>
      <c r="G2146" s="44">
        <v>1096</v>
      </c>
      <c r="H2146" s="44" t="s">
        <v>52</v>
      </c>
    </row>
    <row r="2147" spans="1:8">
      <c r="A2147" s="31">
        <f>COUNTIF('BOM Atual ZPCS12'!F:F,B2147)+(1-(SUMIF(Invoice!$A:$A,$B2147,Invoice!$B:$B)/100000000000))</f>
        <v>1</v>
      </c>
      <c r="B2147" s="52" t="s">
        <v>4992</v>
      </c>
      <c r="C2147" s="44" t="s">
        <v>4989</v>
      </c>
      <c r="D2147" s="44" t="s">
        <v>145</v>
      </c>
      <c r="E2147" s="44" t="s">
        <v>51</v>
      </c>
      <c r="G2147" s="44">
        <v>1096</v>
      </c>
      <c r="H2147" s="44" t="s">
        <v>52</v>
      </c>
    </row>
    <row r="2148" spans="1:8">
      <c r="A2148" s="31">
        <f>COUNTIF('BOM Atual ZPCS12'!F:F,B2148)+(1-(SUMIF(Invoice!$A:$A,$B2148,Invoice!$B:$B)/100000000000))</f>
        <v>1</v>
      </c>
      <c r="B2148" s="52" t="s">
        <v>4993</v>
      </c>
      <c r="C2148" s="44" t="s">
        <v>4994</v>
      </c>
      <c r="D2148" s="44" t="s">
        <v>145</v>
      </c>
      <c r="E2148" s="44" t="s">
        <v>51</v>
      </c>
      <c r="G2148" s="44">
        <v>1096</v>
      </c>
      <c r="H2148" s="44" t="s">
        <v>52</v>
      </c>
    </row>
    <row r="2149" spans="1:8">
      <c r="A2149" s="31">
        <f>COUNTIF('BOM Atual ZPCS12'!F:F,B2149)+(1-(SUMIF(Invoice!$A:$A,$B2149,Invoice!$B:$B)/100000000000))</f>
        <v>1</v>
      </c>
      <c r="B2149" s="52" t="s">
        <v>4995</v>
      </c>
      <c r="C2149" s="44" t="s">
        <v>4996</v>
      </c>
      <c r="D2149" s="44" t="s">
        <v>145</v>
      </c>
      <c r="E2149" s="44" t="s">
        <v>51</v>
      </c>
      <c r="G2149" s="44">
        <v>1097</v>
      </c>
      <c r="H2149" s="44" t="s">
        <v>52</v>
      </c>
    </row>
    <row r="2150" spans="1:8">
      <c r="A2150" s="31">
        <f>COUNTIF('BOM Atual ZPCS12'!F:F,B2150)+(1-(SUMIF(Invoice!$A:$A,$B2150,Invoice!$B:$B)/100000000000))</f>
        <v>1</v>
      </c>
      <c r="B2150" s="52" t="s">
        <v>4997</v>
      </c>
      <c r="C2150" s="44" t="s">
        <v>4998</v>
      </c>
      <c r="D2150" s="44" t="s">
        <v>145</v>
      </c>
      <c r="E2150" s="44" t="s">
        <v>51</v>
      </c>
      <c r="G2150" s="44">
        <v>1097</v>
      </c>
      <c r="H2150" s="44" t="s">
        <v>52</v>
      </c>
    </row>
    <row r="2151" spans="1:8">
      <c r="A2151" s="31">
        <f>COUNTIF('BOM Atual ZPCS12'!F:F,B2151)+(1-(SUMIF(Invoice!$A:$A,$B2151,Invoice!$B:$B)/100000000000))</f>
        <v>1</v>
      </c>
      <c r="B2151" s="52" t="s">
        <v>4999</v>
      </c>
      <c r="C2151" s="44" t="s">
        <v>5000</v>
      </c>
      <c r="D2151" s="44" t="s">
        <v>145</v>
      </c>
      <c r="E2151" s="44" t="s">
        <v>51</v>
      </c>
      <c r="G2151" s="44">
        <v>1097</v>
      </c>
      <c r="H2151" s="44" t="s">
        <v>52</v>
      </c>
    </row>
    <row r="2152" spans="1:8">
      <c r="A2152" s="31">
        <f>COUNTIF('BOM Atual ZPCS12'!F:F,B2152)+(1-(SUMIF(Invoice!$A:$A,$B2152,Invoice!$B:$B)/100000000000))</f>
        <v>1</v>
      </c>
      <c r="B2152" s="52" t="s">
        <v>5001</v>
      </c>
      <c r="C2152" s="44" t="s">
        <v>5002</v>
      </c>
      <c r="D2152" s="44" t="s">
        <v>145</v>
      </c>
      <c r="E2152" s="44" t="s">
        <v>51</v>
      </c>
      <c r="G2152" s="44">
        <v>1098</v>
      </c>
      <c r="H2152" s="44" t="s">
        <v>52</v>
      </c>
    </row>
    <row r="2153" spans="1:8">
      <c r="A2153" s="31">
        <f>COUNTIF('BOM Atual ZPCS12'!F:F,B2153)+(1-(SUMIF(Invoice!$A:$A,$B2153,Invoice!$B:$B)/100000000000))</f>
        <v>1</v>
      </c>
      <c r="B2153" s="52" t="s">
        <v>5003</v>
      </c>
      <c r="C2153" s="44" t="s">
        <v>5002</v>
      </c>
      <c r="D2153" s="44" t="s">
        <v>145</v>
      </c>
      <c r="E2153" s="44" t="s">
        <v>51</v>
      </c>
      <c r="G2153" s="44">
        <v>1098</v>
      </c>
      <c r="H2153" s="44" t="s">
        <v>52</v>
      </c>
    </row>
    <row r="2154" spans="1:8">
      <c r="A2154" s="31">
        <f>COUNTIF('BOM Atual ZPCS12'!F:F,B2154)+(1-(SUMIF(Invoice!$A:$A,$B2154,Invoice!$B:$B)/100000000000))</f>
        <v>1</v>
      </c>
      <c r="B2154" s="52" t="s">
        <v>5004</v>
      </c>
      <c r="C2154" s="44" t="s">
        <v>5002</v>
      </c>
      <c r="D2154" s="44" t="s">
        <v>145</v>
      </c>
      <c r="E2154" s="44" t="s">
        <v>51</v>
      </c>
      <c r="G2154" s="44">
        <v>1098</v>
      </c>
      <c r="H2154" s="44" t="s">
        <v>52</v>
      </c>
    </row>
    <row r="2155" spans="1:8">
      <c r="A2155" s="31">
        <f>COUNTIF('BOM Atual ZPCS12'!F:F,B2155)+(1-(SUMIF(Invoice!$A:$A,$B2155,Invoice!$B:$B)/100000000000))</f>
        <v>1</v>
      </c>
      <c r="B2155" s="52" t="s">
        <v>5005</v>
      </c>
      <c r="C2155" s="44" t="s">
        <v>5006</v>
      </c>
      <c r="D2155" s="44" t="s">
        <v>145</v>
      </c>
      <c r="E2155" s="44" t="s">
        <v>51</v>
      </c>
      <c r="G2155" s="44">
        <v>1098</v>
      </c>
      <c r="H2155" s="44" t="s">
        <v>52</v>
      </c>
    </row>
    <row r="2156" spans="1:8">
      <c r="A2156" s="31">
        <f>COUNTIF('BOM Atual ZPCS12'!F:F,B2156)+(1-(SUMIF(Invoice!$A:$A,$B2156,Invoice!$B:$B)/100000000000))</f>
        <v>1</v>
      </c>
      <c r="B2156" s="52" t="s">
        <v>5007</v>
      </c>
      <c r="C2156" s="44" t="s">
        <v>5008</v>
      </c>
      <c r="D2156" s="44" t="s">
        <v>145</v>
      </c>
      <c r="E2156" s="44" t="s">
        <v>51</v>
      </c>
      <c r="G2156" s="44">
        <v>1100</v>
      </c>
      <c r="H2156" s="44" t="s">
        <v>52</v>
      </c>
    </row>
    <row r="2157" spans="1:8">
      <c r="A2157" s="31">
        <f>COUNTIF('BOM Atual ZPCS12'!F:F,B2157)+(1-(SUMIF(Invoice!$A:$A,$B2157,Invoice!$B:$B)/100000000000))</f>
        <v>1</v>
      </c>
      <c r="B2157" s="52" t="s">
        <v>5009</v>
      </c>
      <c r="C2157" s="44" t="s">
        <v>5010</v>
      </c>
      <c r="D2157" s="44" t="s">
        <v>145</v>
      </c>
      <c r="E2157" s="44" t="s">
        <v>51</v>
      </c>
      <c r="G2157" s="44">
        <v>1100</v>
      </c>
      <c r="H2157" s="44" t="s">
        <v>52</v>
      </c>
    </row>
    <row r="2158" spans="1:8">
      <c r="A2158" s="31">
        <f>COUNTIF('BOM Atual ZPCS12'!F:F,B2158)+(1-(SUMIF(Invoice!$A:$A,$B2158,Invoice!$B:$B)/100000000000))</f>
        <v>1</v>
      </c>
      <c r="B2158" s="52" t="s">
        <v>5011</v>
      </c>
      <c r="C2158" s="44" t="s">
        <v>5008</v>
      </c>
      <c r="D2158" s="44" t="s">
        <v>145</v>
      </c>
      <c r="E2158" s="44" t="s">
        <v>51</v>
      </c>
      <c r="G2158" s="44">
        <v>1100</v>
      </c>
      <c r="H2158" s="44" t="s">
        <v>52</v>
      </c>
    </row>
    <row r="2159" spans="1:8">
      <c r="A2159" s="31">
        <f>COUNTIF('BOM Atual ZPCS12'!F:F,B2159)+(1-(SUMIF(Invoice!$A:$A,$B2159,Invoice!$B:$B)/100000000000))</f>
        <v>1</v>
      </c>
      <c r="B2159" s="52" t="s">
        <v>5012</v>
      </c>
      <c r="C2159" s="44" t="s">
        <v>5013</v>
      </c>
      <c r="D2159" s="44" t="s">
        <v>145</v>
      </c>
      <c r="E2159" s="44" t="s">
        <v>51</v>
      </c>
      <c r="G2159" s="44">
        <v>1100</v>
      </c>
      <c r="H2159" s="44" t="s">
        <v>52</v>
      </c>
    </row>
    <row r="2160" spans="1:8">
      <c r="A2160" s="31">
        <f>COUNTIF('BOM Atual ZPCS12'!F:F,B2160)+(1-(SUMIF(Invoice!$A:$A,$B2160,Invoice!$B:$B)/100000000000))</f>
        <v>1</v>
      </c>
      <c r="B2160" s="52" t="s">
        <v>1080</v>
      </c>
      <c r="C2160" s="44" t="s">
        <v>5014</v>
      </c>
      <c r="D2160" s="44" t="s">
        <v>145</v>
      </c>
      <c r="E2160" s="44" t="s">
        <v>51</v>
      </c>
      <c r="G2160" s="44">
        <v>1101</v>
      </c>
      <c r="H2160" s="44" t="s">
        <v>2435</v>
      </c>
    </row>
    <row r="2161" spans="1:8">
      <c r="A2161" s="31">
        <f>COUNTIF('BOM Atual ZPCS12'!F:F,B2161)+(1-(SUMIF(Invoice!$A:$A,$B2161,Invoice!$B:$B)/100000000000))</f>
        <v>1</v>
      </c>
      <c r="B2161" s="52" t="s">
        <v>1081</v>
      </c>
      <c r="C2161" s="44" t="s">
        <v>5014</v>
      </c>
      <c r="D2161" s="44" t="s">
        <v>145</v>
      </c>
      <c r="E2161" s="44" t="s">
        <v>51</v>
      </c>
      <c r="G2161" s="44">
        <v>1101</v>
      </c>
      <c r="H2161" s="44" t="s">
        <v>2435</v>
      </c>
    </row>
    <row r="2162" spans="1:8">
      <c r="A2162" s="31">
        <f>COUNTIF('BOM Atual ZPCS12'!F:F,B2162)+(1-(SUMIF(Invoice!$A:$A,$B2162,Invoice!$B:$B)/100000000000))</f>
        <v>1</v>
      </c>
      <c r="B2162" s="52" t="s">
        <v>5015</v>
      </c>
      <c r="C2162" s="44" t="s">
        <v>5014</v>
      </c>
      <c r="D2162" s="44" t="s">
        <v>145</v>
      </c>
      <c r="E2162" s="44" t="s">
        <v>51</v>
      </c>
      <c r="G2162" s="44">
        <v>1101</v>
      </c>
      <c r="H2162" s="44" t="s">
        <v>2435</v>
      </c>
    </row>
    <row r="2163" spans="1:8">
      <c r="A2163" s="31">
        <f>COUNTIF('BOM Atual ZPCS12'!F:F,B2163)+(1-(SUMIF(Invoice!$A:$A,$B2163,Invoice!$B:$B)/100000000000))</f>
        <v>1</v>
      </c>
      <c r="B2163" s="52" t="s">
        <v>5016</v>
      </c>
      <c r="C2163" s="44" t="s">
        <v>5017</v>
      </c>
      <c r="D2163" s="44" t="s">
        <v>145</v>
      </c>
      <c r="E2163" s="44" t="s">
        <v>51</v>
      </c>
      <c r="G2163" s="44">
        <v>1103</v>
      </c>
      <c r="H2163" s="44" t="s">
        <v>52</v>
      </c>
    </row>
    <row r="2164" spans="1:8">
      <c r="A2164" s="31">
        <f>COUNTIF('BOM Atual ZPCS12'!F:F,B2164)+(1-(SUMIF(Invoice!$A:$A,$B2164,Invoice!$B:$B)/100000000000))</f>
        <v>1</v>
      </c>
      <c r="B2164" s="52" t="s">
        <v>5018</v>
      </c>
      <c r="C2164" s="44" t="s">
        <v>5019</v>
      </c>
      <c r="D2164" s="44" t="s">
        <v>145</v>
      </c>
      <c r="E2164" s="44" t="s">
        <v>51</v>
      </c>
      <c r="G2164" s="44">
        <v>1103</v>
      </c>
      <c r="H2164" s="44" t="s">
        <v>52</v>
      </c>
    </row>
    <row r="2165" spans="1:8">
      <c r="A2165" s="31">
        <f>COUNTIF('BOM Atual ZPCS12'!F:F,B2165)+(1-(SUMIF(Invoice!$A:$A,$B2165,Invoice!$B:$B)/100000000000))</f>
        <v>1</v>
      </c>
      <c r="B2165" s="52" t="s">
        <v>5020</v>
      </c>
      <c r="C2165" s="44" t="s">
        <v>5021</v>
      </c>
      <c r="D2165" s="44" t="s">
        <v>145</v>
      </c>
      <c r="E2165" s="44" t="s">
        <v>51</v>
      </c>
      <c r="G2165" s="44">
        <v>1103</v>
      </c>
      <c r="H2165" s="44" t="s">
        <v>52</v>
      </c>
    </row>
    <row r="2166" spans="1:8">
      <c r="A2166" s="31">
        <f>COUNTIF('BOM Atual ZPCS12'!F:F,B2166)+(1-(SUMIF(Invoice!$A:$A,$B2166,Invoice!$B:$B)/100000000000))</f>
        <v>1</v>
      </c>
      <c r="B2166" s="52" t="s">
        <v>5022</v>
      </c>
      <c r="C2166" s="44" t="s">
        <v>5023</v>
      </c>
      <c r="D2166" s="44" t="s">
        <v>145</v>
      </c>
      <c r="E2166" s="44" t="s">
        <v>51</v>
      </c>
      <c r="G2166" s="44">
        <v>1103</v>
      </c>
      <c r="H2166" s="44" t="s">
        <v>52</v>
      </c>
    </row>
    <row r="2167" spans="1:8">
      <c r="A2167" s="31">
        <f>COUNTIF('BOM Atual ZPCS12'!F:F,B2167)+(1-(SUMIF(Invoice!$A:$A,$B2167,Invoice!$B:$B)/100000000000))</f>
        <v>1</v>
      </c>
      <c r="B2167" s="52" t="s">
        <v>5024</v>
      </c>
      <c r="C2167" s="44" t="s">
        <v>5025</v>
      </c>
      <c r="D2167" s="44" t="s">
        <v>145</v>
      </c>
      <c r="E2167" s="44" t="s">
        <v>51</v>
      </c>
      <c r="G2167" s="44">
        <v>1104</v>
      </c>
      <c r="H2167" s="44" t="s">
        <v>52</v>
      </c>
    </row>
    <row r="2168" spans="1:8">
      <c r="A2168" s="31">
        <f>COUNTIF('BOM Atual ZPCS12'!F:F,B2168)+(1-(SUMIF(Invoice!$A:$A,$B2168,Invoice!$B:$B)/100000000000))</f>
        <v>1</v>
      </c>
      <c r="B2168" s="52" t="s">
        <v>5026</v>
      </c>
      <c r="C2168" s="44" t="s">
        <v>5027</v>
      </c>
      <c r="D2168" s="44" t="s">
        <v>145</v>
      </c>
      <c r="E2168" s="44" t="s">
        <v>51</v>
      </c>
      <c r="G2168" s="44">
        <v>1104</v>
      </c>
      <c r="H2168" s="44" t="s">
        <v>52</v>
      </c>
    </row>
    <row r="2169" spans="1:8">
      <c r="A2169" s="31">
        <f>COUNTIF('BOM Atual ZPCS12'!F:F,B2169)+(1-(SUMIF(Invoice!$A:$A,$B2169,Invoice!$B:$B)/100000000000))</f>
        <v>1</v>
      </c>
      <c r="B2169" s="52" t="s">
        <v>5028</v>
      </c>
      <c r="C2169" s="44" t="s">
        <v>5029</v>
      </c>
      <c r="D2169" s="44" t="s">
        <v>145</v>
      </c>
      <c r="E2169" s="44" t="s">
        <v>51</v>
      </c>
      <c r="G2169" s="44">
        <v>1104</v>
      </c>
      <c r="H2169" s="44" t="s">
        <v>52</v>
      </c>
    </row>
    <row r="2170" spans="1:8">
      <c r="A2170" s="31">
        <f>COUNTIF('BOM Atual ZPCS12'!F:F,B2170)+(1-(SUMIF(Invoice!$A:$A,$B2170,Invoice!$B:$B)/100000000000))</f>
        <v>1</v>
      </c>
      <c r="B2170" s="52" t="s">
        <v>5030</v>
      </c>
      <c r="C2170" s="44" t="s">
        <v>5031</v>
      </c>
      <c r="D2170" s="44" t="s">
        <v>145</v>
      </c>
      <c r="E2170" s="44" t="s">
        <v>51</v>
      </c>
      <c r="G2170" s="44">
        <v>1104</v>
      </c>
      <c r="H2170" s="44" t="s">
        <v>52</v>
      </c>
    </row>
    <row r="2171" spans="1:8">
      <c r="A2171" s="31">
        <f>COUNTIF('BOM Atual ZPCS12'!F:F,B2171)+(1-(SUMIF(Invoice!$A:$A,$B2171,Invoice!$B:$B)/100000000000))</f>
        <v>1</v>
      </c>
      <c r="B2171" s="52" t="s">
        <v>5032</v>
      </c>
      <c r="C2171" s="44" t="s">
        <v>5033</v>
      </c>
      <c r="D2171" s="44" t="s">
        <v>145</v>
      </c>
      <c r="E2171" s="44" t="s">
        <v>51</v>
      </c>
      <c r="G2171" s="44">
        <v>1105</v>
      </c>
      <c r="H2171" s="44" t="s">
        <v>52</v>
      </c>
    </row>
    <row r="2172" spans="1:8">
      <c r="A2172" s="31">
        <f>COUNTIF('BOM Atual ZPCS12'!F:F,B2172)+(1-(SUMIF(Invoice!$A:$A,$B2172,Invoice!$B:$B)/100000000000))</f>
        <v>1</v>
      </c>
      <c r="B2172" s="52" t="s">
        <v>5034</v>
      </c>
      <c r="C2172" s="44" t="s">
        <v>5035</v>
      </c>
      <c r="D2172" s="44" t="s">
        <v>145</v>
      </c>
      <c r="E2172" s="44" t="s">
        <v>51</v>
      </c>
      <c r="G2172" s="44">
        <v>1105</v>
      </c>
      <c r="H2172" s="44" t="s">
        <v>52</v>
      </c>
    </row>
    <row r="2173" spans="1:8">
      <c r="A2173" s="31">
        <f>COUNTIF('BOM Atual ZPCS12'!F:F,B2173)+(1-(SUMIF(Invoice!$A:$A,$B2173,Invoice!$B:$B)/100000000000))</f>
        <v>1</v>
      </c>
      <c r="B2173" s="52" t="s">
        <v>5036</v>
      </c>
      <c r="C2173" s="44" t="s">
        <v>5037</v>
      </c>
      <c r="D2173" s="44" t="s">
        <v>145</v>
      </c>
      <c r="E2173" s="44" t="s">
        <v>51</v>
      </c>
      <c r="G2173" s="44">
        <v>1105</v>
      </c>
      <c r="H2173" s="44" t="s">
        <v>52</v>
      </c>
    </row>
    <row r="2174" spans="1:8">
      <c r="A2174" s="31">
        <f>COUNTIF('BOM Atual ZPCS12'!F:F,B2174)+(1-(SUMIF(Invoice!$A:$A,$B2174,Invoice!$B:$B)/100000000000))</f>
        <v>1</v>
      </c>
      <c r="B2174" s="52" t="s">
        <v>5038</v>
      </c>
      <c r="C2174" s="44" t="s">
        <v>5039</v>
      </c>
      <c r="D2174" s="44" t="s">
        <v>145</v>
      </c>
      <c r="E2174" s="44" t="s">
        <v>51</v>
      </c>
      <c r="G2174" s="44">
        <v>1105</v>
      </c>
      <c r="H2174" s="44" t="s">
        <v>52</v>
      </c>
    </row>
    <row r="2175" spans="1:8">
      <c r="A2175" s="31">
        <f>COUNTIF('BOM Atual ZPCS12'!F:F,B2175)+(1-(SUMIF(Invoice!$A:$A,$B2175,Invoice!$B:$B)/100000000000))</f>
        <v>1</v>
      </c>
      <c r="B2175" s="52" t="s">
        <v>5040</v>
      </c>
      <c r="C2175" s="44" t="s">
        <v>5041</v>
      </c>
      <c r="D2175" s="44" t="s">
        <v>145</v>
      </c>
      <c r="E2175" s="44" t="s">
        <v>51</v>
      </c>
      <c r="G2175" s="44">
        <v>1105</v>
      </c>
      <c r="H2175" s="44" t="s">
        <v>52</v>
      </c>
    </row>
    <row r="2176" spans="1:8">
      <c r="A2176" s="31">
        <f>COUNTIF('BOM Atual ZPCS12'!F:F,B2176)+(1-(SUMIF(Invoice!$A:$A,$B2176,Invoice!$B:$B)/100000000000))</f>
        <v>1</v>
      </c>
      <c r="B2176" s="52" t="s">
        <v>5042</v>
      </c>
      <c r="C2176" s="44" t="s">
        <v>5043</v>
      </c>
      <c r="D2176" s="44" t="s">
        <v>145</v>
      </c>
      <c r="E2176" s="44" t="s">
        <v>51</v>
      </c>
      <c r="G2176" s="44">
        <v>1106</v>
      </c>
      <c r="H2176" s="44" t="s">
        <v>52</v>
      </c>
    </row>
    <row r="2177" spans="1:8">
      <c r="A2177" s="31">
        <f>COUNTIF('BOM Atual ZPCS12'!F:F,B2177)+(1-(SUMIF(Invoice!$A:$A,$B2177,Invoice!$B:$B)/100000000000))</f>
        <v>1</v>
      </c>
      <c r="B2177" s="52" t="s">
        <v>5044</v>
      </c>
      <c r="C2177" s="44" t="s">
        <v>5043</v>
      </c>
      <c r="D2177" s="44" t="s">
        <v>145</v>
      </c>
      <c r="E2177" s="44" t="s">
        <v>51</v>
      </c>
      <c r="G2177" s="44">
        <v>1106</v>
      </c>
      <c r="H2177" s="44" t="s">
        <v>52</v>
      </c>
    </row>
    <row r="2178" spans="1:8">
      <c r="A2178" s="31">
        <f>COUNTIF('BOM Atual ZPCS12'!F:F,B2178)+(1-(SUMIF(Invoice!$A:$A,$B2178,Invoice!$B:$B)/100000000000))</f>
        <v>1</v>
      </c>
      <c r="B2178" s="52" t="s">
        <v>5045</v>
      </c>
      <c r="C2178" s="44" t="s">
        <v>5046</v>
      </c>
      <c r="D2178" s="44" t="s">
        <v>145</v>
      </c>
      <c r="E2178" s="44" t="s">
        <v>51</v>
      </c>
      <c r="G2178" s="44">
        <v>1106</v>
      </c>
      <c r="H2178" s="44" t="s">
        <v>52</v>
      </c>
    </row>
    <row r="2179" spans="1:8">
      <c r="A2179" s="31">
        <f>COUNTIF('BOM Atual ZPCS12'!F:F,B2179)+(1-(SUMIF(Invoice!$A:$A,$B2179,Invoice!$B:$B)/100000000000))</f>
        <v>1</v>
      </c>
      <c r="B2179" s="52" t="s">
        <v>5047</v>
      </c>
      <c r="C2179" s="44" t="s">
        <v>5048</v>
      </c>
      <c r="D2179" s="44" t="s">
        <v>145</v>
      </c>
      <c r="E2179" s="44" t="s">
        <v>51</v>
      </c>
      <c r="G2179" s="44">
        <v>1107</v>
      </c>
      <c r="H2179" s="44" t="s">
        <v>52</v>
      </c>
    </row>
    <row r="2180" spans="1:8">
      <c r="A2180" s="31">
        <f>COUNTIF('BOM Atual ZPCS12'!F:F,B2180)+(1-(SUMIF(Invoice!$A:$A,$B2180,Invoice!$B:$B)/100000000000))</f>
        <v>1</v>
      </c>
      <c r="B2180" s="52" t="s">
        <v>5049</v>
      </c>
      <c r="C2180" s="44" t="s">
        <v>5048</v>
      </c>
      <c r="D2180" s="44" t="s">
        <v>145</v>
      </c>
      <c r="E2180" s="44" t="s">
        <v>51</v>
      </c>
      <c r="G2180" s="44">
        <v>1107</v>
      </c>
      <c r="H2180" s="44" t="s">
        <v>52</v>
      </c>
    </row>
    <row r="2181" spans="1:8">
      <c r="A2181" s="31">
        <f>COUNTIF('BOM Atual ZPCS12'!F:F,B2181)+(1-(SUMIF(Invoice!$A:$A,$B2181,Invoice!$B:$B)/100000000000))</f>
        <v>1</v>
      </c>
      <c r="B2181" s="52" t="s">
        <v>5050</v>
      </c>
      <c r="C2181" s="44" t="s">
        <v>5051</v>
      </c>
      <c r="D2181" s="44" t="s">
        <v>145</v>
      </c>
      <c r="E2181" s="44" t="s">
        <v>51</v>
      </c>
      <c r="G2181" s="44">
        <v>1107</v>
      </c>
      <c r="H2181" s="44" t="s">
        <v>52</v>
      </c>
    </row>
    <row r="2182" spans="1:8">
      <c r="A2182" s="31">
        <f>COUNTIF('BOM Atual ZPCS12'!F:F,B2182)+(1-(SUMIF(Invoice!$A:$A,$B2182,Invoice!$B:$B)/100000000000))</f>
        <v>1</v>
      </c>
      <c r="B2182" s="52" t="s">
        <v>5052</v>
      </c>
      <c r="C2182" s="44" t="s">
        <v>5048</v>
      </c>
      <c r="D2182" s="44" t="s">
        <v>145</v>
      </c>
      <c r="E2182" s="44" t="s">
        <v>51</v>
      </c>
      <c r="G2182" s="44">
        <v>1107</v>
      </c>
      <c r="H2182" s="44" t="s">
        <v>52</v>
      </c>
    </row>
    <row r="2183" spans="1:8">
      <c r="A2183" s="31">
        <f>COUNTIF('BOM Atual ZPCS12'!F:F,B2183)+(1-(SUMIF(Invoice!$A:$A,$B2183,Invoice!$B:$B)/100000000000))</f>
        <v>1</v>
      </c>
      <c r="B2183" s="52" t="s">
        <v>5053</v>
      </c>
      <c r="C2183" s="44" t="s">
        <v>5054</v>
      </c>
      <c r="D2183" s="44" t="s">
        <v>145</v>
      </c>
      <c r="E2183" s="44" t="s">
        <v>51</v>
      </c>
      <c r="G2183" s="44">
        <v>1108</v>
      </c>
      <c r="H2183" s="44" t="s">
        <v>52</v>
      </c>
    </row>
    <row r="2184" spans="1:8">
      <c r="A2184" s="31">
        <f>COUNTIF('BOM Atual ZPCS12'!F:F,B2184)+(1-(SUMIF(Invoice!$A:$A,$B2184,Invoice!$B:$B)/100000000000))</f>
        <v>1</v>
      </c>
      <c r="B2184" s="52" t="s">
        <v>5055</v>
      </c>
      <c r="C2184" s="44" t="s">
        <v>5056</v>
      </c>
      <c r="D2184" s="44" t="s">
        <v>145</v>
      </c>
      <c r="E2184" s="44" t="s">
        <v>51</v>
      </c>
      <c r="G2184" s="44">
        <v>1108</v>
      </c>
      <c r="H2184" s="44" t="s">
        <v>52</v>
      </c>
    </row>
    <row r="2185" spans="1:8">
      <c r="A2185" s="31">
        <f>COUNTIF('BOM Atual ZPCS12'!F:F,B2185)+(1-(SUMIF(Invoice!$A:$A,$B2185,Invoice!$B:$B)/100000000000))</f>
        <v>1</v>
      </c>
      <c r="B2185" s="52" t="s">
        <v>5057</v>
      </c>
      <c r="C2185" s="44" t="s">
        <v>5058</v>
      </c>
      <c r="D2185" s="44" t="s">
        <v>145</v>
      </c>
      <c r="E2185" s="44" t="s">
        <v>51</v>
      </c>
      <c r="G2185" s="44">
        <v>1108</v>
      </c>
      <c r="H2185" s="44" t="s">
        <v>52</v>
      </c>
    </row>
    <row r="2186" spans="1:8">
      <c r="A2186" s="31">
        <f>COUNTIF('BOM Atual ZPCS12'!F:F,B2186)+(1-(SUMIF(Invoice!$A:$A,$B2186,Invoice!$B:$B)/100000000000))</f>
        <v>1</v>
      </c>
      <c r="B2186" s="52" t="s">
        <v>5059</v>
      </c>
      <c r="C2186" s="44" t="s">
        <v>5060</v>
      </c>
      <c r="D2186" s="44" t="s">
        <v>145</v>
      </c>
      <c r="E2186" s="44" t="s">
        <v>51</v>
      </c>
      <c r="G2186" s="44">
        <v>1108</v>
      </c>
      <c r="H2186" s="44" t="s">
        <v>52</v>
      </c>
    </row>
    <row r="2187" spans="1:8">
      <c r="A2187" s="31">
        <f>COUNTIF('BOM Atual ZPCS12'!F:F,B2187)+(1-(SUMIF(Invoice!$A:$A,$B2187,Invoice!$B:$B)/100000000000))</f>
        <v>1</v>
      </c>
      <c r="B2187" s="52" t="s">
        <v>5061</v>
      </c>
      <c r="C2187" s="44" t="s">
        <v>5062</v>
      </c>
      <c r="D2187" s="44" t="s">
        <v>145</v>
      </c>
      <c r="E2187" s="44" t="s">
        <v>51</v>
      </c>
      <c r="G2187" s="44">
        <v>1108</v>
      </c>
      <c r="H2187" s="44" t="s">
        <v>52</v>
      </c>
    </row>
    <row r="2188" spans="1:8">
      <c r="A2188" s="31">
        <f>COUNTIF('BOM Atual ZPCS12'!F:F,B2188)+(1-(SUMIF(Invoice!$A:$A,$B2188,Invoice!$B:$B)/100000000000))</f>
        <v>1</v>
      </c>
      <c r="B2188" s="52" t="s">
        <v>5063</v>
      </c>
      <c r="C2188" s="44" t="s">
        <v>5064</v>
      </c>
      <c r="D2188" s="44" t="s">
        <v>145</v>
      </c>
      <c r="E2188" s="44" t="s">
        <v>51</v>
      </c>
      <c r="G2188" s="44">
        <v>1108</v>
      </c>
      <c r="H2188" s="44" t="s">
        <v>52</v>
      </c>
    </row>
    <row r="2189" spans="1:8">
      <c r="A2189" s="31">
        <f>COUNTIF('BOM Atual ZPCS12'!F:F,B2189)+(1-(SUMIF(Invoice!$A:$A,$B2189,Invoice!$B:$B)/100000000000))</f>
        <v>1</v>
      </c>
      <c r="B2189" s="52" t="s">
        <v>5065</v>
      </c>
      <c r="C2189" s="44" t="s">
        <v>5066</v>
      </c>
      <c r="D2189" s="44" t="s">
        <v>145</v>
      </c>
      <c r="E2189" s="44" t="s">
        <v>51</v>
      </c>
      <c r="G2189" s="44">
        <v>1109</v>
      </c>
      <c r="H2189" s="44" t="s">
        <v>52</v>
      </c>
    </row>
    <row r="2190" spans="1:8">
      <c r="A2190" s="31">
        <f>COUNTIF('BOM Atual ZPCS12'!F:F,B2190)+(1-(SUMIF(Invoice!$A:$A,$B2190,Invoice!$B:$B)/100000000000))</f>
        <v>1</v>
      </c>
      <c r="B2190" s="52" t="s">
        <v>5067</v>
      </c>
      <c r="C2190" s="44" t="s">
        <v>5068</v>
      </c>
      <c r="D2190" s="44" t="s">
        <v>145</v>
      </c>
      <c r="E2190" s="44" t="s">
        <v>51</v>
      </c>
      <c r="G2190" s="44">
        <v>1109</v>
      </c>
      <c r="H2190" s="44" t="s">
        <v>52</v>
      </c>
    </row>
    <row r="2191" spans="1:8">
      <c r="A2191" s="31">
        <f>COUNTIF('BOM Atual ZPCS12'!F:F,B2191)+(1-(SUMIF(Invoice!$A:$A,$B2191,Invoice!$B:$B)/100000000000))</f>
        <v>1</v>
      </c>
      <c r="B2191" s="52" t="s">
        <v>5069</v>
      </c>
      <c r="C2191" s="44" t="s">
        <v>5070</v>
      </c>
      <c r="D2191" s="44" t="s">
        <v>145</v>
      </c>
      <c r="E2191" s="44" t="s">
        <v>51</v>
      </c>
      <c r="G2191" s="44">
        <v>1109</v>
      </c>
      <c r="H2191" s="44" t="s">
        <v>52</v>
      </c>
    </row>
    <row r="2192" spans="1:8">
      <c r="A2192" s="31">
        <f>COUNTIF('BOM Atual ZPCS12'!F:F,B2192)+(1-(SUMIF(Invoice!$A:$A,$B2192,Invoice!$B:$B)/100000000000))</f>
        <v>1</v>
      </c>
      <c r="B2192" s="52" t="s">
        <v>5071</v>
      </c>
      <c r="C2192" s="44" t="s">
        <v>5072</v>
      </c>
      <c r="D2192" s="44" t="s">
        <v>145</v>
      </c>
      <c r="E2192" s="44" t="s">
        <v>51</v>
      </c>
      <c r="G2192" s="44">
        <v>1109</v>
      </c>
      <c r="H2192" s="44" t="s">
        <v>52</v>
      </c>
    </row>
    <row r="2193" spans="1:8">
      <c r="A2193" s="31">
        <f>COUNTIF('BOM Atual ZPCS12'!F:F,B2193)+(1-(SUMIF(Invoice!$A:$A,$B2193,Invoice!$B:$B)/100000000000))</f>
        <v>1</v>
      </c>
      <c r="B2193" s="52" t="s">
        <v>5073</v>
      </c>
      <c r="C2193" s="44" t="s">
        <v>5074</v>
      </c>
      <c r="D2193" s="44" t="s">
        <v>145</v>
      </c>
      <c r="E2193" s="44" t="s">
        <v>51</v>
      </c>
      <c r="G2193" s="44">
        <v>1109</v>
      </c>
      <c r="H2193" s="44" t="s">
        <v>52</v>
      </c>
    </row>
    <row r="2194" spans="1:8">
      <c r="A2194" s="31">
        <f>COUNTIF('BOM Atual ZPCS12'!F:F,B2194)+(1-(SUMIF(Invoice!$A:$A,$B2194,Invoice!$B:$B)/100000000000))</f>
        <v>1</v>
      </c>
      <c r="B2194" s="52" t="s">
        <v>5075</v>
      </c>
      <c r="C2194" s="44" t="s">
        <v>5076</v>
      </c>
      <c r="D2194" s="44" t="s">
        <v>145</v>
      </c>
      <c r="E2194" s="44" t="s">
        <v>51</v>
      </c>
      <c r="G2194" s="44">
        <v>1110</v>
      </c>
      <c r="H2194" s="44" t="s">
        <v>2435</v>
      </c>
    </row>
    <row r="2195" spans="1:8">
      <c r="A2195" s="31">
        <f>COUNTIF('BOM Atual ZPCS12'!F:F,B2195)+(1-(SUMIF(Invoice!$A:$A,$B2195,Invoice!$B:$B)/100000000000))</f>
        <v>2</v>
      </c>
      <c r="B2195" s="52" t="s">
        <v>5077</v>
      </c>
      <c r="C2195" s="44" t="s">
        <v>5076</v>
      </c>
      <c r="D2195" s="44" t="s">
        <v>145</v>
      </c>
      <c r="E2195" s="44" t="s">
        <v>51</v>
      </c>
      <c r="G2195" s="44">
        <v>1110</v>
      </c>
      <c r="H2195" s="44" t="s">
        <v>2435</v>
      </c>
    </row>
    <row r="2196" spans="1:8">
      <c r="A2196" s="31">
        <f>COUNTIF('BOM Atual ZPCS12'!F:F,B2196)+(1-(SUMIF(Invoice!$A:$A,$B2196,Invoice!$B:$B)/100000000000))</f>
        <v>2</v>
      </c>
      <c r="B2196" s="52" t="s">
        <v>5078</v>
      </c>
      <c r="C2196" s="44" t="s">
        <v>5076</v>
      </c>
      <c r="D2196" s="44" t="s">
        <v>145</v>
      </c>
      <c r="E2196" s="44" t="s">
        <v>51</v>
      </c>
      <c r="G2196" s="44">
        <v>1110</v>
      </c>
      <c r="H2196" s="44" t="s">
        <v>2435</v>
      </c>
    </row>
    <row r="2197" spans="1:8">
      <c r="A2197" s="31">
        <f>COUNTIF('BOM Atual ZPCS12'!F:F,B2197)+(1-(SUMIF(Invoice!$A:$A,$B2197,Invoice!$B:$B)/100000000000))</f>
        <v>2</v>
      </c>
      <c r="B2197" s="52" t="s">
        <v>5079</v>
      </c>
      <c r="C2197" s="44" t="s">
        <v>5076</v>
      </c>
      <c r="D2197" s="44" t="s">
        <v>145</v>
      </c>
      <c r="E2197" s="44" t="s">
        <v>51</v>
      </c>
      <c r="G2197" s="44">
        <v>1110</v>
      </c>
      <c r="H2197" s="44" t="s">
        <v>2435</v>
      </c>
    </row>
    <row r="2198" spans="1:8">
      <c r="A2198" s="31">
        <f>COUNTIF('BOM Atual ZPCS12'!F:F,B2198)+(1-(SUMIF(Invoice!$A:$A,$B2198,Invoice!$B:$B)/100000000000))</f>
        <v>2</v>
      </c>
      <c r="B2198" s="52" t="s">
        <v>5080</v>
      </c>
      <c r="C2198" s="44" t="s">
        <v>5081</v>
      </c>
      <c r="D2198" s="44" t="s">
        <v>145</v>
      </c>
      <c r="E2198" s="44" t="s">
        <v>51</v>
      </c>
      <c r="G2198" s="44">
        <v>1110</v>
      </c>
      <c r="H2198" s="44" t="s">
        <v>2435</v>
      </c>
    </row>
    <row r="2199" spans="1:8">
      <c r="A2199" s="31">
        <f>COUNTIF('BOM Atual ZPCS12'!F:F,B2199)+(1-(SUMIF(Invoice!$A:$A,$B2199,Invoice!$B:$B)/100000000000))</f>
        <v>1.9999999000000002</v>
      </c>
      <c r="B2199" s="52" t="s">
        <v>5082</v>
      </c>
      <c r="C2199" s="44" t="s">
        <v>5076</v>
      </c>
      <c r="D2199" s="44" t="s">
        <v>145</v>
      </c>
      <c r="E2199" s="44" t="s">
        <v>51</v>
      </c>
      <c r="G2199" s="44">
        <v>1110</v>
      </c>
      <c r="H2199" s="44" t="s">
        <v>2435</v>
      </c>
    </row>
    <row r="2200" spans="1:8">
      <c r="A2200" s="31">
        <f>COUNTIF('BOM Atual ZPCS12'!F:F,B2200)+(1-(SUMIF(Invoice!$A:$A,$B2200,Invoice!$B:$B)/100000000000))</f>
        <v>1</v>
      </c>
      <c r="B2200" s="52" t="s">
        <v>5083</v>
      </c>
      <c r="C2200" s="44" t="s">
        <v>5084</v>
      </c>
      <c r="D2200" s="44" t="s">
        <v>145</v>
      </c>
      <c r="E2200" s="44" t="s">
        <v>51</v>
      </c>
      <c r="G2200" s="44">
        <v>1111</v>
      </c>
      <c r="H2200" s="44" t="s">
        <v>2435</v>
      </c>
    </row>
    <row r="2201" spans="1:8">
      <c r="A2201" s="31">
        <f>COUNTIF('BOM Atual ZPCS12'!F:F,B2201)+(1-(SUMIF(Invoice!$A:$A,$B2201,Invoice!$B:$B)/100000000000))</f>
        <v>1.9999999000000002</v>
      </c>
      <c r="B2201" s="52" t="s">
        <v>1564</v>
      </c>
      <c r="C2201" s="44" t="s">
        <v>5084</v>
      </c>
      <c r="D2201" s="44" t="s">
        <v>145</v>
      </c>
      <c r="E2201" s="44" t="s">
        <v>51</v>
      </c>
      <c r="G2201" s="44">
        <v>1111</v>
      </c>
      <c r="H2201" s="44" t="s">
        <v>2435</v>
      </c>
    </row>
    <row r="2202" spans="1:8">
      <c r="A2202" s="31">
        <f>COUNTIF('BOM Atual ZPCS12'!F:F,B2202)+(1-(SUMIF(Invoice!$A:$A,$B2202,Invoice!$B:$B)/100000000000))</f>
        <v>2</v>
      </c>
      <c r="B2202" s="52" t="s">
        <v>1567</v>
      </c>
      <c r="C2202" s="44" t="s">
        <v>5084</v>
      </c>
      <c r="D2202" s="44" t="s">
        <v>145</v>
      </c>
      <c r="E2202" s="44" t="s">
        <v>51</v>
      </c>
      <c r="G2202" s="44">
        <v>1111</v>
      </c>
      <c r="H2202" s="44" t="s">
        <v>2435</v>
      </c>
    </row>
    <row r="2203" spans="1:8">
      <c r="A2203" s="31">
        <f>COUNTIF('BOM Atual ZPCS12'!F:F,B2203)+(1-(SUMIF(Invoice!$A:$A,$B2203,Invoice!$B:$B)/100000000000))</f>
        <v>2</v>
      </c>
      <c r="B2203" s="52" t="s">
        <v>1568</v>
      </c>
      <c r="C2203" s="44" t="s">
        <v>5084</v>
      </c>
      <c r="D2203" s="44" t="s">
        <v>145</v>
      </c>
      <c r="E2203" s="44" t="s">
        <v>51</v>
      </c>
      <c r="G2203" s="44">
        <v>1111</v>
      </c>
      <c r="H2203" s="44" t="s">
        <v>2435</v>
      </c>
    </row>
    <row r="2204" spans="1:8">
      <c r="A2204" s="31">
        <f>COUNTIF('BOM Atual ZPCS12'!F:F,B2204)+(1-(SUMIF(Invoice!$A:$A,$B2204,Invoice!$B:$B)/100000000000))</f>
        <v>2</v>
      </c>
      <c r="B2204" s="52" t="s">
        <v>1569</v>
      </c>
      <c r="C2204" s="44" t="s">
        <v>1570</v>
      </c>
      <c r="D2204" s="44" t="s">
        <v>145</v>
      </c>
      <c r="E2204" s="44" t="s">
        <v>51</v>
      </c>
      <c r="G2204" s="44">
        <v>1111</v>
      </c>
      <c r="H2204" s="44" t="s">
        <v>2435</v>
      </c>
    </row>
    <row r="2205" spans="1:8">
      <c r="A2205" s="31">
        <f>COUNTIF('BOM Atual ZPCS12'!F:F,B2205)+(1-(SUMIF(Invoice!$A:$A,$B2205,Invoice!$B:$B)/100000000000))</f>
        <v>2</v>
      </c>
      <c r="B2205" s="52" t="s">
        <v>1571</v>
      </c>
      <c r="C2205" s="44" t="s">
        <v>5084</v>
      </c>
      <c r="D2205" s="44" t="s">
        <v>145</v>
      </c>
      <c r="E2205" s="44" t="s">
        <v>51</v>
      </c>
      <c r="G2205" s="44">
        <v>1111</v>
      </c>
      <c r="H2205" s="44" t="s">
        <v>2435</v>
      </c>
    </row>
    <row r="2206" spans="1:8">
      <c r="A2206" s="31">
        <f>COUNTIF('BOM Atual ZPCS12'!F:F,B2206)+(1-(SUMIF(Invoice!$A:$A,$B2206,Invoice!$B:$B)/100000000000))</f>
        <v>1</v>
      </c>
      <c r="B2206" s="52" t="s">
        <v>5085</v>
      </c>
      <c r="C2206" s="44" t="s">
        <v>5086</v>
      </c>
      <c r="D2206" s="44" t="s">
        <v>145</v>
      </c>
      <c r="E2206" s="44" t="s">
        <v>51</v>
      </c>
      <c r="G2206" s="44">
        <v>1112</v>
      </c>
      <c r="H2206" s="44" t="s">
        <v>52</v>
      </c>
    </row>
    <row r="2207" spans="1:8">
      <c r="A2207" s="31">
        <f>COUNTIF('BOM Atual ZPCS12'!F:F,B2207)+(1-(SUMIF(Invoice!$A:$A,$B2207,Invoice!$B:$B)/100000000000))</f>
        <v>1</v>
      </c>
      <c r="B2207" s="52" t="s">
        <v>5087</v>
      </c>
      <c r="C2207" s="44" t="s">
        <v>5088</v>
      </c>
      <c r="D2207" s="44" t="s">
        <v>145</v>
      </c>
      <c r="E2207" s="44" t="s">
        <v>51</v>
      </c>
      <c r="G2207" s="44">
        <v>1112</v>
      </c>
      <c r="H2207" s="44" t="s">
        <v>52</v>
      </c>
    </row>
    <row r="2208" spans="1:8">
      <c r="A2208" s="31">
        <f>COUNTIF('BOM Atual ZPCS12'!F:F,B2208)+(1-(SUMIF(Invoice!$A:$A,$B2208,Invoice!$B:$B)/100000000000))</f>
        <v>1</v>
      </c>
      <c r="B2208" s="52" t="s">
        <v>5089</v>
      </c>
      <c r="C2208" s="44" t="s">
        <v>5090</v>
      </c>
      <c r="D2208" s="44" t="s">
        <v>145</v>
      </c>
      <c r="E2208" s="44" t="s">
        <v>51</v>
      </c>
      <c r="G2208" s="44">
        <v>1112</v>
      </c>
      <c r="H2208" s="44" t="s">
        <v>52</v>
      </c>
    </row>
    <row r="2209" spans="1:8">
      <c r="A2209" s="31">
        <f>COUNTIF('BOM Atual ZPCS12'!F:F,B2209)+(1-(SUMIF(Invoice!$A:$A,$B2209,Invoice!$B:$B)/100000000000))</f>
        <v>1</v>
      </c>
      <c r="B2209" s="52" t="s">
        <v>5091</v>
      </c>
      <c r="C2209" s="44" t="s">
        <v>5092</v>
      </c>
      <c r="D2209" s="44" t="s">
        <v>145</v>
      </c>
      <c r="E2209" s="44" t="s">
        <v>51</v>
      </c>
      <c r="G2209" s="44">
        <v>1112</v>
      </c>
      <c r="H2209" s="44" t="s">
        <v>52</v>
      </c>
    </row>
    <row r="2210" spans="1:8">
      <c r="A2210" s="31">
        <f>COUNTIF('BOM Atual ZPCS12'!F:F,B2210)+(1-(SUMIF(Invoice!$A:$A,$B2210,Invoice!$B:$B)/100000000000))</f>
        <v>1</v>
      </c>
      <c r="B2210" s="52" t="s">
        <v>5093</v>
      </c>
      <c r="C2210" s="44" t="s">
        <v>5094</v>
      </c>
      <c r="D2210" s="44" t="s">
        <v>145</v>
      </c>
      <c r="E2210" s="44" t="s">
        <v>51</v>
      </c>
      <c r="G2210" s="44">
        <v>1113</v>
      </c>
      <c r="H2210" s="44" t="s">
        <v>52</v>
      </c>
    </row>
    <row r="2211" spans="1:8">
      <c r="A2211" s="31">
        <f>COUNTIF('BOM Atual ZPCS12'!F:F,B2211)+(1-(SUMIF(Invoice!$A:$A,$B2211,Invoice!$B:$B)/100000000000))</f>
        <v>1</v>
      </c>
      <c r="B2211" s="52" t="s">
        <v>5095</v>
      </c>
      <c r="C2211" s="44" t="s">
        <v>5096</v>
      </c>
      <c r="D2211" s="44" t="s">
        <v>145</v>
      </c>
      <c r="E2211" s="44" t="s">
        <v>51</v>
      </c>
      <c r="G2211" s="44">
        <v>1113</v>
      </c>
      <c r="H2211" s="44" t="s">
        <v>52</v>
      </c>
    </row>
    <row r="2212" spans="1:8">
      <c r="A2212" s="31">
        <f>COUNTIF('BOM Atual ZPCS12'!F:F,B2212)+(1-(SUMIF(Invoice!$A:$A,$B2212,Invoice!$B:$B)/100000000000))</f>
        <v>1</v>
      </c>
      <c r="B2212" s="52" t="s">
        <v>5097</v>
      </c>
      <c r="C2212" s="44" t="s">
        <v>5098</v>
      </c>
      <c r="D2212" s="44" t="s">
        <v>145</v>
      </c>
      <c r="E2212" s="44" t="s">
        <v>51</v>
      </c>
      <c r="G2212" s="44">
        <v>1114</v>
      </c>
      <c r="H2212" s="44" t="s">
        <v>2435</v>
      </c>
    </row>
    <row r="2213" spans="1:8">
      <c r="A2213" s="31">
        <f>COUNTIF('BOM Atual ZPCS12'!F:F,B2213)+(1-(SUMIF(Invoice!$A:$A,$B2213,Invoice!$B:$B)/100000000000))</f>
        <v>1</v>
      </c>
      <c r="B2213" s="52" t="s">
        <v>157</v>
      </c>
      <c r="C2213" s="44" t="s">
        <v>158</v>
      </c>
      <c r="D2213" s="44" t="s">
        <v>145</v>
      </c>
      <c r="E2213" s="44" t="s">
        <v>51</v>
      </c>
      <c r="G2213" s="44">
        <v>1114</v>
      </c>
      <c r="H2213" s="44" t="s">
        <v>2435</v>
      </c>
    </row>
    <row r="2214" spans="1:8">
      <c r="A2214" s="31">
        <f>COUNTIF('BOM Atual ZPCS12'!F:F,B2214)+(1-(SUMIF(Invoice!$A:$A,$B2214,Invoice!$B:$B)/100000000000))</f>
        <v>1</v>
      </c>
      <c r="B2214" s="52" t="s">
        <v>160</v>
      </c>
      <c r="C2214" s="44" t="s">
        <v>161</v>
      </c>
      <c r="D2214" s="44" t="s">
        <v>145</v>
      </c>
      <c r="E2214" s="44" t="s">
        <v>51</v>
      </c>
      <c r="G2214" s="44">
        <v>1114</v>
      </c>
      <c r="H2214" s="44" t="s">
        <v>2435</v>
      </c>
    </row>
    <row r="2215" spans="1:8">
      <c r="A2215" s="31">
        <f>COUNTIF('BOM Atual ZPCS12'!F:F,B2215)+(1-(SUMIF(Invoice!$A:$A,$B2215,Invoice!$B:$B)/100000000000))</f>
        <v>1</v>
      </c>
      <c r="B2215" s="52" t="s">
        <v>5099</v>
      </c>
      <c r="C2215" s="44" t="s">
        <v>5100</v>
      </c>
      <c r="D2215" s="44" t="s">
        <v>145</v>
      </c>
      <c r="E2215" s="44" t="s">
        <v>51</v>
      </c>
      <c r="G2215" s="44">
        <v>1115</v>
      </c>
      <c r="H2215" s="44" t="s">
        <v>52</v>
      </c>
    </row>
    <row r="2216" spans="1:8">
      <c r="A2216" s="31">
        <f>COUNTIF('BOM Atual ZPCS12'!F:F,B2216)+(1-(SUMIF(Invoice!$A:$A,$B2216,Invoice!$B:$B)/100000000000))</f>
        <v>1</v>
      </c>
      <c r="B2216" s="52" t="s">
        <v>5101</v>
      </c>
      <c r="C2216" s="44" t="s">
        <v>5100</v>
      </c>
      <c r="D2216" s="44" t="s">
        <v>145</v>
      </c>
      <c r="E2216" s="44" t="s">
        <v>51</v>
      </c>
      <c r="G2216" s="44">
        <v>1115</v>
      </c>
      <c r="H2216" s="44" t="s">
        <v>52</v>
      </c>
    </row>
    <row r="2217" spans="1:8">
      <c r="A2217" s="31">
        <f>COUNTIF('BOM Atual ZPCS12'!F:F,B2217)+(1-(SUMIF(Invoice!$A:$A,$B2217,Invoice!$B:$B)/100000000000))</f>
        <v>1</v>
      </c>
      <c r="B2217" s="52" t="s">
        <v>5102</v>
      </c>
      <c r="C2217" s="44" t="s">
        <v>5103</v>
      </c>
      <c r="D2217" s="44" t="s">
        <v>145</v>
      </c>
      <c r="E2217" s="44" t="s">
        <v>51</v>
      </c>
      <c r="G2217" s="44">
        <v>1116</v>
      </c>
      <c r="H2217" s="44" t="s">
        <v>52</v>
      </c>
    </row>
    <row r="2218" spans="1:8">
      <c r="A2218" s="31">
        <f>COUNTIF('BOM Atual ZPCS12'!F:F,B2218)+(1-(SUMIF(Invoice!$A:$A,$B2218,Invoice!$B:$B)/100000000000))</f>
        <v>1</v>
      </c>
      <c r="B2218" s="52" t="s">
        <v>5104</v>
      </c>
      <c r="C2218" s="44" t="s">
        <v>5105</v>
      </c>
      <c r="D2218" s="44" t="s">
        <v>145</v>
      </c>
      <c r="E2218" s="44" t="s">
        <v>51</v>
      </c>
      <c r="G2218" s="44">
        <v>1116</v>
      </c>
      <c r="H2218" s="44" t="s">
        <v>52</v>
      </c>
    </row>
    <row r="2219" spans="1:8">
      <c r="A2219" s="31">
        <f>COUNTIF('BOM Atual ZPCS12'!F:F,B2219)+(1-(SUMIF(Invoice!$A:$A,$B2219,Invoice!$B:$B)/100000000000))</f>
        <v>1</v>
      </c>
      <c r="B2219" s="52" t="s">
        <v>5106</v>
      </c>
      <c r="C2219" s="44" t="s">
        <v>5107</v>
      </c>
      <c r="D2219" s="44" t="s">
        <v>145</v>
      </c>
      <c r="E2219" s="44" t="s">
        <v>51</v>
      </c>
      <c r="G2219" s="44">
        <v>1117</v>
      </c>
      <c r="H2219" s="44" t="s">
        <v>52</v>
      </c>
    </row>
    <row r="2220" spans="1:8">
      <c r="A2220" s="31">
        <f>COUNTIF('BOM Atual ZPCS12'!F:F,B2220)+(1-(SUMIF(Invoice!$A:$A,$B2220,Invoice!$B:$B)/100000000000))</f>
        <v>1</v>
      </c>
      <c r="B2220" s="52" t="s">
        <v>5108</v>
      </c>
      <c r="C2220" s="44" t="s">
        <v>5109</v>
      </c>
      <c r="D2220" s="44" t="s">
        <v>145</v>
      </c>
      <c r="E2220" s="44" t="s">
        <v>51</v>
      </c>
      <c r="G2220" s="44">
        <v>1117</v>
      </c>
      <c r="H2220" s="44" t="s">
        <v>52</v>
      </c>
    </row>
    <row r="2221" spans="1:8">
      <c r="A2221" s="31">
        <f>COUNTIF('BOM Atual ZPCS12'!F:F,B2221)+(1-(SUMIF(Invoice!$A:$A,$B2221,Invoice!$B:$B)/100000000000))</f>
        <v>1</v>
      </c>
      <c r="B2221" s="52" t="s">
        <v>5110</v>
      </c>
      <c r="C2221" s="44" t="s">
        <v>5111</v>
      </c>
      <c r="D2221" s="44" t="s">
        <v>145</v>
      </c>
      <c r="E2221" s="44" t="s">
        <v>51</v>
      </c>
      <c r="G2221" s="44">
        <v>1118</v>
      </c>
      <c r="H2221" s="44" t="s">
        <v>52</v>
      </c>
    </row>
    <row r="2222" spans="1:8">
      <c r="A2222" s="31">
        <f>COUNTIF('BOM Atual ZPCS12'!F:F,B2222)+(1-(SUMIF(Invoice!$A:$A,$B2222,Invoice!$B:$B)/100000000000))</f>
        <v>1</v>
      </c>
      <c r="B2222" s="52" t="s">
        <v>5112</v>
      </c>
      <c r="C2222" s="44" t="s">
        <v>5113</v>
      </c>
      <c r="D2222" s="44" t="s">
        <v>145</v>
      </c>
      <c r="E2222" s="44" t="s">
        <v>51</v>
      </c>
      <c r="G2222" s="44">
        <v>1118</v>
      </c>
      <c r="H2222" s="44" t="s">
        <v>52</v>
      </c>
    </row>
    <row r="2223" spans="1:8">
      <c r="A2223" s="31">
        <f>COUNTIF('BOM Atual ZPCS12'!F:F,B2223)+(1-(SUMIF(Invoice!$A:$A,$B2223,Invoice!$B:$B)/100000000000))</f>
        <v>1</v>
      </c>
      <c r="B2223" s="52" t="s">
        <v>5114</v>
      </c>
      <c r="C2223" s="44" t="s">
        <v>5115</v>
      </c>
      <c r="D2223" s="44" t="s">
        <v>145</v>
      </c>
      <c r="E2223" s="44" t="s">
        <v>51</v>
      </c>
      <c r="G2223" s="44">
        <v>1119</v>
      </c>
      <c r="H2223" s="44" t="s">
        <v>52</v>
      </c>
    </row>
    <row r="2224" spans="1:8">
      <c r="A2224" s="31">
        <f>COUNTIF('BOM Atual ZPCS12'!F:F,B2224)+(1-(SUMIF(Invoice!$A:$A,$B2224,Invoice!$B:$B)/100000000000))</f>
        <v>1</v>
      </c>
      <c r="B2224" s="52" t="s">
        <v>5116</v>
      </c>
      <c r="C2224" s="44" t="s">
        <v>5117</v>
      </c>
      <c r="D2224" s="44" t="s">
        <v>145</v>
      </c>
      <c r="E2224" s="44" t="s">
        <v>51</v>
      </c>
      <c r="G2224" s="44">
        <v>1119</v>
      </c>
      <c r="H2224" s="44" t="s">
        <v>52</v>
      </c>
    </row>
    <row r="2225" spans="1:8">
      <c r="A2225" s="31">
        <f>COUNTIF('BOM Atual ZPCS12'!F:F,B2225)+(1-(SUMIF(Invoice!$A:$A,$B2225,Invoice!$B:$B)/100000000000))</f>
        <v>1</v>
      </c>
      <c r="B2225" s="52" t="s">
        <v>5118</v>
      </c>
      <c r="C2225" s="44" t="s">
        <v>5119</v>
      </c>
      <c r="D2225" s="44" t="s">
        <v>145</v>
      </c>
      <c r="E2225" s="44" t="s">
        <v>51</v>
      </c>
      <c r="G2225" s="44">
        <v>1120</v>
      </c>
      <c r="H2225" s="44" t="s">
        <v>52</v>
      </c>
    </row>
    <row r="2226" spans="1:8">
      <c r="A2226" s="31">
        <f>COUNTIF('BOM Atual ZPCS12'!F:F,B2226)+(1-(SUMIF(Invoice!$A:$A,$B2226,Invoice!$B:$B)/100000000000))</f>
        <v>1</v>
      </c>
      <c r="B2226" s="52" t="s">
        <v>5120</v>
      </c>
      <c r="C2226" s="44" t="s">
        <v>5121</v>
      </c>
      <c r="D2226" s="44" t="s">
        <v>145</v>
      </c>
      <c r="E2226" s="44" t="s">
        <v>51</v>
      </c>
      <c r="G2226" s="44">
        <v>1120</v>
      </c>
      <c r="H2226" s="44" t="s">
        <v>52</v>
      </c>
    </row>
    <row r="2227" spans="1:8">
      <c r="A2227" s="31">
        <f>COUNTIF('BOM Atual ZPCS12'!F:F,B2227)+(1-(SUMIF(Invoice!$A:$A,$B2227,Invoice!$B:$B)/100000000000))</f>
        <v>1</v>
      </c>
      <c r="B2227" s="52" t="s">
        <v>5122</v>
      </c>
      <c r="C2227" s="44" t="s">
        <v>5123</v>
      </c>
      <c r="D2227" s="44" t="s">
        <v>145</v>
      </c>
      <c r="E2227" s="44" t="s">
        <v>51</v>
      </c>
      <c r="G2227" s="44">
        <v>1121</v>
      </c>
      <c r="H2227" s="44" t="s">
        <v>52</v>
      </c>
    </row>
    <row r="2228" spans="1:8">
      <c r="A2228" s="31">
        <f>COUNTIF('BOM Atual ZPCS12'!F:F,B2228)+(1-(SUMIF(Invoice!$A:$A,$B2228,Invoice!$B:$B)/100000000000))</f>
        <v>1</v>
      </c>
      <c r="B2228" s="52" t="s">
        <v>5124</v>
      </c>
      <c r="C2228" s="44" t="s">
        <v>5123</v>
      </c>
      <c r="D2228" s="44" t="s">
        <v>145</v>
      </c>
      <c r="E2228" s="44" t="s">
        <v>51</v>
      </c>
      <c r="G2228" s="44">
        <v>1121</v>
      </c>
      <c r="H2228" s="44" t="s">
        <v>52</v>
      </c>
    </row>
    <row r="2229" spans="1:8">
      <c r="A2229" s="31">
        <f>COUNTIF('BOM Atual ZPCS12'!F:F,B2229)+(1-(SUMIF(Invoice!$A:$A,$B2229,Invoice!$B:$B)/100000000000))</f>
        <v>1</v>
      </c>
      <c r="B2229" s="52" t="s">
        <v>5125</v>
      </c>
      <c r="C2229" s="44" t="s">
        <v>5123</v>
      </c>
      <c r="D2229" s="44" t="s">
        <v>145</v>
      </c>
      <c r="E2229" s="44" t="s">
        <v>51</v>
      </c>
      <c r="G2229" s="44">
        <v>1121</v>
      </c>
      <c r="H2229" s="44" t="s">
        <v>52</v>
      </c>
    </row>
    <row r="2230" spans="1:8">
      <c r="A2230" s="31">
        <f>COUNTIF('BOM Atual ZPCS12'!F:F,B2230)+(1-(SUMIF(Invoice!$A:$A,$B2230,Invoice!$B:$B)/100000000000))</f>
        <v>1</v>
      </c>
      <c r="B2230" s="52" t="s">
        <v>359</v>
      </c>
      <c r="C2230" s="44" t="s">
        <v>5126</v>
      </c>
      <c r="D2230" s="44" t="s">
        <v>145</v>
      </c>
      <c r="E2230" s="44" t="s">
        <v>51</v>
      </c>
      <c r="G2230" s="44">
        <v>1122</v>
      </c>
      <c r="H2230" s="44" t="s">
        <v>52</v>
      </c>
    </row>
    <row r="2231" spans="1:8">
      <c r="A2231" s="31">
        <f>COUNTIF('BOM Atual ZPCS12'!F:F,B2231)+(1-(SUMIF(Invoice!$A:$A,$B2231,Invoice!$B:$B)/100000000000))</f>
        <v>1</v>
      </c>
      <c r="B2231" s="52" t="s">
        <v>360</v>
      </c>
      <c r="C2231" s="44" t="s">
        <v>5127</v>
      </c>
      <c r="D2231" s="44" t="s">
        <v>145</v>
      </c>
      <c r="E2231" s="44" t="s">
        <v>51</v>
      </c>
      <c r="G2231" s="44">
        <v>1122</v>
      </c>
      <c r="H2231" s="44" t="s">
        <v>52</v>
      </c>
    </row>
    <row r="2232" spans="1:8">
      <c r="A2232" s="31">
        <f>COUNTIF('BOM Atual ZPCS12'!F:F,B2232)+(1-(SUMIF(Invoice!$A:$A,$B2232,Invoice!$B:$B)/100000000000))</f>
        <v>1</v>
      </c>
      <c r="B2232" s="52" t="s">
        <v>361</v>
      </c>
      <c r="C2232" s="44" t="s">
        <v>5128</v>
      </c>
      <c r="D2232" s="44" t="s">
        <v>145</v>
      </c>
      <c r="E2232" s="44" t="s">
        <v>51</v>
      </c>
      <c r="G2232" s="44">
        <v>1122</v>
      </c>
      <c r="H2232" s="44" t="s">
        <v>52</v>
      </c>
    </row>
    <row r="2233" spans="1:8">
      <c r="A2233" s="31">
        <f>COUNTIF('BOM Atual ZPCS12'!F:F,B2233)+(1-(SUMIF(Invoice!$A:$A,$B2233,Invoice!$B:$B)/100000000000))</f>
        <v>1</v>
      </c>
      <c r="B2233" s="52" t="s">
        <v>5129</v>
      </c>
      <c r="C2233" s="44" t="s">
        <v>5130</v>
      </c>
      <c r="D2233" s="44" t="s">
        <v>145</v>
      </c>
      <c r="E2233" s="44" t="s">
        <v>51</v>
      </c>
      <c r="G2233" s="44">
        <v>1123</v>
      </c>
      <c r="H2233" s="44" t="s">
        <v>52</v>
      </c>
    </row>
    <row r="2234" spans="1:8">
      <c r="A2234" s="31">
        <f>COUNTIF('BOM Atual ZPCS12'!F:F,B2234)+(1-(SUMIF(Invoice!$A:$A,$B2234,Invoice!$B:$B)/100000000000))</f>
        <v>1</v>
      </c>
      <c r="B2234" s="52" t="s">
        <v>5131</v>
      </c>
      <c r="C2234" s="44" t="s">
        <v>5132</v>
      </c>
      <c r="D2234" s="44" t="s">
        <v>145</v>
      </c>
      <c r="E2234" s="44" t="s">
        <v>51</v>
      </c>
      <c r="G2234" s="44">
        <v>1123</v>
      </c>
      <c r="H2234" s="44" t="s">
        <v>52</v>
      </c>
    </row>
    <row r="2235" spans="1:8">
      <c r="A2235" s="31">
        <f>COUNTIF('BOM Atual ZPCS12'!F:F,B2235)+(1-(SUMIF(Invoice!$A:$A,$B2235,Invoice!$B:$B)/100000000000))</f>
        <v>1</v>
      </c>
      <c r="B2235" s="52" t="s">
        <v>5133</v>
      </c>
      <c r="C2235" s="44" t="s">
        <v>5134</v>
      </c>
      <c r="D2235" s="44" t="s">
        <v>145</v>
      </c>
      <c r="E2235" s="44" t="s">
        <v>51</v>
      </c>
      <c r="G2235" s="44">
        <v>1123</v>
      </c>
      <c r="H2235" s="44" t="s">
        <v>52</v>
      </c>
    </row>
    <row r="2236" spans="1:8">
      <c r="A2236" s="31">
        <f>COUNTIF('BOM Atual ZPCS12'!F:F,B2236)+(1-(SUMIF(Invoice!$A:$A,$B2236,Invoice!$B:$B)/100000000000))</f>
        <v>1</v>
      </c>
      <c r="B2236" s="52" t="s">
        <v>5135</v>
      </c>
      <c r="C2236" s="44" t="s">
        <v>5136</v>
      </c>
      <c r="D2236" s="44" t="s">
        <v>145</v>
      </c>
      <c r="E2236" s="44" t="s">
        <v>51</v>
      </c>
      <c r="G2236" s="44">
        <v>1123</v>
      </c>
      <c r="H2236" s="44" t="s">
        <v>52</v>
      </c>
    </row>
    <row r="2237" spans="1:8">
      <c r="A2237" s="31">
        <f>COUNTIF('BOM Atual ZPCS12'!F:F,B2237)+(1-(SUMIF(Invoice!$A:$A,$B2237,Invoice!$B:$B)/100000000000))</f>
        <v>1</v>
      </c>
      <c r="B2237" s="52" t="s">
        <v>5137</v>
      </c>
      <c r="C2237" s="44" t="s">
        <v>5138</v>
      </c>
      <c r="D2237" s="44" t="s">
        <v>145</v>
      </c>
      <c r="E2237" s="44" t="s">
        <v>51</v>
      </c>
      <c r="G2237" s="44">
        <v>1124</v>
      </c>
      <c r="H2237" s="44" t="s">
        <v>2435</v>
      </c>
    </row>
    <row r="2238" spans="1:8">
      <c r="A2238" s="31">
        <f>COUNTIF('BOM Atual ZPCS12'!F:F,B2238)+(1-(SUMIF(Invoice!$A:$A,$B2238,Invoice!$B:$B)/100000000000))</f>
        <v>1</v>
      </c>
      <c r="B2238" s="52" t="s">
        <v>5139</v>
      </c>
      <c r="C2238" s="44" t="s">
        <v>5140</v>
      </c>
      <c r="D2238" s="44" t="s">
        <v>145</v>
      </c>
      <c r="E2238" s="44" t="s">
        <v>51</v>
      </c>
      <c r="G2238" s="44">
        <v>1124</v>
      </c>
      <c r="H2238" s="44" t="s">
        <v>2435</v>
      </c>
    </row>
    <row r="2239" spans="1:8">
      <c r="A2239" s="31">
        <f>COUNTIF('BOM Atual ZPCS12'!F:F,B2239)+(1-(SUMIF(Invoice!$A:$A,$B2239,Invoice!$B:$B)/100000000000))</f>
        <v>1</v>
      </c>
      <c r="B2239" s="52" t="s">
        <v>5141</v>
      </c>
      <c r="C2239" s="44" t="s">
        <v>5142</v>
      </c>
      <c r="D2239" s="44" t="s">
        <v>145</v>
      </c>
      <c r="E2239" s="44" t="s">
        <v>51</v>
      </c>
      <c r="G2239" s="44">
        <v>1124</v>
      </c>
      <c r="H2239" s="44" t="s">
        <v>2435</v>
      </c>
    </row>
    <row r="2240" spans="1:8">
      <c r="A2240" s="31">
        <f>COUNTIF('BOM Atual ZPCS12'!F:F,B2240)+(1-(SUMIF(Invoice!$A:$A,$B2240,Invoice!$B:$B)/100000000000))</f>
        <v>1</v>
      </c>
      <c r="B2240" s="52" t="s">
        <v>5143</v>
      </c>
      <c r="C2240" s="44" t="s">
        <v>5144</v>
      </c>
      <c r="D2240" s="44" t="s">
        <v>145</v>
      </c>
      <c r="E2240" s="44" t="s">
        <v>51</v>
      </c>
      <c r="G2240" s="44">
        <v>1124</v>
      </c>
      <c r="H2240" s="44" t="s">
        <v>2435</v>
      </c>
    </row>
    <row r="2241" spans="1:8">
      <c r="A2241" s="31">
        <f>COUNTIF('BOM Atual ZPCS12'!F:F,B2241)+(1-(SUMIF(Invoice!$A:$A,$B2241,Invoice!$B:$B)/100000000000))</f>
        <v>1</v>
      </c>
      <c r="B2241" s="52" t="s">
        <v>5145</v>
      </c>
      <c r="C2241" s="44" t="s">
        <v>5146</v>
      </c>
      <c r="D2241" s="44" t="s">
        <v>145</v>
      </c>
      <c r="E2241" s="44" t="s">
        <v>51</v>
      </c>
      <c r="G2241" s="44">
        <v>1125</v>
      </c>
      <c r="H2241" s="44" t="s">
        <v>52</v>
      </c>
    </row>
    <row r="2242" spans="1:8">
      <c r="A2242" s="31">
        <f>COUNTIF('BOM Atual ZPCS12'!F:F,B2242)+(1-(SUMIF(Invoice!$A:$A,$B2242,Invoice!$B:$B)/100000000000))</f>
        <v>1</v>
      </c>
      <c r="B2242" s="52" t="s">
        <v>5147</v>
      </c>
      <c r="C2242" s="44" t="s">
        <v>5148</v>
      </c>
      <c r="D2242" s="44" t="s">
        <v>145</v>
      </c>
      <c r="E2242" s="44" t="s">
        <v>51</v>
      </c>
      <c r="G2242" s="44">
        <v>1125</v>
      </c>
      <c r="H2242" s="44" t="s">
        <v>52</v>
      </c>
    </row>
    <row r="2243" spans="1:8">
      <c r="A2243" s="31">
        <f>COUNTIF('BOM Atual ZPCS12'!F:F,B2243)+(1-(SUMIF(Invoice!$A:$A,$B2243,Invoice!$B:$B)/100000000000))</f>
        <v>1</v>
      </c>
      <c r="B2243" s="52" t="s">
        <v>5149</v>
      </c>
      <c r="C2243" s="44" t="s">
        <v>5150</v>
      </c>
      <c r="D2243" s="44" t="s">
        <v>145</v>
      </c>
      <c r="E2243" s="44" t="s">
        <v>51</v>
      </c>
      <c r="G2243" s="44">
        <v>1125</v>
      </c>
      <c r="H2243" s="44" t="s">
        <v>52</v>
      </c>
    </row>
    <row r="2244" spans="1:8">
      <c r="A2244" s="31">
        <f>COUNTIF('BOM Atual ZPCS12'!F:F,B2244)+(1-(SUMIF(Invoice!$A:$A,$B2244,Invoice!$B:$B)/100000000000))</f>
        <v>1</v>
      </c>
      <c r="B2244" s="52" t="s">
        <v>5151</v>
      </c>
      <c r="C2244" s="44" t="s">
        <v>5152</v>
      </c>
      <c r="D2244" s="44" t="s">
        <v>145</v>
      </c>
      <c r="E2244" s="44" t="s">
        <v>51</v>
      </c>
      <c r="G2244" s="44">
        <v>1126</v>
      </c>
      <c r="H2244" s="44" t="s">
        <v>52</v>
      </c>
    </row>
    <row r="2245" spans="1:8">
      <c r="A2245" s="31">
        <f>COUNTIF('BOM Atual ZPCS12'!F:F,B2245)+(1-(SUMIF(Invoice!$A:$A,$B2245,Invoice!$B:$B)/100000000000))</f>
        <v>1</v>
      </c>
      <c r="B2245" s="52" t="s">
        <v>5153</v>
      </c>
      <c r="C2245" s="44" t="s">
        <v>5154</v>
      </c>
      <c r="D2245" s="44" t="s">
        <v>145</v>
      </c>
      <c r="E2245" s="44" t="s">
        <v>51</v>
      </c>
      <c r="G2245" s="44">
        <v>1126</v>
      </c>
      <c r="H2245" s="44" t="s">
        <v>52</v>
      </c>
    </row>
    <row r="2246" spans="1:8">
      <c r="A2246" s="31">
        <f>COUNTIF('BOM Atual ZPCS12'!F:F,B2246)+(1-(SUMIF(Invoice!$A:$A,$B2246,Invoice!$B:$B)/100000000000))</f>
        <v>1</v>
      </c>
      <c r="B2246" s="52" t="s">
        <v>5155</v>
      </c>
      <c r="C2246" s="44" t="s">
        <v>5156</v>
      </c>
      <c r="D2246" s="44" t="s">
        <v>145</v>
      </c>
      <c r="E2246" s="44" t="s">
        <v>51</v>
      </c>
      <c r="G2246" s="44">
        <v>1126</v>
      </c>
      <c r="H2246" s="44" t="s">
        <v>52</v>
      </c>
    </row>
    <row r="2247" spans="1:8">
      <c r="A2247" s="31">
        <f>COUNTIF('BOM Atual ZPCS12'!F:F,B2247)+(1-(SUMIF(Invoice!$A:$A,$B2247,Invoice!$B:$B)/100000000000))</f>
        <v>1</v>
      </c>
      <c r="B2247" s="52" t="s">
        <v>5157</v>
      </c>
      <c r="C2247" s="44" t="s">
        <v>5158</v>
      </c>
      <c r="D2247" s="44" t="s">
        <v>145</v>
      </c>
      <c r="E2247" s="44" t="s">
        <v>51</v>
      </c>
      <c r="G2247" s="44">
        <v>1127</v>
      </c>
      <c r="H2247" s="44" t="s">
        <v>2435</v>
      </c>
    </row>
    <row r="2248" spans="1:8">
      <c r="A2248" s="31">
        <f>COUNTIF('BOM Atual ZPCS12'!F:F,B2248)+(1-(SUMIF(Invoice!$A:$A,$B2248,Invoice!$B:$B)/100000000000))</f>
        <v>1</v>
      </c>
      <c r="B2248" s="52" t="s">
        <v>5159</v>
      </c>
      <c r="C2248" s="44" t="s">
        <v>5160</v>
      </c>
      <c r="D2248" s="44" t="s">
        <v>145</v>
      </c>
      <c r="E2248" s="44" t="s">
        <v>51</v>
      </c>
      <c r="G2248" s="44">
        <v>1127</v>
      </c>
      <c r="H2248" s="44" t="s">
        <v>2435</v>
      </c>
    </row>
    <row r="2249" spans="1:8">
      <c r="A2249" s="31">
        <f>COUNTIF('BOM Atual ZPCS12'!F:F,B2249)+(1-(SUMIF(Invoice!$A:$A,$B2249,Invoice!$B:$B)/100000000000))</f>
        <v>1</v>
      </c>
      <c r="B2249" s="52" t="s">
        <v>5161</v>
      </c>
      <c r="C2249" s="44" t="s">
        <v>5162</v>
      </c>
      <c r="D2249" s="44" t="s">
        <v>145</v>
      </c>
      <c r="E2249" s="44" t="s">
        <v>51</v>
      </c>
      <c r="G2249" s="44">
        <v>1127</v>
      </c>
      <c r="H2249" s="44" t="s">
        <v>2435</v>
      </c>
    </row>
    <row r="2250" spans="1:8">
      <c r="A2250" s="31">
        <f>COUNTIF('BOM Atual ZPCS12'!F:F,B2250)+(1-(SUMIF(Invoice!$A:$A,$B2250,Invoice!$B:$B)/100000000000))</f>
        <v>1</v>
      </c>
      <c r="B2250" s="52" t="s">
        <v>5163</v>
      </c>
      <c r="C2250" s="44" t="s">
        <v>5164</v>
      </c>
      <c r="D2250" s="44" t="s">
        <v>145</v>
      </c>
      <c r="E2250" s="44" t="s">
        <v>51</v>
      </c>
      <c r="G2250" s="44">
        <v>1127</v>
      </c>
      <c r="H2250" s="44" t="s">
        <v>2435</v>
      </c>
    </row>
    <row r="2251" spans="1:8">
      <c r="A2251" s="31">
        <f>COUNTIF('BOM Atual ZPCS12'!F:F,B2251)+(1-(SUMIF(Invoice!$A:$A,$B2251,Invoice!$B:$B)/100000000000))</f>
        <v>1</v>
      </c>
      <c r="B2251" s="52" t="s">
        <v>5165</v>
      </c>
      <c r="C2251" s="44" t="s">
        <v>5166</v>
      </c>
      <c r="D2251" s="44" t="s">
        <v>145</v>
      </c>
      <c r="E2251" s="44" t="s">
        <v>51</v>
      </c>
      <c r="G2251" s="44">
        <v>1130</v>
      </c>
      <c r="H2251" s="44" t="s">
        <v>52</v>
      </c>
    </row>
    <row r="2252" spans="1:8">
      <c r="A2252" s="31">
        <f>COUNTIF('BOM Atual ZPCS12'!F:F,B2252)+(1-(SUMIF(Invoice!$A:$A,$B2252,Invoice!$B:$B)/100000000000))</f>
        <v>1</v>
      </c>
      <c r="B2252" s="52" t="s">
        <v>5167</v>
      </c>
      <c r="C2252" s="44" t="s">
        <v>5168</v>
      </c>
      <c r="D2252" s="44" t="s">
        <v>145</v>
      </c>
      <c r="E2252" s="44" t="s">
        <v>51</v>
      </c>
      <c r="G2252" s="44">
        <v>1130</v>
      </c>
      <c r="H2252" s="44" t="s">
        <v>52</v>
      </c>
    </row>
    <row r="2253" spans="1:8">
      <c r="A2253" s="31">
        <f>COUNTIF('BOM Atual ZPCS12'!F:F,B2253)+(1-(SUMIF(Invoice!$A:$A,$B2253,Invoice!$B:$B)/100000000000))</f>
        <v>1</v>
      </c>
      <c r="B2253" s="52" t="s">
        <v>5169</v>
      </c>
      <c r="C2253" s="44" t="s">
        <v>5170</v>
      </c>
      <c r="D2253" s="44" t="s">
        <v>145</v>
      </c>
      <c r="E2253" s="44" t="s">
        <v>51</v>
      </c>
      <c r="G2253" s="44">
        <v>1130</v>
      </c>
      <c r="H2253" s="44" t="s">
        <v>52</v>
      </c>
    </row>
    <row r="2254" spans="1:8">
      <c r="A2254" s="31">
        <f>COUNTIF('BOM Atual ZPCS12'!F:F,B2254)+(1-(SUMIF(Invoice!$A:$A,$B2254,Invoice!$B:$B)/100000000000))</f>
        <v>1</v>
      </c>
      <c r="B2254" s="52" t="s">
        <v>5171</v>
      </c>
      <c r="C2254" s="44" t="s">
        <v>5172</v>
      </c>
      <c r="D2254" s="44" t="s">
        <v>145</v>
      </c>
      <c r="E2254" s="44" t="s">
        <v>51</v>
      </c>
      <c r="G2254" s="44">
        <v>1133</v>
      </c>
      <c r="H2254" s="44" t="s">
        <v>52</v>
      </c>
    </row>
    <row r="2255" spans="1:8">
      <c r="A2255" s="31">
        <f>COUNTIF('BOM Atual ZPCS12'!F:F,B2255)+(1-(SUMIF(Invoice!$A:$A,$B2255,Invoice!$B:$B)/100000000000))</f>
        <v>1</v>
      </c>
      <c r="B2255" s="52" t="s">
        <v>5173</v>
      </c>
      <c r="C2255" s="44" t="s">
        <v>5174</v>
      </c>
      <c r="D2255" s="44" t="s">
        <v>145</v>
      </c>
      <c r="E2255" s="44" t="s">
        <v>51</v>
      </c>
      <c r="G2255" s="44">
        <v>1133</v>
      </c>
      <c r="H2255" s="44" t="s">
        <v>52</v>
      </c>
    </row>
    <row r="2256" spans="1:8">
      <c r="A2256" s="31">
        <f>COUNTIF('BOM Atual ZPCS12'!F:F,B2256)+(1-(SUMIF(Invoice!$A:$A,$B2256,Invoice!$B:$B)/100000000000))</f>
        <v>1</v>
      </c>
      <c r="B2256" s="52" t="s">
        <v>5175</v>
      </c>
      <c r="C2256" s="44" t="s">
        <v>5176</v>
      </c>
      <c r="D2256" s="44" t="s">
        <v>145</v>
      </c>
      <c r="E2256" s="44" t="s">
        <v>51</v>
      </c>
      <c r="G2256" s="44">
        <v>1133</v>
      </c>
      <c r="H2256" s="44" t="s">
        <v>52</v>
      </c>
    </row>
    <row r="2257" spans="1:8">
      <c r="A2257" s="31">
        <f>COUNTIF('BOM Atual ZPCS12'!F:F,B2257)+(1-(SUMIF(Invoice!$A:$A,$B2257,Invoice!$B:$B)/100000000000))</f>
        <v>1</v>
      </c>
      <c r="B2257" s="52" t="s">
        <v>5177</v>
      </c>
      <c r="C2257" s="44" t="s">
        <v>5178</v>
      </c>
      <c r="D2257" s="44" t="s">
        <v>145</v>
      </c>
      <c r="E2257" s="44" t="s">
        <v>51</v>
      </c>
      <c r="G2257" s="44">
        <v>1134</v>
      </c>
      <c r="H2257" s="44" t="s">
        <v>52</v>
      </c>
    </row>
    <row r="2258" spans="1:8">
      <c r="A2258" s="31">
        <f>COUNTIF('BOM Atual ZPCS12'!F:F,B2258)+(1-(SUMIF(Invoice!$A:$A,$B2258,Invoice!$B:$B)/100000000000))</f>
        <v>1</v>
      </c>
      <c r="B2258" s="52" t="s">
        <v>5179</v>
      </c>
      <c r="C2258" s="44" t="s">
        <v>5180</v>
      </c>
      <c r="D2258" s="44" t="s">
        <v>145</v>
      </c>
      <c r="E2258" s="44" t="s">
        <v>51</v>
      </c>
      <c r="G2258" s="44">
        <v>1134</v>
      </c>
      <c r="H2258" s="44" t="s">
        <v>52</v>
      </c>
    </row>
    <row r="2259" spans="1:8">
      <c r="A2259" s="31">
        <f>COUNTIF('BOM Atual ZPCS12'!F:F,B2259)+(1-(SUMIF(Invoice!$A:$A,$B2259,Invoice!$B:$B)/100000000000))</f>
        <v>1</v>
      </c>
      <c r="B2259" s="52" t="s">
        <v>5181</v>
      </c>
      <c r="C2259" s="44" t="s">
        <v>5180</v>
      </c>
      <c r="D2259" s="44" t="s">
        <v>145</v>
      </c>
      <c r="E2259" s="44" t="s">
        <v>51</v>
      </c>
      <c r="G2259" s="44">
        <v>1134</v>
      </c>
      <c r="H2259" s="44" t="s">
        <v>52</v>
      </c>
    </row>
    <row r="2260" spans="1:8">
      <c r="A2260" s="31">
        <f>COUNTIF('BOM Atual ZPCS12'!F:F,B2260)+(1-(SUMIF(Invoice!$A:$A,$B2260,Invoice!$B:$B)/100000000000))</f>
        <v>1</v>
      </c>
      <c r="B2260" s="52" t="s">
        <v>5182</v>
      </c>
      <c r="C2260" s="44" t="s">
        <v>5183</v>
      </c>
      <c r="D2260" s="44" t="s">
        <v>145</v>
      </c>
      <c r="E2260" s="44" t="s">
        <v>51</v>
      </c>
      <c r="G2260" s="44">
        <v>1136</v>
      </c>
      <c r="H2260" s="44" t="s">
        <v>52</v>
      </c>
    </row>
    <row r="2261" spans="1:8">
      <c r="A2261" s="31">
        <f>COUNTIF('BOM Atual ZPCS12'!F:F,B2261)+(1-(SUMIF(Invoice!$A:$A,$B2261,Invoice!$B:$B)/100000000000))</f>
        <v>1</v>
      </c>
      <c r="B2261" s="52" t="s">
        <v>5184</v>
      </c>
      <c r="C2261" s="44" t="s">
        <v>5185</v>
      </c>
      <c r="D2261" s="44" t="s">
        <v>145</v>
      </c>
      <c r="E2261" s="44" t="s">
        <v>51</v>
      </c>
      <c r="G2261" s="44">
        <v>1136</v>
      </c>
      <c r="H2261" s="44" t="s">
        <v>52</v>
      </c>
    </row>
    <row r="2262" spans="1:8">
      <c r="A2262" s="31">
        <f>COUNTIF('BOM Atual ZPCS12'!F:F,B2262)+(1-(SUMIF(Invoice!$A:$A,$B2262,Invoice!$B:$B)/100000000000))</f>
        <v>1</v>
      </c>
      <c r="B2262" s="52" t="s">
        <v>5186</v>
      </c>
      <c r="C2262" s="44" t="s">
        <v>5187</v>
      </c>
      <c r="D2262" s="44" t="s">
        <v>145</v>
      </c>
      <c r="E2262" s="44" t="s">
        <v>51</v>
      </c>
      <c r="G2262" s="44">
        <v>1140</v>
      </c>
      <c r="H2262" s="44" t="s">
        <v>52</v>
      </c>
    </row>
    <row r="2263" spans="1:8">
      <c r="A2263" s="31">
        <f>COUNTIF('BOM Atual ZPCS12'!F:F,B2263)+(1-(SUMIF(Invoice!$A:$A,$B2263,Invoice!$B:$B)/100000000000))</f>
        <v>1</v>
      </c>
      <c r="B2263" s="52" t="s">
        <v>5188</v>
      </c>
      <c r="C2263" s="44" t="s">
        <v>1913</v>
      </c>
      <c r="D2263" s="44" t="s">
        <v>145</v>
      </c>
      <c r="E2263" s="44" t="s">
        <v>51</v>
      </c>
      <c r="G2263" s="44">
        <v>1140</v>
      </c>
      <c r="H2263" s="44" t="s">
        <v>52</v>
      </c>
    </row>
    <row r="2264" spans="1:8">
      <c r="A2264" s="31">
        <f>COUNTIF('BOM Atual ZPCS12'!F:F,B2264)+(1-(SUMIF(Invoice!$A:$A,$B2264,Invoice!$B:$B)/100000000000))</f>
        <v>1</v>
      </c>
      <c r="B2264" s="52" t="s">
        <v>5189</v>
      </c>
      <c r="C2264" s="44" t="s">
        <v>1915</v>
      </c>
      <c r="D2264" s="44" t="s">
        <v>145</v>
      </c>
      <c r="E2264" s="44" t="s">
        <v>51</v>
      </c>
      <c r="G2264" s="44">
        <v>1140</v>
      </c>
      <c r="H2264" s="44" t="s">
        <v>52</v>
      </c>
    </row>
    <row r="2265" spans="1:8">
      <c r="A2265" s="31">
        <f>COUNTIF('BOM Atual ZPCS12'!F:F,B2265)+(1-(SUMIF(Invoice!$A:$A,$B2265,Invoice!$B:$B)/100000000000))</f>
        <v>2</v>
      </c>
      <c r="B2265" s="52" t="s">
        <v>5190</v>
      </c>
      <c r="C2265" s="44" t="s">
        <v>5191</v>
      </c>
      <c r="D2265" s="44" t="s">
        <v>145</v>
      </c>
      <c r="E2265" s="44" t="s">
        <v>51</v>
      </c>
      <c r="G2265" s="44">
        <v>1141</v>
      </c>
      <c r="H2265" s="44" t="s">
        <v>52</v>
      </c>
    </row>
    <row r="2266" spans="1:8">
      <c r="A2266" s="31">
        <f>COUNTIF('BOM Atual ZPCS12'!F:F,B2266)+(1-(SUMIF(Invoice!$A:$A,$B2266,Invoice!$B:$B)/100000000000))</f>
        <v>1.99999993</v>
      </c>
      <c r="B2266" s="52" t="s">
        <v>5192</v>
      </c>
      <c r="C2266" s="44" t="s">
        <v>5193</v>
      </c>
      <c r="D2266" s="44" t="s">
        <v>145</v>
      </c>
      <c r="E2266" s="44" t="s">
        <v>51</v>
      </c>
      <c r="G2266" s="44">
        <v>1141</v>
      </c>
      <c r="H2266" s="44" t="s">
        <v>52</v>
      </c>
    </row>
    <row r="2267" spans="1:8">
      <c r="A2267" s="31">
        <f>COUNTIF('BOM Atual ZPCS12'!F:F,B2267)+(1-(SUMIF(Invoice!$A:$A,$B2267,Invoice!$B:$B)/100000000000))</f>
        <v>2</v>
      </c>
      <c r="B2267" s="52" t="s">
        <v>5194</v>
      </c>
      <c r="C2267" s="44" t="s">
        <v>5195</v>
      </c>
      <c r="D2267" s="44" t="s">
        <v>145</v>
      </c>
      <c r="E2267" s="44" t="s">
        <v>51</v>
      </c>
      <c r="G2267" s="44">
        <v>1141</v>
      </c>
      <c r="H2267" s="44" t="s">
        <v>52</v>
      </c>
    </row>
    <row r="2268" spans="1:8">
      <c r="A2268" s="31">
        <f>COUNTIF('BOM Atual ZPCS12'!F:F,B2268)+(1-(SUMIF(Invoice!$A:$A,$B2268,Invoice!$B:$B)/100000000000))</f>
        <v>1</v>
      </c>
      <c r="B2268" s="52" t="s">
        <v>5196</v>
      </c>
      <c r="C2268" s="44" t="s">
        <v>5197</v>
      </c>
      <c r="D2268" s="44" t="s">
        <v>145</v>
      </c>
      <c r="E2268" s="44" t="s">
        <v>51</v>
      </c>
      <c r="G2268" s="44">
        <v>1142</v>
      </c>
      <c r="H2268" s="44" t="s">
        <v>52</v>
      </c>
    </row>
    <row r="2269" spans="1:8">
      <c r="A2269" s="31">
        <f>COUNTIF('BOM Atual ZPCS12'!F:F,B2269)+(1-(SUMIF(Invoice!$A:$A,$B2269,Invoice!$B:$B)/100000000000))</f>
        <v>1</v>
      </c>
      <c r="B2269" s="52" t="s">
        <v>5198</v>
      </c>
      <c r="C2269" s="44" t="s">
        <v>5199</v>
      </c>
      <c r="D2269" s="44" t="s">
        <v>145</v>
      </c>
      <c r="E2269" s="44" t="s">
        <v>51</v>
      </c>
      <c r="G2269" s="44">
        <v>1142</v>
      </c>
      <c r="H2269" s="44" t="s">
        <v>52</v>
      </c>
    </row>
    <row r="2270" spans="1:8">
      <c r="A2270" s="31">
        <f>COUNTIF('BOM Atual ZPCS12'!F:F,B2270)+(1-(SUMIF(Invoice!$A:$A,$B2270,Invoice!$B:$B)/100000000000))</f>
        <v>1</v>
      </c>
      <c r="B2270" s="52" t="s">
        <v>5200</v>
      </c>
      <c r="C2270" s="44" t="s">
        <v>5201</v>
      </c>
      <c r="D2270" s="44" t="s">
        <v>145</v>
      </c>
      <c r="E2270" s="44" t="s">
        <v>51</v>
      </c>
      <c r="G2270" s="44">
        <v>1143</v>
      </c>
      <c r="H2270" s="44" t="s">
        <v>52</v>
      </c>
    </row>
    <row r="2271" spans="1:8">
      <c r="A2271" s="31">
        <f>COUNTIF('BOM Atual ZPCS12'!F:F,B2271)+(1-(SUMIF(Invoice!$A:$A,$B2271,Invoice!$B:$B)/100000000000))</f>
        <v>1</v>
      </c>
      <c r="B2271" s="52" t="s">
        <v>5202</v>
      </c>
      <c r="C2271" s="44" t="s">
        <v>5203</v>
      </c>
      <c r="D2271" s="44" t="s">
        <v>145</v>
      </c>
      <c r="E2271" s="44" t="s">
        <v>51</v>
      </c>
      <c r="G2271" s="44">
        <v>1143</v>
      </c>
      <c r="H2271" s="44" t="s">
        <v>52</v>
      </c>
    </row>
    <row r="2272" spans="1:8">
      <c r="A2272" s="31">
        <f>COUNTIF('BOM Atual ZPCS12'!F:F,B2272)+(1-(SUMIF(Invoice!$A:$A,$B2272,Invoice!$B:$B)/100000000000))</f>
        <v>1</v>
      </c>
      <c r="B2272" s="52" t="s">
        <v>5204</v>
      </c>
      <c r="C2272" s="44" t="s">
        <v>5205</v>
      </c>
      <c r="D2272" s="44" t="s">
        <v>145</v>
      </c>
      <c r="E2272" s="44" t="s">
        <v>51</v>
      </c>
      <c r="G2272" s="44">
        <v>1144</v>
      </c>
      <c r="H2272" s="44" t="s">
        <v>52</v>
      </c>
    </row>
    <row r="2273" spans="1:8">
      <c r="A2273" s="31">
        <f>COUNTIF('BOM Atual ZPCS12'!F:F,B2273)+(1-(SUMIF(Invoice!$A:$A,$B2273,Invoice!$B:$B)/100000000000))</f>
        <v>1</v>
      </c>
      <c r="B2273" s="52" t="s">
        <v>5206</v>
      </c>
      <c r="C2273" s="44" t="s">
        <v>5207</v>
      </c>
      <c r="D2273" s="44" t="s">
        <v>145</v>
      </c>
      <c r="E2273" s="44" t="s">
        <v>51</v>
      </c>
      <c r="G2273" s="44">
        <v>1144</v>
      </c>
      <c r="H2273" s="44" t="s">
        <v>52</v>
      </c>
    </row>
    <row r="2274" spans="1:8">
      <c r="A2274" s="31">
        <f>COUNTIF('BOM Atual ZPCS12'!F:F,B2274)+(1-(SUMIF(Invoice!$A:$A,$B2274,Invoice!$B:$B)/100000000000))</f>
        <v>1</v>
      </c>
      <c r="B2274" s="52" t="s">
        <v>5208</v>
      </c>
      <c r="C2274" s="44" t="s">
        <v>5209</v>
      </c>
      <c r="D2274" s="44" t="s">
        <v>145</v>
      </c>
      <c r="E2274" s="44" t="s">
        <v>51</v>
      </c>
      <c r="G2274" s="44">
        <v>1145</v>
      </c>
      <c r="H2274" s="44" t="s">
        <v>52</v>
      </c>
    </row>
    <row r="2275" spans="1:8">
      <c r="A2275" s="31">
        <f>COUNTIF('BOM Atual ZPCS12'!F:F,B2275)+(1-(SUMIF(Invoice!$A:$A,$B2275,Invoice!$B:$B)/100000000000))</f>
        <v>1</v>
      </c>
      <c r="B2275" s="52" t="s">
        <v>5210</v>
      </c>
      <c r="C2275" s="44" t="s">
        <v>5211</v>
      </c>
      <c r="D2275" s="44" t="s">
        <v>145</v>
      </c>
      <c r="E2275" s="44" t="s">
        <v>51</v>
      </c>
      <c r="G2275" s="44">
        <v>1145</v>
      </c>
      <c r="H2275" s="44" t="s">
        <v>52</v>
      </c>
    </row>
    <row r="2276" spans="1:8">
      <c r="A2276" s="31">
        <f>COUNTIF('BOM Atual ZPCS12'!F:F,B2276)+(1-(SUMIF(Invoice!$A:$A,$B2276,Invoice!$B:$B)/100000000000))</f>
        <v>1</v>
      </c>
      <c r="B2276" s="52" t="s">
        <v>5212</v>
      </c>
      <c r="C2276" s="44" t="s">
        <v>5213</v>
      </c>
      <c r="D2276" s="44" t="s">
        <v>145</v>
      </c>
      <c r="E2276" s="44" t="s">
        <v>51</v>
      </c>
      <c r="G2276" s="44">
        <v>1146</v>
      </c>
      <c r="H2276" s="44" t="s">
        <v>52</v>
      </c>
    </row>
    <row r="2277" spans="1:8">
      <c r="A2277" s="31">
        <f>COUNTIF('BOM Atual ZPCS12'!F:F,B2277)+(1-(SUMIF(Invoice!$A:$A,$B2277,Invoice!$B:$B)/100000000000))</f>
        <v>1</v>
      </c>
      <c r="B2277" s="52" t="s">
        <v>5214</v>
      </c>
      <c r="C2277" s="44" t="s">
        <v>5215</v>
      </c>
      <c r="D2277" s="44" t="s">
        <v>145</v>
      </c>
      <c r="E2277" s="44" t="s">
        <v>51</v>
      </c>
      <c r="G2277" s="44">
        <v>1146</v>
      </c>
      <c r="H2277" s="44" t="s">
        <v>52</v>
      </c>
    </row>
    <row r="2278" spans="1:8">
      <c r="A2278" s="31">
        <f>COUNTIF('BOM Atual ZPCS12'!F:F,B2278)+(1-(SUMIF(Invoice!$A:$A,$B2278,Invoice!$B:$B)/100000000000))</f>
        <v>1</v>
      </c>
      <c r="B2278" s="52" t="s">
        <v>5216</v>
      </c>
      <c r="C2278" s="44" t="s">
        <v>5217</v>
      </c>
      <c r="D2278" s="44" t="s">
        <v>145</v>
      </c>
      <c r="E2278" s="44" t="s">
        <v>51</v>
      </c>
      <c r="G2278" s="44">
        <v>1147</v>
      </c>
      <c r="H2278" s="44" t="s">
        <v>52</v>
      </c>
    </row>
    <row r="2279" spans="1:8">
      <c r="A2279" s="31">
        <f>COUNTIF('BOM Atual ZPCS12'!F:F,B2279)+(1-(SUMIF(Invoice!$A:$A,$B2279,Invoice!$B:$B)/100000000000))</f>
        <v>1</v>
      </c>
      <c r="B2279" s="52" t="s">
        <v>5218</v>
      </c>
      <c r="C2279" s="44" t="s">
        <v>5219</v>
      </c>
      <c r="D2279" s="44" t="s">
        <v>145</v>
      </c>
      <c r="E2279" s="44" t="s">
        <v>51</v>
      </c>
      <c r="G2279" s="44">
        <v>1147</v>
      </c>
      <c r="H2279" s="44" t="s">
        <v>52</v>
      </c>
    </row>
    <row r="2280" spans="1:8">
      <c r="A2280" s="31">
        <f>COUNTIF('BOM Atual ZPCS12'!F:F,B2280)+(1-(SUMIF(Invoice!$A:$A,$B2280,Invoice!$B:$B)/100000000000))</f>
        <v>1</v>
      </c>
      <c r="B2280" s="52" t="s">
        <v>5220</v>
      </c>
      <c r="C2280" s="44" t="s">
        <v>5221</v>
      </c>
      <c r="D2280" s="44" t="s">
        <v>145</v>
      </c>
      <c r="E2280" s="44" t="s">
        <v>51</v>
      </c>
      <c r="G2280" s="44">
        <v>1151</v>
      </c>
      <c r="H2280" s="44" t="s">
        <v>52</v>
      </c>
    </row>
    <row r="2281" spans="1:8">
      <c r="A2281" s="31">
        <f>COUNTIF('BOM Atual ZPCS12'!F:F,B2281)+(1-(SUMIF(Invoice!$A:$A,$B2281,Invoice!$B:$B)/100000000000))</f>
        <v>1</v>
      </c>
      <c r="B2281" s="52" t="s">
        <v>5222</v>
      </c>
      <c r="C2281" s="44" t="s">
        <v>5223</v>
      </c>
      <c r="D2281" s="44" t="s">
        <v>145</v>
      </c>
      <c r="E2281" s="44" t="s">
        <v>51</v>
      </c>
      <c r="G2281" s="44">
        <v>1151</v>
      </c>
      <c r="H2281" s="44" t="s">
        <v>52</v>
      </c>
    </row>
    <row r="2282" spans="1:8">
      <c r="A2282" s="31">
        <f>COUNTIF('BOM Atual ZPCS12'!F:F,B2282)+(1-(SUMIF(Invoice!$A:$A,$B2282,Invoice!$B:$B)/100000000000))</f>
        <v>1</v>
      </c>
      <c r="B2282" s="52" t="s">
        <v>5224</v>
      </c>
      <c r="C2282" s="44" t="s">
        <v>5225</v>
      </c>
      <c r="D2282" s="44" t="s">
        <v>145</v>
      </c>
      <c r="E2282" s="44" t="s">
        <v>51</v>
      </c>
      <c r="G2282" s="44">
        <v>1151</v>
      </c>
      <c r="H2282" s="44" t="s">
        <v>52</v>
      </c>
    </row>
    <row r="2283" spans="1:8">
      <c r="A2283" s="31">
        <f>COUNTIF('BOM Atual ZPCS12'!F:F,B2283)+(1-(SUMIF(Invoice!$A:$A,$B2283,Invoice!$B:$B)/100000000000))</f>
        <v>1</v>
      </c>
      <c r="B2283" s="52" t="s">
        <v>5226</v>
      </c>
      <c r="C2283" s="44" t="s">
        <v>5227</v>
      </c>
      <c r="D2283" s="44" t="s">
        <v>145</v>
      </c>
      <c r="E2283" s="44" t="s">
        <v>51</v>
      </c>
      <c r="G2283" s="44">
        <v>1151</v>
      </c>
      <c r="H2283" s="44" t="s">
        <v>52</v>
      </c>
    </row>
    <row r="2284" spans="1:8">
      <c r="A2284" s="31">
        <f>COUNTIF('BOM Atual ZPCS12'!F:F,B2284)+(1-(SUMIF(Invoice!$A:$A,$B2284,Invoice!$B:$B)/100000000000))</f>
        <v>1</v>
      </c>
      <c r="B2284" s="52" t="s">
        <v>5228</v>
      </c>
      <c r="C2284" s="44" t="s">
        <v>5229</v>
      </c>
      <c r="D2284" s="44" t="s">
        <v>145</v>
      </c>
      <c r="E2284" s="44" t="s">
        <v>51</v>
      </c>
      <c r="G2284" s="44">
        <v>1154</v>
      </c>
      <c r="H2284" s="44" t="s">
        <v>52</v>
      </c>
    </row>
    <row r="2285" spans="1:8">
      <c r="A2285" s="31">
        <f>COUNTIF('BOM Atual ZPCS12'!F:F,B2285)+(1-(SUMIF(Invoice!$A:$A,$B2285,Invoice!$B:$B)/100000000000))</f>
        <v>1</v>
      </c>
      <c r="B2285" s="52" t="s">
        <v>5230</v>
      </c>
      <c r="C2285" s="44" t="s">
        <v>5231</v>
      </c>
      <c r="D2285" s="44" t="s">
        <v>145</v>
      </c>
      <c r="E2285" s="44" t="s">
        <v>51</v>
      </c>
      <c r="G2285" s="44">
        <v>1154</v>
      </c>
      <c r="H2285" s="44" t="s">
        <v>52</v>
      </c>
    </row>
    <row r="2286" spans="1:8">
      <c r="A2286" s="31">
        <f>COUNTIF('BOM Atual ZPCS12'!F:F,B2286)+(1-(SUMIF(Invoice!$A:$A,$B2286,Invoice!$B:$B)/100000000000))</f>
        <v>1</v>
      </c>
      <c r="B2286" s="52" t="s">
        <v>5232</v>
      </c>
      <c r="C2286" s="44" t="s">
        <v>5229</v>
      </c>
      <c r="D2286" s="44" t="s">
        <v>145</v>
      </c>
      <c r="E2286" s="44" t="s">
        <v>51</v>
      </c>
      <c r="G2286" s="44">
        <v>1154</v>
      </c>
      <c r="H2286" s="44" t="s">
        <v>52</v>
      </c>
    </row>
    <row r="2287" spans="1:8">
      <c r="A2287" s="31">
        <f>COUNTIF('BOM Atual ZPCS12'!F:F,B2287)+(1-(SUMIF(Invoice!$A:$A,$B2287,Invoice!$B:$B)/100000000000))</f>
        <v>1</v>
      </c>
      <c r="B2287" s="52" t="s">
        <v>5233</v>
      </c>
      <c r="C2287" s="44" t="s">
        <v>5234</v>
      </c>
      <c r="D2287" s="44" t="s">
        <v>145</v>
      </c>
      <c r="E2287" s="44" t="s">
        <v>51</v>
      </c>
      <c r="G2287" s="44">
        <v>1154</v>
      </c>
      <c r="H2287" s="44" t="s">
        <v>52</v>
      </c>
    </row>
    <row r="2288" spans="1:8">
      <c r="A2288" s="31">
        <f>COUNTIF('BOM Atual ZPCS12'!F:F,B2288)+(1-(SUMIF(Invoice!$A:$A,$B2288,Invoice!$B:$B)/100000000000))</f>
        <v>2</v>
      </c>
      <c r="B2288" s="52" t="s">
        <v>5235</v>
      </c>
      <c r="C2288" s="44" t="s">
        <v>5236</v>
      </c>
      <c r="D2288" s="44" t="s">
        <v>145</v>
      </c>
      <c r="E2288" s="44" t="s">
        <v>51</v>
      </c>
      <c r="G2288" s="44">
        <v>1155</v>
      </c>
      <c r="H2288" s="44" t="s">
        <v>2435</v>
      </c>
    </row>
    <row r="2289" spans="1:8">
      <c r="A2289" s="31">
        <f>COUNTIF('BOM Atual ZPCS12'!F:F,B2289)+(1-(SUMIF(Invoice!$A:$A,$B2289,Invoice!$B:$B)/100000000000))</f>
        <v>1.9999997</v>
      </c>
      <c r="B2289" s="52" t="s">
        <v>5237</v>
      </c>
      <c r="C2289" s="44" t="s">
        <v>5238</v>
      </c>
      <c r="D2289" s="44" t="s">
        <v>145</v>
      </c>
      <c r="E2289" s="44" t="s">
        <v>51</v>
      </c>
      <c r="G2289" s="44">
        <v>1155</v>
      </c>
      <c r="H2289" s="44" t="s">
        <v>2435</v>
      </c>
    </row>
    <row r="2290" spans="1:8">
      <c r="A2290" s="31">
        <f>COUNTIF('BOM Atual ZPCS12'!F:F,B2290)+(1-(SUMIF(Invoice!$A:$A,$B2290,Invoice!$B:$B)/100000000000))</f>
        <v>1</v>
      </c>
      <c r="B2290" s="52" t="s">
        <v>5239</v>
      </c>
      <c r="C2290" s="44" t="s">
        <v>5240</v>
      </c>
      <c r="D2290" s="44" t="s">
        <v>145</v>
      </c>
      <c r="E2290" s="44" t="s">
        <v>51</v>
      </c>
      <c r="G2290" s="44">
        <v>1155</v>
      </c>
      <c r="H2290" s="44" t="s">
        <v>2435</v>
      </c>
    </row>
    <row r="2291" spans="1:8">
      <c r="A2291" s="31">
        <f>COUNTIF('BOM Atual ZPCS12'!F:F,B2291)+(1-(SUMIF(Invoice!$A:$A,$B2291,Invoice!$B:$B)/100000000000))</f>
        <v>2</v>
      </c>
      <c r="B2291" s="52" t="s">
        <v>5241</v>
      </c>
      <c r="C2291" s="44" t="s">
        <v>5242</v>
      </c>
      <c r="D2291" s="44" t="s">
        <v>145</v>
      </c>
      <c r="E2291" s="44" t="s">
        <v>51</v>
      </c>
      <c r="G2291" s="44">
        <v>1155</v>
      </c>
      <c r="H2291" s="44" t="s">
        <v>2435</v>
      </c>
    </row>
    <row r="2292" spans="1:8">
      <c r="A2292" s="31">
        <f>COUNTIF('BOM Atual ZPCS12'!F:F,B2292)+(1-(SUMIF(Invoice!$A:$A,$B2292,Invoice!$B:$B)/100000000000))</f>
        <v>1</v>
      </c>
      <c r="B2292" s="52" t="s">
        <v>5243</v>
      </c>
      <c r="C2292" s="44" t="s">
        <v>5244</v>
      </c>
      <c r="D2292" s="44" t="s">
        <v>145</v>
      </c>
      <c r="E2292" s="44" t="s">
        <v>51</v>
      </c>
      <c r="G2292" s="44">
        <v>1156</v>
      </c>
      <c r="H2292" s="44" t="s">
        <v>52</v>
      </c>
    </row>
    <row r="2293" spans="1:8">
      <c r="A2293" s="31">
        <f>COUNTIF('BOM Atual ZPCS12'!F:F,B2293)+(1-(SUMIF(Invoice!$A:$A,$B2293,Invoice!$B:$B)/100000000000))</f>
        <v>1</v>
      </c>
      <c r="B2293" s="52" t="s">
        <v>5245</v>
      </c>
      <c r="C2293" s="44" t="s">
        <v>5246</v>
      </c>
      <c r="D2293" s="44" t="s">
        <v>145</v>
      </c>
      <c r="E2293" s="44" t="s">
        <v>51</v>
      </c>
      <c r="G2293" s="44">
        <v>1156</v>
      </c>
      <c r="H2293" s="44" t="s">
        <v>52</v>
      </c>
    </row>
    <row r="2294" spans="1:8">
      <c r="A2294" s="31">
        <f>COUNTIF('BOM Atual ZPCS12'!F:F,B2294)+(1-(SUMIF(Invoice!$A:$A,$B2294,Invoice!$B:$B)/100000000000))</f>
        <v>1</v>
      </c>
      <c r="B2294" s="52" t="s">
        <v>5247</v>
      </c>
      <c r="C2294" s="44" t="s">
        <v>5244</v>
      </c>
      <c r="D2294" s="44" t="s">
        <v>145</v>
      </c>
      <c r="E2294" s="44" t="s">
        <v>51</v>
      </c>
      <c r="G2294" s="44">
        <v>1156</v>
      </c>
      <c r="H2294" s="44" t="s">
        <v>52</v>
      </c>
    </row>
    <row r="2295" spans="1:8">
      <c r="A2295" s="31">
        <f>COUNTIF('BOM Atual ZPCS12'!F:F,B2295)+(1-(SUMIF(Invoice!$A:$A,$B2295,Invoice!$B:$B)/100000000000))</f>
        <v>1</v>
      </c>
      <c r="B2295" s="52" t="s">
        <v>5248</v>
      </c>
      <c r="C2295" s="44" t="s">
        <v>5249</v>
      </c>
      <c r="D2295" s="44" t="s">
        <v>145</v>
      </c>
      <c r="E2295" s="44" t="s">
        <v>51</v>
      </c>
      <c r="G2295" s="44">
        <v>1156</v>
      </c>
      <c r="H2295" s="44" t="s">
        <v>52</v>
      </c>
    </row>
    <row r="2296" spans="1:8">
      <c r="A2296" s="31">
        <f>COUNTIF('BOM Atual ZPCS12'!F:F,B2296)+(1-(SUMIF(Invoice!$A:$A,$B2296,Invoice!$B:$B)/100000000000))</f>
        <v>1</v>
      </c>
      <c r="B2296" s="52" t="s">
        <v>5250</v>
      </c>
      <c r="C2296" s="44" t="s">
        <v>5251</v>
      </c>
      <c r="D2296" s="44" t="s">
        <v>145</v>
      </c>
      <c r="E2296" s="44" t="s">
        <v>51</v>
      </c>
      <c r="G2296" s="44">
        <v>1158</v>
      </c>
      <c r="H2296" s="44" t="s">
        <v>52</v>
      </c>
    </row>
    <row r="2297" spans="1:8">
      <c r="A2297" s="31">
        <f>COUNTIF('BOM Atual ZPCS12'!F:F,B2297)+(1-(SUMIF(Invoice!$A:$A,$B2297,Invoice!$B:$B)/100000000000))</f>
        <v>1</v>
      </c>
      <c r="B2297" s="52" t="s">
        <v>5252</v>
      </c>
      <c r="C2297" s="44" t="s">
        <v>5253</v>
      </c>
      <c r="D2297" s="44" t="s">
        <v>145</v>
      </c>
      <c r="E2297" s="44" t="s">
        <v>51</v>
      </c>
      <c r="G2297" s="44">
        <v>1158</v>
      </c>
      <c r="H2297" s="44" t="s">
        <v>52</v>
      </c>
    </row>
    <row r="2298" spans="1:8">
      <c r="A2298" s="31">
        <f>COUNTIF('BOM Atual ZPCS12'!F:F,B2298)+(1-(SUMIF(Invoice!$A:$A,$B2298,Invoice!$B:$B)/100000000000))</f>
        <v>1</v>
      </c>
      <c r="B2298" s="52" t="s">
        <v>5254</v>
      </c>
      <c r="C2298" s="44" t="s">
        <v>5255</v>
      </c>
      <c r="D2298" s="44" t="s">
        <v>145</v>
      </c>
      <c r="E2298" s="44" t="s">
        <v>51</v>
      </c>
      <c r="G2298" s="44">
        <v>1158</v>
      </c>
      <c r="H2298" s="44" t="s">
        <v>52</v>
      </c>
    </row>
    <row r="2299" spans="1:8">
      <c r="A2299" s="31">
        <f>COUNTIF('BOM Atual ZPCS12'!F:F,B2299)+(1-(SUMIF(Invoice!$A:$A,$B2299,Invoice!$B:$B)/100000000000))</f>
        <v>1</v>
      </c>
      <c r="B2299" s="52" t="s">
        <v>5256</v>
      </c>
      <c r="C2299" s="44" t="s">
        <v>5257</v>
      </c>
      <c r="D2299" s="44" t="s">
        <v>145</v>
      </c>
      <c r="E2299" s="44" t="s">
        <v>51</v>
      </c>
      <c r="G2299" s="44">
        <v>1158</v>
      </c>
      <c r="H2299" s="44" t="s">
        <v>52</v>
      </c>
    </row>
    <row r="2300" spans="1:8">
      <c r="A2300" s="31">
        <f>COUNTIF('BOM Atual ZPCS12'!F:F,B2300)+(1-(SUMIF(Invoice!$A:$A,$B2300,Invoice!$B:$B)/100000000000))</f>
        <v>1</v>
      </c>
      <c r="B2300" s="52" t="s">
        <v>5258</v>
      </c>
      <c r="C2300" s="44" t="s">
        <v>5259</v>
      </c>
      <c r="D2300" s="44" t="s">
        <v>145</v>
      </c>
      <c r="E2300" s="44" t="s">
        <v>51</v>
      </c>
      <c r="G2300" s="44">
        <v>1161</v>
      </c>
      <c r="H2300" s="44" t="s">
        <v>52</v>
      </c>
    </row>
    <row r="2301" spans="1:8">
      <c r="A2301" s="31">
        <f>COUNTIF('BOM Atual ZPCS12'!F:F,B2301)+(1-(SUMIF(Invoice!$A:$A,$B2301,Invoice!$B:$B)/100000000000))</f>
        <v>1</v>
      </c>
      <c r="B2301" s="52" t="s">
        <v>5260</v>
      </c>
      <c r="C2301" s="44" t="s">
        <v>5261</v>
      </c>
      <c r="D2301" s="44" t="s">
        <v>145</v>
      </c>
      <c r="E2301" s="44" t="s">
        <v>51</v>
      </c>
      <c r="G2301" s="44">
        <v>1161</v>
      </c>
      <c r="H2301" s="44" t="s">
        <v>52</v>
      </c>
    </row>
    <row r="2302" spans="1:8">
      <c r="A2302" s="31">
        <f>COUNTIF('BOM Atual ZPCS12'!F:F,B2302)+(1-(SUMIF(Invoice!$A:$A,$B2302,Invoice!$B:$B)/100000000000))</f>
        <v>1</v>
      </c>
      <c r="B2302" s="52" t="s">
        <v>5262</v>
      </c>
      <c r="C2302" s="44" t="s">
        <v>5259</v>
      </c>
      <c r="D2302" s="44" t="s">
        <v>145</v>
      </c>
      <c r="E2302" s="44" t="s">
        <v>51</v>
      </c>
      <c r="G2302" s="44">
        <v>1161</v>
      </c>
      <c r="H2302" s="44" t="s">
        <v>52</v>
      </c>
    </row>
    <row r="2303" spans="1:8">
      <c r="A2303" s="31">
        <f>COUNTIF('BOM Atual ZPCS12'!F:F,B2303)+(1-(SUMIF(Invoice!$A:$A,$B2303,Invoice!$B:$B)/100000000000))</f>
        <v>1</v>
      </c>
      <c r="B2303" s="52" t="s">
        <v>5263</v>
      </c>
      <c r="C2303" s="44" t="s">
        <v>5264</v>
      </c>
      <c r="D2303" s="44" t="s">
        <v>145</v>
      </c>
      <c r="E2303" s="44" t="s">
        <v>51</v>
      </c>
      <c r="G2303" s="44">
        <v>1161</v>
      </c>
      <c r="H2303" s="44" t="s">
        <v>52</v>
      </c>
    </row>
    <row r="2304" spans="1:8">
      <c r="A2304" s="31">
        <f>COUNTIF('BOM Atual ZPCS12'!F:F,B2304)+(1-(SUMIF(Invoice!$A:$A,$B2304,Invoice!$B:$B)/100000000000))</f>
        <v>1</v>
      </c>
      <c r="B2304" s="52" t="s">
        <v>943</v>
      </c>
      <c r="C2304" s="44" t="s">
        <v>944</v>
      </c>
      <c r="D2304" s="44" t="s">
        <v>145</v>
      </c>
      <c r="E2304" s="44" t="s">
        <v>51</v>
      </c>
      <c r="G2304" s="44">
        <v>1162</v>
      </c>
      <c r="H2304" s="44" t="s">
        <v>2435</v>
      </c>
    </row>
    <row r="2305" spans="1:8">
      <c r="A2305" s="31">
        <f>COUNTIF('BOM Atual ZPCS12'!F:F,B2305)+(1-(SUMIF(Invoice!$A:$A,$B2305,Invoice!$B:$B)/100000000000))</f>
        <v>1</v>
      </c>
      <c r="B2305" s="52" t="s">
        <v>946</v>
      </c>
      <c r="C2305" s="44" t="s">
        <v>947</v>
      </c>
      <c r="D2305" s="44" t="s">
        <v>145</v>
      </c>
      <c r="E2305" s="44" t="s">
        <v>51</v>
      </c>
      <c r="G2305" s="44">
        <v>1162</v>
      </c>
      <c r="H2305" s="44" t="s">
        <v>2435</v>
      </c>
    </row>
    <row r="2306" spans="1:8">
      <c r="A2306" s="31">
        <f>COUNTIF('BOM Atual ZPCS12'!F:F,B2306)+(1-(SUMIF(Invoice!$A:$A,$B2306,Invoice!$B:$B)/100000000000))</f>
        <v>1</v>
      </c>
      <c r="B2306" s="52" t="s">
        <v>5265</v>
      </c>
      <c r="C2306" s="44" t="s">
        <v>5266</v>
      </c>
      <c r="D2306" s="44" t="s">
        <v>145</v>
      </c>
      <c r="E2306" s="44" t="s">
        <v>51</v>
      </c>
      <c r="G2306" s="44">
        <v>1162</v>
      </c>
      <c r="H2306" s="44" t="s">
        <v>2435</v>
      </c>
    </row>
    <row r="2307" spans="1:8">
      <c r="A2307" s="31">
        <f>COUNTIF('BOM Atual ZPCS12'!F:F,B2307)+(1-(SUMIF(Invoice!$A:$A,$B2307,Invoice!$B:$B)/100000000000))</f>
        <v>1</v>
      </c>
      <c r="B2307" s="52" t="s">
        <v>948</v>
      </c>
      <c r="C2307" s="44" t="s">
        <v>949</v>
      </c>
      <c r="D2307" s="44" t="s">
        <v>145</v>
      </c>
      <c r="E2307" s="44" t="s">
        <v>51</v>
      </c>
      <c r="G2307" s="44">
        <v>1162</v>
      </c>
      <c r="H2307" s="44" t="s">
        <v>2435</v>
      </c>
    </row>
    <row r="2308" spans="1:8">
      <c r="A2308" s="31">
        <f>COUNTIF('BOM Atual ZPCS12'!F:F,B2308)+(1-(SUMIF(Invoice!$A:$A,$B2308,Invoice!$B:$B)/100000000000))</f>
        <v>1</v>
      </c>
      <c r="B2308" s="52" t="s">
        <v>5267</v>
      </c>
      <c r="C2308" s="44" t="s">
        <v>5268</v>
      </c>
      <c r="D2308" s="44" t="s">
        <v>145</v>
      </c>
      <c r="E2308" s="44" t="s">
        <v>51</v>
      </c>
      <c r="G2308" s="44">
        <v>1164</v>
      </c>
      <c r="H2308" s="44" t="s">
        <v>52</v>
      </c>
    </row>
    <row r="2309" spans="1:8">
      <c r="A2309" s="31">
        <f>COUNTIF('BOM Atual ZPCS12'!F:F,B2309)+(1-(SUMIF(Invoice!$A:$A,$B2309,Invoice!$B:$B)/100000000000))</f>
        <v>1</v>
      </c>
      <c r="B2309" s="52" t="s">
        <v>5269</v>
      </c>
      <c r="C2309" s="44" t="s">
        <v>5270</v>
      </c>
      <c r="D2309" s="44" t="s">
        <v>145</v>
      </c>
      <c r="E2309" s="44" t="s">
        <v>51</v>
      </c>
      <c r="G2309" s="44">
        <v>1164</v>
      </c>
      <c r="H2309" s="44" t="s">
        <v>52</v>
      </c>
    </row>
    <row r="2310" spans="1:8">
      <c r="A2310" s="31">
        <f>COUNTIF('BOM Atual ZPCS12'!F:F,B2310)+(1-(SUMIF(Invoice!$A:$A,$B2310,Invoice!$B:$B)/100000000000))</f>
        <v>1</v>
      </c>
      <c r="B2310" s="52" t="s">
        <v>5271</v>
      </c>
      <c r="C2310" s="44" t="s">
        <v>5272</v>
      </c>
      <c r="D2310" s="44" t="s">
        <v>145</v>
      </c>
      <c r="E2310" s="44" t="s">
        <v>51</v>
      </c>
      <c r="G2310" s="44">
        <v>1164</v>
      </c>
      <c r="H2310" s="44" t="s">
        <v>52</v>
      </c>
    </row>
    <row r="2311" spans="1:8">
      <c r="A2311" s="31">
        <f>COUNTIF('BOM Atual ZPCS12'!F:F,B2311)+(1-(SUMIF(Invoice!$A:$A,$B2311,Invoice!$B:$B)/100000000000))</f>
        <v>1</v>
      </c>
      <c r="B2311" s="52" t="s">
        <v>5273</v>
      </c>
      <c r="C2311" s="44" t="s">
        <v>5274</v>
      </c>
      <c r="D2311" s="44" t="s">
        <v>145</v>
      </c>
      <c r="E2311" s="44" t="s">
        <v>51</v>
      </c>
      <c r="G2311" s="44">
        <v>1164</v>
      </c>
      <c r="H2311" s="44" t="s">
        <v>52</v>
      </c>
    </row>
    <row r="2312" spans="1:8">
      <c r="A2312" s="31">
        <f>COUNTIF('BOM Atual ZPCS12'!F:F,B2312)+(1-(SUMIF(Invoice!$A:$A,$B2312,Invoice!$B:$B)/100000000000))</f>
        <v>1</v>
      </c>
      <c r="B2312" s="52" t="s">
        <v>5275</v>
      </c>
      <c r="C2312" s="44" t="s">
        <v>5276</v>
      </c>
      <c r="D2312" s="44" t="s">
        <v>145</v>
      </c>
      <c r="E2312" s="44" t="s">
        <v>51</v>
      </c>
      <c r="G2312" s="44">
        <v>1165</v>
      </c>
      <c r="H2312" s="44" t="s">
        <v>52</v>
      </c>
    </row>
    <row r="2313" spans="1:8">
      <c r="A2313" s="31">
        <f>COUNTIF('BOM Atual ZPCS12'!F:F,B2313)+(1-(SUMIF(Invoice!$A:$A,$B2313,Invoice!$B:$B)/100000000000))</f>
        <v>1</v>
      </c>
      <c r="B2313" s="52" t="s">
        <v>5277</v>
      </c>
      <c r="C2313" s="44" t="s">
        <v>5278</v>
      </c>
      <c r="D2313" s="44" t="s">
        <v>145</v>
      </c>
      <c r="E2313" s="44" t="s">
        <v>51</v>
      </c>
      <c r="G2313" s="44">
        <v>1165</v>
      </c>
      <c r="H2313" s="44" t="s">
        <v>52</v>
      </c>
    </row>
    <row r="2314" spans="1:8">
      <c r="A2314" s="31">
        <f>COUNTIF('BOM Atual ZPCS12'!F:F,B2314)+(1-(SUMIF(Invoice!$A:$A,$B2314,Invoice!$B:$B)/100000000000))</f>
        <v>1</v>
      </c>
      <c r="B2314" s="52" t="s">
        <v>5279</v>
      </c>
      <c r="C2314" s="44" t="s">
        <v>5280</v>
      </c>
      <c r="D2314" s="44" t="s">
        <v>145</v>
      </c>
      <c r="E2314" s="44" t="s">
        <v>51</v>
      </c>
      <c r="G2314" s="44">
        <v>1165</v>
      </c>
      <c r="H2314" s="44" t="s">
        <v>52</v>
      </c>
    </row>
    <row r="2315" spans="1:8">
      <c r="A2315" s="31">
        <f>COUNTIF('BOM Atual ZPCS12'!F:F,B2315)+(1-(SUMIF(Invoice!$A:$A,$B2315,Invoice!$B:$B)/100000000000))</f>
        <v>1</v>
      </c>
      <c r="B2315" s="52" t="s">
        <v>5281</v>
      </c>
      <c r="C2315" s="44" t="s">
        <v>5282</v>
      </c>
      <c r="D2315" s="44" t="s">
        <v>145</v>
      </c>
      <c r="E2315" s="44" t="s">
        <v>51</v>
      </c>
      <c r="G2315" s="44">
        <v>1165</v>
      </c>
      <c r="H2315" s="44" t="s">
        <v>52</v>
      </c>
    </row>
    <row r="2316" spans="1:8">
      <c r="A2316" s="31">
        <f>COUNTIF('BOM Atual ZPCS12'!F:F,B2316)+(1-(SUMIF(Invoice!$A:$A,$B2316,Invoice!$B:$B)/100000000000))</f>
        <v>1</v>
      </c>
      <c r="B2316" s="52" t="s">
        <v>5283</v>
      </c>
      <c r="C2316" s="44" t="s">
        <v>5284</v>
      </c>
      <c r="D2316" s="44" t="s">
        <v>145</v>
      </c>
      <c r="E2316" s="44" t="s">
        <v>51</v>
      </c>
      <c r="G2316" s="44">
        <v>1168</v>
      </c>
      <c r="H2316" s="44" t="s">
        <v>52</v>
      </c>
    </row>
    <row r="2317" spans="1:8">
      <c r="A2317" s="31">
        <f>COUNTIF('BOM Atual ZPCS12'!F:F,B2317)+(1-(SUMIF(Invoice!$A:$A,$B2317,Invoice!$B:$B)/100000000000))</f>
        <v>1</v>
      </c>
      <c r="B2317" s="52" t="s">
        <v>5285</v>
      </c>
      <c r="C2317" s="44" t="s">
        <v>5286</v>
      </c>
      <c r="D2317" s="44" t="s">
        <v>145</v>
      </c>
      <c r="E2317" s="44" t="s">
        <v>51</v>
      </c>
      <c r="G2317" s="44">
        <v>1168</v>
      </c>
      <c r="H2317" s="44" t="s">
        <v>52</v>
      </c>
    </row>
    <row r="2318" spans="1:8">
      <c r="A2318" s="31">
        <f>COUNTIF('BOM Atual ZPCS12'!F:F,B2318)+(1-(SUMIF(Invoice!$A:$A,$B2318,Invoice!$B:$B)/100000000000))</f>
        <v>1</v>
      </c>
      <c r="B2318" s="52" t="s">
        <v>5287</v>
      </c>
      <c r="C2318" s="44" t="s">
        <v>5284</v>
      </c>
      <c r="D2318" s="44" t="s">
        <v>145</v>
      </c>
      <c r="E2318" s="44" t="s">
        <v>51</v>
      </c>
      <c r="G2318" s="44">
        <v>1168</v>
      </c>
      <c r="H2318" s="44" t="s">
        <v>52</v>
      </c>
    </row>
    <row r="2319" spans="1:8">
      <c r="A2319" s="31">
        <f>COUNTIF('BOM Atual ZPCS12'!F:F,B2319)+(1-(SUMIF(Invoice!$A:$A,$B2319,Invoice!$B:$B)/100000000000))</f>
        <v>1</v>
      </c>
      <c r="B2319" s="52" t="s">
        <v>5288</v>
      </c>
      <c r="C2319" s="44" t="s">
        <v>5289</v>
      </c>
      <c r="D2319" s="44" t="s">
        <v>145</v>
      </c>
      <c r="E2319" s="44" t="s">
        <v>51</v>
      </c>
      <c r="G2319" s="44">
        <v>1168</v>
      </c>
      <c r="H2319" s="44" t="s">
        <v>52</v>
      </c>
    </row>
    <row r="2320" spans="1:8">
      <c r="A2320" s="31">
        <f>COUNTIF('BOM Atual ZPCS12'!F:F,B2320)+(1-(SUMIF(Invoice!$A:$A,$B2320,Invoice!$B:$B)/100000000000))</f>
        <v>1</v>
      </c>
      <c r="B2320" s="52" t="s">
        <v>5290</v>
      </c>
      <c r="C2320" s="44" t="s">
        <v>5291</v>
      </c>
      <c r="D2320" s="44" t="s">
        <v>145</v>
      </c>
      <c r="E2320" s="44" t="s">
        <v>51</v>
      </c>
      <c r="G2320" s="44">
        <v>1169</v>
      </c>
      <c r="H2320" s="44" t="s">
        <v>52</v>
      </c>
    </row>
    <row r="2321" spans="1:8">
      <c r="A2321" s="31">
        <f>COUNTIF('BOM Atual ZPCS12'!F:F,B2321)+(1-(SUMIF(Invoice!$A:$A,$B2321,Invoice!$B:$B)/100000000000))</f>
        <v>1</v>
      </c>
      <c r="B2321" s="52" t="s">
        <v>5292</v>
      </c>
      <c r="C2321" s="44" t="s">
        <v>5293</v>
      </c>
      <c r="D2321" s="44" t="s">
        <v>145</v>
      </c>
      <c r="E2321" s="44" t="s">
        <v>51</v>
      </c>
      <c r="G2321" s="44">
        <v>1169</v>
      </c>
      <c r="H2321" s="44" t="s">
        <v>52</v>
      </c>
    </row>
    <row r="2322" spans="1:8">
      <c r="A2322" s="31">
        <f>COUNTIF('BOM Atual ZPCS12'!F:F,B2322)+(1-(SUMIF(Invoice!$A:$A,$B2322,Invoice!$B:$B)/100000000000))</f>
        <v>1</v>
      </c>
      <c r="B2322" s="52" t="s">
        <v>5294</v>
      </c>
      <c r="C2322" s="44" t="s">
        <v>5295</v>
      </c>
      <c r="D2322" s="44" t="s">
        <v>145</v>
      </c>
      <c r="E2322" s="44" t="s">
        <v>51</v>
      </c>
      <c r="G2322" s="44">
        <v>1169</v>
      </c>
      <c r="H2322" s="44" t="s">
        <v>52</v>
      </c>
    </row>
    <row r="2323" spans="1:8">
      <c r="A2323" s="31">
        <f>COUNTIF('BOM Atual ZPCS12'!F:F,B2323)+(1-(SUMIF(Invoice!$A:$A,$B2323,Invoice!$B:$B)/100000000000))</f>
        <v>1</v>
      </c>
      <c r="B2323" s="52" t="s">
        <v>5296</v>
      </c>
      <c r="C2323" s="44" t="s">
        <v>5297</v>
      </c>
      <c r="D2323" s="44" t="s">
        <v>145</v>
      </c>
      <c r="E2323" s="44" t="s">
        <v>51</v>
      </c>
      <c r="G2323" s="44">
        <v>1169</v>
      </c>
      <c r="H2323" s="44" t="s">
        <v>52</v>
      </c>
    </row>
    <row r="2324" spans="1:8">
      <c r="A2324" s="31">
        <f>COUNTIF('BOM Atual ZPCS12'!F:F,B2324)+(1-(SUMIF(Invoice!$A:$A,$B2324,Invoice!$B:$B)/100000000000))</f>
        <v>1</v>
      </c>
      <c r="B2324" s="52" t="s">
        <v>5298</v>
      </c>
      <c r="C2324" s="44" t="s">
        <v>5299</v>
      </c>
      <c r="D2324" s="44" t="s">
        <v>145</v>
      </c>
      <c r="E2324" s="44" t="s">
        <v>51</v>
      </c>
      <c r="G2324" s="44">
        <v>1170</v>
      </c>
      <c r="H2324" s="44" t="s">
        <v>52</v>
      </c>
    </row>
    <row r="2325" spans="1:8">
      <c r="A2325" s="31">
        <f>COUNTIF('BOM Atual ZPCS12'!F:F,B2325)+(1-(SUMIF(Invoice!$A:$A,$B2325,Invoice!$B:$B)/100000000000))</f>
        <v>1</v>
      </c>
      <c r="B2325" s="52" t="s">
        <v>5300</v>
      </c>
      <c r="C2325" s="44" t="s">
        <v>5301</v>
      </c>
      <c r="D2325" s="44" t="s">
        <v>145</v>
      </c>
      <c r="E2325" s="44" t="s">
        <v>51</v>
      </c>
      <c r="G2325" s="44">
        <v>1170</v>
      </c>
      <c r="H2325" s="44" t="s">
        <v>52</v>
      </c>
    </row>
    <row r="2326" spans="1:8">
      <c r="A2326" s="31">
        <f>COUNTIF('BOM Atual ZPCS12'!F:F,B2326)+(1-(SUMIF(Invoice!$A:$A,$B2326,Invoice!$B:$B)/100000000000))</f>
        <v>1</v>
      </c>
      <c r="B2326" s="52" t="s">
        <v>5302</v>
      </c>
      <c r="C2326" s="44" t="s">
        <v>5303</v>
      </c>
      <c r="D2326" s="44" t="s">
        <v>145</v>
      </c>
      <c r="E2326" s="44" t="s">
        <v>51</v>
      </c>
      <c r="G2326" s="44">
        <v>1170</v>
      </c>
      <c r="H2326" s="44" t="s">
        <v>52</v>
      </c>
    </row>
    <row r="2327" spans="1:8">
      <c r="A2327" s="31">
        <f>COUNTIF('BOM Atual ZPCS12'!F:F,B2327)+(1-(SUMIF(Invoice!$A:$A,$B2327,Invoice!$B:$B)/100000000000))</f>
        <v>1</v>
      </c>
      <c r="B2327" s="52" t="s">
        <v>5304</v>
      </c>
      <c r="C2327" s="44" t="s">
        <v>5305</v>
      </c>
      <c r="D2327" s="44" t="s">
        <v>145</v>
      </c>
      <c r="E2327" s="44" t="s">
        <v>51</v>
      </c>
      <c r="G2327" s="44">
        <v>1170</v>
      </c>
      <c r="H2327" s="44" t="s">
        <v>52</v>
      </c>
    </row>
    <row r="2328" spans="1:8">
      <c r="A2328" s="31">
        <f>COUNTIF('BOM Atual ZPCS12'!F:F,B2328)+(1-(SUMIF(Invoice!$A:$A,$B2328,Invoice!$B:$B)/100000000000))</f>
        <v>1</v>
      </c>
      <c r="B2328" s="52" t="s">
        <v>1306</v>
      </c>
      <c r="C2328" s="44" t="s">
        <v>5306</v>
      </c>
      <c r="D2328" s="44" t="s">
        <v>145</v>
      </c>
      <c r="E2328" s="44" t="s">
        <v>51</v>
      </c>
      <c r="G2328" s="44">
        <v>1171</v>
      </c>
      <c r="H2328" s="44" t="s">
        <v>2435</v>
      </c>
    </row>
    <row r="2329" spans="1:8">
      <c r="A2329" s="31">
        <f>COUNTIF('BOM Atual ZPCS12'!F:F,B2329)+(1-(SUMIF(Invoice!$A:$A,$B2329,Invoice!$B:$B)/100000000000))</f>
        <v>1</v>
      </c>
      <c r="B2329" s="52" t="s">
        <v>1308</v>
      </c>
      <c r="C2329" s="44" t="s">
        <v>1309</v>
      </c>
      <c r="D2329" s="44" t="s">
        <v>145</v>
      </c>
      <c r="E2329" s="44" t="s">
        <v>51</v>
      </c>
      <c r="G2329" s="44">
        <v>1171</v>
      </c>
      <c r="H2329" s="44" t="s">
        <v>2435</v>
      </c>
    </row>
    <row r="2330" spans="1:8">
      <c r="A2330" s="31">
        <f>COUNTIF('BOM Atual ZPCS12'!F:F,B2330)+(1-(SUMIF(Invoice!$A:$A,$B2330,Invoice!$B:$B)/100000000000))</f>
        <v>1</v>
      </c>
      <c r="B2330" s="52" t="s">
        <v>5307</v>
      </c>
      <c r="C2330" s="44" t="s">
        <v>5308</v>
      </c>
      <c r="D2330" s="44" t="s">
        <v>145</v>
      </c>
      <c r="E2330" s="44" t="s">
        <v>51</v>
      </c>
      <c r="G2330" s="44">
        <v>1171</v>
      </c>
      <c r="H2330" s="44" t="s">
        <v>2435</v>
      </c>
    </row>
    <row r="2331" spans="1:8">
      <c r="A2331" s="31">
        <f>COUNTIF('BOM Atual ZPCS12'!F:F,B2331)+(1-(SUMIF(Invoice!$A:$A,$B2331,Invoice!$B:$B)/100000000000))</f>
        <v>1</v>
      </c>
      <c r="B2331" s="52" t="s">
        <v>1310</v>
      </c>
      <c r="C2331" s="44" t="s">
        <v>1311</v>
      </c>
      <c r="D2331" s="44" t="s">
        <v>145</v>
      </c>
      <c r="E2331" s="44" t="s">
        <v>51</v>
      </c>
      <c r="G2331" s="44">
        <v>1171</v>
      </c>
      <c r="H2331" s="44" t="s">
        <v>2435</v>
      </c>
    </row>
    <row r="2332" spans="1:8">
      <c r="A2332" s="31">
        <f>COUNTIF('BOM Atual ZPCS12'!F:F,B2332)+(1-(SUMIF(Invoice!$A:$A,$B2332,Invoice!$B:$B)/100000000000))</f>
        <v>1</v>
      </c>
      <c r="B2332" s="52" t="s">
        <v>5309</v>
      </c>
      <c r="C2332" s="44" t="s">
        <v>5310</v>
      </c>
      <c r="D2332" s="44" t="s">
        <v>145</v>
      </c>
      <c r="E2332" s="44" t="s">
        <v>51</v>
      </c>
      <c r="G2332" s="44">
        <v>1173</v>
      </c>
      <c r="H2332" s="44" t="s">
        <v>52</v>
      </c>
    </row>
    <row r="2333" spans="1:8">
      <c r="A2333" s="31">
        <f>COUNTIF('BOM Atual ZPCS12'!F:F,B2333)+(1-(SUMIF(Invoice!$A:$A,$B2333,Invoice!$B:$B)/100000000000))</f>
        <v>1</v>
      </c>
      <c r="B2333" s="52" t="s">
        <v>5311</v>
      </c>
      <c r="C2333" s="44" t="s">
        <v>5312</v>
      </c>
      <c r="D2333" s="44" t="s">
        <v>145</v>
      </c>
      <c r="E2333" s="44" t="s">
        <v>51</v>
      </c>
      <c r="G2333" s="44">
        <v>1173</v>
      </c>
      <c r="H2333" s="44" t="s">
        <v>52</v>
      </c>
    </row>
    <row r="2334" spans="1:8">
      <c r="A2334" s="31">
        <f>COUNTIF('BOM Atual ZPCS12'!F:F,B2334)+(1-(SUMIF(Invoice!$A:$A,$B2334,Invoice!$B:$B)/100000000000))</f>
        <v>1</v>
      </c>
      <c r="B2334" s="52" t="s">
        <v>5313</v>
      </c>
      <c r="C2334" s="44" t="s">
        <v>5314</v>
      </c>
      <c r="D2334" s="44" t="s">
        <v>145</v>
      </c>
      <c r="E2334" s="44" t="s">
        <v>51</v>
      </c>
      <c r="G2334" s="44">
        <v>1173</v>
      </c>
      <c r="H2334" s="44" t="s">
        <v>52</v>
      </c>
    </row>
    <row r="2335" spans="1:8">
      <c r="A2335" s="31">
        <f>COUNTIF('BOM Atual ZPCS12'!F:F,B2335)+(1-(SUMIF(Invoice!$A:$A,$B2335,Invoice!$B:$B)/100000000000))</f>
        <v>1</v>
      </c>
      <c r="B2335" s="52" t="s">
        <v>5315</v>
      </c>
      <c r="C2335" s="44" t="s">
        <v>5316</v>
      </c>
      <c r="D2335" s="44" t="s">
        <v>145</v>
      </c>
      <c r="E2335" s="44" t="s">
        <v>51</v>
      </c>
      <c r="G2335" s="44">
        <v>1174</v>
      </c>
      <c r="H2335" s="44" t="s">
        <v>52</v>
      </c>
    </row>
    <row r="2336" spans="1:8">
      <c r="A2336" s="31">
        <f>COUNTIF('BOM Atual ZPCS12'!F:F,B2336)+(1-(SUMIF(Invoice!$A:$A,$B2336,Invoice!$B:$B)/100000000000))</f>
        <v>1</v>
      </c>
      <c r="B2336" s="52" t="s">
        <v>5317</v>
      </c>
      <c r="C2336" s="44" t="s">
        <v>5318</v>
      </c>
      <c r="D2336" s="44" t="s">
        <v>145</v>
      </c>
      <c r="E2336" s="44" t="s">
        <v>51</v>
      </c>
      <c r="G2336" s="44">
        <v>1174</v>
      </c>
      <c r="H2336" s="44" t="s">
        <v>52</v>
      </c>
    </row>
    <row r="2337" spans="1:8">
      <c r="A2337" s="31">
        <f>COUNTIF('BOM Atual ZPCS12'!F:F,B2337)+(1-(SUMIF(Invoice!$A:$A,$B2337,Invoice!$B:$B)/100000000000))</f>
        <v>1</v>
      </c>
      <c r="B2337" s="52" t="s">
        <v>5319</v>
      </c>
      <c r="C2337" s="44" t="s">
        <v>5320</v>
      </c>
      <c r="D2337" s="44" t="s">
        <v>145</v>
      </c>
      <c r="E2337" s="44" t="s">
        <v>51</v>
      </c>
      <c r="G2337" s="44">
        <v>1174</v>
      </c>
      <c r="H2337" s="44" t="s">
        <v>52</v>
      </c>
    </row>
    <row r="2338" spans="1:8">
      <c r="A2338" s="31">
        <f>COUNTIF('BOM Atual ZPCS12'!F:F,B2338)+(1-(SUMIF(Invoice!$A:$A,$B2338,Invoice!$B:$B)/100000000000))</f>
        <v>1</v>
      </c>
      <c r="B2338" s="52" t="s">
        <v>5321</v>
      </c>
      <c r="C2338" s="44" t="s">
        <v>5322</v>
      </c>
      <c r="D2338" s="44" t="s">
        <v>145</v>
      </c>
      <c r="E2338" s="44" t="s">
        <v>51</v>
      </c>
      <c r="G2338" s="44">
        <v>1175</v>
      </c>
      <c r="H2338" s="44" t="s">
        <v>52</v>
      </c>
    </row>
    <row r="2339" spans="1:8">
      <c r="A2339" s="31">
        <f>COUNTIF('BOM Atual ZPCS12'!F:F,B2339)+(1-(SUMIF(Invoice!$A:$A,$B2339,Invoice!$B:$B)/100000000000))</f>
        <v>1</v>
      </c>
      <c r="B2339" s="52" t="s">
        <v>5323</v>
      </c>
      <c r="C2339" s="44" t="s">
        <v>5324</v>
      </c>
      <c r="D2339" s="44" t="s">
        <v>145</v>
      </c>
      <c r="E2339" s="44" t="s">
        <v>51</v>
      </c>
      <c r="G2339" s="44">
        <v>1175</v>
      </c>
      <c r="H2339" s="44" t="s">
        <v>52</v>
      </c>
    </row>
    <row r="2340" spans="1:8">
      <c r="A2340" s="31">
        <f>COUNTIF('BOM Atual ZPCS12'!F:F,B2340)+(1-(SUMIF(Invoice!$A:$A,$B2340,Invoice!$B:$B)/100000000000))</f>
        <v>2</v>
      </c>
      <c r="B2340" s="52" t="s">
        <v>1955</v>
      </c>
      <c r="C2340" s="44" t="s">
        <v>1956</v>
      </c>
      <c r="D2340" s="44" t="s">
        <v>145</v>
      </c>
      <c r="E2340" s="44" t="s">
        <v>51</v>
      </c>
      <c r="G2340" s="44">
        <v>1176</v>
      </c>
      <c r="H2340" s="44" t="s">
        <v>52</v>
      </c>
    </row>
    <row r="2341" spans="1:8">
      <c r="A2341" s="31">
        <f>COUNTIF('BOM Atual ZPCS12'!F:F,B2341)+(1-(SUMIF(Invoice!$A:$A,$B2341,Invoice!$B:$B)/100000000000))</f>
        <v>2</v>
      </c>
      <c r="B2341" s="52" t="s">
        <v>1957</v>
      </c>
      <c r="C2341" s="44" t="s">
        <v>1958</v>
      </c>
      <c r="D2341" s="44" t="s">
        <v>145</v>
      </c>
      <c r="E2341" s="44" t="s">
        <v>51</v>
      </c>
      <c r="G2341" s="44">
        <v>1176</v>
      </c>
      <c r="H2341" s="44" t="s">
        <v>52</v>
      </c>
    </row>
    <row r="2342" spans="1:8">
      <c r="A2342" s="31">
        <f>COUNTIF('BOM Atual ZPCS12'!F:F,B2342)+(1-(SUMIF(Invoice!$A:$A,$B2342,Invoice!$B:$B)/100000000000))</f>
        <v>1.999999984</v>
      </c>
      <c r="B2342" s="52" t="s">
        <v>1959</v>
      </c>
      <c r="C2342" s="44" t="s">
        <v>1960</v>
      </c>
      <c r="D2342" s="44" t="s">
        <v>145</v>
      </c>
      <c r="E2342" s="44" t="s">
        <v>51</v>
      </c>
      <c r="G2342" s="44">
        <v>1176</v>
      </c>
      <c r="H2342" s="44" t="s">
        <v>52</v>
      </c>
    </row>
    <row r="2343" spans="1:8">
      <c r="A2343" s="31">
        <f>COUNTIF('BOM Atual ZPCS12'!F:F,B2343)+(1-(SUMIF(Invoice!$A:$A,$B2343,Invoice!$B:$B)/100000000000))</f>
        <v>1.9999999800000001</v>
      </c>
      <c r="B2343" s="52" t="s">
        <v>165</v>
      </c>
      <c r="C2343" s="44" t="s">
        <v>166</v>
      </c>
      <c r="D2343" s="44" t="s">
        <v>145</v>
      </c>
      <c r="E2343" s="44" t="s">
        <v>51</v>
      </c>
      <c r="G2343" s="44">
        <v>1177</v>
      </c>
      <c r="H2343" s="44" t="s">
        <v>52</v>
      </c>
    </row>
    <row r="2344" spans="1:8">
      <c r="A2344" s="31">
        <f>COUNTIF('BOM Atual ZPCS12'!F:F,B2344)+(1-(SUMIF(Invoice!$A:$A,$B2344,Invoice!$B:$B)/100000000000))</f>
        <v>2</v>
      </c>
      <c r="B2344" s="52" t="s">
        <v>168</v>
      </c>
      <c r="C2344" s="44" t="s">
        <v>5325</v>
      </c>
      <c r="D2344" s="44" t="s">
        <v>145</v>
      </c>
      <c r="E2344" s="44" t="s">
        <v>51</v>
      </c>
      <c r="G2344" s="44">
        <v>1177</v>
      </c>
      <c r="H2344" s="44" t="s">
        <v>52</v>
      </c>
    </row>
    <row r="2345" spans="1:8">
      <c r="A2345" s="31">
        <f>COUNTIF('BOM Atual ZPCS12'!F:F,B2345)+(1-(SUMIF(Invoice!$A:$A,$B2345,Invoice!$B:$B)/100000000000))</f>
        <v>1</v>
      </c>
      <c r="B2345" s="52" t="s">
        <v>5326</v>
      </c>
      <c r="C2345" s="44" t="s">
        <v>5327</v>
      </c>
      <c r="D2345" s="44" t="s">
        <v>145</v>
      </c>
      <c r="E2345" s="44" t="s">
        <v>51</v>
      </c>
      <c r="G2345" s="44">
        <v>1178</v>
      </c>
      <c r="H2345" s="44" t="s">
        <v>52</v>
      </c>
    </row>
    <row r="2346" spans="1:8">
      <c r="A2346" s="31">
        <f>COUNTIF('BOM Atual ZPCS12'!F:F,B2346)+(1-(SUMIF(Invoice!$A:$A,$B2346,Invoice!$B:$B)/100000000000))</f>
        <v>1</v>
      </c>
      <c r="B2346" s="52" t="s">
        <v>5328</v>
      </c>
      <c r="C2346" s="44" t="s">
        <v>5327</v>
      </c>
      <c r="D2346" s="44" t="s">
        <v>145</v>
      </c>
      <c r="E2346" s="44" t="s">
        <v>51</v>
      </c>
      <c r="G2346" s="44">
        <v>1178</v>
      </c>
      <c r="H2346" s="44" t="s">
        <v>52</v>
      </c>
    </row>
    <row r="2347" spans="1:8">
      <c r="A2347" s="31">
        <f>COUNTIF('BOM Atual ZPCS12'!F:F,B2347)+(1-(SUMIF(Invoice!$A:$A,$B2347,Invoice!$B:$B)/100000000000))</f>
        <v>1</v>
      </c>
      <c r="B2347" s="52" t="s">
        <v>5329</v>
      </c>
      <c r="C2347" s="44" t="s">
        <v>5330</v>
      </c>
      <c r="D2347" s="44" t="s">
        <v>145</v>
      </c>
      <c r="E2347" s="44" t="s">
        <v>51</v>
      </c>
      <c r="G2347" s="44">
        <v>1179</v>
      </c>
      <c r="H2347" s="44" t="s">
        <v>52</v>
      </c>
    </row>
    <row r="2348" spans="1:8">
      <c r="A2348" s="31">
        <f>COUNTIF('BOM Atual ZPCS12'!F:F,B2348)+(1-(SUMIF(Invoice!$A:$A,$B2348,Invoice!$B:$B)/100000000000))</f>
        <v>1</v>
      </c>
      <c r="B2348" s="52" t="s">
        <v>5331</v>
      </c>
      <c r="C2348" s="44" t="s">
        <v>5332</v>
      </c>
      <c r="D2348" s="44" t="s">
        <v>145</v>
      </c>
      <c r="E2348" s="44" t="s">
        <v>51</v>
      </c>
      <c r="G2348" s="44">
        <v>1179</v>
      </c>
      <c r="H2348" s="44" t="s">
        <v>52</v>
      </c>
    </row>
    <row r="2349" spans="1:8">
      <c r="A2349" s="31">
        <f>COUNTIF('BOM Atual ZPCS12'!F:F,B2349)+(1-(SUMIF(Invoice!$A:$A,$B2349,Invoice!$B:$B)/100000000000))</f>
        <v>1</v>
      </c>
      <c r="B2349" s="52" t="s">
        <v>5333</v>
      </c>
      <c r="C2349" s="44" t="s">
        <v>5334</v>
      </c>
      <c r="D2349" s="44" t="s">
        <v>145</v>
      </c>
      <c r="E2349" s="44" t="s">
        <v>51</v>
      </c>
      <c r="G2349" s="44">
        <v>1180</v>
      </c>
      <c r="H2349" s="44" t="s">
        <v>52</v>
      </c>
    </row>
    <row r="2350" spans="1:8">
      <c r="A2350" s="31">
        <f>COUNTIF('BOM Atual ZPCS12'!F:F,B2350)+(1-(SUMIF(Invoice!$A:$A,$B2350,Invoice!$B:$B)/100000000000))</f>
        <v>1</v>
      </c>
      <c r="B2350" s="52" t="s">
        <v>5335</v>
      </c>
      <c r="C2350" s="44" t="s">
        <v>5336</v>
      </c>
      <c r="D2350" s="44" t="s">
        <v>145</v>
      </c>
      <c r="E2350" s="44" t="s">
        <v>51</v>
      </c>
      <c r="G2350" s="44">
        <v>1180</v>
      </c>
      <c r="H2350" s="44" t="s">
        <v>52</v>
      </c>
    </row>
    <row r="2351" spans="1:8">
      <c r="A2351" s="31">
        <f>COUNTIF('BOM Atual ZPCS12'!F:F,B2351)+(1-(SUMIF(Invoice!$A:$A,$B2351,Invoice!$B:$B)/100000000000))</f>
        <v>1</v>
      </c>
      <c r="B2351" s="52" t="s">
        <v>5337</v>
      </c>
      <c r="C2351" s="44" t="s">
        <v>5338</v>
      </c>
      <c r="D2351" s="44" t="s">
        <v>145</v>
      </c>
      <c r="E2351" s="44" t="s">
        <v>51</v>
      </c>
      <c r="G2351" s="44">
        <v>1181</v>
      </c>
      <c r="H2351" s="44" t="s">
        <v>52</v>
      </c>
    </row>
    <row r="2352" spans="1:8">
      <c r="A2352" s="31">
        <f>COUNTIF('BOM Atual ZPCS12'!F:F,B2352)+(1-(SUMIF(Invoice!$A:$A,$B2352,Invoice!$B:$B)/100000000000))</f>
        <v>1</v>
      </c>
      <c r="B2352" s="52" t="s">
        <v>5339</v>
      </c>
      <c r="C2352" s="44" t="s">
        <v>5340</v>
      </c>
      <c r="D2352" s="44" t="s">
        <v>145</v>
      </c>
      <c r="E2352" s="44" t="s">
        <v>51</v>
      </c>
      <c r="G2352" s="44">
        <v>1181</v>
      </c>
      <c r="H2352" s="44" t="s">
        <v>52</v>
      </c>
    </row>
    <row r="2353" spans="1:8">
      <c r="A2353" s="31">
        <f>COUNTIF('BOM Atual ZPCS12'!F:F,B2353)+(1-(SUMIF(Invoice!$A:$A,$B2353,Invoice!$B:$B)/100000000000))</f>
        <v>1</v>
      </c>
      <c r="B2353" s="52" t="s">
        <v>5341</v>
      </c>
      <c r="C2353" s="44" t="s">
        <v>5342</v>
      </c>
      <c r="D2353" s="44" t="s">
        <v>145</v>
      </c>
      <c r="E2353" s="44" t="s">
        <v>51</v>
      </c>
      <c r="G2353" s="44">
        <v>1182</v>
      </c>
      <c r="H2353" s="44" t="s">
        <v>52</v>
      </c>
    </row>
    <row r="2354" spans="1:8">
      <c r="A2354" s="31">
        <f>COUNTIF('BOM Atual ZPCS12'!F:F,B2354)+(1-(SUMIF(Invoice!$A:$A,$B2354,Invoice!$B:$B)/100000000000))</f>
        <v>1</v>
      </c>
      <c r="B2354" s="52" t="s">
        <v>5343</v>
      </c>
      <c r="C2354" s="44" t="s">
        <v>5344</v>
      </c>
      <c r="D2354" s="44" t="s">
        <v>145</v>
      </c>
      <c r="E2354" s="44" t="s">
        <v>51</v>
      </c>
      <c r="G2354" s="44">
        <v>1182</v>
      </c>
      <c r="H2354" s="44" t="s">
        <v>52</v>
      </c>
    </row>
    <row r="2355" spans="1:8">
      <c r="A2355" s="31">
        <f>COUNTIF('BOM Atual ZPCS12'!F:F,B2355)+(1-(SUMIF(Invoice!$A:$A,$B2355,Invoice!$B:$B)/100000000000))</f>
        <v>1</v>
      </c>
      <c r="B2355" s="52" t="s">
        <v>5345</v>
      </c>
      <c r="C2355" s="44" t="s">
        <v>5346</v>
      </c>
      <c r="D2355" s="44" t="s">
        <v>145</v>
      </c>
      <c r="E2355" s="44" t="s">
        <v>51</v>
      </c>
      <c r="G2355" s="44">
        <v>1183</v>
      </c>
      <c r="H2355" s="44" t="s">
        <v>52</v>
      </c>
    </row>
    <row r="2356" spans="1:8">
      <c r="A2356" s="31">
        <f>COUNTIF('BOM Atual ZPCS12'!F:F,B2356)+(1-(SUMIF(Invoice!$A:$A,$B2356,Invoice!$B:$B)/100000000000))</f>
        <v>1</v>
      </c>
      <c r="B2356" s="52" t="s">
        <v>5347</v>
      </c>
      <c r="C2356" s="44" t="s">
        <v>5348</v>
      </c>
      <c r="D2356" s="44" t="s">
        <v>145</v>
      </c>
      <c r="E2356" s="44" t="s">
        <v>51</v>
      </c>
      <c r="G2356" s="44">
        <v>1183</v>
      </c>
      <c r="H2356" s="44" t="s">
        <v>52</v>
      </c>
    </row>
    <row r="2357" spans="1:8">
      <c r="A2357" s="31">
        <f>COUNTIF('BOM Atual ZPCS12'!F:F,B2357)+(1-(SUMIF(Invoice!$A:$A,$B2357,Invoice!$B:$B)/100000000000))</f>
        <v>1</v>
      </c>
      <c r="B2357" s="52" t="s">
        <v>232</v>
      </c>
      <c r="C2357" s="44" t="s">
        <v>233</v>
      </c>
      <c r="D2357" s="44" t="s">
        <v>145</v>
      </c>
      <c r="E2357" s="44" t="s">
        <v>51</v>
      </c>
      <c r="G2357" s="44">
        <v>1184</v>
      </c>
      <c r="H2357" s="44" t="s">
        <v>52</v>
      </c>
    </row>
    <row r="2358" spans="1:8">
      <c r="A2358" s="31">
        <f>COUNTIF('BOM Atual ZPCS12'!F:F,B2358)+(1-(SUMIF(Invoice!$A:$A,$B2358,Invoice!$B:$B)/100000000000))</f>
        <v>1</v>
      </c>
      <c r="B2358" s="52" t="s">
        <v>235</v>
      </c>
      <c r="C2358" s="44" t="s">
        <v>236</v>
      </c>
      <c r="D2358" s="44" t="s">
        <v>145</v>
      </c>
      <c r="E2358" s="44" t="s">
        <v>51</v>
      </c>
      <c r="G2358" s="44">
        <v>1184</v>
      </c>
      <c r="H2358" s="44" t="s">
        <v>52</v>
      </c>
    </row>
    <row r="2359" spans="1:8">
      <c r="A2359" s="31">
        <f>COUNTIF('BOM Atual ZPCS12'!F:F,B2359)+(1-(SUMIF(Invoice!$A:$A,$B2359,Invoice!$B:$B)/100000000000))</f>
        <v>1</v>
      </c>
      <c r="B2359" s="52" t="s">
        <v>5349</v>
      </c>
      <c r="C2359" s="44" t="s">
        <v>5350</v>
      </c>
      <c r="D2359" s="44" t="s">
        <v>145</v>
      </c>
      <c r="E2359" s="44" t="s">
        <v>51</v>
      </c>
      <c r="G2359" s="44">
        <v>1193</v>
      </c>
      <c r="H2359" s="44" t="s">
        <v>52</v>
      </c>
    </row>
    <row r="2360" spans="1:8">
      <c r="A2360" s="31">
        <f>COUNTIF('BOM Atual ZPCS12'!F:F,B2360)+(1-(SUMIF(Invoice!$A:$A,$B2360,Invoice!$B:$B)/100000000000))</f>
        <v>1</v>
      </c>
      <c r="B2360" s="52" t="s">
        <v>5351</v>
      </c>
      <c r="C2360" s="44" t="s">
        <v>5352</v>
      </c>
      <c r="D2360" s="44" t="s">
        <v>145</v>
      </c>
      <c r="E2360" s="44" t="s">
        <v>51</v>
      </c>
      <c r="G2360" s="44">
        <v>1193</v>
      </c>
      <c r="H2360" s="44" t="s">
        <v>52</v>
      </c>
    </row>
    <row r="2361" spans="1:8">
      <c r="A2361" s="31">
        <f>COUNTIF('BOM Atual ZPCS12'!F:F,B2361)+(1-(SUMIF(Invoice!$A:$A,$B2361,Invoice!$B:$B)/100000000000))</f>
        <v>1</v>
      </c>
      <c r="B2361" s="52" t="s">
        <v>5353</v>
      </c>
      <c r="C2361" s="44" t="s">
        <v>5354</v>
      </c>
      <c r="D2361" s="44" t="s">
        <v>145</v>
      </c>
      <c r="E2361" s="44" t="s">
        <v>51</v>
      </c>
      <c r="G2361" s="44">
        <v>1193</v>
      </c>
      <c r="H2361" s="44" t="s">
        <v>52</v>
      </c>
    </row>
    <row r="2362" spans="1:8">
      <c r="A2362" s="31">
        <f>COUNTIF('BOM Atual ZPCS12'!F:F,B2362)+(1-(SUMIF(Invoice!$A:$A,$B2362,Invoice!$B:$B)/100000000000))</f>
        <v>1</v>
      </c>
      <c r="B2362" s="52" t="s">
        <v>5355</v>
      </c>
      <c r="C2362" s="44" t="s">
        <v>5356</v>
      </c>
      <c r="D2362" s="44" t="s">
        <v>145</v>
      </c>
      <c r="E2362" s="44" t="s">
        <v>51</v>
      </c>
      <c r="G2362" s="44">
        <v>1193</v>
      </c>
      <c r="H2362" s="44" t="s">
        <v>52</v>
      </c>
    </row>
    <row r="2363" spans="1:8">
      <c r="A2363" s="31">
        <f>COUNTIF('BOM Atual ZPCS12'!F:F,B2363)+(1-(SUMIF(Invoice!$A:$A,$B2363,Invoice!$B:$B)/100000000000))</f>
        <v>1</v>
      </c>
      <c r="B2363" s="52" t="s">
        <v>5357</v>
      </c>
      <c r="C2363" s="44" t="s">
        <v>5358</v>
      </c>
      <c r="D2363" s="44" t="s">
        <v>145</v>
      </c>
      <c r="E2363" s="44" t="s">
        <v>51</v>
      </c>
      <c r="G2363" s="44">
        <v>1198</v>
      </c>
      <c r="H2363" s="44" t="s">
        <v>52</v>
      </c>
    </row>
    <row r="2364" spans="1:8">
      <c r="A2364" s="31">
        <f>COUNTIF('BOM Atual ZPCS12'!F:F,B2364)+(1-(SUMIF(Invoice!$A:$A,$B2364,Invoice!$B:$B)/100000000000))</f>
        <v>1</v>
      </c>
      <c r="B2364" s="52" t="s">
        <v>5359</v>
      </c>
      <c r="C2364" s="44" t="s">
        <v>5360</v>
      </c>
      <c r="D2364" s="44" t="s">
        <v>145</v>
      </c>
      <c r="E2364" s="44" t="s">
        <v>51</v>
      </c>
      <c r="G2364" s="44">
        <v>1198</v>
      </c>
      <c r="H2364" s="44" t="s">
        <v>52</v>
      </c>
    </row>
    <row r="2365" spans="1:8">
      <c r="A2365" s="31">
        <f>COUNTIF('BOM Atual ZPCS12'!F:F,B2365)+(1-(SUMIF(Invoice!$A:$A,$B2365,Invoice!$B:$B)/100000000000))</f>
        <v>1</v>
      </c>
      <c r="B2365" s="52" t="s">
        <v>5361</v>
      </c>
      <c r="C2365" s="44" t="s">
        <v>5362</v>
      </c>
      <c r="D2365" s="44" t="s">
        <v>145</v>
      </c>
      <c r="E2365" s="44" t="s">
        <v>51</v>
      </c>
      <c r="G2365" s="44">
        <v>1201</v>
      </c>
      <c r="H2365" s="44" t="s">
        <v>52</v>
      </c>
    </row>
    <row r="2366" spans="1:8">
      <c r="A2366" s="31">
        <f>COUNTIF('BOM Atual ZPCS12'!F:F,B2366)+(1-(SUMIF(Invoice!$A:$A,$B2366,Invoice!$B:$B)/100000000000))</f>
        <v>1</v>
      </c>
      <c r="B2366" s="52" t="s">
        <v>5363</v>
      </c>
      <c r="C2366" s="44" t="s">
        <v>5364</v>
      </c>
      <c r="D2366" s="44" t="s">
        <v>145</v>
      </c>
      <c r="E2366" s="44" t="s">
        <v>51</v>
      </c>
      <c r="G2366" s="44">
        <v>1201</v>
      </c>
      <c r="H2366" s="44" t="s">
        <v>52</v>
      </c>
    </row>
    <row r="2367" spans="1:8">
      <c r="A2367" s="31">
        <f>COUNTIF('BOM Atual ZPCS12'!F:F,B2367)+(1-(SUMIF(Invoice!$A:$A,$B2367,Invoice!$B:$B)/100000000000))</f>
        <v>1</v>
      </c>
      <c r="B2367" s="52" t="s">
        <v>5365</v>
      </c>
      <c r="C2367" s="44" t="s">
        <v>5366</v>
      </c>
      <c r="D2367" s="44" t="s">
        <v>145</v>
      </c>
      <c r="E2367" s="44" t="s">
        <v>51</v>
      </c>
      <c r="G2367" s="44">
        <v>1201</v>
      </c>
      <c r="H2367" s="44" t="s">
        <v>52</v>
      </c>
    </row>
    <row r="2368" spans="1:8">
      <c r="A2368" s="31">
        <f>COUNTIF('BOM Atual ZPCS12'!F:F,B2368)+(1-(SUMIF(Invoice!$A:$A,$B2368,Invoice!$B:$B)/100000000000))</f>
        <v>2</v>
      </c>
      <c r="B2368" s="52" t="s">
        <v>548</v>
      </c>
      <c r="C2368" s="44" t="s">
        <v>5367</v>
      </c>
      <c r="D2368" s="44" t="s">
        <v>145</v>
      </c>
      <c r="E2368" s="44" t="s">
        <v>51</v>
      </c>
      <c r="G2368" s="44">
        <v>1202</v>
      </c>
      <c r="H2368" s="44" t="s">
        <v>52</v>
      </c>
    </row>
    <row r="2369" spans="1:8">
      <c r="A2369" s="31">
        <f>COUNTIF('BOM Atual ZPCS12'!F:F,B2369)+(1-(SUMIF(Invoice!$A:$A,$B2369,Invoice!$B:$B)/100000000000))</f>
        <v>2</v>
      </c>
      <c r="B2369" s="52" t="s">
        <v>550</v>
      </c>
      <c r="C2369" s="44" t="s">
        <v>5368</v>
      </c>
      <c r="D2369" s="44" t="s">
        <v>145</v>
      </c>
      <c r="E2369" s="44" t="s">
        <v>51</v>
      </c>
      <c r="G2369" s="44">
        <v>1202</v>
      </c>
      <c r="H2369" s="44" t="s">
        <v>52</v>
      </c>
    </row>
    <row r="2370" spans="1:8">
      <c r="A2370" s="31">
        <f>COUNTIF('BOM Atual ZPCS12'!F:F,B2370)+(1-(SUMIF(Invoice!$A:$A,$B2370,Invoice!$B:$B)/100000000000))</f>
        <v>1.9999999850000001</v>
      </c>
      <c r="B2370" s="52" t="s">
        <v>552</v>
      </c>
      <c r="C2370" s="44" t="s">
        <v>553</v>
      </c>
      <c r="D2370" s="44" t="s">
        <v>145</v>
      </c>
      <c r="E2370" s="44" t="s">
        <v>51</v>
      </c>
      <c r="G2370" s="44">
        <v>1202</v>
      </c>
      <c r="H2370" s="44" t="s">
        <v>52</v>
      </c>
    </row>
    <row r="2371" spans="1:8">
      <c r="A2371" s="31">
        <f>COUNTIF('BOM Atual ZPCS12'!F:F,B2371)+(1-(SUMIF(Invoice!$A:$A,$B2371,Invoice!$B:$B)/100000000000))</f>
        <v>2</v>
      </c>
      <c r="B2371" s="52" t="s">
        <v>5369</v>
      </c>
      <c r="C2371" s="44" t="s">
        <v>5370</v>
      </c>
      <c r="D2371" s="44" t="s">
        <v>145</v>
      </c>
      <c r="E2371" s="44" t="s">
        <v>51</v>
      </c>
      <c r="G2371" s="44">
        <v>1203</v>
      </c>
      <c r="H2371" s="44" t="s">
        <v>52</v>
      </c>
    </row>
    <row r="2372" spans="1:8">
      <c r="A2372" s="31">
        <f>COUNTIF('BOM Atual ZPCS12'!F:F,B2372)+(1-(SUMIF(Invoice!$A:$A,$B2372,Invoice!$B:$B)/100000000000))</f>
        <v>2</v>
      </c>
      <c r="B2372" s="52" t="s">
        <v>5371</v>
      </c>
      <c r="C2372" s="44" t="s">
        <v>5372</v>
      </c>
      <c r="D2372" s="44" t="s">
        <v>145</v>
      </c>
      <c r="E2372" s="44" t="s">
        <v>51</v>
      </c>
      <c r="G2372" s="44">
        <v>1203</v>
      </c>
      <c r="H2372" s="44" t="s">
        <v>52</v>
      </c>
    </row>
    <row r="2373" spans="1:8">
      <c r="A2373" s="31">
        <f>COUNTIF('BOM Atual ZPCS12'!F:F,B2373)+(1-(SUMIF(Invoice!$A:$A,$B2373,Invoice!$B:$B)/100000000000))</f>
        <v>1.99999996</v>
      </c>
      <c r="B2373" s="52" t="s">
        <v>5373</v>
      </c>
      <c r="C2373" s="44" t="s">
        <v>5374</v>
      </c>
      <c r="D2373" s="44" t="s">
        <v>145</v>
      </c>
      <c r="E2373" s="44" t="s">
        <v>51</v>
      </c>
      <c r="G2373" s="44">
        <v>1203</v>
      </c>
      <c r="H2373" s="44" t="s">
        <v>52</v>
      </c>
    </row>
    <row r="2374" spans="1:8">
      <c r="A2374" s="31">
        <f>COUNTIF('BOM Atual ZPCS12'!F:F,B2374)+(1-(SUMIF(Invoice!$A:$A,$B2374,Invoice!$B:$B)/100000000000))</f>
        <v>1.9999999850000001</v>
      </c>
      <c r="B2374" s="52" t="s">
        <v>5375</v>
      </c>
      <c r="C2374" s="44" t="s">
        <v>5376</v>
      </c>
      <c r="D2374" s="44" t="s">
        <v>145</v>
      </c>
      <c r="E2374" s="44" t="s">
        <v>51</v>
      </c>
      <c r="G2374" s="44">
        <v>1205</v>
      </c>
      <c r="H2374" s="44" t="s">
        <v>52</v>
      </c>
    </row>
    <row r="2375" spans="1:8">
      <c r="A2375" s="31">
        <f>COUNTIF('BOM Atual ZPCS12'!F:F,B2375)+(1-(SUMIF(Invoice!$A:$A,$B2375,Invoice!$B:$B)/100000000000))</f>
        <v>2</v>
      </c>
      <c r="B2375" s="52" t="s">
        <v>5377</v>
      </c>
      <c r="C2375" s="44" t="s">
        <v>5378</v>
      </c>
      <c r="D2375" s="44" t="s">
        <v>145</v>
      </c>
      <c r="E2375" s="44" t="s">
        <v>51</v>
      </c>
      <c r="G2375" s="44">
        <v>1205</v>
      </c>
      <c r="H2375" s="44" t="s">
        <v>52</v>
      </c>
    </row>
    <row r="2376" spans="1:8">
      <c r="A2376" s="31">
        <f>COUNTIF('BOM Atual ZPCS12'!F:F,B2376)+(1-(SUMIF(Invoice!$A:$A,$B2376,Invoice!$B:$B)/100000000000))</f>
        <v>1</v>
      </c>
      <c r="B2376" s="52" t="s">
        <v>5379</v>
      </c>
      <c r="C2376" s="44" t="s">
        <v>5380</v>
      </c>
      <c r="D2376" s="44" t="s">
        <v>145</v>
      </c>
      <c r="E2376" s="44" t="s">
        <v>51</v>
      </c>
      <c r="G2376" s="44">
        <v>1206</v>
      </c>
      <c r="H2376" s="44" t="s">
        <v>52</v>
      </c>
    </row>
    <row r="2377" spans="1:8">
      <c r="A2377" s="31">
        <f>COUNTIF('BOM Atual ZPCS12'!F:F,B2377)+(1-(SUMIF(Invoice!$A:$A,$B2377,Invoice!$B:$B)/100000000000))</f>
        <v>1</v>
      </c>
      <c r="B2377" s="52" t="s">
        <v>5381</v>
      </c>
      <c r="C2377" s="44" t="s">
        <v>5382</v>
      </c>
      <c r="D2377" s="44" t="s">
        <v>145</v>
      </c>
      <c r="E2377" s="44" t="s">
        <v>51</v>
      </c>
      <c r="G2377" s="44">
        <v>1206</v>
      </c>
      <c r="H2377" s="44" t="s">
        <v>52</v>
      </c>
    </row>
    <row r="2378" spans="1:8">
      <c r="A2378" s="31">
        <f>COUNTIF('BOM Atual ZPCS12'!F:F,B2378)+(1-(SUMIF(Invoice!$A:$A,$B2378,Invoice!$B:$B)/100000000000))</f>
        <v>1</v>
      </c>
      <c r="B2378" s="52" t="s">
        <v>5383</v>
      </c>
      <c r="C2378" s="44" t="s">
        <v>5380</v>
      </c>
      <c r="D2378" s="44" t="s">
        <v>145</v>
      </c>
      <c r="E2378" s="44" t="s">
        <v>51</v>
      </c>
      <c r="G2378" s="44">
        <v>1206</v>
      </c>
      <c r="H2378" s="44" t="s">
        <v>52</v>
      </c>
    </row>
    <row r="2379" spans="1:8">
      <c r="A2379" s="31">
        <f>COUNTIF('BOM Atual ZPCS12'!F:F,B2379)+(1-(SUMIF(Invoice!$A:$A,$B2379,Invoice!$B:$B)/100000000000))</f>
        <v>1</v>
      </c>
      <c r="B2379" s="52" t="s">
        <v>5384</v>
      </c>
      <c r="C2379" s="44" t="s">
        <v>5385</v>
      </c>
      <c r="D2379" s="44" t="s">
        <v>145</v>
      </c>
      <c r="E2379" s="44" t="s">
        <v>51</v>
      </c>
      <c r="G2379" s="44">
        <v>1206</v>
      </c>
      <c r="H2379" s="44" t="s">
        <v>52</v>
      </c>
    </row>
    <row r="2380" spans="1:8">
      <c r="A2380" s="31">
        <f>COUNTIF('BOM Atual ZPCS12'!F:F,B2380)+(1-(SUMIF(Invoice!$A:$A,$B2380,Invoice!$B:$B)/100000000000))</f>
        <v>1</v>
      </c>
      <c r="B2380" s="52" t="s">
        <v>5386</v>
      </c>
      <c r="C2380" s="44" t="s">
        <v>5387</v>
      </c>
      <c r="D2380" s="44" t="s">
        <v>145</v>
      </c>
      <c r="E2380" s="44" t="s">
        <v>51</v>
      </c>
      <c r="G2380" s="44">
        <v>1207</v>
      </c>
      <c r="H2380" s="44" t="s">
        <v>52</v>
      </c>
    </row>
    <row r="2381" spans="1:8">
      <c r="A2381" s="31">
        <f>COUNTIF('BOM Atual ZPCS12'!F:F,B2381)+(1-(SUMIF(Invoice!$A:$A,$B2381,Invoice!$B:$B)/100000000000))</f>
        <v>1</v>
      </c>
      <c r="B2381" s="52" t="s">
        <v>5388</v>
      </c>
      <c r="C2381" s="44" t="s">
        <v>5389</v>
      </c>
      <c r="D2381" s="44" t="s">
        <v>145</v>
      </c>
      <c r="E2381" s="44" t="s">
        <v>51</v>
      </c>
      <c r="G2381" s="44">
        <v>1207</v>
      </c>
      <c r="H2381" s="44" t="s">
        <v>52</v>
      </c>
    </row>
    <row r="2382" spans="1:8">
      <c r="A2382" s="31">
        <f>COUNTIF('BOM Atual ZPCS12'!F:F,B2382)+(1-(SUMIF(Invoice!$A:$A,$B2382,Invoice!$B:$B)/100000000000))</f>
        <v>1</v>
      </c>
      <c r="B2382" s="52" t="s">
        <v>5390</v>
      </c>
      <c r="C2382" s="44" t="s">
        <v>5391</v>
      </c>
      <c r="D2382" s="44" t="s">
        <v>145</v>
      </c>
      <c r="E2382" s="44" t="s">
        <v>51</v>
      </c>
      <c r="G2382" s="44">
        <v>1207</v>
      </c>
      <c r="H2382" s="44" t="s">
        <v>52</v>
      </c>
    </row>
    <row r="2383" spans="1:8">
      <c r="A2383" s="31">
        <f>COUNTIF('BOM Atual ZPCS12'!F:F,B2383)+(1-(SUMIF(Invoice!$A:$A,$B2383,Invoice!$B:$B)/100000000000))</f>
        <v>1</v>
      </c>
      <c r="B2383" s="52" t="s">
        <v>5392</v>
      </c>
      <c r="C2383" s="44" t="s">
        <v>5393</v>
      </c>
      <c r="D2383" s="44" t="s">
        <v>145</v>
      </c>
      <c r="E2383" s="44" t="s">
        <v>51</v>
      </c>
      <c r="G2383" s="44">
        <v>1207</v>
      </c>
      <c r="H2383" s="44" t="s">
        <v>52</v>
      </c>
    </row>
    <row r="2384" spans="1:8">
      <c r="A2384" s="31">
        <f>COUNTIF('BOM Atual ZPCS12'!F:F,B2384)+(1-(SUMIF(Invoice!$A:$A,$B2384,Invoice!$B:$B)/100000000000))</f>
        <v>1</v>
      </c>
      <c r="B2384" s="52" t="s">
        <v>5394</v>
      </c>
      <c r="C2384" s="44" t="s">
        <v>5395</v>
      </c>
      <c r="D2384" s="44" t="s">
        <v>145</v>
      </c>
      <c r="E2384" s="44" t="s">
        <v>51</v>
      </c>
      <c r="G2384" s="44">
        <v>1208</v>
      </c>
      <c r="H2384" s="44" t="s">
        <v>52</v>
      </c>
    </row>
    <row r="2385" spans="1:8">
      <c r="A2385" s="31">
        <f>COUNTIF('BOM Atual ZPCS12'!F:F,B2385)+(1-(SUMIF(Invoice!$A:$A,$B2385,Invoice!$B:$B)/100000000000))</f>
        <v>1</v>
      </c>
      <c r="B2385" s="52" t="s">
        <v>5396</v>
      </c>
      <c r="C2385" s="44" t="s">
        <v>5397</v>
      </c>
      <c r="D2385" s="44" t="s">
        <v>145</v>
      </c>
      <c r="E2385" s="44" t="s">
        <v>51</v>
      </c>
      <c r="G2385" s="44">
        <v>1208</v>
      </c>
      <c r="H2385" s="44" t="s">
        <v>52</v>
      </c>
    </row>
    <row r="2386" spans="1:8">
      <c r="A2386" s="31">
        <f>COUNTIF('BOM Atual ZPCS12'!F:F,B2386)+(1-(SUMIF(Invoice!$A:$A,$B2386,Invoice!$B:$B)/100000000000))</f>
        <v>1</v>
      </c>
      <c r="B2386" s="52" t="s">
        <v>5398</v>
      </c>
      <c r="C2386" s="44" t="s">
        <v>5395</v>
      </c>
      <c r="D2386" s="44" t="s">
        <v>145</v>
      </c>
      <c r="E2386" s="44" t="s">
        <v>51</v>
      </c>
      <c r="G2386" s="44">
        <v>1208</v>
      </c>
      <c r="H2386" s="44" t="s">
        <v>52</v>
      </c>
    </row>
    <row r="2387" spans="1:8">
      <c r="A2387" s="31">
        <f>COUNTIF('BOM Atual ZPCS12'!F:F,B2387)+(1-(SUMIF(Invoice!$A:$A,$B2387,Invoice!$B:$B)/100000000000))</f>
        <v>1</v>
      </c>
      <c r="B2387" s="52" t="s">
        <v>5399</v>
      </c>
      <c r="C2387" s="44" t="s">
        <v>5400</v>
      </c>
      <c r="D2387" s="44" t="s">
        <v>145</v>
      </c>
      <c r="E2387" s="44" t="s">
        <v>51</v>
      </c>
      <c r="G2387" s="44">
        <v>1208</v>
      </c>
      <c r="H2387" s="44" t="s">
        <v>52</v>
      </c>
    </row>
    <row r="2388" spans="1:8">
      <c r="A2388" s="31">
        <f>COUNTIF('BOM Atual ZPCS12'!F:F,B2388)+(1-(SUMIF(Invoice!$A:$A,$B2388,Invoice!$B:$B)/100000000000))</f>
        <v>1</v>
      </c>
      <c r="B2388" s="52" t="s">
        <v>5401</v>
      </c>
      <c r="C2388" s="44" t="s">
        <v>5402</v>
      </c>
      <c r="D2388" s="44" t="s">
        <v>145</v>
      </c>
      <c r="E2388" s="44" t="s">
        <v>51</v>
      </c>
      <c r="G2388" s="44">
        <v>1209</v>
      </c>
      <c r="H2388" s="44" t="s">
        <v>52</v>
      </c>
    </row>
    <row r="2389" spans="1:8">
      <c r="A2389" s="31">
        <f>COUNTIF('BOM Atual ZPCS12'!F:F,B2389)+(1-(SUMIF(Invoice!$A:$A,$B2389,Invoice!$B:$B)/100000000000))</f>
        <v>1</v>
      </c>
      <c r="B2389" s="52" t="s">
        <v>5403</v>
      </c>
      <c r="C2389" s="44" t="s">
        <v>5404</v>
      </c>
      <c r="D2389" s="44" t="s">
        <v>145</v>
      </c>
      <c r="E2389" s="44" t="s">
        <v>51</v>
      </c>
      <c r="G2389" s="44">
        <v>1209</v>
      </c>
      <c r="H2389" s="44" t="s">
        <v>52</v>
      </c>
    </row>
    <row r="2390" spans="1:8">
      <c r="A2390" s="31">
        <f>COUNTIF('BOM Atual ZPCS12'!F:F,B2390)+(1-(SUMIF(Invoice!$A:$A,$B2390,Invoice!$B:$B)/100000000000))</f>
        <v>1</v>
      </c>
      <c r="B2390" s="52" t="s">
        <v>5405</v>
      </c>
      <c r="C2390" s="44" t="s">
        <v>5402</v>
      </c>
      <c r="D2390" s="44" t="s">
        <v>145</v>
      </c>
      <c r="E2390" s="44" t="s">
        <v>51</v>
      </c>
      <c r="G2390" s="44">
        <v>1209</v>
      </c>
      <c r="H2390" s="44" t="s">
        <v>52</v>
      </c>
    </row>
    <row r="2391" spans="1:8">
      <c r="A2391" s="31">
        <f>COUNTIF('BOM Atual ZPCS12'!F:F,B2391)+(1-(SUMIF(Invoice!$A:$A,$B2391,Invoice!$B:$B)/100000000000))</f>
        <v>1</v>
      </c>
      <c r="B2391" s="52" t="s">
        <v>5406</v>
      </c>
      <c r="C2391" s="44" t="s">
        <v>5407</v>
      </c>
      <c r="D2391" s="44" t="s">
        <v>145</v>
      </c>
      <c r="E2391" s="44" t="s">
        <v>51</v>
      </c>
      <c r="G2391" s="44">
        <v>1209</v>
      </c>
      <c r="H2391" s="44" t="s">
        <v>52</v>
      </c>
    </row>
    <row r="2392" spans="1:8">
      <c r="A2392" s="31">
        <f>COUNTIF('BOM Atual ZPCS12'!F:F,B2392)+(1-(SUMIF(Invoice!$A:$A,$B2392,Invoice!$B:$B)/100000000000))</f>
        <v>1</v>
      </c>
      <c r="B2392" s="52" t="s">
        <v>5408</v>
      </c>
      <c r="C2392" s="44" t="s">
        <v>5409</v>
      </c>
      <c r="D2392" s="44" t="s">
        <v>145</v>
      </c>
      <c r="E2392" s="44" t="s">
        <v>51</v>
      </c>
      <c r="G2392" s="44">
        <v>1210</v>
      </c>
      <c r="H2392" s="44" t="s">
        <v>52</v>
      </c>
    </row>
    <row r="2393" spans="1:8">
      <c r="A2393" s="31">
        <f>COUNTIF('BOM Atual ZPCS12'!F:F,B2393)+(1-(SUMIF(Invoice!$A:$A,$B2393,Invoice!$B:$B)/100000000000))</f>
        <v>1</v>
      </c>
      <c r="B2393" s="52" t="s">
        <v>5410</v>
      </c>
      <c r="C2393" s="44" t="s">
        <v>5411</v>
      </c>
      <c r="D2393" s="44" t="s">
        <v>145</v>
      </c>
      <c r="E2393" s="44" t="s">
        <v>51</v>
      </c>
      <c r="G2393" s="44">
        <v>1210</v>
      </c>
      <c r="H2393" s="44" t="s">
        <v>52</v>
      </c>
    </row>
    <row r="2394" spans="1:8">
      <c r="A2394" s="31">
        <f>COUNTIF('BOM Atual ZPCS12'!F:F,B2394)+(1-(SUMIF(Invoice!$A:$A,$B2394,Invoice!$B:$B)/100000000000))</f>
        <v>1</v>
      </c>
      <c r="B2394" s="52" t="s">
        <v>5412</v>
      </c>
      <c r="C2394" s="44" t="s">
        <v>5413</v>
      </c>
      <c r="D2394" s="44" t="s">
        <v>145</v>
      </c>
      <c r="E2394" s="44" t="s">
        <v>51</v>
      </c>
      <c r="G2394" s="44">
        <v>1210</v>
      </c>
      <c r="H2394" s="44" t="s">
        <v>52</v>
      </c>
    </row>
    <row r="2395" spans="1:8">
      <c r="A2395" s="31">
        <f>COUNTIF('BOM Atual ZPCS12'!F:F,B2395)+(1-(SUMIF(Invoice!$A:$A,$B2395,Invoice!$B:$B)/100000000000))</f>
        <v>1</v>
      </c>
      <c r="B2395" s="52" t="s">
        <v>5414</v>
      </c>
      <c r="C2395" s="44" t="s">
        <v>5415</v>
      </c>
      <c r="D2395" s="44" t="s">
        <v>145</v>
      </c>
      <c r="E2395" s="44" t="s">
        <v>51</v>
      </c>
      <c r="G2395" s="44">
        <v>1210</v>
      </c>
      <c r="H2395" s="44" t="s">
        <v>52</v>
      </c>
    </row>
    <row r="2396" spans="1:8">
      <c r="A2396" s="31">
        <f>COUNTIF('BOM Atual ZPCS12'!F:F,B2396)+(1-(SUMIF(Invoice!$A:$A,$B2396,Invoice!$B:$B)/100000000000))</f>
        <v>1</v>
      </c>
      <c r="B2396" s="52" t="s">
        <v>5416</v>
      </c>
      <c r="C2396" s="44" t="s">
        <v>5417</v>
      </c>
      <c r="D2396" s="44" t="s">
        <v>145</v>
      </c>
      <c r="E2396" s="44" t="s">
        <v>51</v>
      </c>
      <c r="G2396" s="44">
        <v>1211</v>
      </c>
      <c r="H2396" s="44" t="s">
        <v>52</v>
      </c>
    </row>
    <row r="2397" spans="1:8">
      <c r="A2397" s="31">
        <f>COUNTIF('BOM Atual ZPCS12'!F:F,B2397)+(1-(SUMIF(Invoice!$A:$A,$B2397,Invoice!$B:$B)/100000000000))</f>
        <v>1</v>
      </c>
      <c r="B2397" s="52" t="s">
        <v>5418</v>
      </c>
      <c r="C2397" s="44" t="s">
        <v>5419</v>
      </c>
      <c r="D2397" s="44" t="s">
        <v>145</v>
      </c>
      <c r="E2397" s="44" t="s">
        <v>51</v>
      </c>
      <c r="G2397" s="44">
        <v>1211</v>
      </c>
      <c r="H2397" s="44" t="s">
        <v>52</v>
      </c>
    </row>
    <row r="2398" spans="1:8">
      <c r="A2398" s="31">
        <f>COUNTIF('BOM Atual ZPCS12'!F:F,B2398)+(1-(SUMIF(Invoice!$A:$A,$B2398,Invoice!$B:$B)/100000000000))</f>
        <v>1</v>
      </c>
      <c r="B2398" s="52" t="s">
        <v>5420</v>
      </c>
      <c r="C2398" s="44" t="s">
        <v>5421</v>
      </c>
      <c r="D2398" s="44" t="s">
        <v>145</v>
      </c>
      <c r="E2398" s="44" t="s">
        <v>51</v>
      </c>
      <c r="G2398" s="44">
        <v>1211</v>
      </c>
      <c r="H2398" s="44" t="s">
        <v>52</v>
      </c>
    </row>
    <row r="2399" spans="1:8">
      <c r="A2399" s="31">
        <f>COUNTIF('BOM Atual ZPCS12'!F:F,B2399)+(1-(SUMIF(Invoice!$A:$A,$B2399,Invoice!$B:$B)/100000000000))</f>
        <v>1</v>
      </c>
      <c r="B2399" s="52" t="s">
        <v>5422</v>
      </c>
      <c r="C2399" s="44" t="s">
        <v>5423</v>
      </c>
      <c r="D2399" s="44" t="s">
        <v>145</v>
      </c>
      <c r="E2399" s="44" t="s">
        <v>51</v>
      </c>
      <c r="G2399" s="44">
        <v>1211</v>
      </c>
      <c r="H2399" s="44" t="s">
        <v>52</v>
      </c>
    </row>
    <row r="2400" spans="1:8">
      <c r="A2400" s="31">
        <f>COUNTIF('BOM Atual ZPCS12'!F:F,B2400)+(1-(SUMIF(Invoice!$A:$A,$B2400,Invoice!$B:$B)/100000000000))</f>
        <v>1</v>
      </c>
      <c r="B2400" s="52" t="s">
        <v>5424</v>
      </c>
      <c r="C2400" s="44" t="s">
        <v>5425</v>
      </c>
      <c r="D2400" s="44" t="s">
        <v>145</v>
      </c>
      <c r="E2400" s="44" t="s">
        <v>51</v>
      </c>
      <c r="G2400" s="44">
        <v>1212</v>
      </c>
      <c r="H2400" s="44" t="s">
        <v>52</v>
      </c>
    </row>
    <row r="2401" spans="1:8">
      <c r="A2401" s="31">
        <f>COUNTIF('BOM Atual ZPCS12'!F:F,B2401)+(1-(SUMIF(Invoice!$A:$A,$B2401,Invoice!$B:$B)/100000000000))</f>
        <v>1</v>
      </c>
      <c r="B2401" s="52" t="s">
        <v>5426</v>
      </c>
      <c r="C2401" s="44" t="s">
        <v>5427</v>
      </c>
      <c r="D2401" s="44" t="s">
        <v>145</v>
      </c>
      <c r="E2401" s="44" t="s">
        <v>51</v>
      </c>
      <c r="G2401" s="44">
        <v>1212</v>
      </c>
      <c r="H2401" s="44" t="s">
        <v>52</v>
      </c>
    </row>
    <row r="2402" spans="1:8">
      <c r="A2402" s="31">
        <f>COUNTIF('BOM Atual ZPCS12'!F:F,B2402)+(1-(SUMIF(Invoice!$A:$A,$B2402,Invoice!$B:$B)/100000000000))</f>
        <v>1</v>
      </c>
      <c r="B2402" s="52" t="s">
        <v>5428</v>
      </c>
      <c r="C2402" s="44" t="s">
        <v>5429</v>
      </c>
      <c r="D2402" s="44" t="s">
        <v>145</v>
      </c>
      <c r="E2402" s="44" t="s">
        <v>51</v>
      </c>
      <c r="G2402" s="44">
        <v>1212</v>
      </c>
      <c r="H2402" s="44" t="s">
        <v>52</v>
      </c>
    </row>
    <row r="2403" spans="1:8">
      <c r="A2403" s="31">
        <f>COUNTIF('BOM Atual ZPCS12'!F:F,B2403)+(1-(SUMIF(Invoice!$A:$A,$B2403,Invoice!$B:$B)/100000000000))</f>
        <v>1</v>
      </c>
      <c r="B2403" s="52" t="s">
        <v>5430</v>
      </c>
      <c r="C2403" s="44" t="s">
        <v>5431</v>
      </c>
      <c r="D2403" s="44" t="s">
        <v>145</v>
      </c>
      <c r="E2403" s="44" t="s">
        <v>51</v>
      </c>
      <c r="G2403" s="44">
        <v>1212</v>
      </c>
      <c r="H2403" s="44" t="s">
        <v>52</v>
      </c>
    </row>
    <row r="2404" spans="1:8">
      <c r="A2404" s="31">
        <f>COUNTIF('BOM Atual ZPCS12'!F:F,B2404)+(1-(SUMIF(Invoice!$A:$A,$B2404,Invoice!$B:$B)/100000000000))</f>
        <v>1</v>
      </c>
      <c r="B2404" s="52" t="s">
        <v>5432</v>
      </c>
      <c r="C2404" s="44" t="s">
        <v>5433</v>
      </c>
      <c r="D2404" s="44" t="s">
        <v>145</v>
      </c>
      <c r="E2404" s="44" t="s">
        <v>51</v>
      </c>
      <c r="G2404" s="44">
        <v>1214</v>
      </c>
      <c r="H2404" s="44" t="s">
        <v>52</v>
      </c>
    </row>
    <row r="2405" spans="1:8">
      <c r="A2405" s="31">
        <f>COUNTIF('BOM Atual ZPCS12'!F:F,B2405)+(1-(SUMIF(Invoice!$A:$A,$B2405,Invoice!$B:$B)/100000000000))</f>
        <v>1</v>
      </c>
      <c r="B2405" s="52" t="s">
        <v>5434</v>
      </c>
      <c r="C2405" s="44" t="s">
        <v>5435</v>
      </c>
      <c r="D2405" s="44" t="s">
        <v>145</v>
      </c>
      <c r="E2405" s="44" t="s">
        <v>51</v>
      </c>
      <c r="G2405" s="44">
        <v>1214</v>
      </c>
      <c r="H2405" s="44" t="s">
        <v>52</v>
      </c>
    </row>
    <row r="2406" spans="1:8">
      <c r="A2406" s="31">
        <f>COUNTIF('BOM Atual ZPCS12'!F:F,B2406)+(1-(SUMIF(Invoice!$A:$A,$B2406,Invoice!$B:$B)/100000000000))</f>
        <v>1</v>
      </c>
      <c r="B2406" s="52" t="s">
        <v>5436</v>
      </c>
      <c r="C2406" s="44" t="s">
        <v>5437</v>
      </c>
      <c r="D2406" s="44" t="s">
        <v>145</v>
      </c>
      <c r="E2406" s="44" t="s">
        <v>51</v>
      </c>
      <c r="G2406" s="44">
        <v>1214</v>
      </c>
      <c r="H2406" s="44" t="s">
        <v>52</v>
      </c>
    </row>
    <row r="2407" spans="1:8">
      <c r="A2407" s="31">
        <f>COUNTIF('BOM Atual ZPCS12'!F:F,B2407)+(1-(SUMIF(Invoice!$A:$A,$B2407,Invoice!$B:$B)/100000000000))</f>
        <v>1</v>
      </c>
      <c r="B2407" s="52" t="s">
        <v>5438</v>
      </c>
      <c r="C2407" s="44" t="s">
        <v>5439</v>
      </c>
      <c r="D2407" s="44" t="s">
        <v>145</v>
      </c>
      <c r="E2407" s="44" t="s">
        <v>51</v>
      </c>
      <c r="G2407" s="44">
        <v>1214</v>
      </c>
      <c r="H2407" s="44" t="s">
        <v>52</v>
      </c>
    </row>
    <row r="2408" spans="1:8">
      <c r="A2408" s="31">
        <f>COUNTIF('BOM Atual ZPCS12'!F:F,B2408)+(1-(SUMIF(Invoice!$A:$A,$B2408,Invoice!$B:$B)/100000000000))</f>
        <v>1</v>
      </c>
      <c r="B2408" s="52" t="s">
        <v>5440</v>
      </c>
      <c r="C2408" s="44" t="s">
        <v>5441</v>
      </c>
      <c r="D2408" s="44" t="s">
        <v>145</v>
      </c>
      <c r="E2408" s="44" t="s">
        <v>51</v>
      </c>
      <c r="G2408" s="44">
        <v>1215</v>
      </c>
      <c r="H2408" s="44" t="s">
        <v>52</v>
      </c>
    </row>
    <row r="2409" spans="1:8">
      <c r="A2409" s="31">
        <f>COUNTIF('BOM Atual ZPCS12'!F:F,B2409)+(1-(SUMIF(Invoice!$A:$A,$B2409,Invoice!$B:$B)/100000000000))</f>
        <v>1</v>
      </c>
      <c r="B2409" s="52" t="s">
        <v>5442</v>
      </c>
      <c r="C2409" s="44" t="s">
        <v>5443</v>
      </c>
      <c r="D2409" s="44" t="s">
        <v>145</v>
      </c>
      <c r="E2409" s="44" t="s">
        <v>51</v>
      </c>
      <c r="G2409" s="44">
        <v>1215</v>
      </c>
      <c r="H2409" s="44" t="s">
        <v>52</v>
      </c>
    </row>
    <row r="2410" spans="1:8">
      <c r="A2410" s="31">
        <f>COUNTIF('BOM Atual ZPCS12'!F:F,B2410)+(1-(SUMIF(Invoice!$A:$A,$B2410,Invoice!$B:$B)/100000000000))</f>
        <v>1</v>
      </c>
      <c r="B2410" s="52" t="s">
        <v>5444</v>
      </c>
      <c r="C2410" s="44" t="s">
        <v>5445</v>
      </c>
      <c r="D2410" s="44" t="s">
        <v>145</v>
      </c>
      <c r="E2410" s="44" t="s">
        <v>51</v>
      </c>
      <c r="G2410" s="44">
        <v>1215</v>
      </c>
      <c r="H2410" s="44" t="s">
        <v>52</v>
      </c>
    </row>
    <row r="2411" spans="1:8">
      <c r="A2411" s="31">
        <f>COUNTIF('BOM Atual ZPCS12'!F:F,B2411)+(1-(SUMIF(Invoice!$A:$A,$B2411,Invoice!$B:$B)/100000000000))</f>
        <v>1</v>
      </c>
      <c r="B2411" s="52" t="s">
        <v>5446</v>
      </c>
      <c r="C2411" s="44" t="s">
        <v>5447</v>
      </c>
      <c r="D2411" s="44" t="s">
        <v>145</v>
      </c>
      <c r="E2411" s="44" t="s">
        <v>51</v>
      </c>
      <c r="G2411" s="44">
        <v>1215</v>
      </c>
      <c r="H2411" s="44" t="s">
        <v>52</v>
      </c>
    </row>
    <row r="2412" spans="1:8">
      <c r="A2412" s="31">
        <f>COUNTIF('BOM Atual ZPCS12'!F:F,B2412)+(1-(SUMIF(Invoice!$A:$A,$B2412,Invoice!$B:$B)/100000000000))</f>
        <v>1</v>
      </c>
      <c r="B2412" s="52" t="s">
        <v>5448</v>
      </c>
      <c r="C2412" s="44" t="s">
        <v>5449</v>
      </c>
      <c r="D2412" s="44" t="s">
        <v>145</v>
      </c>
      <c r="E2412" s="44" t="s">
        <v>51</v>
      </c>
      <c r="G2412" s="44">
        <v>1216</v>
      </c>
      <c r="H2412" s="44" t="s">
        <v>52</v>
      </c>
    </row>
    <row r="2413" spans="1:8">
      <c r="A2413" s="31">
        <f>COUNTIF('BOM Atual ZPCS12'!F:F,B2413)+(1-(SUMIF(Invoice!$A:$A,$B2413,Invoice!$B:$B)/100000000000))</f>
        <v>1</v>
      </c>
      <c r="B2413" s="52" t="s">
        <v>5450</v>
      </c>
      <c r="C2413" s="44" t="s">
        <v>5451</v>
      </c>
      <c r="D2413" s="44" t="s">
        <v>145</v>
      </c>
      <c r="E2413" s="44" t="s">
        <v>51</v>
      </c>
      <c r="G2413" s="44">
        <v>1216</v>
      </c>
      <c r="H2413" s="44" t="s">
        <v>52</v>
      </c>
    </row>
    <row r="2414" spans="1:8">
      <c r="A2414" s="31">
        <f>COUNTIF('BOM Atual ZPCS12'!F:F,B2414)+(1-(SUMIF(Invoice!$A:$A,$B2414,Invoice!$B:$B)/100000000000))</f>
        <v>1</v>
      </c>
      <c r="B2414" s="52" t="s">
        <v>5452</v>
      </c>
      <c r="C2414" s="44" t="s">
        <v>5449</v>
      </c>
      <c r="D2414" s="44" t="s">
        <v>145</v>
      </c>
      <c r="E2414" s="44" t="s">
        <v>51</v>
      </c>
      <c r="G2414" s="44">
        <v>1216</v>
      </c>
      <c r="H2414" s="44" t="s">
        <v>52</v>
      </c>
    </row>
    <row r="2415" spans="1:8">
      <c r="A2415" s="31">
        <f>COUNTIF('BOM Atual ZPCS12'!F:F,B2415)+(1-(SUMIF(Invoice!$A:$A,$B2415,Invoice!$B:$B)/100000000000))</f>
        <v>1</v>
      </c>
      <c r="B2415" s="52" t="s">
        <v>5453</v>
      </c>
      <c r="C2415" s="44" t="s">
        <v>5454</v>
      </c>
      <c r="D2415" s="44" t="s">
        <v>145</v>
      </c>
      <c r="E2415" s="44" t="s">
        <v>51</v>
      </c>
      <c r="G2415" s="44">
        <v>1216</v>
      </c>
      <c r="H2415" s="44" t="s">
        <v>52</v>
      </c>
    </row>
    <row r="2416" spans="1:8">
      <c r="A2416" s="31">
        <f>COUNTIF('BOM Atual ZPCS12'!F:F,B2416)+(1-(SUMIF(Invoice!$A:$A,$B2416,Invoice!$B:$B)/100000000000))</f>
        <v>1</v>
      </c>
      <c r="B2416" s="52" t="s">
        <v>5455</v>
      </c>
      <c r="C2416" s="44" t="s">
        <v>5456</v>
      </c>
      <c r="D2416" s="44" t="s">
        <v>145</v>
      </c>
      <c r="E2416" s="44" t="s">
        <v>51</v>
      </c>
      <c r="G2416" s="44">
        <v>1217</v>
      </c>
      <c r="H2416" s="44" t="s">
        <v>52</v>
      </c>
    </row>
    <row r="2417" spans="1:8">
      <c r="A2417" s="31">
        <f>COUNTIF('BOM Atual ZPCS12'!F:F,B2417)+(1-(SUMIF(Invoice!$A:$A,$B2417,Invoice!$B:$B)/100000000000))</f>
        <v>1</v>
      </c>
      <c r="B2417" s="52" t="s">
        <v>5457</v>
      </c>
      <c r="C2417" s="44" t="s">
        <v>5456</v>
      </c>
      <c r="D2417" s="44" t="s">
        <v>145</v>
      </c>
      <c r="E2417" s="44" t="s">
        <v>51</v>
      </c>
      <c r="G2417" s="44">
        <v>1217</v>
      </c>
      <c r="H2417" s="44" t="s">
        <v>52</v>
      </c>
    </row>
    <row r="2418" spans="1:8">
      <c r="A2418" s="31">
        <f>COUNTIF('BOM Atual ZPCS12'!F:F,B2418)+(1-(SUMIF(Invoice!$A:$A,$B2418,Invoice!$B:$B)/100000000000))</f>
        <v>1</v>
      </c>
      <c r="B2418" s="52" t="s">
        <v>5458</v>
      </c>
      <c r="C2418" s="44" t="s">
        <v>5459</v>
      </c>
      <c r="D2418" s="44" t="s">
        <v>145</v>
      </c>
      <c r="E2418" s="44" t="s">
        <v>51</v>
      </c>
      <c r="G2418" s="44">
        <v>1217</v>
      </c>
      <c r="H2418" s="44" t="s">
        <v>52</v>
      </c>
    </row>
    <row r="2419" spans="1:8">
      <c r="A2419" s="31">
        <f>COUNTIF('BOM Atual ZPCS12'!F:F,B2419)+(1-(SUMIF(Invoice!$A:$A,$B2419,Invoice!$B:$B)/100000000000))</f>
        <v>1</v>
      </c>
      <c r="B2419" s="52" t="s">
        <v>5460</v>
      </c>
      <c r="C2419" s="44" t="s">
        <v>5461</v>
      </c>
      <c r="D2419" s="44" t="s">
        <v>145</v>
      </c>
      <c r="E2419" s="44" t="s">
        <v>51</v>
      </c>
      <c r="G2419" s="44">
        <v>1217</v>
      </c>
      <c r="H2419" s="44" t="s">
        <v>52</v>
      </c>
    </row>
    <row r="2420" spans="1:8">
      <c r="A2420" s="31">
        <f>COUNTIF('BOM Atual ZPCS12'!F:F,B2420)+(1-(SUMIF(Invoice!$A:$A,$B2420,Invoice!$B:$B)/100000000000))</f>
        <v>1</v>
      </c>
      <c r="B2420" s="52" t="s">
        <v>5462</v>
      </c>
      <c r="C2420" s="44" t="s">
        <v>5463</v>
      </c>
      <c r="D2420" s="44" t="s">
        <v>145</v>
      </c>
      <c r="E2420" s="44" t="s">
        <v>51</v>
      </c>
      <c r="G2420" s="44">
        <v>1218</v>
      </c>
      <c r="H2420" s="44" t="s">
        <v>52</v>
      </c>
    </row>
    <row r="2421" spans="1:8">
      <c r="A2421" s="31">
        <f>COUNTIF('BOM Atual ZPCS12'!F:F,B2421)+(1-(SUMIF(Invoice!$A:$A,$B2421,Invoice!$B:$B)/100000000000))</f>
        <v>1</v>
      </c>
      <c r="B2421" s="52" t="s">
        <v>5464</v>
      </c>
      <c r="C2421" s="44" t="s">
        <v>5465</v>
      </c>
      <c r="D2421" s="44" t="s">
        <v>145</v>
      </c>
      <c r="E2421" s="44" t="s">
        <v>51</v>
      </c>
      <c r="G2421" s="44">
        <v>1218</v>
      </c>
      <c r="H2421" s="44" t="s">
        <v>52</v>
      </c>
    </row>
    <row r="2422" spans="1:8">
      <c r="A2422" s="31">
        <f>COUNTIF('BOM Atual ZPCS12'!F:F,B2422)+(1-(SUMIF(Invoice!$A:$A,$B2422,Invoice!$B:$B)/100000000000))</f>
        <v>1</v>
      </c>
      <c r="B2422" s="52" t="s">
        <v>5466</v>
      </c>
      <c r="C2422" s="44" t="s">
        <v>5463</v>
      </c>
      <c r="D2422" s="44" t="s">
        <v>145</v>
      </c>
      <c r="E2422" s="44" t="s">
        <v>51</v>
      </c>
      <c r="G2422" s="44">
        <v>1218</v>
      </c>
      <c r="H2422" s="44" t="s">
        <v>52</v>
      </c>
    </row>
    <row r="2423" spans="1:8">
      <c r="A2423" s="31">
        <f>COUNTIF('BOM Atual ZPCS12'!F:F,B2423)+(1-(SUMIF(Invoice!$A:$A,$B2423,Invoice!$B:$B)/100000000000))</f>
        <v>1</v>
      </c>
      <c r="B2423" s="52" t="s">
        <v>5467</v>
      </c>
      <c r="C2423" s="44" t="s">
        <v>5468</v>
      </c>
      <c r="D2423" s="44" t="s">
        <v>145</v>
      </c>
      <c r="E2423" s="44" t="s">
        <v>51</v>
      </c>
      <c r="G2423" s="44">
        <v>1218</v>
      </c>
      <c r="H2423" s="44" t="s">
        <v>52</v>
      </c>
    </row>
    <row r="2424" spans="1:8">
      <c r="A2424" s="31">
        <f>COUNTIF('BOM Atual ZPCS12'!F:F,B2424)+(1-(SUMIF(Invoice!$A:$A,$B2424,Invoice!$B:$B)/100000000000))</f>
        <v>1</v>
      </c>
      <c r="B2424" s="52" t="s">
        <v>1117</v>
      </c>
      <c r="C2424" s="44" t="s">
        <v>1118</v>
      </c>
      <c r="D2424" s="44" t="s">
        <v>145</v>
      </c>
      <c r="E2424" s="44" t="s">
        <v>51</v>
      </c>
      <c r="G2424" s="44">
        <v>1219</v>
      </c>
      <c r="H2424" s="44" t="s">
        <v>2435</v>
      </c>
    </row>
    <row r="2425" spans="1:8">
      <c r="A2425" s="31">
        <f>COUNTIF('BOM Atual ZPCS12'!F:F,B2425)+(1-(SUMIF(Invoice!$A:$A,$B2425,Invoice!$B:$B)/100000000000))</f>
        <v>1</v>
      </c>
      <c r="B2425" s="52" t="s">
        <v>1119</v>
      </c>
      <c r="C2425" s="44" t="s">
        <v>1120</v>
      </c>
      <c r="D2425" s="44" t="s">
        <v>145</v>
      </c>
      <c r="E2425" s="44" t="s">
        <v>51</v>
      </c>
      <c r="G2425" s="44">
        <v>1219</v>
      </c>
      <c r="H2425" s="44" t="s">
        <v>2435</v>
      </c>
    </row>
    <row r="2426" spans="1:8">
      <c r="A2426" s="31">
        <f>COUNTIF('BOM Atual ZPCS12'!F:F,B2426)+(1-(SUMIF(Invoice!$A:$A,$B2426,Invoice!$B:$B)/100000000000))</f>
        <v>1</v>
      </c>
      <c r="B2426" s="52" t="s">
        <v>5469</v>
      </c>
      <c r="C2426" s="44" t="s">
        <v>5470</v>
      </c>
      <c r="D2426" s="44" t="s">
        <v>145</v>
      </c>
      <c r="E2426" s="44" t="s">
        <v>51</v>
      </c>
      <c r="G2426" s="44">
        <v>1219</v>
      </c>
      <c r="H2426" s="44" t="s">
        <v>2435</v>
      </c>
    </row>
    <row r="2427" spans="1:8">
      <c r="A2427" s="31">
        <f>COUNTIF('BOM Atual ZPCS12'!F:F,B2427)+(1-(SUMIF(Invoice!$A:$A,$B2427,Invoice!$B:$B)/100000000000))</f>
        <v>1</v>
      </c>
      <c r="B2427" s="52" t="s">
        <v>1121</v>
      </c>
      <c r="C2427" s="44" t="s">
        <v>1122</v>
      </c>
      <c r="D2427" s="44" t="s">
        <v>145</v>
      </c>
      <c r="E2427" s="44" t="s">
        <v>51</v>
      </c>
      <c r="G2427" s="44">
        <v>1219</v>
      </c>
      <c r="H2427" s="44" t="s">
        <v>2435</v>
      </c>
    </row>
    <row r="2428" spans="1:8">
      <c r="A2428" s="31">
        <f>COUNTIF('BOM Atual ZPCS12'!F:F,B2428)+(1-(SUMIF(Invoice!$A:$A,$B2428,Invoice!$B:$B)/100000000000))</f>
        <v>1</v>
      </c>
      <c r="B2428" s="52" t="s">
        <v>5471</v>
      </c>
      <c r="C2428" s="44" t="s">
        <v>5472</v>
      </c>
      <c r="D2428" s="44" t="s">
        <v>145</v>
      </c>
      <c r="E2428" s="44" t="s">
        <v>51</v>
      </c>
      <c r="G2428" s="44">
        <v>1220</v>
      </c>
      <c r="H2428" s="44" t="s">
        <v>52</v>
      </c>
    </row>
    <row r="2429" spans="1:8">
      <c r="A2429" s="31">
        <f>COUNTIF('BOM Atual ZPCS12'!F:F,B2429)+(1-(SUMIF(Invoice!$A:$A,$B2429,Invoice!$B:$B)/100000000000))</f>
        <v>1</v>
      </c>
      <c r="B2429" s="52" t="s">
        <v>5473</v>
      </c>
      <c r="C2429" s="44" t="s">
        <v>5472</v>
      </c>
      <c r="D2429" s="44" t="s">
        <v>145</v>
      </c>
      <c r="E2429" s="44" t="s">
        <v>51</v>
      </c>
      <c r="G2429" s="44">
        <v>1220</v>
      </c>
      <c r="H2429" s="44" t="s">
        <v>52</v>
      </c>
    </row>
    <row r="2430" spans="1:8">
      <c r="A2430" s="31">
        <f>COUNTIF('BOM Atual ZPCS12'!F:F,B2430)+(1-(SUMIF(Invoice!$A:$A,$B2430,Invoice!$B:$B)/100000000000))</f>
        <v>1</v>
      </c>
      <c r="B2430" s="52" t="s">
        <v>5474</v>
      </c>
      <c r="C2430" s="44" t="s">
        <v>5475</v>
      </c>
      <c r="D2430" s="44" t="s">
        <v>145</v>
      </c>
      <c r="E2430" s="44" t="s">
        <v>51</v>
      </c>
      <c r="G2430" s="44">
        <v>1220</v>
      </c>
      <c r="H2430" s="44" t="s">
        <v>52</v>
      </c>
    </row>
    <row r="2431" spans="1:8">
      <c r="A2431" s="31">
        <f>COUNTIF('BOM Atual ZPCS12'!F:F,B2431)+(1-(SUMIF(Invoice!$A:$A,$B2431,Invoice!$B:$B)/100000000000))</f>
        <v>1</v>
      </c>
      <c r="B2431" s="52" t="s">
        <v>5476</v>
      </c>
      <c r="C2431" s="44" t="s">
        <v>5477</v>
      </c>
      <c r="D2431" s="44" t="s">
        <v>145</v>
      </c>
      <c r="E2431" s="44" t="s">
        <v>51</v>
      </c>
      <c r="G2431" s="44">
        <v>1220</v>
      </c>
      <c r="H2431" s="44" t="s">
        <v>52</v>
      </c>
    </row>
    <row r="2432" spans="1:8">
      <c r="A2432" s="31">
        <f>COUNTIF('BOM Atual ZPCS12'!F:F,B2432)+(1-(SUMIF(Invoice!$A:$A,$B2432,Invoice!$B:$B)/100000000000))</f>
        <v>1</v>
      </c>
      <c r="B2432" s="52" t="s">
        <v>1193</v>
      </c>
      <c r="C2432" s="44" t="s">
        <v>1194</v>
      </c>
      <c r="D2432" s="44" t="s">
        <v>145</v>
      </c>
      <c r="E2432" s="44" t="s">
        <v>51</v>
      </c>
      <c r="G2432" s="44">
        <v>1222</v>
      </c>
      <c r="H2432" s="44" t="s">
        <v>2435</v>
      </c>
    </row>
    <row r="2433" spans="1:8">
      <c r="A2433" s="31">
        <f>COUNTIF('BOM Atual ZPCS12'!F:F,B2433)+(1-(SUMIF(Invoice!$A:$A,$B2433,Invoice!$B:$B)/100000000000))</f>
        <v>1</v>
      </c>
      <c r="B2433" s="52" t="s">
        <v>1196</v>
      </c>
      <c r="C2433" s="44" t="s">
        <v>1197</v>
      </c>
      <c r="D2433" s="44" t="s">
        <v>145</v>
      </c>
      <c r="E2433" s="44" t="s">
        <v>51</v>
      </c>
      <c r="G2433" s="44">
        <v>1222</v>
      </c>
      <c r="H2433" s="44" t="s">
        <v>2435</v>
      </c>
    </row>
    <row r="2434" spans="1:8">
      <c r="A2434" s="31">
        <f>COUNTIF('BOM Atual ZPCS12'!F:F,B2434)+(1-(SUMIF(Invoice!$A:$A,$B2434,Invoice!$B:$B)/100000000000))</f>
        <v>1</v>
      </c>
      <c r="B2434" s="52" t="s">
        <v>5478</v>
      </c>
      <c r="C2434" s="44" t="s">
        <v>5479</v>
      </c>
      <c r="D2434" s="44" t="s">
        <v>145</v>
      </c>
      <c r="E2434" s="44" t="s">
        <v>51</v>
      </c>
      <c r="G2434" s="44">
        <v>1222</v>
      </c>
      <c r="H2434" s="44" t="s">
        <v>2435</v>
      </c>
    </row>
    <row r="2435" spans="1:8">
      <c r="A2435" s="31">
        <f>COUNTIF('BOM Atual ZPCS12'!F:F,B2435)+(1-(SUMIF(Invoice!$A:$A,$B2435,Invoice!$B:$B)/100000000000))</f>
        <v>1</v>
      </c>
      <c r="B2435" s="52" t="s">
        <v>1198</v>
      </c>
      <c r="C2435" s="44" t="s">
        <v>1199</v>
      </c>
      <c r="D2435" s="44" t="s">
        <v>145</v>
      </c>
      <c r="E2435" s="44" t="s">
        <v>51</v>
      </c>
      <c r="G2435" s="44">
        <v>1222</v>
      </c>
      <c r="H2435" s="44" t="s">
        <v>2435</v>
      </c>
    </row>
    <row r="2436" spans="1:8">
      <c r="A2436" s="31">
        <f>COUNTIF('BOM Atual ZPCS12'!F:F,B2436)+(1-(SUMIF(Invoice!$A:$A,$B2436,Invoice!$B:$B)/100000000000))</f>
        <v>1</v>
      </c>
      <c r="B2436" s="52" t="s">
        <v>5480</v>
      </c>
      <c r="C2436" s="44" t="s">
        <v>5481</v>
      </c>
      <c r="D2436" s="44" t="s">
        <v>145</v>
      </c>
      <c r="E2436" s="44" t="s">
        <v>51</v>
      </c>
      <c r="G2436" s="44">
        <v>1223</v>
      </c>
      <c r="H2436" s="44" t="s">
        <v>52</v>
      </c>
    </row>
    <row r="2437" spans="1:8">
      <c r="A2437" s="31">
        <f>COUNTIF('BOM Atual ZPCS12'!F:F,B2437)+(1-(SUMIF(Invoice!$A:$A,$B2437,Invoice!$B:$B)/100000000000))</f>
        <v>1</v>
      </c>
      <c r="B2437" s="52" t="s">
        <v>5482</v>
      </c>
      <c r="C2437" s="44" t="s">
        <v>5483</v>
      </c>
      <c r="D2437" s="44" t="s">
        <v>145</v>
      </c>
      <c r="E2437" s="44" t="s">
        <v>51</v>
      </c>
      <c r="G2437" s="44">
        <v>1223</v>
      </c>
      <c r="H2437" s="44" t="s">
        <v>52</v>
      </c>
    </row>
    <row r="2438" spans="1:8">
      <c r="A2438" s="31">
        <f>COUNTIF('BOM Atual ZPCS12'!F:F,B2438)+(1-(SUMIF(Invoice!$A:$A,$B2438,Invoice!$B:$B)/100000000000))</f>
        <v>1</v>
      </c>
      <c r="B2438" s="52" t="s">
        <v>5484</v>
      </c>
      <c r="C2438" s="44" t="s">
        <v>5483</v>
      </c>
      <c r="D2438" s="44" t="s">
        <v>145</v>
      </c>
      <c r="E2438" s="44" t="s">
        <v>51</v>
      </c>
      <c r="G2438" s="44">
        <v>1223</v>
      </c>
      <c r="H2438" s="44" t="s">
        <v>52</v>
      </c>
    </row>
    <row r="2439" spans="1:8">
      <c r="A2439" s="31">
        <f>COUNTIF('BOM Atual ZPCS12'!F:F,B2439)+(1-(SUMIF(Invoice!$A:$A,$B2439,Invoice!$B:$B)/100000000000))</f>
        <v>1</v>
      </c>
      <c r="B2439" s="52" t="s">
        <v>5485</v>
      </c>
      <c r="C2439" s="44" t="s">
        <v>5486</v>
      </c>
      <c r="D2439" s="44" t="s">
        <v>145</v>
      </c>
      <c r="E2439" s="44" t="s">
        <v>51</v>
      </c>
      <c r="G2439" s="44">
        <v>1223</v>
      </c>
      <c r="H2439" s="44" t="s">
        <v>52</v>
      </c>
    </row>
    <row r="2440" spans="1:8">
      <c r="A2440" s="31">
        <f>COUNTIF('BOM Atual ZPCS12'!F:F,B2440)+(1-(SUMIF(Invoice!$A:$A,$B2440,Invoice!$B:$B)/100000000000))</f>
        <v>1</v>
      </c>
      <c r="B2440" s="52" t="s">
        <v>5487</v>
      </c>
      <c r="C2440" s="44" t="s">
        <v>5488</v>
      </c>
      <c r="D2440" s="44" t="s">
        <v>145</v>
      </c>
      <c r="E2440" s="44" t="s">
        <v>51</v>
      </c>
      <c r="G2440" s="44">
        <v>1224</v>
      </c>
      <c r="H2440" s="44" t="s">
        <v>52</v>
      </c>
    </row>
    <row r="2441" spans="1:8">
      <c r="A2441" s="31">
        <f>COUNTIF('BOM Atual ZPCS12'!F:F,B2441)+(1-(SUMIF(Invoice!$A:$A,$B2441,Invoice!$B:$B)/100000000000))</f>
        <v>1</v>
      </c>
      <c r="B2441" s="52" t="s">
        <v>5489</v>
      </c>
      <c r="C2441" s="44" t="s">
        <v>5490</v>
      </c>
      <c r="D2441" s="44" t="s">
        <v>145</v>
      </c>
      <c r="E2441" s="44" t="s">
        <v>51</v>
      </c>
      <c r="G2441" s="44">
        <v>1224</v>
      </c>
      <c r="H2441" s="44" t="s">
        <v>52</v>
      </c>
    </row>
    <row r="2442" spans="1:8">
      <c r="A2442" s="31">
        <f>COUNTIF('BOM Atual ZPCS12'!F:F,B2442)+(1-(SUMIF(Invoice!$A:$A,$B2442,Invoice!$B:$B)/100000000000))</f>
        <v>1</v>
      </c>
      <c r="B2442" s="52" t="s">
        <v>5491</v>
      </c>
      <c r="C2442" s="44" t="s">
        <v>5492</v>
      </c>
      <c r="D2442" s="44" t="s">
        <v>145</v>
      </c>
      <c r="E2442" s="44" t="s">
        <v>51</v>
      </c>
      <c r="G2442" s="44">
        <v>1224</v>
      </c>
      <c r="H2442" s="44" t="s">
        <v>52</v>
      </c>
    </row>
    <row r="2443" spans="1:8">
      <c r="A2443" s="31">
        <f>COUNTIF('BOM Atual ZPCS12'!F:F,B2443)+(1-(SUMIF(Invoice!$A:$A,$B2443,Invoice!$B:$B)/100000000000))</f>
        <v>1</v>
      </c>
      <c r="B2443" s="52" t="s">
        <v>5493</v>
      </c>
      <c r="C2443" s="44" t="s">
        <v>5494</v>
      </c>
      <c r="D2443" s="44" t="s">
        <v>145</v>
      </c>
      <c r="E2443" s="44" t="s">
        <v>51</v>
      </c>
      <c r="G2443" s="44">
        <v>1224</v>
      </c>
      <c r="H2443" s="44" t="s">
        <v>52</v>
      </c>
    </row>
    <row r="2444" spans="1:8">
      <c r="A2444" s="31">
        <f>COUNTIF('BOM Atual ZPCS12'!F:F,B2444)+(1-(SUMIF(Invoice!$A:$A,$B2444,Invoice!$B:$B)/100000000000))</f>
        <v>1</v>
      </c>
      <c r="B2444" s="52" t="s">
        <v>5495</v>
      </c>
      <c r="C2444" s="44" t="s">
        <v>5496</v>
      </c>
      <c r="D2444" s="44" t="s">
        <v>145</v>
      </c>
      <c r="E2444" s="44" t="s">
        <v>51</v>
      </c>
      <c r="G2444" s="44">
        <v>1225</v>
      </c>
      <c r="H2444" s="44" t="s">
        <v>52</v>
      </c>
    </row>
    <row r="2445" spans="1:8">
      <c r="A2445" s="31">
        <f>COUNTIF('BOM Atual ZPCS12'!F:F,B2445)+(1-(SUMIF(Invoice!$A:$A,$B2445,Invoice!$B:$B)/100000000000))</f>
        <v>1</v>
      </c>
      <c r="B2445" s="52" t="s">
        <v>5497</v>
      </c>
      <c r="C2445" s="44" t="s">
        <v>5498</v>
      </c>
      <c r="D2445" s="44" t="s">
        <v>145</v>
      </c>
      <c r="E2445" s="44" t="s">
        <v>51</v>
      </c>
      <c r="G2445" s="44">
        <v>1225</v>
      </c>
      <c r="H2445" s="44" t="s">
        <v>52</v>
      </c>
    </row>
    <row r="2446" spans="1:8">
      <c r="A2446" s="31">
        <f>COUNTIF('BOM Atual ZPCS12'!F:F,B2446)+(1-(SUMIF(Invoice!$A:$A,$B2446,Invoice!$B:$B)/100000000000))</f>
        <v>1</v>
      </c>
      <c r="B2446" s="52" t="s">
        <v>5499</v>
      </c>
      <c r="C2446" s="44" t="s">
        <v>5500</v>
      </c>
      <c r="D2446" s="44" t="s">
        <v>145</v>
      </c>
      <c r="E2446" s="44" t="s">
        <v>51</v>
      </c>
      <c r="G2446" s="44">
        <v>1225</v>
      </c>
      <c r="H2446" s="44" t="s">
        <v>52</v>
      </c>
    </row>
    <row r="2447" spans="1:8">
      <c r="A2447" s="31">
        <f>COUNTIF('BOM Atual ZPCS12'!F:F,B2447)+(1-(SUMIF(Invoice!$A:$A,$B2447,Invoice!$B:$B)/100000000000))</f>
        <v>1</v>
      </c>
      <c r="B2447" s="52" t="s">
        <v>5501</v>
      </c>
      <c r="C2447" s="44" t="s">
        <v>5502</v>
      </c>
      <c r="D2447" s="44" t="s">
        <v>145</v>
      </c>
      <c r="E2447" s="44" t="s">
        <v>51</v>
      </c>
      <c r="G2447" s="44">
        <v>1225</v>
      </c>
      <c r="H2447" s="44" t="s">
        <v>52</v>
      </c>
    </row>
    <row r="2448" spans="1:8">
      <c r="A2448" s="31">
        <f>COUNTIF('BOM Atual ZPCS12'!F:F,B2448)+(1-(SUMIF(Invoice!$A:$A,$B2448,Invoice!$B:$B)/100000000000))</f>
        <v>1</v>
      </c>
      <c r="B2448" s="52" t="s">
        <v>1223</v>
      </c>
      <c r="C2448" s="44" t="s">
        <v>1224</v>
      </c>
      <c r="D2448" s="44" t="s">
        <v>145</v>
      </c>
      <c r="E2448" s="44" t="s">
        <v>51</v>
      </c>
      <c r="G2448" s="44">
        <v>1226</v>
      </c>
      <c r="H2448" s="44" t="s">
        <v>2435</v>
      </c>
    </row>
    <row r="2449" spans="1:8">
      <c r="A2449" s="31">
        <f>COUNTIF('BOM Atual ZPCS12'!F:F,B2449)+(1-(SUMIF(Invoice!$A:$A,$B2449,Invoice!$B:$B)/100000000000))</f>
        <v>1</v>
      </c>
      <c r="B2449" s="52" t="s">
        <v>1226</v>
      </c>
      <c r="C2449" s="44" t="s">
        <v>1227</v>
      </c>
      <c r="D2449" s="44" t="s">
        <v>145</v>
      </c>
      <c r="E2449" s="44" t="s">
        <v>51</v>
      </c>
      <c r="G2449" s="44">
        <v>1226</v>
      </c>
      <c r="H2449" s="44" t="s">
        <v>2435</v>
      </c>
    </row>
    <row r="2450" spans="1:8">
      <c r="A2450" s="31">
        <f>COUNTIF('BOM Atual ZPCS12'!F:F,B2450)+(1-(SUMIF(Invoice!$A:$A,$B2450,Invoice!$B:$B)/100000000000))</f>
        <v>1</v>
      </c>
      <c r="B2450" s="52" t="s">
        <v>5503</v>
      </c>
      <c r="C2450" s="44" t="s">
        <v>5504</v>
      </c>
      <c r="D2450" s="44" t="s">
        <v>145</v>
      </c>
      <c r="E2450" s="44" t="s">
        <v>51</v>
      </c>
      <c r="G2450" s="44">
        <v>1226</v>
      </c>
      <c r="H2450" s="44" t="s">
        <v>2435</v>
      </c>
    </row>
    <row r="2451" spans="1:8">
      <c r="A2451" s="31">
        <f>COUNTIF('BOM Atual ZPCS12'!F:F,B2451)+(1-(SUMIF(Invoice!$A:$A,$B2451,Invoice!$B:$B)/100000000000))</f>
        <v>1</v>
      </c>
      <c r="B2451" s="52" t="s">
        <v>1228</v>
      </c>
      <c r="C2451" s="44" t="s">
        <v>1229</v>
      </c>
      <c r="D2451" s="44" t="s">
        <v>145</v>
      </c>
      <c r="E2451" s="44" t="s">
        <v>51</v>
      </c>
      <c r="G2451" s="44">
        <v>1226</v>
      </c>
      <c r="H2451" s="44" t="s">
        <v>2435</v>
      </c>
    </row>
    <row r="2452" spans="1:8">
      <c r="A2452" s="31">
        <f>COUNTIF('BOM Atual ZPCS12'!F:F,B2452)+(1-(SUMIF(Invoice!$A:$A,$B2452,Invoice!$B:$B)/100000000000))</f>
        <v>1</v>
      </c>
      <c r="B2452" s="52" t="s">
        <v>5505</v>
      </c>
      <c r="C2452" s="44" t="s">
        <v>5506</v>
      </c>
      <c r="D2452" s="44" t="s">
        <v>145</v>
      </c>
      <c r="E2452" s="44" t="s">
        <v>51</v>
      </c>
      <c r="G2452" s="44">
        <v>1227</v>
      </c>
      <c r="H2452" s="44" t="s">
        <v>52</v>
      </c>
    </row>
    <row r="2453" spans="1:8">
      <c r="A2453" s="31">
        <f>COUNTIF('BOM Atual ZPCS12'!F:F,B2453)+(1-(SUMIF(Invoice!$A:$A,$B2453,Invoice!$B:$B)/100000000000))</f>
        <v>1</v>
      </c>
      <c r="B2453" s="52" t="s">
        <v>5507</v>
      </c>
      <c r="C2453" s="44" t="s">
        <v>5506</v>
      </c>
      <c r="D2453" s="44" t="s">
        <v>145</v>
      </c>
      <c r="E2453" s="44" t="s">
        <v>51</v>
      </c>
      <c r="G2453" s="44">
        <v>1227</v>
      </c>
      <c r="H2453" s="44" t="s">
        <v>52</v>
      </c>
    </row>
    <row r="2454" spans="1:8">
      <c r="A2454" s="31">
        <f>COUNTIF('BOM Atual ZPCS12'!F:F,B2454)+(1-(SUMIF(Invoice!$A:$A,$B2454,Invoice!$B:$B)/100000000000))</f>
        <v>1</v>
      </c>
      <c r="B2454" s="52" t="s">
        <v>5508</v>
      </c>
      <c r="C2454" s="44" t="s">
        <v>5506</v>
      </c>
      <c r="D2454" s="44" t="s">
        <v>145</v>
      </c>
      <c r="E2454" s="44" t="s">
        <v>51</v>
      </c>
      <c r="G2454" s="44">
        <v>1227</v>
      </c>
      <c r="H2454" s="44" t="s">
        <v>52</v>
      </c>
    </row>
    <row r="2455" spans="1:8">
      <c r="A2455" s="31">
        <f>COUNTIF('BOM Atual ZPCS12'!F:F,B2455)+(1-(SUMIF(Invoice!$A:$A,$B2455,Invoice!$B:$B)/100000000000))</f>
        <v>1</v>
      </c>
      <c r="B2455" s="52" t="s">
        <v>5509</v>
      </c>
      <c r="C2455" s="44" t="s">
        <v>5510</v>
      </c>
      <c r="D2455" s="44" t="s">
        <v>145</v>
      </c>
      <c r="E2455" s="44" t="s">
        <v>51</v>
      </c>
      <c r="G2455" s="44">
        <v>1227</v>
      </c>
      <c r="H2455" s="44" t="s">
        <v>52</v>
      </c>
    </row>
    <row r="2456" spans="1:8">
      <c r="A2456" s="31">
        <f>COUNTIF('BOM Atual ZPCS12'!F:F,B2456)+(1-(SUMIF(Invoice!$A:$A,$B2456,Invoice!$B:$B)/100000000000))</f>
        <v>1</v>
      </c>
      <c r="B2456" s="52" t="s">
        <v>5511</v>
      </c>
      <c r="C2456" s="44" t="s">
        <v>5512</v>
      </c>
      <c r="D2456" s="44" t="s">
        <v>145</v>
      </c>
      <c r="E2456" s="44" t="s">
        <v>51</v>
      </c>
      <c r="G2456" s="44">
        <v>1228</v>
      </c>
      <c r="H2456" s="44" t="s">
        <v>2435</v>
      </c>
    </row>
    <row r="2457" spans="1:8">
      <c r="A2457" s="31">
        <f>COUNTIF('BOM Atual ZPCS12'!F:F,B2457)+(1-(SUMIF(Invoice!$A:$A,$B2457,Invoice!$B:$B)/100000000000))</f>
        <v>2</v>
      </c>
      <c r="B2457" s="52" t="s">
        <v>1368</v>
      </c>
      <c r="C2457" s="44" t="s">
        <v>1369</v>
      </c>
      <c r="D2457" s="44" t="s">
        <v>145</v>
      </c>
      <c r="E2457" s="44" t="s">
        <v>51</v>
      </c>
      <c r="G2457" s="44">
        <v>1228</v>
      </c>
      <c r="H2457" s="44" t="s">
        <v>2435</v>
      </c>
    </row>
    <row r="2458" spans="1:8">
      <c r="A2458" s="31">
        <f>COUNTIF('BOM Atual ZPCS12'!F:F,B2458)+(1-(SUMIF(Invoice!$A:$A,$B2458,Invoice!$B:$B)/100000000000))</f>
        <v>2</v>
      </c>
      <c r="B2458" s="52" t="s">
        <v>1371</v>
      </c>
      <c r="C2458" s="44" t="s">
        <v>1372</v>
      </c>
      <c r="D2458" s="44" t="s">
        <v>145</v>
      </c>
      <c r="E2458" s="44" t="s">
        <v>51</v>
      </c>
      <c r="G2458" s="44">
        <v>1228</v>
      </c>
      <c r="H2458" s="44" t="s">
        <v>2435</v>
      </c>
    </row>
    <row r="2459" spans="1:8">
      <c r="A2459" s="31">
        <f>COUNTIF('BOM Atual ZPCS12'!F:F,B2459)+(1-(SUMIF(Invoice!$A:$A,$B2459,Invoice!$B:$B)/100000000000))</f>
        <v>2</v>
      </c>
      <c r="B2459" s="52" t="s">
        <v>1373</v>
      </c>
      <c r="C2459" s="44" t="s">
        <v>1374</v>
      </c>
      <c r="D2459" s="44" t="s">
        <v>145</v>
      </c>
      <c r="E2459" s="44" t="s">
        <v>51</v>
      </c>
      <c r="G2459" s="44">
        <v>1228</v>
      </c>
      <c r="H2459" s="44" t="s">
        <v>2435</v>
      </c>
    </row>
    <row r="2460" spans="1:8">
      <c r="A2460" s="31">
        <f>COUNTIF('BOM Atual ZPCS12'!F:F,B2460)+(1-(SUMIF(Invoice!$A:$A,$B2460,Invoice!$B:$B)/100000000000))</f>
        <v>2</v>
      </c>
      <c r="B2460" s="52" t="s">
        <v>1375</v>
      </c>
      <c r="C2460" s="44" t="s">
        <v>5512</v>
      </c>
      <c r="D2460" s="44" t="s">
        <v>145</v>
      </c>
      <c r="E2460" s="44" t="s">
        <v>51</v>
      </c>
      <c r="G2460" s="44">
        <v>1228</v>
      </c>
      <c r="H2460" s="44" t="s">
        <v>2435</v>
      </c>
    </row>
    <row r="2461" spans="1:8">
      <c r="A2461" s="31">
        <f>COUNTIF('BOM Atual ZPCS12'!F:F,B2461)+(1-(SUMIF(Invoice!$A:$A,$B2461,Invoice!$B:$B)/100000000000))</f>
        <v>1.99999985</v>
      </c>
      <c r="B2461" s="52" t="s">
        <v>1377</v>
      </c>
      <c r="C2461" s="44" t="s">
        <v>1378</v>
      </c>
      <c r="D2461" s="44" t="s">
        <v>145</v>
      </c>
      <c r="E2461" s="44" t="s">
        <v>51</v>
      </c>
      <c r="G2461" s="44">
        <v>1228</v>
      </c>
      <c r="H2461" s="44" t="s">
        <v>2435</v>
      </c>
    </row>
    <row r="2462" spans="1:8">
      <c r="A2462" s="31">
        <f>COUNTIF('BOM Atual ZPCS12'!F:F,B2462)+(1-(SUMIF(Invoice!$A:$A,$B2462,Invoice!$B:$B)/100000000000))</f>
        <v>1</v>
      </c>
      <c r="B2462" s="52" t="s">
        <v>5513</v>
      </c>
      <c r="C2462" s="44" t="s">
        <v>5514</v>
      </c>
      <c r="D2462" s="44" t="s">
        <v>145</v>
      </c>
      <c r="E2462" s="44" t="s">
        <v>51</v>
      </c>
      <c r="G2462" s="44">
        <v>1229</v>
      </c>
      <c r="H2462" s="44" t="s">
        <v>52</v>
      </c>
    </row>
    <row r="2463" spans="1:8">
      <c r="A2463" s="31">
        <f>COUNTIF('BOM Atual ZPCS12'!F:F,B2463)+(1-(SUMIF(Invoice!$A:$A,$B2463,Invoice!$B:$B)/100000000000))</f>
        <v>1</v>
      </c>
      <c r="B2463" s="52" t="s">
        <v>5515</v>
      </c>
      <c r="C2463" s="44" t="s">
        <v>5516</v>
      </c>
      <c r="D2463" s="44" t="s">
        <v>145</v>
      </c>
      <c r="E2463" s="44" t="s">
        <v>51</v>
      </c>
      <c r="G2463" s="44">
        <v>1229</v>
      </c>
      <c r="H2463" s="44" t="s">
        <v>52</v>
      </c>
    </row>
    <row r="2464" spans="1:8">
      <c r="A2464" s="31">
        <f>COUNTIF('BOM Atual ZPCS12'!F:F,B2464)+(1-(SUMIF(Invoice!$A:$A,$B2464,Invoice!$B:$B)/100000000000))</f>
        <v>1</v>
      </c>
      <c r="B2464" s="52" t="s">
        <v>5517</v>
      </c>
      <c r="C2464" s="44" t="s">
        <v>5518</v>
      </c>
      <c r="D2464" s="44" t="s">
        <v>145</v>
      </c>
      <c r="E2464" s="44" t="s">
        <v>51</v>
      </c>
      <c r="G2464" s="44">
        <v>1229</v>
      </c>
      <c r="H2464" s="44" t="s">
        <v>52</v>
      </c>
    </row>
    <row r="2465" spans="1:8">
      <c r="A2465" s="31">
        <f>COUNTIF('BOM Atual ZPCS12'!F:F,B2465)+(1-(SUMIF(Invoice!$A:$A,$B2465,Invoice!$B:$B)/100000000000))</f>
        <v>1</v>
      </c>
      <c r="B2465" s="52" t="s">
        <v>5519</v>
      </c>
      <c r="C2465" s="44" t="s">
        <v>5520</v>
      </c>
      <c r="D2465" s="44" t="s">
        <v>145</v>
      </c>
      <c r="E2465" s="44" t="s">
        <v>51</v>
      </c>
      <c r="G2465" s="44">
        <v>1229</v>
      </c>
      <c r="H2465" s="44" t="s">
        <v>52</v>
      </c>
    </row>
    <row r="2466" spans="1:8">
      <c r="A2466" s="31">
        <f>COUNTIF('BOM Atual ZPCS12'!F:F,B2466)+(1-(SUMIF(Invoice!$A:$A,$B2466,Invoice!$B:$B)/100000000000))</f>
        <v>1</v>
      </c>
      <c r="B2466" s="52" t="s">
        <v>5521</v>
      </c>
      <c r="C2466" s="44" t="s">
        <v>5522</v>
      </c>
      <c r="D2466" s="44" t="s">
        <v>145</v>
      </c>
      <c r="E2466" s="44" t="s">
        <v>51</v>
      </c>
      <c r="G2466" s="44">
        <v>1229</v>
      </c>
      <c r="H2466" s="44" t="s">
        <v>52</v>
      </c>
    </row>
    <row r="2467" spans="1:8">
      <c r="A2467" s="31">
        <f>COUNTIF('BOM Atual ZPCS12'!F:F,B2467)+(1-(SUMIF(Invoice!$A:$A,$B2467,Invoice!$B:$B)/100000000000))</f>
        <v>1</v>
      </c>
      <c r="B2467" s="52" t="s">
        <v>5523</v>
      </c>
      <c r="C2467" s="44" t="s">
        <v>5524</v>
      </c>
      <c r="D2467" s="44" t="s">
        <v>145</v>
      </c>
      <c r="E2467" s="44" t="s">
        <v>51</v>
      </c>
      <c r="G2467" s="44">
        <v>1230</v>
      </c>
      <c r="H2467" s="44" t="s">
        <v>52</v>
      </c>
    </row>
    <row r="2468" spans="1:8">
      <c r="A2468" s="31">
        <f>COUNTIF('BOM Atual ZPCS12'!F:F,B2468)+(1-(SUMIF(Invoice!$A:$A,$B2468,Invoice!$B:$B)/100000000000))</f>
        <v>1</v>
      </c>
      <c r="B2468" s="52" t="s">
        <v>5525</v>
      </c>
      <c r="C2468" s="44" t="s">
        <v>5526</v>
      </c>
      <c r="D2468" s="44" t="s">
        <v>145</v>
      </c>
      <c r="E2468" s="44" t="s">
        <v>51</v>
      </c>
      <c r="G2468" s="44">
        <v>1230</v>
      </c>
      <c r="H2468" s="44" t="s">
        <v>52</v>
      </c>
    </row>
    <row r="2469" spans="1:8">
      <c r="A2469" s="31">
        <f>COUNTIF('BOM Atual ZPCS12'!F:F,B2469)+(1-(SUMIF(Invoice!$A:$A,$B2469,Invoice!$B:$B)/100000000000))</f>
        <v>1</v>
      </c>
      <c r="B2469" s="52" t="s">
        <v>5527</v>
      </c>
      <c r="C2469" s="44" t="s">
        <v>5528</v>
      </c>
      <c r="D2469" s="44" t="s">
        <v>145</v>
      </c>
      <c r="E2469" s="44" t="s">
        <v>51</v>
      </c>
      <c r="G2469" s="44">
        <v>1230</v>
      </c>
      <c r="H2469" s="44" t="s">
        <v>52</v>
      </c>
    </row>
    <row r="2470" spans="1:8">
      <c r="A2470" s="31">
        <f>COUNTIF('BOM Atual ZPCS12'!F:F,B2470)+(1-(SUMIF(Invoice!$A:$A,$B2470,Invoice!$B:$B)/100000000000))</f>
        <v>1</v>
      </c>
      <c r="B2470" s="52" t="s">
        <v>5529</v>
      </c>
      <c r="C2470" s="44" t="s">
        <v>5530</v>
      </c>
      <c r="D2470" s="44" t="s">
        <v>145</v>
      </c>
      <c r="E2470" s="44" t="s">
        <v>51</v>
      </c>
      <c r="G2470" s="44">
        <v>1230</v>
      </c>
      <c r="H2470" s="44" t="s">
        <v>52</v>
      </c>
    </row>
    <row r="2471" spans="1:8">
      <c r="A2471" s="31">
        <f>COUNTIF('BOM Atual ZPCS12'!F:F,B2471)+(1-(SUMIF(Invoice!$A:$A,$B2471,Invoice!$B:$B)/100000000000))</f>
        <v>1</v>
      </c>
      <c r="B2471" s="52" t="s">
        <v>5531</v>
      </c>
      <c r="C2471" s="44" t="s">
        <v>5532</v>
      </c>
      <c r="D2471" s="44" t="s">
        <v>145</v>
      </c>
      <c r="E2471" s="44" t="s">
        <v>51</v>
      </c>
      <c r="G2471" s="44">
        <v>1230</v>
      </c>
      <c r="H2471" s="44" t="s">
        <v>52</v>
      </c>
    </row>
    <row r="2472" spans="1:8">
      <c r="A2472" s="31">
        <f>COUNTIF('BOM Atual ZPCS12'!F:F,B2472)+(1-(SUMIF(Invoice!$A:$A,$B2472,Invoice!$B:$B)/100000000000))</f>
        <v>1</v>
      </c>
      <c r="B2472" s="52" t="s">
        <v>5533</v>
      </c>
      <c r="C2472" s="44" t="s">
        <v>5534</v>
      </c>
      <c r="D2472" s="44" t="s">
        <v>145</v>
      </c>
      <c r="E2472" s="44" t="s">
        <v>51</v>
      </c>
      <c r="G2472" s="44">
        <v>1230</v>
      </c>
      <c r="H2472" s="44" t="s">
        <v>52</v>
      </c>
    </row>
    <row r="2473" spans="1:8">
      <c r="A2473" s="31">
        <f>COUNTIF('BOM Atual ZPCS12'!F:F,B2473)+(1-(SUMIF(Invoice!$A:$A,$B2473,Invoice!$B:$B)/100000000000))</f>
        <v>2</v>
      </c>
      <c r="B2473" s="52" t="s">
        <v>1396</v>
      </c>
      <c r="C2473" s="44" t="s">
        <v>1397</v>
      </c>
      <c r="D2473" s="44" t="s">
        <v>145</v>
      </c>
      <c r="E2473" s="44" t="s">
        <v>51</v>
      </c>
      <c r="G2473" s="44">
        <v>1231</v>
      </c>
      <c r="H2473" s="44" t="s">
        <v>52</v>
      </c>
    </row>
    <row r="2474" spans="1:8">
      <c r="A2474" s="31">
        <f>COUNTIF('BOM Atual ZPCS12'!F:F,B2474)+(1-(SUMIF(Invoice!$A:$A,$B2474,Invoice!$B:$B)/100000000000))</f>
        <v>2</v>
      </c>
      <c r="B2474" s="52" t="s">
        <v>1399</v>
      </c>
      <c r="C2474" s="44" t="s">
        <v>1400</v>
      </c>
      <c r="D2474" s="44" t="s">
        <v>145</v>
      </c>
      <c r="E2474" s="44" t="s">
        <v>51</v>
      </c>
      <c r="G2474" s="44">
        <v>1231</v>
      </c>
      <c r="H2474" s="44" t="s">
        <v>52</v>
      </c>
    </row>
    <row r="2475" spans="1:8">
      <c r="A2475" s="31">
        <f>COUNTIF('BOM Atual ZPCS12'!F:F,B2475)+(1-(SUMIF(Invoice!$A:$A,$B2475,Invoice!$B:$B)/100000000000))</f>
        <v>2</v>
      </c>
      <c r="B2475" s="52" t="s">
        <v>1401</v>
      </c>
      <c r="C2475" s="44" t="s">
        <v>1402</v>
      </c>
      <c r="D2475" s="44" t="s">
        <v>145</v>
      </c>
      <c r="E2475" s="44" t="s">
        <v>51</v>
      </c>
      <c r="G2475" s="44">
        <v>1231</v>
      </c>
      <c r="H2475" s="44" t="s">
        <v>52</v>
      </c>
    </row>
    <row r="2476" spans="1:8">
      <c r="A2476" s="31">
        <f>COUNTIF('BOM Atual ZPCS12'!F:F,B2476)+(1-(SUMIF(Invoice!$A:$A,$B2476,Invoice!$B:$B)/100000000000))</f>
        <v>1.9999992500000001</v>
      </c>
      <c r="B2476" s="52" t="s">
        <v>1403</v>
      </c>
      <c r="C2476" s="44" t="s">
        <v>1404</v>
      </c>
      <c r="D2476" s="44" t="s">
        <v>145</v>
      </c>
      <c r="E2476" s="44" t="s">
        <v>51</v>
      </c>
      <c r="G2476" s="44">
        <v>1231</v>
      </c>
      <c r="H2476" s="44" t="s">
        <v>52</v>
      </c>
    </row>
    <row r="2477" spans="1:8">
      <c r="A2477" s="31">
        <f>COUNTIF('BOM Atual ZPCS12'!F:F,B2477)+(1-(SUMIF(Invoice!$A:$A,$B2477,Invoice!$B:$B)/100000000000))</f>
        <v>1</v>
      </c>
      <c r="B2477" s="52" t="s">
        <v>5535</v>
      </c>
      <c r="C2477" s="44" t="s">
        <v>5536</v>
      </c>
      <c r="D2477" s="44" t="s">
        <v>145</v>
      </c>
      <c r="E2477" s="44" t="s">
        <v>51</v>
      </c>
      <c r="G2477" s="44">
        <v>1232</v>
      </c>
      <c r="H2477" s="44" t="s">
        <v>52</v>
      </c>
    </row>
    <row r="2478" spans="1:8">
      <c r="A2478" s="31">
        <f>COUNTIF('BOM Atual ZPCS12'!F:F,B2478)+(1-(SUMIF(Invoice!$A:$A,$B2478,Invoice!$B:$B)/100000000000))</f>
        <v>1</v>
      </c>
      <c r="B2478" s="52" t="s">
        <v>5537</v>
      </c>
      <c r="C2478" s="44" t="s">
        <v>5538</v>
      </c>
      <c r="D2478" s="44" t="s">
        <v>145</v>
      </c>
      <c r="E2478" s="44" t="s">
        <v>51</v>
      </c>
      <c r="G2478" s="44">
        <v>1232</v>
      </c>
      <c r="H2478" s="44" t="s">
        <v>52</v>
      </c>
    </row>
    <row r="2479" spans="1:8">
      <c r="A2479" s="31">
        <f>COUNTIF('BOM Atual ZPCS12'!F:F,B2479)+(1-(SUMIF(Invoice!$A:$A,$B2479,Invoice!$B:$B)/100000000000))</f>
        <v>1</v>
      </c>
      <c r="B2479" s="52" t="s">
        <v>5539</v>
      </c>
      <c r="C2479" s="44" t="s">
        <v>5538</v>
      </c>
      <c r="D2479" s="44" t="s">
        <v>145</v>
      </c>
      <c r="E2479" s="44" t="s">
        <v>51</v>
      </c>
      <c r="G2479" s="44">
        <v>1232</v>
      </c>
      <c r="H2479" s="44" t="s">
        <v>52</v>
      </c>
    </row>
    <row r="2480" spans="1:8">
      <c r="A2480" s="31">
        <f>COUNTIF('BOM Atual ZPCS12'!F:F,B2480)+(1-(SUMIF(Invoice!$A:$A,$B2480,Invoice!$B:$B)/100000000000))</f>
        <v>1</v>
      </c>
      <c r="B2480" s="52" t="s">
        <v>5540</v>
      </c>
      <c r="C2480" s="44" t="s">
        <v>5538</v>
      </c>
      <c r="D2480" s="44" t="s">
        <v>145</v>
      </c>
      <c r="E2480" s="44" t="s">
        <v>51</v>
      </c>
      <c r="G2480" s="44">
        <v>1232</v>
      </c>
      <c r="H2480" s="44" t="s">
        <v>52</v>
      </c>
    </row>
    <row r="2481" spans="1:8">
      <c r="A2481" s="31">
        <f>COUNTIF('BOM Atual ZPCS12'!F:F,B2481)+(1-(SUMIF(Invoice!$A:$A,$B2481,Invoice!$B:$B)/100000000000))</f>
        <v>1</v>
      </c>
      <c r="B2481" s="52" t="s">
        <v>5541</v>
      </c>
      <c r="C2481" s="44" t="s">
        <v>5542</v>
      </c>
      <c r="D2481" s="44" t="s">
        <v>145</v>
      </c>
      <c r="E2481" s="44" t="s">
        <v>51</v>
      </c>
      <c r="G2481" s="44">
        <v>1232</v>
      </c>
      <c r="H2481" s="44" t="s">
        <v>52</v>
      </c>
    </row>
    <row r="2482" spans="1:8">
      <c r="A2482" s="31">
        <f>COUNTIF('BOM Atual ZPCS12'!F:F,B2482)+(1-(SUMIF(Invoice!$A:$A,$B2482,Invoice!$B:$B)/100000000000))</f>
        <v>1</v>
      </c>
      <c r="B2482" s="52" t="s">
        <v>5543</v>
      </c>
      <c r="C2482" s="44" t="s">
        <v>5538</v>
      </c>
      <c r="D2482" s="44" t="s">
        <v>145</v>
      </c>
      <c r="E2482" s="44" t="s">
        <v>51</v>
      </c>
      <c r="G2482" s="44">
        <v>1232</v>
      </c>
      <c r="H2482" s="44" t="s">
        <v>52</v>
      </c>
    </row>
    <row r="2483" spans="1:8">
      <c r="A2483" s="31">
        <f>COUNTIF('BOM Atual ZPCS12'!F:F,B2483)+(1-(SUMIF(Invoice!$A:$A,$B2483,Invoice!$B:$B)/100000000000))</f>
        <v>1</v>
      </c>
      <c r="B2483" s="52" t="s">
        <v>5544</v>
      </c>
      <c r="C2483" s="44" t="s">
        <v>5538</v>
      </c>
      <c r="D2483" s="44" t="s">
        <v>145</v>
      </c>
      <c r="E2483" s="44" t="s">
        <v>51</v>
      </c>
      <c r="G2483" s="44">
        <v>1232</v>
      </c>
      <c r="H2483" s="44" t="s">
        <v>52</v>
      </c>
    </row>
    <row r="2484" spans="1:8">
      <c r="A2484" s="31">
        <f>COUNTIF('BOM Atual ZPCS12'!F:F,B2484)+(1-(SUMIF(Invoice!$A:$A,$B2484,Invoice!$B:$B)/100000000000))</f>
        <v>1</v>
      </c>
      <c r="B2484" s="52" t="s">
        <v>1419</v>
      </c>
      <c r="C2484" s="44" t="s">
        <v>1420</v>
      </c>
      <c r="D2484" s="44" t="s">
        <v>145</v>
      </c>
      <c r="E2484" s="44" t="s">
        <v>51</v>
      </c>
      <c r="G2484" s="44">
        <v>1233</v>
      </c>
      <c r="H2484" s="44" t="s">
        <v>2435</v>
      </c>
    </row>
    <row r="2485" spans="1:8">
      <c r="A2485" s="31">
        <f>COUNTIF('BOM Atual ZPCS12'!F:F,B2485)+(1-(SUMIF(Invoice!$A:$A,$B2485,Invoice!$B:$B)/100000000000))</f>
        <v>1</v>
      </c>
      <c r="B2485" s="52" t="s">
        <v>5545</v>
      </c>
      <c r="C2485" s="44" t="s">
        <v>5546</v>
      </c>
      <c r="D2485" s="44" t="s">
        <v>145</v>
      </c>
      <c r="E2485" s="44" t="s">
        <v>51</v>
      </c>
      <c r="G2485" s="44">
        <v>1233</v>
      </c>
      <c r="H2485" s="44" t="s">
        <v>2435</v>
      </c>
    </row>
    <row r="2486" spans="1:8">
      <c r="A2486" s="31">
        <f>COUNTIF('BOM Atual ZPCS12'!F:F,B2486)+(1-(SUMIF(Invoice!$A:$A,$B2486,Invoice!$B:$B)/100000000000))</f>
        <v>2</v>
      </c>
      <c r="B2486" s="52" t="s">
        <v>1421</v>
      </c>
      <c r="C2486" s="44" t="s">
        <v>5546</v>
      </c>
      <c r="D2486" s="44" t="s">
        <v>145</v>
      </c>
      <c r="E2486" s="44" t="s">
        <v>51</v>
      </c>
      <c r="G2486" s="44">
        <v>1233</v>
      </c>
      <c r="H2486" s="44" t="s">
        <v>2435</v>
      </c>
    </row>
    <row r="2487" spans="1:8">
      <c r="A2487" s="31">
        <f>COUNTIF('BOM Atual ZPCS12'!F:F,B2487)+(1-(SUMIF(Invoice!$A:$A,$B2487,Invoice!$B:$B)/100000000000))</f>
        <v>2</v>
      </c>
      <c r="B2487" s="52" t="s">
        <v>1423</v>
      </c>
      <c r="C2487" s="44" t="s">
        <v>5547</v>
      </c>
      <c r="D2487" s="44" t="s">
        <v>145</v>
      </c>
      <c r="E2487" s="44" t="s">
        <v>51</v>
      </c>
      <c r="G2487" s="44">
        <v>1233</v>
      </c>
      <c r="H2487" s="44" t="s">
        <v>2435</v>
      </c>
    </row>
    <row r="2488" spans="1:8">
      <c r="A2488" s="31">
        <f>COUNTIF('BOM Atual ZPCS12'!F:F,B2488)+(1-(SUMIF(Invoice!$A:$A,$B2488,Invoice!$B:$B)/100000000000))</f>
        <v>1</v>
      </c>
      <c r="B2488" s="52" t="s">
        <v>5548</v>
      </c>
      <c r="C2488" s="44" t="s">
        <v>5549</v>
      </c>
      <c r="D2488" s="44" t="s">
        <v>145</v>
      </c>
      <c r="E2488" s="44" t="s">
        <v>51</v>
      </c>
      <c r="G2488" s="44">
        <v>1233</v>
      </c>
      <c r="H2488" s="44" t="s">
        <v>2435</v>
      </c>
    </row>
    <row r="2489" spans="1:8">
      <c r="A2489" s="31">
        <f>COUNTIF('BOM Atual ZPCS12'!F:F,B2489)+(1-(SUMIF(Invoice!$A:$A,$B2489,Invoice!$B:$B)/100000000000))</f>
        <v>1.9999999000000002</v>
      </c>
      <c r="B2489" s="52" t="s">
        <v>1425</v>
      </c>
      <c r="C2489" s="44" t="s">
        <v>5546</v>
      </c>
      <c r="D2489" s="44" t="s">
        <v>145</v>
      </c>
      <c r="E2489" s="44" t="s">
        <v>51</v>
      </c>
      <c r="G2489" s="44">
        <v>1233</v>
      </c>
      <c r="H2489" s="44" t="s">
        <v>2435</v>
      </c>
    </row>
    <row r="2490" spans="1:8">
      <c r="A2490" s="31">
        <f>COUNTIF('BOM Atual ZPCS12'!F:F,B2490)+(1-(SUMIF(Invoice!$A:$A,$B2490,Invoice!$B:$B)/100000000000))</f>
        <v>1</v>
      </c>
      <c r="B2490" s="52" t="s">
        <v>5550</v>
      </c>
      <c r="C2490" s="44" t="s">
        <v>5551</v>
      </c>
      <c r="D2490" s="44" t="s">
        <v>145</v>
      </c>
      <c r="E2490" s="44" t="s">
        <v>51</v>
      </c>
      <c r="G2490" s="44">
        <v>1234</v>
      </c>
      <c r="H2490" s="44" t="s">
        <v>52</v>
      </c>
    </row>
    <row r="2491" spans="1:8">
      <c r="A2491" s="31">
        <f>COUNTIF('BOM Atual ZPCS12'!F:F,B2491)+(1-(SUMIF(Invoice!$A:$A,$B2491,Invoice!$B:$B)/100000000000))</f>
        <v>1</v>
      </c>
      <c r="B2491" s="52" t="s">
        <v>5552</v>
      </c>
      <c r="C2491" s="44" t="s">
        <v>5553</v>
      </c>
      <c r="D2491" s="44" t="s">
        <v>145</v>
      </c>
      <c r="E2491" s="44" t="s">
        <v>51</v>
      </c>
      <c r="G2491" s="44">
        <v>1234</v>
      </c>
      <c r="H2491" s="44" t="s">
        <v>52</v>
      </c>
    </row>
    <row r="2492" spans="1:8">
      <c r="A2492" s="31">
        <f>COUNTIF('BOM Atual ZPCS12'!F:F,B2492)+(1-(SUMIF(Invoice!$A:$A,$B2492,Invoice!$B:$B)/100000000000))</f>
        <v>1</v>
      </c>
      <c r="B2492" s="52" t="s">
        <v>5554</v>
      </c>
      <c r="C2492" s="44" t="s">
        <v>5555</v>
      </c>
      <c r="D2492" s="44" t="s">
        <v>145</v>
      </c>
      <c r="E2492" s="44" t="s">
        <v>51</v>
      </c>
      <c r="G2492" s="44">
        <v>1234</v>
      </c>
      <c r="H2492" s="44" t="s">
        <v>52</v>
      </c>
    </row>
    <row r="2493" spans="1:8">
      <c r="A2493" s="31">
        <f>COUNTIF('BOM Atual ZPCS12'!F:F,B2493)+(1-(SUMIF(Invoice!$A:$A,$B2493,Invoice!$B:$B)/100000000000))</f>
        <v>1</v>
      </c>
      <c r="B2493" s="52" t="s">
        <v>5556</v>
      </c>
      <c r="C2493" s="44" t="s">
        <v>5557</v>
      </c>
      <c r="D2493" s="44" t="s">
        <v>145</v>
      </c>
      <c r="E2493" s="44" t="s">
        <v>51</v>
      </c>
      <c r="G2493" s="44">
        <v>1234</v>
      </c>
      <c r="H2493" s="44" t="s">
        <v>52</v>
      </c>
    </row>
    <row r="2494" spans="1:8">
      <c r="A2494" s="31">
        <f>COUNTIF('BOM Atual ZPCS12'!F:F,B2494)+(1-(SUMIF(Invoice!$A:$A,$B2494,Invoice!$B:$B)/100000000000))</f>
        <v>1</v>
      </c>
      <c r="B2494" s="52" t="s">
        <v>5558</v>
      </c>
      <c r="C2494" s="44" t="s">
        <v>5559</v>
      </c>
      <c r="D2494" s="44" t="s">
        <v>145</v>
      </c>
      <c r="E2494" s="44" t="s">
        <v>51</v>
      </c>
      <c r="G2494" s="44">
        <v>1234</v>
      </c>
      <c r="H2494" s="44" t="s">
        <v>52</v>
      </c>
    </row>
    <row r="2495" spans="1:8">
      <c r="A2495" s="31">
        <f>COUNTIF('BOM Atual ZPCS12'!F:F,B2495)+(1-(SUMIF(Invoice!$A:$A,$B2495,Invoice!$B:$B)/100000000000))</f>
        <v>1</v>
      </c>
      <c r="B2495" s="52" t="s">
        <v>5560</v>
      </c>
      <c r="C2495" s="44" t="s">
        <v>5561</v>
      </c>
      <c r="D2495" s="44" t="s">
        <v>145</v>
      </c>
      <c r="E2495" s="44" t="s">
        <v>51</v>
      </c>
      <c r="G2495" s="44">
        <v>1235</v>
      </c>
      <c r="H2495" s="44" t="s">
        <v>52</v>
      </c>
    </row>
    <row r="2496" spans="1:8">
      <c r="A2496" s="31">
        <f>COUNTIF('BOM Atual ZPCS12'!F:F,B2496)+(1-(SUMIF(Invoice!$A:$A,$B2496,Invoice!$B:$B)/100000000000))</f>
        <v>1</v>
      </c>
      <c r="B2496" s="52" t="s">
        <v>5562</v>
      </c>
      <c r="C2496" s="44" t="s">
        <v>5561</v>
      </c>
      <c r="D2496" s="44" t="s">
        <v>145</v>
      </c>
      <c r="E2496" s="44" t="s">
        <v>51</v>
      </c>
      <c r="G2496" s="44">
        <v>1235</v>
      </c>
      <c r="H2496" s="44" t="s">
        <v>52</v>
      </c>
    </row>
    <row r="2497" spans="1:8">
      <c r="A2497" s="31">
        <f>COUNTIF('BOM Atual ZPCS12'!F:F,B2497)+(1-(SUMIF(Invoice!$A:$A,$B2497,Invoice!$B:$B)/100000000000))</f>
        <v>1</v>
      </c>
      <c r="B2497" s="52" t="s">
        <v>5563</v>
      </c>
      <c r="C2497" s="44" t="s">
        <v>5561</v>
      </c>
      <c r="D2497" s="44" t="s">
        <v>145</v>
      </c>
      <c r="E2497" s="44" t="s">
        <v>51</v>
      </c>
      <c r="G2497" s="44">
        <v>1235</v>
      </c>
      <c r="H2497" s="44" t="s">
        <v>52</v>
      </c>
    </row>
    <row r="2498" spans="1:8">
      <c r="A2498" s="31">
        <f>COUNTIF('BOM Atual ZPCS12'!F:F,B2498)+(1-(SUMIF(Invoice!$A:$A,$B2498,Invoice!$B:$B)/100000000000))</f>
        <v>1</v>
      </c>
      <c r="B2498" s="52" t="s">
        <v>5564</v>
      </c>
      <c r="C2498" s="44" t="s">
        <v>5565</v>
      </c>
      <c r="D2498" s="44" t="s">
        <v>145</v>
      </c>
      <c r="E2498" s="44" t="s">
        <v>51</v>
      </c>
      <c r="G2498" s="44">
        <v>1235</v>
      </c>
      <c r="H2498" s="44" t="s">
        <v>52</v>
      </c>
    </row>
    <row r="2499" spans="1:8">
      <c r="A2499" s="31">
        <f>COUNTIF('BOM Atual ZPCS12'!F:F,B2499)+(1-(SUMIF(Invoice!$A:$A,$B2499,Invoice!$B:$B)/100000000000))</f>
        <v>1</v>
      </c>
      <c r="B2499" s="52" t="s">
        <v>5566</v>
      </c>
      <c r="C2499" s="44" t="s">
        <v>5567</v>
      </c>
      <c r="D2499" s="44" t="s">
        <v>145</v>
      </c>
      <c r="E2499" s="44" t="s">
        <v>51</v>
      </c>
      <c r="G2499" s="44">
        <v>1235</v>
      </c>
      <c r="H2499" s="44" t="s">
        <v>52</v>
      </c>
    </row>
    <row r="2500" spans="1:8">
      <c r="A2500" s="31">
        <f>COUNTIF('BOM Atual ZPCS12'!F:F,B2500)+(1-(SUMIF(Invoice!$A:$A,$B2500,Invoice!$B:$B)/100000000000))</f>
        <v>1</v>
      </c>
      <c r="B2500" s="52" t="s">
        <v>5568</v>
      </c>
      <c r="C2500" s="44" t="s">
        <v>5561</v>
      </c>
      <c r="D2500" s="44" t="s">
        <v>145</v>
      </c>
      <c r="E2500" s="44" t="s">
        <v>51</v>
      </c>
      <c r="G2500" s="44">
        <v>1235</v>
      </c>
      <c r="H2500" s="44" t="s">
        <v>52</v>
      </c>
    </row>
    <row r="2501" spans="1:8">
      <c r="A2501" s="31">
        <f>COUNTIF('BOM Atual ZPCS12'!F:F,B2501)+(1-(SUMIF(Invoice!$A:$A,$B2501,Invoice!$B:$B)/100000000000))</f>
        <v>1.9999999850000001</v>
      </c>
      <c r="B2501" s="52" t="s">
        <v>1795</v>
      </c>
      <c r="C2501" s="44" t="s">
        <v>5569</v>
      </c>
      <c r="D2501" s="44" t="s">
        <v>145</v>
      </c>
      <c r="E2501" s="44" t="s">
        <v>51</v>
      </c>
      <c r="G2501" s="44">
        <v>1236</v>
      </c>
      <c r="H2501" s="44" t="s">
        <v>2435</v>
      </c>
    </row>
    <row r="2502" spans="1:8">
      <c r="A2502" s="31">
        <f>COUNTIF('BOM Atual ZPCS12'!F:F,B2502)+(1-(SUMIF(Invoice!$A:$A,$B2502,Invoice!$B:$B)/100000000000))</f>
        <v>1</v>
      </c>
      <c r="B2502" s="52" t="s">
        <v>5570</v>
      </c>
      <c r="C2502" s="44" t="s">
        <v>5571</v>
      </c>
      <c r="D2502" s="44" t="s">
        <v>145</v>
      </c>
      <c r="E2502" s="44" t="s">
        <v>51</v>
      </c>
      <c r="G2502" s="44">
        <v>1236</v>
      </c>
      <c r="H2502" s="44" t="s">
        <v>2435</v>
      </c>
    </row>
    <row r="2503" spans="1:8">
      <c r="A2503" s="31">
        <f>COUNTIF('BOM Atual ZPCS12'!F:F,B2503)+(1-(SUMIF(Invoice!$A:$A,$B2503,Invoice!$B:$B)/100000000000))</f>
        <v>2</v>
      </c>
      <c r="B2503" s="52" t="s">
        <v>1798</v>
      </c>
      <c r="C2503" s="44" t="s">
        <v>1799</v>
      </c>
      <c r="D2503" s="44" t="s">
        <v>145</v>
      </c>
      <c r="E2503" s="44" t="s">
        <v>51</v>
      </c>
      <c r="G2503" s="44">
        <v>1236</v>
      </c>
      <c r="H2503" s="44" t="s">
        <v>2435</v>
      </c>
    </row>
    <row r="2504" spans="1:8">
      <c r="A2504" s="31">
        <f>COUNTIF('BOM Atual ZPCS12'!F:F,B2504)+(1-(SUMIF(Invoice!$A:$A,$B2504,Invoice!$B:$B)/100000000000))</f>
        <v>1.999999968</v>
      </c>
      <c r="B2504" s="52" t="s">
        <v>1814</v>
      </c>
      <c r="C2504" s="44" t="s">
        <v>1815</v>
      </c>
      <c r="D2504" s="44" t="s">
        <v>145</v>
      </c>
      <c r="E2504" s="44" t="s">
        <v>51</v>
      </c>
      <c r="G2504" s="44">
        <v>1237</v>
      </c>
      <c r="H2504" s="44" t="s">
        <v>52</v>
      </c>
    </row>
    <row r="2505" spans="1:8">
      <c r="A2505" s="31">
        <f>COUNTIF('BOM Atual ZPCS12'!F:F,B2505)+(1-(SUMIF(Invoice!$A:$A,$B2505,Invoice!$B:$B)/100000000000))</f>
        <v>2</v>
      </c>
      <c r="B2505" s="52" t="s">
        <v>1817</v>
      </c>
      <c r="C2505" s="44" t="s">
        <v>1818</v>
      </c>
      <c r="D2505" s="44" t="s">
        <v>145</v>
      </c>
      <c r="E2505" s="44" t="s">
        <v>51</v>
      </c>
      <c r="G2505" s="44">
        <v>1237</v>
      </c>
      <c r="H2505" s="44" t="s">
        <v>52</v>
      </c>
    </row>
    <row r="2506" spans="1:8">
      <c r="A2506" s="31">
        <f>COUNTIF('BOM Atual ZPCS12'!F:F,B2506)+(1-(SUMIF(Invoice!$A:$A,$B2506,Invoice!$B:$B)/100000000000))</f>
        <v>1</v>
      </c>
      <c r="B2506" s="52" t="s">
        <v>5572</v>
      </c>
      <c r="C2506" s="44" t="s">
        <v>5573</v>
      </c>
      <c r="D2506" s="44" t="s">
        <v>145</v>
      </c>
      <c r="E2506" s="44" t="s">
        <v>51</v>
      </c>
      <c r="G2506" s="44">
        <v>1238</v>
      </c>
      <c r="H2506" s="44" t="s">
        <v>52</v>
      </c>
    </row>
    <row r="2507" spans="1:8">
      <c r="A2507" s="31">
        <f>COUNTIF('BOM Atual ZPCS12'!F:F,B2507)+(1-(SUMIF(Invoice!$A:$A,$B2507,Invoice!$B:$B)/100000000000))</f>
        <v>1</v>
      </c>
      <c r="B2507" s="52" t="s">
        <v>5574</v>
      </c>
      <c r="C2507" s="44" t="s">
        <v>5575</v>
      </c>
      <c r="D2507" s="44" t="s">
        <v>145</v>
      </c>
      <c r="E2507" s="44" t="s">
        <v>51</v>
      </c>
      <c r="G2507" s="44">
        <v>1238</v>
      </c>
      <c r="H2507" s="44" t="s">
        <v>52</v>
      </c>
    </row>
    <row r="2508" spans="1:8">
      <c r="A2508" s="31">
        <f>COUNTIF('BOM Atual ZPCS12'!F:F,B2508)+(1-(SUMIF(Invoice!$A:$A,$B2508,Invoice!$B:$B)/100000000000))</f>
        <v>1</v>
      </c>
      <c r="B2508" s="52" t="s">
        <v>5576</v>
      </c>
      <c r="C2508" s="44" t="s">
        <v>5577</v>
      </c>
      <c r="D2508" s="44" t="s">
        <v>145</v>
      </c>
      <c r="E2508" s="44" t="s">
        <v>51</v>
      </c>
      <c r="G2508" s="44">
        <v>1238</v>
      </c>
      <c r="H2508" s="44" t="s">
        <v>52</v>
      </c>
    </row>
    <row r="2509" spans="1:8">
      <c r="A2509" s="31">
        <f>COUNTIF('BOM Atual ZPCS12'!F:F,B2509)+(1-(SUMIF(Invoice!$A:$A,$B2509,Invoice!$B:$B)/100000000000))</f>
        <v>1</v>
      </c>
      <c r="B2509" s="52" t="s">
        <v>5578</v>
      </c>
      <c r="C2509" s="44" t="s">
        <v>5579</v>
      </c>
      <c r="D2509" s="44" t="s">
        <v>145</v>
      </c>
      <c r="E2509" s="44" t="s">
        <v>51</v>
      </c>
      <c r="G2509" s="44">
        <v>1238</v>
      </c>
      <c r="H2509" s="44" t="s">
        <v>52</v>
      </c>
    </row>
    <row r="2510" spans="1:8">
      <c r="A2510" s="31">
        <f>COUNTIF('BOM Atual ZPCS12'!F:F,B2510)+(1-(SUMIF(Invoice!$A:$A,$B2510,Invoice!$B:$B)/100000000000))</f>
        <v>1.9999999800000001</v>
      </c>
      <c r="B2510" s="52" t="s">
        <v>1916</v>
      </c>
      <c r="C2510" s="44" t="s">
        <v>5580</v>
      </c>
      <c r="D2510" s="44" t="s">
        <v>145</v>
      </c>
      <c r="E2510" s="44" t="s">
        <v>51</v>
      </c>
      <c r="G2510" s="44">
        <v>1240</v>
      </c>
      <c r="H2510" s="44" t="s">
        <v>52</v>
      </c>
    </row>
    <row r="2511" spans="1:8">
      <c r="A2511" s="31">
        <f>COUNTIF('BOM Atual ZPCS12'!F:F,B2511)+(1-(SUMIF(Invoice!$A:$A,$B2511,Invoice!$B:$B)/100000000000))</f>
        <v>2</v>
      </c>
      <c r="B2511" s="52" t="s">
        <v>1918</v>
      </c>
      <c r="C2511" s="44" t="s">
        <v>5580</v>
      </c>
      <c r="D2511" s="44" t="s">
        <v>145</v>
      </c>
      <c r="E2511" s="44" t="s">
        <v>51</v>
      </c>
      <c r="G2511" s="44">
        <v>1240</v>
      </c>
      <c r="H2511" s="44" t="s">
        <v>52</v>
      </c>
    </row>
    <row r="2512" spans="1:8">
      <c r="A2512" s="31">
        <f>COUNTIF('BOM Atual ZPCS12'!F:F,B2512)+(1-(SUMIF(Invoice!$A:$A,$B2512,Invoice!$B:$B)/100000000000))</f>
        <v>1</v>
      </c>
      <c r="B2512" s="52" t="s">
        <v>5581</v>
      </c>
      <c r="C2512" s="44" t="s">
        <v>5582</v>
      </c>
      <c r="D2512" s="44" t="s">
        <v>145</v>
      </c>
      <c r="E2512" s="44" t="s">
        <v>51</v>
      </c>
      <c r="G2512" s="44">
        <v>1242</v>
      </c>
      <c r="H2512" s="44" t="s">
        <v>52</v>
      </c>
    </row>
    <row r="2513" spans="1:8">
      <c r="A2513" s="31">
        <f>COUNTIF('BOM Atual ZPCS12'!F:F,B2513)+(1-(SUMIF(Invoice!$A:$A,$B2513,Invoice!$B:$B)/100000000000))</f>
        <v>1</v>
      </c>
      <c r="B2513" s="52" t="s">
        <v>5583</v>
      </c>
      <c r="C2513" s="44" t="s">
        <v>5584</v>
      </c>
      <c r="D2513" s="44" t="s">
        <v>145</v>
      </c>
      <c r="E2513" s="44" t="s">
        <v>51</v>
      </c>
      <c r="G2513" s="44">
        <v>1242</v>
      </c>
      <c r="H2513" s="44" t="s">
        <v>52</v>
      </c>
    </row>
    <row r="2514" spans="1:8">
      <c r="A2514" s="31">
        <f>COUNTIF('BOM Atual ZPCS12'!F:F,B2514)+(1-(SUMIF(Invoice!$A:$A,$B2514,Invoice!$B:$B)/100000000000))</f>
        <v>1</v>
      </c>
      <c r="B2514" s="52" t="s">
        <v>5585</v>
      </c>
      <c r="C2514" s="44" t="s">
        <v>5586</v>
      </c>
      <c r="D2514" s="44" t="s">
        <v>145</v>
      </c>
      <c r="E2514" s="44" t="s">
        <v>51</v>
      </c>
      <c r="G2514" s="44">
        <v>1243</v>
      </c>
      <c r="H2514" s="44" t="s">
        <v>52</v>
      </c>
    </row>
    <row r="2515" spans="1:8">
      <c r="A2515" s="31">
        <f>COUNTIF('BOM Atual ZPCS12'!F:F,B2515)+(1-(SUMIF(Invoice!$A:$A,$B2515,Invoice!$B:$B)/100000000000))</f>
        <v>1</v>
      </c>
      <c r="B2515" s="52" t="s">
        <v>5587</v>
      </c>
      <c r="C2515" s="44" t="s">
        <v>5588</v>
      </c>
      <c r="D2515" s="44" t="s">
        <v>145</v>
      </c>
      <c r="E2515" s="44" t="s">
        <v>51</v>
      </c>
      <c r="G2515" s="44">
        <v>1243</v>
      </c>
      <c r="H2515" s="44" t="s">
        <v>52</v>
      </c>
    </row>
    <row r="2516" spans="1:8">
      <c r="A2516" s="31">
        <f>COUNTIF('BOM Atual ZPCS12'!F:F,B2516)+(1-(SUMIF(Invoice!$A:$A,$B2516,Invoice!$B:$B)/100000000000))</f>
        <v>2</v>
      </c>
      <c r="B2516" s="52" t="s">
        <v>186</v>
      </c>
      <c r="C2516" s="44" t="s">
        <v>187</v>
      </c>
      <c r="D2516" s="44" t="s">
        <v>145</v>
      </c>
      <c r="E2516" s="44" t="s">
        <v>51</v>
      </c>
      <c r="G2516" s="44">
        <v>1244</v>
      </c>
      <c r="H2516" s="44" t="s">
        <v>52</v>
      </c>
    </row>
    <row r="2517" spans="1:8">
      <c r="A2517" s="31">
        <f>COUNTIF('BOM Atual ZPCS12'!F:F,B2517)+(1-(SUMIF(Invoice!$A:$A,$B2517,Invoice!$B:$B)/100000000000))</f>
        <v>1.9999999850000001</v>
      </c>
      <c r="B2517" s="52" t="s">
        <v>189</v>
      </c>
      <c r="C2517" s="44" t="s">
        <v>190</v>
      </c>
      <c r="D2517" s="44" t="s">
        <v>145</v>
      </c>
      <c r="E2517" s="44" t="s">
        <v>51</v>
      </c>
      <c r="G2517" s="44">
        <v>1244</v>
      </c>
      <c r="H2517" s="44" t="s">
        <v>52</v>
      </c>
    </row>
    <row r="2518" spans="1:8">
      <c r="A2518" s="31">
        <f>COUNTIF('BOM Atual ZPCS12'!F:F,B2518)+(1-(SUMIF(Invoice!$A:$A,$B2518,Invoice!$B:$B)/100000000000))</f>
        <v>1.9999999800000001</v>
      </c>
      <c r="B2518" s="52" t="s">
        <v>191</v>
      </c>
      <c r="C2518" s="44" t="s">
        <v>192</v>
      </c>
      <c r="D2518" s="44" t="s">
        <v>145</v>
      </c>
      <c r="E2518" s="44" t="s">
        <v>51</v>
      </c>
      <c r="G2518" s="44">
        <v>1245</v>
      </c>
      <c r="H2518" s="44" t="s">
        <v>52</v>
      </c>
    </row>
    <row r="2519" spans="1:8">
      <c r="A2519" s="31">
        <f>COUNTIF('BOM Atual ZPCS12'!F:F,B2519)+(1-(SUMIF(Invoice!$A:$A,$B2519,Invoice!$B:$B)/100000000000))</f>
        <v>2</v>
      </c>
      <c r="B2519" s="52" t="s">
        <v>194</v>
      </c>
      <c r="C2519" s="44" t="s">
        <v>195</v>
      </c>
      <c r="D2519" s="44" t="s">
        <v>145</v>
      </c>
      <c r="E2519" s="44" t="s">
        <v>51</v>
      </c>
      <c r="G2519" s="44">
        <v>1245</v>
      </c>
      <c r="H2519" s="44" t="s">
        <v>52</v>
      </c>
    </row>
    <row r="2520" spans="1:8">
      <c r="A2520" s="31">
        <f>COUNTIF('BOM Atual ZPCS12'!F:F,B2520)+(1-(SUMIF(Invoice!$A:$A,$B2520,Invoice!$B:$B)/100000000000))</f>
        <v>1</v>
      </c>
      <c r="B2520" s="52" t="s">
        <v>202</v>
      </c>
      <c r="C2520" s="44" t="s">
        <v>203</v>
      </c>
      <c r="D2520" s="44" t="s">
        <v>145</v>
      </c>
      <c r="E2520" s="44" t="s">
        <v>51</v>
      </c>
      <c r="G2520" s="44">
        <v>1246</v>
      </c>
      <c r="H2520" s="44" t="s">
        <v>52</v>
      </c>
    </row>
    <row r="2521" spans="1:8">
      <c r="A2521" s="31">
        <f>COUNTIF('BOM Atual ZPCS12'!F:F,B2521)+(1-(SUMIF(Invoice!$A:$A,$B2521,Invoice!$B:$B)/100000000000))</f>
        <v>1</v>
      </c>
      <c r="B2521" s="52" t="s">
        <v>205</v>
      </c>
      <c r="C2521" s="44" t="s">
        <v>206</v>
      </c>
      <c r="D2521" s="44" t="s">
        <v>145</v>
      </c>
      <c r="E2521" s="44" t="s">
        <v>51</v>
      </c>
      <c r="G2521" s="44">
        <v>1246</v>
      </c>
      <c r="H2521" s="44" t="s">
        <v>52</v>
      </c>
    </row>
    <row r="2522" spans="1:8">
      <c r="A2522" s="31">
        <f>COUNTIF('BOM Atual ZPCS12'!F:F,B2522)+(1-(SUMIF(Invoice!$A:$A,$B2522,Invoice!$B:$B)/100000000000))</f>
        <v>1</v>
      </c>
      <c r="B2522" s="52" t="s">
        <v>207</v>
      </c>
      <c r="C2522" s="44" t="s">
        <v>208</v>
      </c>
      <c r="D2522" s="44" t="s">
        <v>145</v>
      </c>
      <c r="E2522" s="44" t="s">
        <v>51</v>
      </c>
      <c r="G2522" s="44">
        <v>1247</v>
      </c>
      <c r="H2522" s="44" t="s">
        <v>52</v>
      </c>
    </row>
    <row r="2523" spans="1:8">
      <c r="A2523" s="31">
        <f>COUNTIF('BOM Atual ZPCS12'!F:F,B2523)+(1-(SUMIF(Invoice!$A:$A,$B2523,Invoice!$B:$B)/100000000000))</f>
        <v>1</v>
      </c>
      <c r="B2523" s="52" t="s">
        <v>210</v>
      </c>
      <c r="C2523" s="44" t="s">
        <v>211</v>
      </c>
      <c r="D2523" s="44" t="s">
        <v>145</v>
      </c>
      <c r="E2523" s="44" t="s">
        <v>51</v>
      </c>
      <c r="G2523" s="44">
        <v>1247</v>
      </c>
      <c r="H2523" s="44" t="s">
        <v>52</v>
      </c>
    </row>
    <row r="2524" spans="1:8">
      <c r="A2524" s="31">
        <f>COUNTIF('BOM Atual ZPCS12'!F:F,B2524)+(1-(SUMIF(Invoice!$A:$A,$B2524,Invoice!$B:$B)/100000000000))</f>
        <v>1</v>
      </c>
      <c r="B2524" s="52" t="s">
        <v>212</v>
      </c>
      <c r="C2524" s="44" t="s">
        <v>213</v>
      </c>
      <c r="D2524" s="44" t="s">
        <v>145</v>
      </c>
      <c r="E2524" s="44" t="s">
        <v>51</v>
      </c>
      <c r="G2524" s="44">
        <v>1248</v>
      </c>
      <c r="H2524" s="44" t="s">
        <v>52</v>
      </c>
    </row>
    <row r="2525" spans="1:8">
      <c r="A2525" s="31">
        <f>COUNTIF('BOM Atual ZPCS12'!F:F,B2525)+(1-(SUMIF(Invoice!$A:$A,$B2525,Invoice!$B:$B)/100000000000))</f>
        <v>1</v>
      </c>
      <c r="B2525" s="52" t="s">
        <v>215</v>
      </c>
      <c r="C2525" s="44" t="s">
        <v>216</v>
      </c>
      <c r="D2525" s="44" t="s">
        <v>145</v>
      </c>
      <c r="E2525" s="44" t="s">
        <v>51</v>
      </c>
      <c r="G2525" s="44">
        <v>1248</v>
      </c>
      <c r="H2525" s="44" t="s">
        <v>52</v>
      </c>
    </row>
    <row r="2526" spans="1:8">
      <c r="A2526" s="31">
        <f>COUNTIF('BOM Atual ZPCS12'!F:F,B2526)+(1-(SUMIF(Invoice!$A:$A,$B2526,Invoice!$B:$B)/100000000000))</f>
        <v>1</v>
      </c>
      <c r="B2526" s="52" t="s">
        <v>217</v>
      </c>
      <c r="C2526" s="44" t="s">
        <v>218</v>
      </c>
      <c r="D2526" s="44" t="s">
        <v>145</v>
      </c>
      <c r="E2526" s="44" t="s">
        <v>51</v>
      </c>
      <c r="G2526" s="44">
        <v>1249</v>
      </c>
      <c r="H2526" s="44" t="s">
        <v>52</v>
      </c>
    </row>
    <row r="2527" spans="1:8">
      <c r="A2527" s="31">
        <f>COUNTIF('BOM Atual ZPCS12'!F:F,B2527)+(1-(SUMIF(Invoice!$A:$A,$B2527,Invoice!$B:$B)/100000000000))</f>
        <v>1</v>
      </c>
      <c r="B2527" s="52" t="s">
        <v>220</v>
      </c>
      <c r="C2527" s="44" t="s">
        <v>221</v>
      </c>
      <c r="D2527" s="44" t="s">
        <v>145</v>
      </c>
      <c r="E2527" s="44" t="s">
        <v>51</v>
      </c>
      <c r="G2527" s="44">
        <v>1249</v>
      </c>
      <c r="H2527" s="44" t="s">
        <v>52</v>
      </c>
    </row>
    <row r="2528" spans="1:8">
      <c r="A2528" s="31">
        <f>COUNTIF('BOM Atual ZPCS12'!F:F,B2528)+(1-(SUMIF(Invoice!$A:$A,$B2528,Invoice!$B:$B)/100000000000))</f>
        <v>1</v>
      </c>
      <c r="B2528" s="52" t="s">
        <v>222</v>
      </c>
      <c r="C2528" s="44" t="s">
        <v>223</v>
      </c>
      <c r="D2528" s="44" t="s">
        <v>145</v>
      </c>
      <c r="E2528" s="44" t="s">
        <v>51</v>
      </c>
      <c r="G2528" s="44">
        <v>1250</v>
      </c>
      <c r="H2528" s="44" t="s">
        <v>52</v>
      </c>
    </row>
    <row r="2529" spans="1:8">
      <c r="A2529" s="31">
        <f>COUNTIF('BOM Atual ZPCS12'!F:F,B2529)+(1-(SUMIF(Invoice!$A:$A,$B2529,Invoice!$B:$B)/100000000000))</f>
        <v>1</v>
      </c>
      <c r="B2529" s="52" t="s">
        <v>225</v>
      </c>
      <c r="C2529" s="44" t="s">
        <v>226</v>
      </c>
      <c r="D2529" s="44" t="s">
        <v>145</v>
      </c>
      <c r="E2529" s="44" t="s">
        <v>51</v>
      </c>
      <c r="G2529" s="44">
        <v>1250</v>
      </c>
      <c r="H2529" s="44" t="s">
        <v>52</v>
      </c>
    </row>
    <row r="2530" spans="1:8">
      <c r="A2530" s="31">
        <f>COUNTIF('BOM Atual ZPCS12'!F:F,B2530)+(1-(SUMIF(Invoice!$A:$A,$B2530,Invoice!$B:$B)/100000000000))</f>
        <v>1</v>
      </c>
      <c r="B2530" s="52" t="s">
        <v>227</v>
      </c>
      <c r="C2530" s="44" t="s">
        <v>228</v>
      </c>
      <c r="D2530" s="44" t="s">
        <v>145</v>
      </c>
      <c r="E2530" s="44" t="s">
        <v>51</v>
      </c>
      <c r="G2530" s="44">
        <v>1251</v>
      </c>
      <c r="H2530" s="44" t="s">
        <v>52</v>
      </c>
    </row>
    <row r="2531" spans="1:8">
      <c r="A2531" s="31">
        <f>COUNTIF('BOM Atual ZPCS12'!F:F,B2531)+(1-(SUMIF(Invoice!$A:$A,$B2531,Invoice!$B:$B)/100000000000))</f>
        <v>1</v>
      </c>
      <c r="B2531" s="52" t="s">
        <v>230</v>
      </c>
      <c r="C2531" s="44" t="s">
        <v>231</v>
      </c>
      <c r="D2531" s="44" t="s">
        <v>145</v>
      </c>
      <c r="E2531" s="44" t="s">
        <v>51</v>
      </c>
      <c r="G2531" s="44">
        <v>1251</v>
      </c>
      <c r="H2531" s="44" t="s">
        <v>52</v>
      </c>
    </row>
    <row r="2532" spans="1:8">
      <c r="A2532" s="31">
        <f>COUNTIF('BOM Atual ZPCS12'!F:F,B2532)+(1-(SUMIF(Invoice!$A:$A,$B2532,Invoice!$B:$B)/100000000000))</f>
        <v>1</v>
      </c>
      <c r="B2532" s="52" t="s">
        <v>267</v>
      </c>
      <c r="C2532" s="44" t="s">
        <v>268</v>
      </c>
      <c r="D2532" s="44" t="s">
        <v>145</v>
      </c>
      <c r="E2532" s="44" t="s">
        <v>51</v>
      </c>
      <c r="G2532" s="44">
        <v>1252</v>
      </c>
      <c r="H2532" s="44" t="s">
        <v>52</v>
      </c>
    </row>
    <row r="2533" spans="1:8">
      <c r="A2533" s="31">
        <f>COUNTIF('BOM Atual ZPCS12'!F:F,B2533)+(1-(SUMIF(Invoice!$A:$A,$B2533,Invoice!$B:$B)/100000000000))</f>
        <v>1</v>
      </c>
      <c r="B2533" s="52" t="s">
        <v>270</v>
      </c>
      <c r="C2533" s="44" t="s">
        <v>271</v>
      </c>
      <c r="D2533" s="44" t="s">
        <v>145</v>
      </c>
      <c r="E2533" s="44" t="s">
        <v>51</v>
      </c>
      <c r="G2533" s="44">
        <v>1252</v>
      </c>
      <c r="H2533" s="44" t="s">
        <v>52</v>
      </c>
    </row>
    <row r="2534" spans="1:8">
      <c r="A2534" s="31">
        <f>COUNTIF('BOM Atual ZPCS12'!F:F,B2534)+(1-(SUMIF(Invoice!$A:$A,$B2534,Invoice!$B:$B)/100000000000))</f>
        <v>1.9999999850000001</v>
      </c>
      <c r="B2534" s="52" t="s">
        <v>308</v>
      </c>
      <c r="C2534" s="44" t="s">
        <v>5589</v>
      </c>
      <c r="D2534" s="44" t="s">
        <v>145</v>
      </c>
      <c r="E2534" s="44" t="s">
        <v>51</v>
      </c>
      <c r="G2534" s="44">
        <v>1253</v>
      </c>
      <c r="H2534" s="44" t="s">
        <v>2435</v>
      </c>
    </row>
    <row r="2535" spans="1:8">
      <c r="A2535" s="31">
        <f>COUNTIF('BOM Atual ZPCS12'!F:F,B2535)+(1-(SUMIF(Invoice!$A:$A,$B2535,Invoice!$B:$B)/100000000000))</f>
        <v>2</v>
      </c>
      <c r="B2535" s="52" t="s">
        <v>310</v>
      </c>
      <c r="C2535" s="44" t="s">
        <v>5590</v>
      </c>
      <c r="D2535" s="44" t="s">
        <v>145</v>
      </c>
      <c r="E2535" s="44" t="s">
        <v>51</v>
      </c>
      <c r="G2535" s="44">
        <v>1253</v>
      </c>
      <c r="H2535" s="44" t="s">
        <v>2435</v>
      </c>
    </row>
    <row r="2536" spans="1:8">
      <c r="A2536" s="31">
        <f>COUNTIF('BOM Atual ZPCS12'!F:F,B2536)+(1-(SUMIF(Invoice!$A:$A,$B2536,Invoice!$B:$B)/100000000000))</f>
        <v>2</v>
      </c>
      <c r="B2536" s="52" t="s">
        <v>5591</v>
      </c>
      <c r="C2536" s="44" t="s">
        <v>5592</v>
      </c>
      <c r="D2536" s="44" t="s">
        <v>145</v>
      </c>
      <c r="E2536" s="44" t="s">
        <v>51</v>
      </c>
      <c r="G2536" s="44">
        <v>1253</v>
      </c>
      <c r="H2536" s="44" t="s">
        <v>2435</v>
      </c>
    </row>
    <row r="2537" spans="1:8">
      <c r="A2537" s="31">
        <f>COUNTIF('BOM Atual ZPCS12'!F:F,B2537)+(1-(SUMIF(Invoice!$A:$A,$B2537,Invoice!$B:$B)/100000000000))</f>
        <v>1</v>
      </c>
      <c r="B2537" s="52" t="s">
        <v>274</v>
      </c>
      <c r="C2537" s="44" t="s">
        <v>275</v>
      </c>
      <c r="D2537" s="44" t="s">
        <v>145</v>
      </c>
      <c r="E2537" s="44" t="s">
        <v>51</v>
      </c>
      <c r="G2537" s="44">
        <v>1254</v>
      </c>
      <c r="H2537" s="44" t="s">
        <v>52</v>
      </c>
    </row>
    <row r="2538" spans="1:8">
      <c r="A2538" s="31">
        <f>COUNTIF('BOM Atual ZPCS12'!F:F,B2538)+(1-(SUMIF(Invoice!$A:$A,$B2538,Invoice!$B:$B)/100000000000))</f>
        <v>1</v>
      </c>
      <c r="B2538" s="52" t="s">
        <v>276</v>
      </c>
      <c r="C2538" s="44" t="s">
        <v>277</v>
      </c>
      <c r="D2538" s="44" t="s">
        <v>145</v>
      </c>
      <c r="E2538" s="44" t="s">
        <v>51</v>
      </c>
      <c r="G2538" s="44">
        <v>1254</v>
      </c>
      <c r="H2538" s="44" t="s">
        <v>52</v>
      </c>
    </row>
    <row r="2539" spans="1:8">
      <c r="A2539" s="31">
        <f>COUNTIF('BOM Atual ZPCS12'!F:F,B2539)+(1-(SUMIF(Invoice!$A:$A,$B2539,Invoice!$B:$B)/100000000000))</f>
        <v>2</v>
      </c>
      <c r="B2539" s="52" t="s">
        <v>278</v>
      </c>
      <c r="C2539" s="44" t="s">
        <v>279</v>
      </c>
      <c r="D2539" s="44" t="s">
        <v>145</v>
      </c>
      <c r="E2539" s="44" t="s">
        <v>51</v>
      </c>
      <c r="G2539" s="44">
        <v>1254</v>
      </c>
      <c r="H2539" s="44" t="s">
        <v>52</v>
      </c>
    </row>
    <row r="2540" spans="1:8">
      <c r="A2540" s="31">
        <f>COUNTIF('BOM Atual ZPCS12'!F:F,B2540)+(1-(SUMIF(Invoice!$A:$A,$B2540,Invoice!$B:$B)/100000000000))</f>
        <v>1</v>
      </c>
      <c r="B2540" s="52" t="s">
        <v>337</v>
      </c>
      <c r="C2540" s="44" t="s">
        <v>338</v>
      </c>
      <c r="D2540" s="44" t="s">
        <v>145</v>
      </c>
      <c r="E2540" s="44" t="s">
        <v>51</v>
      </c>
      <c r="G2540" s="44">
        <v>1255</v>
      </c>
      <c r="H2540" s="44" t="s">
        <v>52</v>
      </c>
    </row>
    <row r="2541" spans="1:8">
      <c r="A2541" s="31">
        <f>COUNTIF('BOM Atual ZPCS12'!F:F,B2541)+(1-(SUMIF(Invoice!$A:$A,$B2541,Invoice!$B:$B)/100000000000))</f>
        <v>1</v>
      </c>
      <c r="B2541" s="52" t="s">
        <v>339</v>
      </c>
      <c r="C2541" s="44" t="s">
        <v>340</v>
      </c>
      <c r="D2541" s="44" t="s">
        <v>145</v>
      </c>
      <c r="E2541" s="44" t="s">
        <v>51</v>
      </c>
      <c r="G2541" s="44">
        <v>1255</v>
      </c>
      <c r="H2541" s="44" t="s">
        <v>52</v>
      </c>
    </row>
    <row r="2542" spans="1:8">
      <c r="A2542" s="31">
        <f>COUNTIF('BOM Atual ZPCS12'!F:F,B2542)+(1-(SUMIF(Invoice!$A:$A,$B2542,Invoice!$B:$B)/100000000000))</f>
        <v>1</v>
      </c>
      <c r="B2542" s="52" t="s">
        <v>284</v>
      </c>
      <c r="C2542" s="44" t="s">
        <v>5593</v>
      </c>
      <c r="D2542" s="44" t="s">
        <v>145</v>
      </c>
      <c r="E2542" s="44" t="s">
        <v>51</v>
      </c>
      <c r="G2542" s="44">
        <v>1257</v>
      </c>
      <c r="H2542" s="44" t="s">
        <v>52</v>
      </c>
    </row>
    <row r="2543" spans="1:8">
      <c r="A2543" s="31">
        <f>COUNTIF('BOM Atual ZPCS12'!F:F,B2543)+(1-(SUMIF(Invoice!$A:$A,$B2543,Invoice!$B:$B)/100000000000))</f>
        <v>1</v>
      </c>
      <c r="B2543" s="52" t="s">
        <v>285</v>
      </c>
      <c r="C2543" s="44" t="s">
        <v>286</v>
      </c>
      <c r="D2543" s="44" t="s">
        <v>145</v>
      </c>
      <c r="E2543" s="44" t="s">
        <v>51</v>
      </c>
      <c r="G2543" s="44">
        <v>1257</v>
      </c>
      <c r="H2543" s="44" t="s">
        <v>52</v>
      </c>
    </row>
    <row r="2544" spans="1:8">
      <c r="A2544" s="31">
        <f>COUNTIF('BOM Atual ZPCS12'!F:F,B2544)+(1-(SUMIF(Invoice!$A:$A,$B2544,Invoice!$B:$B)/100000000000))</f>
        <v>1</v>
      </c>
      <c r="B2544" s="52" t="s">
        <v>287</v>
      </c>
      <c r="C2544" s="44" t="s">
        <v>288</v>
      </c>
      <c r="D2544" s="44" t="s">
        <v>145</v>
      </c>
      <c r="E2544" s="44" t="s">
        <v>51</v>
      </c>
      <c r="G2544" s="44">
        <v>1257</v>
      </c>
      <c r="H2544" s="44" t="s">
        <v>52</v>
      </c>
    </row>
    <row r="2545" spans="1:8">
      <c r="A2545" s="31">
        <f>COUNTIF('BOM Atual ZPCS12'!F:F,B2545)+(1-(SUMIF(Invoice!$A:$A,$B2545,Invoice!$B:$B)/100000000000))</f>
        <v>1</v>
      </c>
      <c r="B2545" s="52" t="s">
        <v>488</v>
      </c>
      <c r="C2545" s="44" t="s">
        <v>489</v>
      </c>
      <c r="D2545" s="44" t="s">
        <v>145</v>
      </c>
      <c r="E2545" s="44" t="s">
        <v>51</v>
      </c>
      <c r="G2545" s="44">
        <v>1258</v>
      </c>
      <c r="H2545" s="44" t="s">
        <v>52</v>
      </c>
    </row>
    <row r="2546" spans="1:8">
      <c r="A2546" s="31">
        <f>COUNTIF('BOM Atual ZPCS12'!F:F,B2546)+(1-(SUMIF(Invoice!$A:$A,$B2546,Invoice!$B:$B)/100000000000))</f>
        <v>1</v>
      </c>
      <c r="B2546" s="52" t="s">
        <v>490</v>
      </c>
      <c r="C2546" s="44" t="s">
        <v>491</v>
      </c>
      <c r="D2546" s="44" t="s">
        <v>145</v>
      </c>
      <c r="E2546" s="44" t="s">
        <v>51</v>
      </c>
      <c r="G2546" s="44">
        <v>1258</v>
      </c>
      <c r="H2546" s="44" t="s">
        <v>52</v>
      </c>
    </row>
    <row r="2547" spans="1:8">
      <c r="A2547" s="31">
        <f>COUNTIF('BOM Atual ZPCS12'!F:F,B2547)+(1-(SUMIF(Invoice!$A:$A,$B2547,Invoice!$B:$B)/100000000000))</f>
        <v>1</v>
      </c>
      <c r="B2547" s="52" t="s">
        <v>589</v>
      </c>
      <c r="C2547" s="44" t="s">
        <v>590</v>
      </c>
      <c r="D2547" s="44" t="s">
        <v>145</v>
      </c>
      <c r="E2547" s="44" t="s">
        <v>51</v>
      </c>
      <c r="G2547" s="44">
        <v>1259</v>
      </c>
      <c r="H2547" s="44" t="s">
        <v>52</v>
      </c>
    </row>
    <row r="2548" spans="1:8">
      <c r="A2548" s="31">
        <f>COUNTIF('BOM Atual ZPCS12'!F:F,B2548)+(1-(SUMIF(Invoice!$A:$A,$B2548,Invoice!$B:$B)/100000000000))</f>
        <v>1</v>
      </c>
      <c r="B2548" s="52" t="s">
        <v>591</v>
      </c>
      <c r="C2548" s="44" t="s">
        <v>592</v>
      </c>
      <c r="D2548" s="44" t="s">
        <v>145</v>
      </c>
      <c r="E2548" s="44" t="s">
        <v>51</v>
      </c>
      <c r="G2548" s="44">
        <v>1259</v>
      </c>
      <c r="H2548" s="44" t="s">
        <v>52</v>
      </c>
    </row>
    <row r="2549" spans="1:8">
      <c r="A2549" s="31">
        <f>COUNTIF('BOM Atual ZPCS12'!F:F,B2549)+(1-(SUMIF(Invoice!$A:$A,$B2549,Invoice!$B:$B)/100000000000))</f>
        <v>1</v>
      </c>
      <c r="B2549" s="52" t="s">
        <v>593</v>
      </c>
      <c r="C2549" s="44" t="s">
        <v>594</v>
      </c>
      <c r="D2549" s="44" t="s">
        <v>145</v>
      </c>
      <c r="E2549" s="44" t="s">
        <v>51</v>
      </c>
      <c r="G2549" s="44">
        <v>1260</v>
      </c>
      <c r="H2549" s="44" t="s">
        <v>52</v>
      </c>
    </row>
    <row r="2550" spans="1:8">
      <c r="A2550" s="31">
        <f>COUNTIF('BOM Atual ZPCS12'!F:F,B2550)+(1-(SUMIF(Invoice!$A:$A,$B2550,Invoice!$B:$B)/100000000000))</f>
        <v>1</v>
      </c>
      <c r="B2550" s="52" t="s">
        <v>595</v>
      </c>
      <c r="C2550" s="44" t="s">
        <v>596</v>
      </c>
      <c r="D2550" s="44" t="s">
        <v>145</v>
      </c>
      <c r="E2550" s="44" t="s">
        <v>51</v>
      </c>
      <c r="G2550" s="44">
        <v>1260</v>
      </c>
      <c r="H2550" s="44" t="s">
        <v>52</v>
      </c>
    </row>
    <row r="2551" spans="1:8">
      <c r="A2551" s="31">
        <f>COUNTIF('BOM Atual ZPCS12'!F:F,B2551)+(1-(SUMIF(Invoice!$A:$A,$B2551,Invoice!$B:$B)/100000000000))</f>
        <v>2</v>
      </c>
      <c r="B2551" s="52" t="s">
        <v>683</v>
      </c>
      <c r="C2551" s="44" t="s">
        <v>684</v>
      </c>
      <c r="D2551" s="44" t="s">
        <v>145</v>
      </c>
      <c r="E2551" s="44" t="s">
        <v>51</v>
      </c>
      <c r="G2551" s="44">
        <v>1261</v>
      </c>
      <c r="H2551" s="44" t="s">
        <v>52</v>
      </c>
    </row>
    <row r="2552" spans="1:8">
      <c r="A2552" s="31">
        <f>COUNTIF('BOM Atual ZPCS12'!F:F,B2552)+(1-(SUMIF(Invoice!$A:$A,$B2552,Invoice!$B:$B)/100000000000))</f>
        <v>1.9999999000000002</v>
      </c>
      <c r="B2552" s="52" t="s">
        <v>685</v>
      </c>
      <c r="C2552" s="44" t="s">
        <v>686</v>
      </c>
      <c r="D2552" s="44" t="s">
        <v>145</v>
      </c>
      <c r="E2552" s="44" t="s">
        <v>51</v>
      </c>
      <c r="G2552" s="44">
        <v>1261</v>
      </c>
      <c r="H2552" s="44" t="s">
        <v>52</v>
      </c>
    </row>
    <row r="2553" spans="1:8">
      <c r="A2553" s="31">
        <f>COUNTIF('BOM Atual ZPCS12'!F:F,B2553)+(1-(SUMIF(Invoice!$A:$A,$B2553,Invoice!$B:$B)/100000000000))</f>
        <v>2</v>
      </c>
      <c r="B2553" s="52" t="s">
        <v>687</v>
      </c>
      <c r="C2553" s="44" t="s">
        <v>688</v>
      </c>
      <c r="D2553" s="44" t="s">
        <v>145</v>
      </c>
      <c r="E2553" s="44" t="s">
        <v>51</v>
      </c>
      <c r="G2553" s="44">
        <v>1261</v>
      </c>
      <c r="H2553" s="44" t="s">
        <v>52</v>
      </c>
    </row>
    <row r="2554" spans="1:8">
      <c r="A2554" s="31">
        <f>COUNTIF('BOM Atual ZPCS12'!F:F,B2554)+(1-(SUMIF(Invoice!$A:$A,$B2554,Invoice!$B:$B)/100000000000))</f>
        <v>1</v>
      </c>
      <c r="B2554" s="52" t="s">
        <v>730</v>
      </c>
      <c r="C2554" s="44" t="s">
        <v>731</v>
      </c>
      <c r="D2554" s="44" t="s">
        <v>145</v>
      </c>
      <c r="E2554" s="44" t="s">
        <v>51</v>
      </c>
      <c r="G2554" s="44">
        <v>1262</v>
      </c>
      <c r="H2554" s="44" t="s">
        <v>2435</v>
      </c>
    </row>
    <row r="2555" spans="1:8">
      <c r="A2555" s="31">
        <f>COUNTIF('BOM Atual ZPCS12'!F:F,B2555)+(1-(SUMIF(Invoice!$A:$A,$B2555,Invoice!$B:$B)/100000000000))</f>
        <v>1.9999999000000002</v>
      </c>
      <c r="B2555" s="52" t="s">
        <v>732</v>
      </c>
      <c r="C2555" s="44" t="s">
        <v>733</v>
      </c>
      <c r="D2555" s="44" t="s">
        <v>145</v>
      </c>
      <c r="E2555" s="44" t="s">
        <v>51</v>
      </c>
      <c r="G2555" s="44">
        <v>1262</v>
      </c>
      <c r="H2555" s="44" t="s">
        <v>2435</v>
      </c>
    </row>
    <row r="2556" spans="1:8">
      <c r="A2556" s="31">
        <f>COUNTIF('BOM Atual ZPCS12'!F:F,B2556)+(1-(SUMIF(Invoice!$A:$A,$B2556,Invoice!$B:$B)/100000000000))</f>
        <v>2</v>
      </c>
      <c r="B2556" s="52" t="s">
        <v>734</v>
      </c>
      <c r="C2556" s="44" t="s">
        <v>735</v>
      </c>
      <c r="D2556" s="44" t="s">
        <v>145</v>
      </c>
      <c r="E2556" s="44" t="s">
        <v>51</v>
      </c>
      <c r="G2556" s="44">
        <v>1262</v>
      </c>
      <c r="H2556" s="44" t="s">
        <v>2435</v>
      </c>
    </row>
    <row r="2557" spans="1:8">
      <c r="A2557" s="31">
        <f>COUNTIF('BOM Atual ZPCS12'!F:F,B2557)+(1-(SUMIF(Invoice!$A:$A,$B2557,Invoice!$B:$B)/100000000000))</f>
        <v>1.9999999000000002</v>
      </c>
      <c r="B2557" s="52" t="s">
        <v>828</v>
      </c>
      <c r="C2557" s="44" t="s">
        <v>829</v>
      </c>
      <c r="D2557" s="44" t="s">
        <v>145</v>
      </c>
      <c r="E2557" s="44" t="s">
        <v>51</v>
      </c>
      <c r="G2557" s="44">
        <v>1264</v>
      </c>
      <c r="H2557" s="44" t="s">
        <v>52</v>
      </c>
    </row>
    <row r="2558" spans="1:8">
      <c r="A2558" s="31">
        <f>COUNTIF('BOM Atual ZPCS12'!F:F,B2558)+(1-(SUMIF(Invoice!$A:$A,$B2558,Invoice!$B:$B)/100000000000))</f>
        <v>2</v>
      </c>
      <c r="B2558" s="52" t="s">
        <v>831</v>
      </c>
      <c r="C2558" s="44" t="s">
        <v>832</v>
      </c>
      <c r="D2558" s="44" t="s">
        <v>145</v>
      </c>
      <c r="E2558" s="44" t="s">
        <v>51</v>
      </c>
      <c r="G2558" s="44">
        <v>1264</v>
      </c>
      <c r="H2558" s="44" t="s">
        <v>52</v>
      </c>
    </row>
    <row r="2559" spans="1:8">
      <c r="A2559" s="31">
        <f>COUNTIF('BOM Atual ZPCS12'!F:F,B2559)+(1-(SUMIF(Invoice!$A:$A,$B2559,Invoice!$B:$B)/100000000000))</f>
        <v>2</v>
      </c>
      <c r="B2559" s="52" t="s">
        <v>833</v>
      </c>
      <c r="C2559" s="44" t="s">
        <v>834</v>
      </c>
      <c r="D2559" s="44" t="s">
        <v>145</v>
      </c>
      <c r="E2559" s="44" t="s">
        <v>51</v>
      </c>
      <c r="G2559" s="44">
        <v>1264</v>
      </c>
      <c r="H2559" s="44" t="s">
        <v>52</v>
      </c>
    </row>
    <row r="2560" spans="1:8">
      <c r="A2560" s="31">
        <f>COUNTIF('BOM Atual ZPCS12'!F:F,B2560)+(1-(SUMIF(Invoice!$A:$A,$B2560,Invoice!$B:$B)/100000000000))</f>
        <v>1</v>
      </c>
      <c r="B2560" s="52" t="s">
        <v>863</v>
      </c>
      <c r="C2560" s="44" t="s">
        <v>864</v>
      </c>
      <c r="D2560" s="44" t="s">
        <v>145</v>
      </c>
      <c r="E2560" s="44" t="s">
        <v>51</v>
      </c>
      <c r="G2560" s="44">
        <v>1265</v>
      </c>
      <c r="H2560" s="44" t="s">
        <v>52</v>
      </c>
    </row>
    <row r="2561" spans="1:8">
      <c r="A2561" s="31">
        <f>COUNTIF('BOM Atual ZPCS12'!F:F,B2561)+(1-(SUMIF(Invoice!$A:$A,$B2561,Invoice!$B:$B)/100000000000))</f>
        <v>1</v>
      </c>
      <c r="B2561" s="52" t="s">
        <v>866</v>
      </c>
      <c r="C2561" s="44" t="s">
        <v>867</v>
      </c>
      <c r="D2561" s="44" t="s">
        <v>145</v>
      </c>
      <c r="E2561" s="44" t="s">
        <v>51</v>
      </c>
      <c r="G2561" s="44">
        <v>1265</v>
      </c>
      <c r="H2561" s="44" t="s">
        <v>52</v>
      </c>
    </row>
    <row r="2562" spans="1:8">
      <c r="A2562" s="31">
        <f>COUNTIF('BOM Atual ZPCS12'!F:F,B2562)+(1-(SUMIF(Invoice!$A:$A,$B2562,Invoice!$B:$B)/100000000000))</f>
        <v>1</v>
      </c>
      <c r="B2562" s="52" t="s">
        <v>868</v>
      </c>
      <c r="C2562" s="44" t="s">
        <v>869</v>
      </c>
      <c r="D2562" s="44" t="s">
        <v>145</v>
      </c>
      <c r="E2562" s="44" t="s">
        <v>51</v>
      </c>
      <c r="G2562" s="44">
        <v>1265</v>
      </c>
      <c r="H2562" s="44" t="s">
        <v>52</v>
      </c>
    </row>
    <row r="2563" spans="1:8">
      <c r="A2563" s="31">
        <f>COUNTIF('BOM Atual ZPCS12'!F:F,B2563)+(1-(SUMIF(Invoice!$A:$A,$B2563,Invoice!$B:$B)/100000000000))</f>
        <v>2</v>
      </c>
      <c r="B2563" s="52" t="s">
        <v>950</v>
      </c>
      <c r="C2563" s="44" t="s">
        <v>951</v>
      </c>
      <c r="D2563" s="44" t="s">
        <v>145</v>
      </c>
      <c r="E2563" s="44" t="s">
        <v>51</v>
      </c>
      <c r="G2563" s="44">
        <v>1267</v>
      </c>
      <c r="H2563" s="44" t="s">
        <v>52</v>
      </c>
    </row>
    <row r="2564" spans="1:8">
      <c r="A2564" s="31">
        <f>COUNTIF('BOM Atual ZPCS12'!F:F,B2564)+(1-(SUMIF(Invoice!$A:$A,$B2564,Invoice!$B:$B)/100000000000))</f>
        <v>2</v>
      </c>
      <c r="B2564" s="52" t="s">
        <v>953</v>
      </c>
      <c r="C2564" s="44" t="s">
        <v>954</v>
      </c>
      <c r="D2564" s="44" t="s">
        <v>145</v>
      </c>
      <c r="E2564" s="44" t="s">
        <v>51</v>
      </c>
      <c r="G2564" s="44">
        <v>1267</v>
      </c>
      <c r="H2564" s="44" t="s">
        <v>52</v>
      </c>
    </row>
    <row r="2565" spans="1:8">
      <c r="A2565" s="31">
        <f>COUNTIF('BOM Atual ZPCS12'!F:F,B2565)+(1-(SUMIF(Invoice!$A:$A,$B2565,Invoice!$B:$B)/100000000000))</f>
        <v>1.9999999000000002</v>
      </c>
      <c r="B2565" s="52" t="s">
        <v>955</v>
      </c>
      <c r="C2565" s="44" t="s">
        <v>956</v>
      </c>
      <c r="D2565" s="44" t="s">
        <v>145</v>
      </c>
      <c r="E2565" s="44" t="s">
        <v>51</v>
      </c>
      <c r="G2565" s="44">
        <v>1267</v>
      </c>
      <c r="H2565" s="44" t="s">
        <v>52</v>
      </c>
    </row>
    <row r="2566" spans="1:8">
      <c r="A2566" s="31">
        <f>COUNTIF('BOM Atual ZPCS12'!F:F,B2566)+(1-(SUMIF(Invoice!$A:$A,$B2566,Invoice!$B:$B)/100000000000))</f>
        <v>1</v>
      </c>
      <c r="B2566" s="52" t="s">
        <v>977</v>
      </c>
      <c r="C2566" s="44" t="s">
        <v>978</v>
      </c>
      <c r="D2566" s="44" t="s">
        <v>145</v>
      </c>
      <c r="E2566" s="44" t="s">
        <v>51</v>
      </c>
      <c r="G2566" s="44">
        <v>1268</v>
      </c>
      <c r="H2566" s="44" t="s">
        <v>52</v>
      </c>
    </row>
    <row r="2567" spans="1:8">
      <c r="A2567" s="31">
        <f>COUNTIF('BOM Atual ZPCS12'!F:F,B2567)+(1-(SUMIF(Invoice!$A:$A,$B2567,Invoice!$B:$B)/100000000000))</f>
        <v>1</v>
      </c>
      <c r="B2567" s="52" t="s">
        <v>980</v>
      </c>
      <c r="C2567" s="44" t="s">
        <v>981</v>
      </c>
      <c r="D2567" s="44" t="s">
        <v>145</v>
      </c>
      <c r="E2567" s="44" t="s">
        <v>51</v>
      </c>
      <c r="G2567" s="44">
        <v>1268</v>
      </c>
      <c r="H2567" s="44" t="s">
        <v>52</v>
      </c>
    </row>
    <row r="2568" spans="1:8">
      <c r="A2568" s="31">
        <f>COUNTIF('BOM Atual ZPCS12'!F:F,B2568)+(1-(SUMIF(Invoice!$A:$A,$B2568,Invoice!$B:$B)/100000000000))</f>
        <v>1</v>
      </c>
      <c r="B2568" s="52" t="s">
        <v>982</v>
      </c>
      <c r="C2568" s="44" t="s">
        <v>983</v>
      </c>
      <c r="D2568" s="44" t="s">
        <v>145</v>
      </c>
      <c r="E2568" s="44" t="s">
        <v>51</v>
      </c>
      <c r="G2568" s="44">
        <v>1268</v>
      </c>
      <c r="H2568" s="44" t="s">
        <v>52</v>
      </c>
    </row>
    <row r="2569" spans="1:8">
      <c r="A2569" s="31">
        <f>COUNTIF('BOM Atual ZPCS12'!F:F,B2569)+(1-(SUMIF(Invoice!$A:$A,$B2569,Invoice!$B:$B)/100000000000))</f>
        <v>1</v>
      </c>
      <c r="B2569" s="52" t="s">
        <v>1005</v>
      </c>
      <c r="C2569" s="44" t="s">
        <v>5594</v>
      </c>
      <c r="D2569" s="44" t="s">
        <v>145</v>
      </c>
      <c r="E2569" s="44" t="s">
        <v>51</v>
      </c>
      <c r="G2569" s="44">
        <v>1269</v>
      </c>
      <c r="H2569" s="44" t="s">
        <v>52</v>
      </c>
    </row>
    <row r="2570" spans="1:8">
      <c r="A2570" s="31">
        <f>COUNTIF('BOM Atual ZPCS12'!F:F,B2570)+(1-(SUMIF(Invoice!$A:$A,$B2570,Invoice!$B:$B)/100000000000))</f>
        <v>1</v>
      </c>
      <c r="B2570" s="52" t="s">
        <v>1007</v>
      </c>
      <c r="C2570" s="44" t="s">
        <v>5594</v>
      </c>
      <c r="D2570" s="44" t="s">
        <v>145</v>
      </c>
      <c r="E2570" s="44" t="s">
        <v>51</v>
      </c>
      <c r="G2570" s="44">
        <v>1269</v>
      </c>
      <c r="H2570" s="44" t="s">
        <v>52</v>
      </c>
    </row>
    <row r="2571" spans="1:8">
      <c r="A2571" s="31">
        <f>COUNTIF('BOM Atual ZPCS12'!F:F,B2571)+(1-(SUMIF(Invoice!$A:$A,$B2571,Invoice!$B:$B)/100000000000))</f>
        <v>1</v>
      </c>
      <c r="B2571" s="52" t="s">
        <v>1008</v>
      </c>
      <c r="C2571" s="44" t="s">
        <v>1009</v>
      </c>
      <c r="D2571" s="44" t="s">
        <v>145</v>
      </c>
      <c r="E2571" s="44" t="s">
        <v>51</v>
      </c>
      <c r="G2571" s="44">
        <v>1269</v>
      </c>
      <c r="H2571" s="44" t="s">
        <v>52</v>
      </c>
    </row>
    <row r="2572" spans="1:8">
      <c r="A2572" s="31">
        <f>COUNTIF('BOM Atual ZPCS12'!F:F,B2572)+(1-(SUMIF(Invoice!$A:$A,$B2572,Invoice!$B:$B)/100000000000))</f>
        <v>1</v>
      </c>
      <c r="B2572" s="52" t="s">
        <v>1010</v>
      </c>
      <c r="C2572" s="44" t="s">
        <v>1011</v>
      </c>
      <c r="D2572" s="44" t="s">
        <v>145</v>
      </c>
      <c r="E2572" s="44" t="s">
        <v>51</v>
      </c>
      <c r="G2572" s="44">
        <v>1269</v>
      </c>
      <c r="H2572" s="44" t="s">
        <v>52</v>
      </c>
    </row>
    <row r="2573" spans="1:8">
      <c r="A2573" s="31">
        <f>COUNTIF('BOM Atual ZPCS12'!F:F,B2573)+(1-(SUMIF(Invoice!$A:$A,$B2573,Invoice!$B:$B)/100000000000))</f>
        <v>2</v>
      </c>
      <c r="B2573" s="52" t="s">
        <v>1012</v>
      </c>
      <c r="C2573" s="44" t="s">
        <v>5595</v>
      </c>
      <c r="D2573" s="44" t="s">
        <v>145</v>
      </c>
      <c r="E2573" s="44" t="s">
        <v>51</v>
      </c>
      <c r="G2573" s="44">
        <v>1270</v>
      </c>
      <c r="H2573" s="44" t="s">
        <v>52</v>
      </c>
    </row>
    <row r="2574" spans="1:8">
      <c r="A2574" s="31">
        <f>COUNTIF('BOM Atual ZPCS12'!F:F,B2574)+(1-(SUMIF(Invoice!$A:$A,$B2574,Invoice!$B:$B)/100000000000))</f>
        <v>1.9999999000000002</v>
      </c>
      <c r="B2574" s="52" t="s">
        <v>1015</v>
      </c>
      <c r="C2574" s="44" t="s">
        <v>5595</v>
      </c>
      <c r="D2574" s="44" t="s">
        <v>145</v>
      </c>
      <c r="E2574" s="44" t="s">
        <v>51</v>
      </c>
      <c r="G2574" s="44">
        <v>1270</v>
      </c>
      <c r="H2574" s="44" t="s">
        <v>52</v>
      </c>
    </row>
    <row r="2575" spans="1:8">
      <c r="A2575" s="31">
        <f>COUNTIF('BOM Atual ZPCS12'!F:F,B2575)+(1-(SUMIF(Invoice!$A:$A,$B2575,Invoice!$B:$B)/100000000000))</f>
        <v>2</v>
      </c>
      <c r="B2575" s="52" t="s">
        <v>1016</v>
      </c>
      <c r="C2575" s="44" t="s">
        <v>1017</v>
      </c>
      <c r="D2575" s="44" t="s">
        <v>145</v>
      </c>
      <c r="E2575" s="44" t="s">
        <v>51</v>
      </c>
      <c r="G2575" s="44">
        <v>1270</v>
      </c>
      <c r="H2575" s="44" t="s">
        <v>52</v>
      </c>
    </row>
    <row r="2576" spans="1:8">
      <c r="A2576" s="31">
        <f>COUNTIF('BOM Atual ZPCS12'!F:F,B2576)+(1-(SUMIF(Invoice!$A:$A,$B2576,Invoice!$B:$B)/100000000000))</f>
        <v>2</v>
      </c>
      <c r="B2576" s="52" t="s">
        <v>1018</v>
      </c>
      <c r="C2576" s="44" t="s">
        <v>5596</v>
      </c>
      <c r="D2576" s="44" t="s">
        <v>145</v>
      </c>
      <c r="E2576" s="44" t="s">
        <v>51</v>
      </c>
      <c r="G2576" s="44">
        <v>1271</v>
      </c>
      <c r="H2576" s="44" t="s">
        <v>52</v>
      </c>
    </row>
    <row r="2577" spans="1:8">
      <c r="A2577" s="31">
        <f>COUNTIF('BOM Atual ZPCS12'!F:F,B2577)+(1-(SUMIF(Invoice!$A:$A,$B2577,Invoice!$B:$B)/100000000000))</f>
        <v>1.9999999000000002</v>
      </c>
      <c r="B2577" s="52" t="s">
        <v>1021</v>
      </c>
      <c r="C2577" s="44" t="s">
        <v>1022</v>
      </c>
      <c r="D2577" s="44" t="s">
        <v>145</v>
      </c>
      <c r="E2577" s="44" t="s">
        <v>51</v>
      </c>
      <c r="G2577" s="44">
        <v>1271</v>
      </c>
      <c r="H2577" s="44" t="s">
        <v>52</v>
      </c>
    </row>
    <row r="2578" spans="1:8">
      <c r="A2578" s="31">
        <f>COUNTIF('BOM Atual ZPCS12'!F:F,B2578)+(1-(SUMIF(Invoice!$A:$A,$B2578,Invoice!$B:$B)/100000000000))</f>
        <v>2</v>
      </c>
      <c r="B2578" s="52" t="s">
        <v>1023</v>
      </c>
      <c r="C2578" s="44" t="s">
        <v>1024</v>
      </c>
      <c r="D2578" s="44" t="s">
        <v>145</v>
      </c>
      <c r="E2578" s="44" t="s">
        <v>51</v>
      </c>
      <c r="G2578" s="44">
        <v>1271</v>
      </c>
      <c r="H2578" s="44" t="s">
        <v>52</v>
      </c>
    </row>
    <row r="2579" spans="1:8">
      <c r="A2579" s="31">
        <f>COUNTIF('BOM Atual ZPCS12'!F:F,B2579)+(1-(SUMIF(Invoice!$A:$A,$B2579,Invoice!$B:$B)/100000000000))</f>
        <v>2</v>
      </c>
      <c r="B2579" s="52" t="s">
        <v>1039</v>
      </c>
      <c r="C2579" s="44" t="s">
        <v>5597</v>
      </c>
      <c r="D2579" s="44" t="s">
        <v>145</v>
      </c>
      <c r="E2579" s="44" t="s">
        <v>51</v>
      </c>
      <c r="G2579" s="44">
        <v>1272</v>
      </c>
      <c r="H2579" s="44" t="s">
        <v>52</v>
      </c>
    </row>
    <row r="2580" spans="1:8">
      <c r="A2580" s="31">
        <f>COUNTIF('BOM Atual ZPCS12'!F:F,B2580)+(1-(SUMIF(Invoice!$A:$A,$B2580,Invoice!$B:$B)/100000000000))</f>
        <v>1.9999999000000002</v>
      </c>
      <c r="B2580" s="52" t="s">
        <v>1042</v>
      </c>
      <c r="C2580" s="44" t="s">
        <v>1043</v>
      </c>
      <c r="D2580" s="44" t="s">
        <v>145</v>
      </c>
      <c r="E2580" s="44" t="s">
        <v>51</v>
      </c>
      <c r="G2580" s="44">
        <v>1272</v>
      </c>
      <c r="H2580" s="44" t="s">
        <v>52</v>
      </c>
    </row>
    <row r="2581" spans="1:8">
      <c r="A2581" s="31">
        <f>COUNTIF('BOM Atual ZPCS12'!F:F,B2581)+(1-(SUMIF(Invoice!$A:$A,$B2581,Invoice!$B:$B)/100000000000))</f>
        <v>2</v>
      </c>
      <c r="B2581" s="52" t="s">
        <v>1044</v>
      </c>
      <c r="C2581" s="44" t="s">
        <v>1045</v>
      </c>
      <c r="D2581" s="44" t="s">
        <v>145</v>
      </c>
      <c r="E2581" s="44" t="s">
        <v>51</v>
      </c>
      <c r="G2581" s="44">
        <v>1272</v>
      </c>
      <c r="H2581" s="44" t="s">
        <v>52</v>
      </c>
    </row>
    <row r="2582" spans="1:8">
      <c r="A2582" s="31">
        <f>COUNTIF('BOM Atual ZPCS12'!F:F,B2582)+(1-(SUMIF(Invoice!$A:$A,$B2582,Invoice!$B:$B)/100000000000))</f>
        <v>2</v>
      </c>
      <c r="B2582" s="52" t="s">
        <v>1073</v>
      </c>
      <c r="C2582" s="44" t="s">
        <v>1074</v>
      </c>
      <c r="D2582" s="44" t="s">
        <v>145</v>
      </c>
      <c r="E2582" s="44" t="s">
        <v>51</v>
      </c>
      <c r="G2582" s="44">
        <v>1273</v>
      </c>
      <c r="H2582" s="44" t="s">
        <v>52</v>
      </c>
    </row>
    <row r="2583" spans="1:8">
      <c r="A2583" s="31">
        <f>COUNTIF('BOM Atual ZPCS12'!F:F,B2583)+(1-(SUMIF(Invoice!$A:$A,$B2583,Invoice!$B:$B)/100000000000))</f>
        <v>2</v>
      </c>
      <c r="B2583" s="52" t="s">
        <v>1076</v>
      </c>
      <c r="C2583" s="44" t="s">
        <v>1077</v>
      </c>
      <c r="D2583" s="44" t="s">
        <v>145</v>
      </c>
      <c r="E2583" s="44" t="s">
        <v>51</v>
      </c>
      <c r="G2583" s="44">
        <v>1273</v>
      </c>
      <c r="H2583" s="44" t="s">
        <v>52</v>
      </c>
    </row>
    <row r="2584" spans="1:8">
      <c r="A2584" s="31">
        <f>COUNTIF('BOM Atual ZPCS12'!F:F,B2584)+(1-(SUMIF(Invoice!$A:$A,$B2584,Invoice!$B:$B)/100000000000))</f>
        <v>1.9999999000000002</v>
      </c>
      <c r="B2584" s="52" t="s">
        <v>1078</v>
      </c>
      <c r="C2584" s="44" t="s">
        <v>1079</v>
      </c>
      <c r="D2584" s="44" t="s">
        <v>145</v>
      </c>
      <c r="E2584" s="44" t="s">
        <v>51</v>
      </c>
      <c r="G2584" s="44">
        <v>1273</v>
      </c>
      <c r="H2584" s="44" t="s">
        <v>52</v>
      </c>
    </row>
    <row r="2585" spans="1:8">
      <c r="A2585" s="31">
        <f>COUNTIF('BOM Atual ZPCS12'!F:F,B2585)+(1-(SUMIF(Invoice!$A:$A,$B2585,Invoice!$B:$B)/100000000000))</f>
        <v>1</v>
      </c>
      <c r="B2585" s="52" t="s">
        <v>1130</v>
      </c>
      <c r="C2585" s="44" t="s">
        <v>1131</v>
      </c>
      <c r="D2585" s="44" t="s">
        <v>145</v>
      </c>
      <c r="E2585" s="44" t="s">
        <v>51</v>
      </c>
      <c r="G2585" s="44">
        <v>1274</v>
      </c>
      <c r="H2585" s="44" t="s">
        <v>52</v>
      </c>
    </row>
    <row r="2586" spans="1:8">
      <c r="A2586" s="31">
        <f>COUNTIF('BOM Atual ZPCS12'!F:F,B2586)+(1-(SUMIF(Invoice!$A:$A,$B2586,Invoice!$B:$B)/100000000000))</f>
        <v>1</v>
      </c>
      <c r="B2586" s="52" t="s">
        <v>1133</v>
      </c>
      <c r="C2586" s="44" t="s">
        <v>1134</v>
      </c>
      <c r="D2586" s="44" t="s">
        <v>145</v>
      </c>
      <c r="E2586" s="44" t="s">
        <v>51</v>
      </c>
      <c r="G2586" s="44">
        <v>1274</v>
      </c>
      <c r="H2586" s="44" t="s">
        <v>52</v>
      </c>
    </row>
    <row r="2587" spans="1:8">
      <c r="A2587" s="31">
        <f>COUNTIF('BOM Atual ZPCS12'!F:F,B2587)+(1-(SUMIF(Invoice!$A:$A,$B2587,Invoice!$B:$B)/100000000000))</f>
        <v>1</v>
      </c>
      <c r="B2587" s="52" t="s">
        <v>1135</v>
      </c>
      <c r="C2587" s="44" t="s">
        <v>1136</v>
      </c>
      <c r="D2587" s="44" t="s">
        <v>145</v>
      </c>
      <c r="E2587" s="44" t="s">
        <v>51</v>
      </c>
      <c r="G2587" s="44">
        <v>1274</v>
      </c>
      <c r="H2587" s="44" t="s">
        <v>52</v>
      </c>
    </row>
    <row r="2588" spans="1:8">
      <c r="A2588" s="31">
        <f>COUNTIF('BOM Atual ZPCS12'!F:F,B2588)+(1-(SUMIF(Invoice!$A:$A,$B2588,Invoice!$B:$B)/100000000000))</f>
        <v>1</v>
      </c>
      <c r="B2588" s="52" t="s">
        <v>1180</v>
      </c>
      <c r="C2588" s="44" t="s">
        <v>1181</v>
      </c>
      <c r="D2588" s="44" t="s">
        <v>145</v>
      </c>
      <c r="E2588" s="44" t="s">
        <v>51</v>
      </c>
      <c r="G2588" s="44">
        <v>1275</v>
      </c>
      <c r="H2588" s="44" t="s">
        <v>52</v>
      </c>
    </row>
    <row r="2589" spans="1:8">
      <c r="A2589" s="31">
        <f>COUNTIF('BOM Atual ZPCS12'!F:F,B2589)+(1-(SUMIF(Invoice!$A:$A,$B2589,Invoice!$B:$B)/100000000000))</f>
        <v>1</v>
      </c>
      <c r="B2589" s="52" t="s">
        <v>1183</v>
      </c>
      <c r="C2589" s="44" t="s">
        <v>1184</v>
      </c>
      <c r="D2589" s="44" t="s">
        <v>145</v>
      </c>
      <c r="E2589" s="44" t="s">
        <v>51</v>
      </c>
      <c r="G2589" s="44">
        <v>1275</v>
      </c>
      <c r="H2589" s="44" t="s">
        <v>52</v>
      </c>
    </row>
    <row r="2590" spans="1:8">
      <c r="A2590" s="31">
        <f>COUNTIF('BOM Atual ZPCS12'!F:F,B2590)+(1-(SUMIF(Invoice!$A:$A,$B2590,Invoice!$B:$B)/100000000000))</f>
        <v>1</v>
      </c>
      <c r="B2590" s="52" t="s">
        <v>1185</v>
      </c>
      <c r="C2590" s="44" t="s">
        <v>1186</v>
      </c>
      <c r="D2590" s="44" t="s">
        <v>145</v>
      </c>
      <c r="E2590" s="44" t="s">
        <v>51</v>
      </c>
      <c r="G2590" s="44">
        <v>1275</v>
      </c>
      <c r="H2590" s="44" t="s">
        <v>52</v>
      </c>
    </row>
    <row r="2591" spans="1:8">
      <c r="A2591" s="31">
        <f>COUNTIF('BOM Atual ZPCS12'!F:F,B2591)+(1-(SUMIF(Invoice!$A:$A,$B2591,Invoice!$B:$B)/100000000000))</f>
        <v>1</v>
      </c>
      <c r="B2591" s="52" t="s">
        <v>1214</v>
      </c>
      <c r="C2591" s="44" t="s">
        <v>1215</v>
      </c>
      <c r="D2591" s="44" t="s">
        <v>145</v>
      </c>
      <c r="E2591" s="44" t="s">
        <v>51</v>
      </c>
      <c r="G2591" s="44">
        <v>1276</v>
      </c>
      <c r="H2591" s="44" t="s">
        <v>52</v>
      </c>
    </row>
    <row r="2592" spans="1:8">
      <c r="A2592" s="31">
        <f>COUNTIF('BOM Atual ZPCS12'!F:F,B2592)+(1-(SUMIF(Invoice!$A:$A,$B2592,Invoice!$B:$B)/100000000000))</f>
        <v>1</v>
      </c>
      <c r="B2592" s="52" t="s">
        <v>1217</v>
      </c>
      <c r="C2592" s="44" t="s">
        <v>1218</v>
      </c>
      <c r="D2592" s="44" t="s">
        <v>145</v>
      </c>
      <c r="E2592" s="44" t="s">
        <v>51</v>
      </c>
      <c r="G2592" s="44">
        <v>1276</v>
      </c>
      <c r="H2592" s="44" t="s">
        <v>52</v>
      </c>
    </row>
    <row r="2593" spans="1:8">
      <c r="A2593" s="31">
        <f>COUNTIF('BOM Atual ZPCS12'!F:F,B2593)+(1-(SUMIF(Invoice!$A:$A,$B2593,Invoice!$B:$B)/100000000000))</f>
        <v>1</v>
      </c>
      <c r="B2593" s="52" t="s">
        <v>1219</v>
      </c>
      <c r="C2593" s="44" t="s">
        <v>1220</v>
      </c>
      <c r="D2593" s="44" t="s">
        <v>145</v>
      </c>
      <c r="E2593" s="44" t="s">
        <v>51</v>
      </c>
      <c r="G2593" s="44">
        <v>1276</v>
      </c>
      <c r="H2593" s="44" t="s">
        <v>52</v>
      </c>
    </row>
    <row r="2594" spans="1:8">
      <c r="A2594" s="31">
        <f>COUNTIF('BOM Atual ZPCS12'!F:F,B2594)+(1-(SUMIF(Invoice!$A:$A,$B2594,Invoice!$B:$B)/100000000000))</f>
        <v>1</v>
      </c>
      <c r="B2594" s="52" t="s">
        <v>1221</v>
      </c>
      <c r="C2594" s="44" t="s">
        <v>1222</v>
      </c>
      <c r="D2594" s="44" t="s">
        <v>145</v>
      </c>
      <c r="E2594" s="44" t="s">
        <v>51</v>
      </c>
      <c r="G2594" s="44">
        <v>1276</v>
      </c>
      <c r="H2594" s="44" t="s">
        <v>52</v>
      </c>
    </row>
    <row r="2595" spans="1:8">
      <c r="A2595" s="31">
        <f>COUNTIF('BOM Atual ZPCS12'!F:F,B2595)+(1-(SUMIF(Invoice!$A:$A,$B2595,Invoice!$B:$B)/100000000000))</f>
        <v>1</v>
      </c>
      <c r="B2595" s="52" t="s">
        <v>1278</v>
      </c>
      <c r="C2595" s="44" t="s">
        <v>1279</v>
      </c>
      <c r="D2595" s="44" t="s">
        <v>145</v>
      </c>
      <c r="E2595" s="44" t="s">
        <v>51</v>
      </c>
      <c r="G2595" s="44">
        <v>1277</v>
      </c>
      <c r="H2595" s="44" t="s">
        <v>52</v>
      </c>
    </row>
    <row r="2596" spans="1:8">
      <c r="A2596" s="31">
        <f>COUNTIF('BOM Atual ZPCS12'!F:F,B2596)+(1-(SUMIF(Invoice!$A:$A,$B2596,Invoice!$B:$B)/100000000000))</f>
        <v>1</v>
      </c>
      <c r="B2596" s="52" t="s">
        <v>1281</v>
      </c>
      <c r="C2596" s="44" t="s">
        <v>1282</v>
      </c>
      <c r="D2596" s="44" t="s">
        <v>145</v>
      </c>
      <c r="E2596" s="44" t="s">
        <v>51</v>
      </c>
      <c r="G2596" s="44">
        <v>1277</v>
      </c>
      <c r="H2596" s="44" t="s">
        <v>52</v>
      </c>
    </row>
    <row r="2597" spans="1:8">
      <c r="A2597" s="31">
        <f>COUNTIF('BOM Atual ZPCS12'!F:F,B2597)+(1-(SUMIF(Invoice!$A:$A,$B2597,Invoice!$B:$B)/100000000000))</f>
        <v>1</v>
      </c>
      <c r="B2597" s="52" t="s">
        <v>1283</v>
      </c>
      <c r="C2597" s="44" t="s">
        <v>1284</v>
      </c>
      <c r="D2597" s="44" t="s">
        <v>145</v>
      </c>
      <c r="E2597" s="44" t="s">
        <v>51</v>
      </c>
      <c r="G2597" s="44">
        <v>1277</v>
      </c>
      <c r="H2597" s="44" t="s">
        <v>52</v>
      </c>
    </row>
    <row r="2598" spans="1:8">
      <c r="A2598" s="31">
        <f>COUNTIF('BOM Atual ZPCS12'!F:F,B2598)+(1-(SUMIF(Invoice!$A:$A,$B2598,Invoice!$B:$B)/100000000000))</f>
        <v>1.9999999499999999</v>
      </c>
      <c r="B2598" s="52" t="s">
        <v>1299</v>
      </c>
      <c r="C2598" s="44" t="s">
        <v>1300</v>
      </c>
      <c r="D2598" s="44" t="s">
        <v>145</v>
      </c>
      <c r="E2598" s="44" t="s">
        <v>51</v>
      </c>
      <c r="G2598" s="44">
        <v>1278</v>
      </c>
      <c r="H2598" s="44" t="s">
        <v>52</v>
      </c>
    </row>
    <row r="2599" spans="1:8">
      <c r="A2599" s="31">
        <f>COUNTIF('BOM Atual ZPCS12'!F:F,B2599)+(1-(SUMIF(Invoice!$A:$A,$B2599,Invoice!$B:$B)/100000000000))</f>
        <v>2</v>
      </c>
      <c r="B2599" s="52" t="s">
        <v>1302</v>
      </c>
      <c r="C2599" s="44" t="s">
        <v>1303</v>
      </c>
      <c r="D2599" s="44" t="s">
        <v>145</v>
      </c>
      <c r="E2599" s="44" t="s">
        <v>51</v>
      </c>
      <c r="G2599" s="44">
        <v>1278</v>
      </c>
      <c r="H2599" s="44" t="s">
        <v>52</v>
      </c>
    </row>
    <row r="2600" spans="1:8">
      <c r="A2600" s="31">
        <f>COUNTIF('BOM Atual ZPCS12'!F:F,B2600)+(1-(SUMIF(Invoice!$A:$A,$B2600,Invoice!$B:$B)/100000000000))</f>
        <v>2</v>
      </c>
      <c r="B2600" s="52" t="s">
        <v>1304</v>
      </c>
      <c r="C2600" s="44" t="s">
        <v>1305</v>
      </c>
      <c r="D2600" s="44" t="s">
        <v>145</v>
      </c>
      <c r="E2600" s="44" t="s">
        <v>51</v>
      </c>
      <c r="G2600" s="44">
        <v>1278</v>
      </c>
      <c r="H2600" s="44" t="s">
        <v>52</v>
      </c>
    </row>
    <row r="2601" spans="1:8">
      <c r="A2601" s="31">
        <f>COUNTIF('BOM Atual ZPCS12'!F:F,B2601)+(1-(SUMIF(Invoice!$A:$A,$B2601,Invoice!$B:$B)/100000000000))</f>
        <v>2</v>
      </c>
      <c r="B2601" s="52" t="s">
        <v>1387</v>
      </c>
      <c r="C2601" s="44" t="s">
        <v>1388</v>
      </c>
      <c r="D2601" s="44" t="s">
        <v>145</v>
      </c>
      <c r="E2601" s="44" t="s">
        <v>51</v>
      </c>
      <c r="G2601" s="44">
        <v>1279</v>
      </c>
      <c r="H2601" s="44" t="s">
        <v>52</v>
      </c>
    </row>
    <row r="2602" spans="1:8">
      <c r="A2602" s="31">
        <f>COUNTIF('BOM Atual ZPCS12'!F:F,B2602)+(1-(SUMIF(Invoice!$A:$A,$B2602,Invoice!$B:$B)/100000000000))</f>
        <v>2</v>
      </c>
      <c r="B2602" s="52" t="s">
        <v>1390</v>
      </c>
      <c r="C2602" s="44" t="s">
        <v>1391</v>
      </c>
      <c r="D2602" s="44" t="s">
        <v>145</v>
      </c>
      <c r="E2602" s="44" t="s">
        <v>51</v>
      </c>
      <c r="G2602" s="44">
        <v>1279</v>
      </c>
      <c r="H2602" s="44" t="s">
        <v>52</v>
      </c>
    </row>
    <row r="2603" spans="1:8">
      <c r="A2603" s="31">
        <f>COUNTIF('BOM Atual ZPCS12'!F:F,B2603)+(1-(SUMIF(Invoice!$A:$A,$B2603,Invoice!$B:$B)/100000000000))</f>
        <v>1.99999985</v>
      </c>
      <c r="B2603" s="52" t="s">
        <v>1392</v>
      </c>
      <c r="C2603" s="44" t="s">
        <v>1393</v>
      </c>
      <c r="D2603" s="44" t="s">
        <v>145</v>
      </c>
      <c r="E2603" s="44" t="s">
        <v>51</v>
      </c>
      <c r="G2603" s="44">
        <v>1279</v>
      </c>
      <c r="H2603" s="44" t="s">
        <v>52</v>
      </c>
    </row>
    <row r="2604" spans="1:8">
      <c r="A2604" s="31">
        <f>COUNTIF('BOM Atual ZPCS12'!F:F,B2604)+(1-(SUMIF(Invoice!$A:$A,$B2604,Invoice!$B:$B)/100000000000))</f>
        <v>2</v>
      </c>
      <c r="B2604" s="52" t="s">
        <v>1394</v>
      </c>
      <c r="C2604" s="44" t="s">
        <v>1395</v>
      </c>
      <c r="D2604" s="44" t="s">
        <v>145</v>
      </c>
      <c r="E2604" s="44" t="s">
        <v>51</v>
      </c>
      <c r="G2604" s="44">
        <v>1279</v>
      </c>
      <c r="H2604" s="44" t="s">
        <v>52</v>
      </c>
    </row>
    <row r="2605" spans="1:8">
      <c r="A2605" s="31">
        <f>COUNTIF('BOM Atual ZPCS12'!F:F,B2605)+(1-(SUMIF(Invoice!$A:$A,$B2605,Invoice!$B:$B)/100000000000))</f>
        <v>1</v>
      </c>
      <c r="B2605" s="52" t="s">
        <v>1461</v>
      </c>
      <c r="C2605" s="44" t="s">
        <v>1462</v>
      </c>
      <c r="D2605" s="44" t="s">
        <v>145</v>
      </c>
      <c r="E2605" s="44" t="s">
        <v>51</v>
      </c>
      <c r="G2605" s="44">
        <v>1280</v>
      </c>
      <c r="H2605" s="44" t="s">
        <v>52</v>
      </c>
    </row>
    <row r="2606" spans="1:8">
      <c r="A2606" s="31">
        <f>COUNTIF('BOM Atual ZPCS12'!F:F,B2606)+(1-(SUMIF(Invoice!$A:$A,$B2606,Invoice!$B:$B)/100000000000))</f>
        <v>1</v>
      </c>
      <c r="B2606" s="52" t="s">
        <v>1464</v>
      </c>
      <c r="C2606" s="44" t="s">
        <v>1465</v>
      </c>
      <c r="D2606" s="44" t="s">
        <v>145</v>
      </c>
      <c r="E2606" s="44" t="s">
        <v>51</v>
      </c>
      <c r="G2606" s="44">
        <v>1280</v>
      </c>
      <c r="H2606" s="44" t="s">
        <v>52</v>
      </c>
    </row>
    <row r="2607" spans="1:8">
      <c r="A2607" s="31">
        <f>COUNTIF('BOM Atual ZPCS12'!F:F,B2607)+(1-(SUMIF(Invoice!$A:$A,$B2607,Invoice!$B:$B)/100000000000))</f>
        <v>1</v>
      </c>
      <c r="B2607" s="52" t="s">
        <v>1466</v>
      </c>
      <c r="C2607" s="44" t="s">
        <v>1467</v>
      </c>
      <c r="D2607" s="44" t="s">
        <v>145</v>
      </c>
      <c r="E2607" s="44" t="s">
        <v>51</v>
      </c>
      <c r="G2607" s="44">
        <v>1280</v>
      </c>
      <c r="H2607" s="44" t="s">
        <v>52</v>
      </c>
    </row>
    <row r="2608" spans="1:8">
      <c r="A2608" s="31">
        <f>COUNTIF('BOM Atual ZPCS12'!F:F,B2608)+(1-(SUMIF(Invoice!$A:$A,$B2608,Invoice!$B:$B)/100000000000))</f>
        <v>1</v>
      </c>
      <c r="B2608" s="52" t="s">
        <v>1468</v>
      </c>
      <c r="C2608" s="44" t="s">
        <v>1469</v>
      </c>
      <c r="D2608" s="44" t="s">
        <v>145</v>
      </c>
      <c r="E2608" s="44" t="s">
        <v>51</v>
      </c>
      <c r="G2608" s="44">
        <v>1280</v>
      </c>
      <c r="H2608" s="44" t="s">
        <v>52</v>
      </c>
    </row>
    <row r="2609" spans="1:8">
      <c r="A2609" s="31">
        <f>COUNTIF('BOM Atual ZPCS12'!F:F,B2609)+(1-(SUMIF(Invoice!$A:$A,$B2609,Invoice!$B:$B)/100000000000))</f>
        <v>1</v>
      </c>
      <c r="B2609" s="52" t="s">
        <v>1470</v>
      </c>
      <c r="C2609" s="44" t="s">
        <v>1471</v>
      </c>
      <c r="D2609" s="44" t="s">
        <v>145</v>
      </c>
      <c r="E2609" s="44" t="s">
        <v>51</v>
      </c>
      <c r="G2609" s="44">
        <v>1280</v>
      </c>
      <c r="H2609" s="44" t="s">
        <v>52</v>
      </c>
    </row>
    <row r="2610" spans="1:8">
      <c r="A2610" s="31">
        <f>COUNTIF('BOM Atual ZPCS12'!F:F,B2610)+(1-(SUMIF(Invoice!$A:$A,$B2610,Invoice!$B:$B)/100000000000))</f>
        <v>2</v>
      </c>
      <c r="B2610" s="52" t="s">
        <v>1506</v>
      </c>
      <c r="C2610" s="44" t="s">
        <v>1507</v>
      </c>
      <c r="D2610" s="44" t="s">
        <v>145</v>
      </c>
      <c r="E2610" s="44" t="s">
        <v>51</v>
      </c>
      <c r="G2610" s="44">
        <v>1281</v>
      </c>
      <c r="H2610" s="44" t="s">
        <v>52</v>
      </c>
    </row>
    <row r="2611" spans="1:8">
      <c r="A2611" s="31">
        <f>COUNTIF('BOM Atual ZPCS12'!F:F,B2611)+(1-(SUMIF(Invoice!$A:$A,$B2611,Invoice!$B:$B)/100000000000))</f>
        <v>2</v>
      </c>
      <c r="B2611" s="52" t="s">
        <v>1508</v>
      </c>
      <c r="C2611" s="44" t="s">
        <v>1509</v>
      </c>
      <c r="D2611" s="44" t="s">
        <v>145</v>
      </c>
      <c r="E2611" s="44" t="s">
        <v>51</v>
      </c>
      <c r="G2611" s="44">
        <v>1281</v>
      </c>
      <c r="H2611" s="44" t="s">
        <v>52</v>
      </c>
    </row>
    <row r="2612" spans="1:8">
      <c r="A2612" s="31">
        <f>COUNTIF('BOM Atual ZPCS12'!F:F,B2612)+(1-(SUMIF(Invoice!$A:$A,$B2612,Invoice!$B:$B)/100000000000))</f>
        <v>1.9999999000000002</v>
      </c>
      <c r="B2612" s="52" t="s">
        <v>1510</v>
      </c>
      <c r="C2612" s="44" t="s">
        <v>1511</v>
      </c>
      <c r="D2612" s="44" t="s">
        <v>145</v>
      </c>
      <c r="E2612" s="44" t="s">
        <v>51</v>
      </c>
      <c r="G2612" s="44">
        <v>1281</v>
      </c>
      <c r="H2612" s="44" t="s">
        <v>52</v>
      </c>
    </row>
    <row r="2613" spans="1:8">
      <c r="A2613" s="31">
        <f>COUNTIF('BOM Atual ZPCS12'!F:F,B2613)+(1-(SUMIF(Invoice!$A:$A,$B2613,Invoice!$B:$B)/100000000000))</f>
        <v>2</v>
      </c>
      <c r="B2613" s="52" t="s">
        <v>1512</v>
      </c>
      <c r="C2613" s="44" t="s">
        <v>1513</v>
      </c>
      <c r="D2613" s="44" t="s">
        <v>145</v>
      </c>
      <c r="E2613" s="44" t="s">
        <v>51</v>
      </c>
      <c r="G2613" s="44">
        <v>1281</v>
      </c>
      <c r="H2613" s="44" t="s">
        <v>52</v>
      </c>
    </row>
    <row r="2614" spans="1:8">
      <c r="A2614" s="31">
        <f>COUNTIF('BOM Atual ZPCS12'!F:F,B2614)+(1-(SUMIF(Invoice!$A:$A,$B2614,Invoice!$B:$B)/100000000000))</f>
        <v>1</v>
      </c>
      <c r="B2614" s="52" t="s">
        <v>1532</v>
      </c>
      <c r="C2614" s="44" t="s">
        <v>1533</v>
      </c>
      <c r="D2614" s="44" t="s">
        <v>145</v>
      </c>
      <c r="E2614" s="44" t="s">
        <v>51</v>
      </c>
      <c r="G2614" s="44">
        <v>1282</v>
      </c>
      <c r="H2614" s="44" t="s">
        <v>52</v>
      </c>
    </row>
    <row r="2615" spans="1:8">
      <c r="A2615" s="31">
        <f>COUNTIF('BOM Atual ZPCS12'!F:F,B2615)+(1-(SUMIF(Invoice!$A:$A,$B2615,Invoice!$B:$B)/100000000000))</f>
        <v>1</v>
      </c>
      <c r="B2615" s="52" t="s">
        <v>1535</v>
      </c>
      <c r="C2615" s="44" t="s">
        <v>1536</v>
      </c>
      <c r="D2615" s="44" t="s">
        <v>145</v>
      </c>
      <c r="E2615" s="44" t="s">
        <v>51</v>
      </c>
      <c r="G2615" s="44">
        <v>1282</v>
      </c>
      <c r="H2615" s="44" t="s">
        <v>52</v>
      </c>
    </row>
    <row r="2616" spans="1:8">
      <c r="A2616" s="31">
        <f>COUNTIF('BOM Atual ZPCS12'!F:F,B2616)+(1-(SUMIF(Invoice!$A:$A,$B2616,Invoice!$B:$B)/100000000000))</f>
        <v>1</v>
      </c>
      <c r="B2616" s="52" t="s">
        <v>1537</v>
      </c>
      <c r="C2616" s="44" t="s">
        <v>1538</v>
      </c>
      <c r="D2616" s="44" t="s">
        <v>145</v>
      </c>
      <c r="E2616" s="44" t="s">
        <v>51</v>
      </c>
      <c r="G2616" s="44">
        <v>1282</v>
      </c>
      <c r="H2616" s="44" t="s">
        <v>52</v>
      </c>
    </row>
    <row r="2617" spans="1:8">
      <c r="A2617" s="31">
        <f>COUNTIF('BOM Atual ZPCS12'!F:F,B2617)+(1-(SUMIF(Invoice!$A:$A,$B2617,Invoice!$B:$B)/100000000000))</f>
        <v>1</v>
      </c>
      <c r="B2617" s="52" t="s">
        <v>1539</v>
      </c>
      <c r="C2617" s="44" t="s">
        <v>1540</v>
      </c>
      <c r="D2617" s="44" t="s">
        <v>145</v>
      </c>
      <c r="E2617" s="44" t="s">
        <v>51</v>
      </c>
      <c r="G2617" s="44">
        <v>1282</v>
      </c>
      <c r="H2617" s="44" t="s">
        <v>52</v>
      </c>
    </row>
    <row r="2618" spans="1:8">
      <c r="A2618" s="31">
        <f>COUNTIF('BOM Atual ZPCS12'!F:F,B2618)+(1-(SUMIF(Invoice!$A:$A,$B2618,Invoice!$B:$B)/100000000000))</f>
        <v>2</v>
      </c>
      <c r="B2618" s="52" t="s">
        <v>1691</v>
      </c>
      <c r="C2618" s="44" t="s">
        <v>5598</v>
      </c>
      <c r="D2618" s="44" t="s">
        <v>145</v>
      </c>
      <c r="E2618" s="44" t="s">
        <v>51</v>
      </c>
      <c r="G2618" s="44">
        <v>1283</v>
      </c>
      <c r="H2618" s="44" t="s">
        <v>52</v>
      </c>
    </row>
    <row r="2619" spans="1:8">
      <c r="A2619" s="31">
        <f>COUNTIF('BOM Atual ZPCS12'!F:F,B2619)+(1-(SUMIF(Invoice!$A:$A,$B2619,Invoice!$B:$B)/100000000000))</f>
        <v>2</v>
      </c>
      <c r="B2619" s="52" t="s">
        <v>1694</v>
      </c>
      <c r="C2619" s="44" t="s">
        <v>5598</v>
      </c>
      <c r="D2619" s="44" t="s">
        <v>145</v>
      </c>
      <c r="E2619" s="44" t="s">
        <v>51</v>
      </c>
      <c r="G2619" s="44">
        <v>1283</v>
      </c>
      <c r="H2619" s="44" t="s">
        <v>52</v>
      </c>
    </row>
    <row r="2620" spans="1:8">
      <c r="A2620" s="31">
        <f>COUNTIF('BOM Atual ZPCS12'!F:F,B2620)+(1-(SUMIF(Invoice!$A:$A,$B2620,Invoice!$B:$B)/100000000000))</f>
        <v>2</v>
      </c>
      <c r="B2620" s="52" t="s">
        <v>1695</v>
      </c>
      <c r="C2620" s="44" t="s">
        <v>5598</v>
      </c>
      <c r="D2620" s="44" t="s">
        <v>145</v>
      </c>
      <c r="E2620" s="44" t="s">
        <v>51</v>
      </c>
      <c r="G2620" s="44">
        <v>1283</v>
      </c>
      <c r="H2620" s="44" t="s">
        <v>52</v>
      </c>
    </row>
    <row r="2621" spans="1:8">
      <c r="A2621" s="31">
        <f>COUNTIF('BOM Atual ZPCS12'!F:F,B2621)+(1-(SUMIF(Invoice!$A:$A,$B2621,Invoice!$B:$B)/100000000000))</f>
        <v>1.99999996</v>
      </c>
      <c r="B2621" s="52" t="s">
        <v>1696</v>
      </c>
      <c r="C2621" s="44" t="s">
        <v>1697</v>
      </c>
      <c r="D2621" s="44" t="s">
        <v>145</v>
      </c>
      <c r="E2621" s="44" t="s">
        <v>51</v>
      </c>
      <c r="G2621" s="44">
        <v>1283</v>
      </c>
      <c r="H2621" s="44" t="s">
        <v>52</v>
      </c>
    </row>
    <row r="2622" spans="1:8">
      <c r="A2622" s="31">
        <f>COUNTIF('BOM Atual ZPCS12'!F:F,B2622)+(1-(SUMIF(Invoice!$A:$A,$B2622,Invoice!$B:$B)/100000000000))</f>
        <v>1.99999992</v>
      </c>
      <c r="B2622" s="52" t="s">
        <v>1758</v>
      </c>
      <c r="C2622" s="44" t="s">
        <v>1759</v>
      </c>
      <c r="D2622" s="44" t="s">
        <v>145</v>
      </c>
      <c r="E2622" s="44" t="s">
        <v>51</v>
      </c>
      <c r="G2622" s="44">
        <v>1284</v>
      </c>
      <c r="H2622" s="44" t="s">
        <v>52</v>
      </c>
    </row>
    <row r="2623" spans="1:8">
      <c r="A2623" s="31">
        <f>COUNTIF('BOM Atual ZPCS12'!F:F,B2623)+(1-(SUMIF(Invoice!$A:$A,$B2623,Invoice!$B:$B)/100000000000))</f>
        <v>2</v>
      </c>
      <c r="B2623" s="52" t="s">
        <v>1761</v>
      </c>
      <c r="C2623" s="44" t="s">
        <v>1762</v>
      </c>
      <c r="D2623" s="44" t="s">
        <v>145</v>
      </c>
      <c r="E2623" s="44" t="s">
        <v>51</v>
      </c>
      <c r="G2623" s="44">
        <v>1284</v>
      </c>
      <c r="H2623" s="44" t="s">
        <v>52</v>
      </c>
    </row>
    <row r="2624" spans="1:8">
      <c r="A2624" s="31">
        <f>COUNTIF('BOM Atual ZPCS12'!F:F,B2624)+(1-(SUMIF(Invoice!$A:$A,$B2624,Invoice!$B:$B)/100000000000))</f>
        <v>2</v>
      </c>
      <c r="B2624" s="52" t="s">
        <v>1763</v>
      </c>
      <c r="C2624" s="44" t="s">
        <v>1764</v>
      </c>
      <c r="D2624" s="44" t="s">
        <v>145</v>
      </c>
      <c r="E2624" s="44" t="s">
        <v>51</v>
      </c>
      <c r="G2624" s="44">
        <v>1284</v>
      </c>
      <c r="H2624" s="44" t="s">
        <v>52</v>
      </c>
    </row>
    <row r="2625" spans="1:8">
      <c r="A2625" s="31">
        <f>COUNTIF('BOM Atual ZPCS12'!F:F,B2625)+(1-(SUMIF(Invoice!$A:$A,$B2625,Invoice!$B:$B)/100000000000))</f>
        <v>1.9999999808</v>
      </c>
      <c r="B2625" s="52" t="s">
        <v>1771</v>
      </c>
      <c r="C2625" s="44" t="s">
        <v>1772</v>
      </c>
      <c r="D2625" s="44" t="s">
        <v>145</v>
      </c>
      <c r="E2625" s="44" t="s">
        <v>51</v>
      </c>
      <c r="G2625" s="44">
        <v>1285</v>
      </c>
      <c r="H2625" s="44" t="s">
        <v>52</v>
      </c>
    </row>
    <row r="2626" spans="1:8">
      <c r="A2626" s="31">
        <f>COUNTIF('BOM Atual ZPCS12'!F:F,B2626)+(1-(SUMIF(Invoice!$A:$A,$B2626,Invoice!$B:$B)/100000000000))</f>
        <v>2</v>
      </c>
      <c r="B2626" s="52" t="s">
        <v>1774</v>
      </c>
      <c r="C2626" s="44" t="s">
        <v>1775</v>
      </c>
      <c r="D2626" s="44" t="s">
        <v>145</v>
      </c>
      <c r="E2626" s="44" t="s">
        <v>51</v>
      </c>
      <c r="G2626" s="44">
        <v>1285</v>
      </c>
      <c r="H2626" s="44" t="s">
        <v>52</v>
      </c>
    </row>
    <row r="2627" spans="1:8">
      <c r="A2627" s="31">
        <f>COUNTIF('BOM Atual ZPCS12'!F:F,B2627)+(1-(SUMIF(Invoice!$A:$A,$B2627,Invoice!$B:$B)/100000000000))</f>
        <v>2</v>
      </c>
      <c r="B2627" s="52" t="s">
        <v>1776</v>
      </c>
      <c r="C2627" s="44" t="s">
        <v>1777</v>
      </c>
      <c r="D2627" s="44" t="s">
        <v>145</v>
      </c>
      <c r="E2627" s="44" t="s">
        <v>51</v>
      </c>
      <c r="G2627" s="44">
        <v>1286</v>
      </c>
      <c r="H2627" s="44" t="s">
        <v>52</v>
      </c>
    </row>
    <row r="2628" spans="1:8">
      <c r="A2628" s="31">
        <f>COUNTIF('BOM Atual ZPCS12'!F:F,B2628)+(1-(SUMIF(Invoice!$A:$A,$B2628,Invoice!$B:$B)/100000000000))</f>
        <v>1.99999996544</v>
      </c>
      <c r="B2628" s="52" t="s">
        <v>1779</v>
      </c>
      <c r="C2628" s="44" t="s">
        <v>1777</v>
      </c>
      <c r="D2628" s="44" t="s">
        <v>145</v>
      </c>
      <c r="E2628" s="44" t="s">
        <v>51</v>
      </c>
      <c r="G2628" s="44">
        <v>1286</v>
      </c>
      <c r="H2628" s="44" t="s">
        <v>52</v>
      </c>
    </row>
    <row r="2629" spans="1:8">
      <c r="A2629" s="31">
        <f>COUNTIF('BOM Atual ZPCS12'!F:F,B2629)+(1-(SUMIF(Invoice!$A:$A,$B2629,Invoice!$B:$B)/100000000000))</f>
        <v>1</v>
      </c>
      <c r="B2629" s="52" t="s">
        <v>1825</v>
      </c>
      <c r="C2629" s="44" t="s">
        <v>5599</v>
      </c>
      <c r="D2629" s="44" t="s">
        <v>145</v>
      </c>
      <c r="E2629" s="44" t="s">
        <v>51</v>
      </c>
      <c r="G2629" s="44">
        <v>1290</v>
      </c>
      <c r="H2629" s="44" t="s">
        <v>52</v>
      </c>
    </row>
    <row r="2630" spans="1:8">
      <c r="A2630" s="31">
        <f>COUNTIF('BOM Atual ZPCS12'!F:F,B2630)+(1-(SUMIF(Invoice!$A:$A,$B2630,Invoice!$B:$B)/100000000000))</f>
        <v>1</v>
      </c>
      <c r="B2630" s="52" t="s">
        <v>1826</v>
      </c>
      <c r="C2630" s="44" t="s">
        <v>5600</v>
      </c>
      <c r="D2630" s="44" t="s">
        <v>145</v>
      </c>
      <c r="E2630" s="44" t="s">
        <v>51</v>
      </c>
      <c r="G2630" s="44">
        <v>1290</v>
      </c>
      <c r="H2630" s="44" t="s">
        <v>52</v>
      </c>
    </row>
    <row r="2631" spans="1:8">
      <c r="A2631" s="31">
        <f>COUNTIF('BOM Atual ZPCS12'!F:F,B2631)+(1-(SUMIF(Invoice!$A:$A,$B2631,Invoice!$B:$B)/100000000000))</f>
        <v>1</v>
      </c>
      <c r="B2631" s="52" t="s">
        <v>1827</v>
      </c>
      <c r="C2631" s="44" t="s">
        <v>5601</v>
      </c>
      <c r="D2631" s="44" t="s">
        <v>145</v>
      </c>
      <c r="E2631" s="44" t="s">
        <v>51</v>
      </c>
      <c r="G2631" s="44">
        <v>1290</v>
      </c>
      <c r="H2631" s="44" t="s">
        <v>52</v>
      </c>
    </row>
    <row r="2632" spans="1:8">
      <c r="A2632" s="31">
        <f>COUNTIF('BOM Atual ZPCS12'!F:F,B2632)+(1-(SUMIF(Invoice!$A:$A,$B2632,Invoice!$B:$B)/100000000000))</f>
        <v>1</v>
      </c>
      <c r="B2632" s="52" t="s">
        <v>1828</v>
      </c>
      <c r="C2632" s="44" t="s">
        <v>5602</v>
      </c>
      <c r="D2632" s="44" t="s">
        <v>145</v>
      </c>
      <c r="E2632" s="44" t="s">
        <v>51</v>
      </c>
      <c r="G2632" s="44">
        <v>1290</v>
      </c>
      <c r="H2632" s="44" t="s">
        <v>52</v>
      </c>
    </row>
    <row r="2633" spans="1:8">
      <c r="A2633" s="31">
        <f>COUNTIF('BOM Atual ZPCS12'!F:F,B2633)+(1-(SUMIF(Invoice!$A:$A,$B2633,Invoice!$B:$B)/100000000000))</f>
        <v>2</v>
      </c>
      <c r="B2633" s="52" t="s">
        <v>1829</v>
      </c>
      <c r="C2633" s="44" t="s">
        <v>1830</v>
      </c>
      <c r="D2633" s="44" t="s">
        <v>145</v>
      </c>
      <c r="E2633" s="44" t="s">
        <v>51</v>
      </c>
      <c r="G2633" s="44">
        <v>1291</v>
      </c>
      <c r="H2633" s="44" t="s">
        <v>52</v>
      </c>
    </row>
    <row r="2634" spans="1:8">
      <c r="A2634" s="31">
        <f>COUNTIF('BOM Atual ZPCS12'!F:F,B2634)+(1-(SUMIF(Invoice!$A:$A,$B2634,Invoice!$B:$B)/100000000000))</f>
        <v>2</v>
      </c>
      <c r="B2634" s="52" t="s">
        <v>1831</v>
      </c>
      <c r="C2634" s="44" t="s">
        <v>1830</v>
      </c>
      <c r="D2634" s="44" t="s">
        <v>145</v>
      </c>
      <c r="E2634" s="44" t="s">
        <v>51</v>
      </c>
      <c r="G2634" s="44">
        <v>1291</v>
      </c>
      <c r="H2634" s="44" t="s">
        <v>52</v>
      </c>
    </row>
    <row r="2635" spans="1:8">
      <c r="A2635" s="31">
        <f>COUNTIF('BOM Atual ZPCS12'!F:F,B2635)+(1-(SUMIF(Invoice!$A:$A,$B2635,Invoice!$B:$B)/100000000000))</f>
        <v>1.999999968</v>
      </c>
      <c r="B2635" s="52" t="s">
        <v>1832</v>
      </c>
      <c r="C2635" s="44" t="s">
        <v>1830</v>
      </c>
      <c r="D2635" s="44" t="s">
        <v>145</v>
      </c>
      <c r="E2635" s="44" t="s">
        <v>51</v>
      </c>
      <c r="G2635" s="44">
        <v>1291</v>
      </c>
      <c r="H2635" s="44" t="s">
        <v>52</v>
      </c>
    </row>
    <row r="2636" spans="1:8">
      <c r="A2636" s="31">
        <f>COUNTIF('BOM Atual ZPCS12'!F:F,B2636)+(1-(SUMIF(Invoice!$A:$A,$B2636,Invoice!$B:$B)/100000000000))</f>
        <v>2</v>
      </c>
      <c r="B2636" s="52" t="s">
        <v>1835</v>
      </c>
      <c r="C2636" s="44" t="s">
        <v>1836</v>
      </c>
      <c r="D2636" s="44" t="s">
        <v>145</v>
      </c>
      <c r="E2636" s="44" t="s">
        <v>51</v>
      </c>
      <c r="G2636" s="44">
        <v>1292</v>
      </c>
      <c r="H2636" s="44" t="s">
        <v>52</v>
      </c>
    </row>
    <row r="2637" spans="1:8">
      <c r="A2637" s="31">
        <f>COUNTIF('BOM Atual ZPCS12'!F:F,B2637)+(1-(SUMIF(Invoice!$A:$A,$B2637,Invoice!$B:$B)/100000000000))</f>
        <v>2</v>
      </c>
      <c r="B2637" s="52" t="s">
        <v>1838</v>
      </c>
      <c r="C2637" s="44" t="s">
        <v>1839</v>
      </c>
      <c r="D2637" s="44" t="s">
        <v>145</v>
      </c>
      <c r="E2637" s="44" t="s">
        <v>51</v>
      </c>
      <c r="G2637" s="44">
        <v>1292</v>
      </c>
      <c r="H2637" s="44" t="s">
        <v>52</v>
      </c>
    </row>
    <row r="2638" spans="1:8">
      <c r="A2638" s="31">
        <f>COUNTIF('BOM Atual ZPCS12'!F:F,B2638)+(1-(SUMIF(Invoice!$A:$A,$B2638,Invoice!$B:$B)/100000000000))</f>
        <v>1.99999996</v>
      </c>
      <c r="B2638" s="52" t="s">
        <v>1840</v>
      </c>
      <c r="C2638" s="44" t="s">
        <v>1841</v>
      </c>
      <c r="D2638" s="44" t="s">
        <v>145</v>
      </c>
      <c r="E2638" s="44" t="s">
        <v>51</v>
      </c>
      <c r="G2638" s="44">
        <v>1292</v>
      </c>
      <c r="H2638" s="44" t="s">
        <v>52</v>
      </c>
    </row>
    <row r="2639" spans="1:8">
      <c r="A2639" s="31">
        <f>COUNTIF('BOM Atual ZPCS12'!F:F,B2639)+(1-(SUMIF(Invoice!$A:$A,$B2639,Invoice!$B:$B)/100000000000))</f>
        <v>1.9999999000000002</v>
      </c>
      <c r="B2639" s="52" t="s">
        <v>1862</v>
      </c>
      <c r="C2639" s="44" t="s">
        <v>1863</v>
      </c>
      <c r="D2639" s="44" t="s">
        <v>145</v>
      </c>
      <c r="E2639" s="44" t="s">
        <v>51</v>
      </c>
      <c r="G2639" s="44">
        <v>1293</v>
      </c>
      <c r="H2639" s="44" t="s">
        <v>52</v>
      </c>
    </row>
    <row r="2640" spans="1:8">
      <c r="A2640" s="31">
        <f>COUNTIF('BOM Atual ZPCS12'!F:F,B2640)+(1-(SUMIF(Invoice!$A:$A,$B2640,Invoice!$B:$B)/100000000000))</f>
        <v>2</v>
      </c>
      <c r="B2640" s="52" t="s">
        <v>1864</v>
      </c>
      <c r="C2640" s="44" t="s">
        <v>1865</v>
      </c>
      <c r="D2640" s="44" t="s">
        <v>145</v>
      </c>
      <c r="E2640" s="44" t="s">
        <v>51</v>
      </c>
      <c r="G2640" s="44">
        <v>1293</v>
      </c>
      <c r="H2640" s="44" t="s">
        <v>52</v>
      </c>
    </row>
    <row r="2641" spans="1:8">
      <c r="A2641" s="31">
        <f>COUNTIF('BOM Atual ZPCS12'!F:F,B2641)+(1-(SUMIF(Invoice!$A:$A,$B2641,Invoice!$B:$B)/100000000000))</f>
        <v>2</v>
      </c>
      <c r="B2641" s="52" t="s">
        <v>1866</v>
      </c>
      <c r="C2641" s="44" t="s">
        <v>1867</v>
      </c>
      <c r="D2641" s="44" t="s">
        <v>145</v>
      </c>
      <c r="E2641" s="44" t="s">
        <v>51</v>
      </c>
      <c r="G2641" s="44">
        <v>1293</v>
      </c>
      <c r="H2641" s="44" t="s">
        <v>52</v>
      </c>
    </row>
    <row r="2642" spans="1:8">
      <c r="A2642" s="31">
        <f>COUNTIF('BOM Atual ZPCS12'!F:F,B2642)+(1-(SUMIF(Invoice!$A:$A,$B2642,Invoice!$B:$B)/100000000000))</f>
        <v>1.9999999800000001</v>
      </c>
      <c r="B2642" s="52" t="s">
        <v>1951</v>
      </c>
      <c r="C2642" s="44" t="s">
        <v>1952</v>
      </c>
      <c r="D2642" s="44" t="s">
        <v>145</v>
      </c>
      <c r="E2642" s="44" t="s">
        <v>51</v>
      </c>
      <c r="G2642" s="44">
        <v>1294</v>
      </c>
      <c r="H2642" s="44" t="s">
        <v>52</v>
      </c>
    </row>
    <row r="2643" spans="1:8">
      <c r="A2643" s="31">
        <f>COUNTIF('BOM Atual ZPCS12'!F:F,B2643)+(1-(SUMIF(Invoice!$A:$A,$B2643,Invoice!$B:$B)/100000000000))</f>
        <v>2</v>
      </c>
      <c r="B2643" s="52" t="s">
        <v>1953</v>
      </c>
      <c r="C2643" s="44" t="s">
        <v>1954</v>
      </c>
      <c r="D2643" s="44" t="s">
        <v>145</v>
      </c>
      <c r="E2643" s="44" t="s">
        <v>51</v>
      </c>
      <c r="G2643" s="44">
        <v>1294</v>
      </c>
      <c r="H2643" s="44" t="s">
        <v>52</v>
      </c>
    </row>
    <row r="2644" spans="1:8">
      <c r="A2644" s="31">
        <f>COUNTIF('BOM Atual ZPCS12'!F:F,B2644)+(1-(SUMIF(Invoice!$A:$A,$B2644,Invoice!$B:$B)/100000000000))</f>
        <v>1.9999999819999998</v>
      </c>
      <c r="B2644" s="52" t="s">
        <v>1961</v>
      </c>
      <c r="C2644" s="44" t="s">
        <v>1962</v>
      </c>
      <c r="D2644" s="44" t="s">
        <v>145</v>
      </c>
      <c r="E2644" s="44" t="s">
        <v>51</v>
      </c>
      <c r="G2644" s="44">
        <v>1295</v>
      </c>
      <c r="H2644" s="44" t="s">
        <v>52</v>
      </c>
    </row>
    <row r="2645" spans="1:8">
      <c r="A2645" s="31">
        <f>COUNTIF('BOM Atual ZPCS12'!F:F,B2645)+(1-(SUMIF(Invoice!$A:$A,$B2645,Invoice!$B:$B)/100000000000))</f>
        <v>2</v>
      </c>
      <c r="B2645" s="52" t="s">
        <v>1963</v>
      </c>
      <c r="C2645" s="44" t="s">
        <v>1964</v>
      </c>
      <c r="D2645" s="44" t="s">
        <v>145</v>
      </c>
      <c r="E2645" s="44" t="s">
        <v>51</v>
      </c>
      <c r="G2645" s="44">
        <v>1295</v>
      </c>
      <c r="H2645" s="44" t="s">
        <v>52</v>
      </c>
    </row>
    <row r="2646" spans="1:8">
      <c r="A2646" s="31">
        <f>COUNTIF('BOM Atual ZPCS12'!F:F,B2646)+(1-(SUMIF(Invoice!$A:$A,$B2646,Invoice!$B:$B)/100000000000))</f>
        <v>2</v>
      </c>
      <c r="B2646" s="52" t="s">
        <v>1965</v>
      </c>
      <c r="C2646" s="44" t="s">
        <v>1966</v>
      </c>
      <c r="D2646" s="44" t="s">
        <v>145</v>
      </c>
      <c r="E2646" s="44" t="s">
        <v>51</v>
      </c>
      <c r="G2646" s="44">
        <v>1295</v>
      </c>
      <c r="H2646" s="44" t="s">
        <v>52</v>
      </c>
    </row>
    <row r="2647" spans="1:8">
      <c r="A2647" s="31">
        <f>COUNTIF('BOM Atual ZPCS12'!F:F,B2647)+(1-(SUMIF(Invoice!$A:$A,$B2647,Invoice!$B:$B)/100000000000))</f>
        <v>1.99999998432</v>
      </c>
      <c r="B2647" s="52" t="s">
        <v>5603</v>
      </c>
      <c r="C2647" s="44" t="s">
        <v>5604</v>
      </c>
      <c r="D2647" s="44" t="s">
        <v>145</v>
      </c>
      <c r="E2647" s="44" t="s">
        <v>51</v>
      </c>
      <c r="G2647" s="44">
        <v>1297</v>
      </c>
      <c r="H2647" s="44" t="s">
        <v>52</v>
      </c>
    </row>
    <row r="2648" spans="1:8">
      <c r="A2648" s="31">
        <f>COUNTIF('BOM Atual ZPCS12'!F:F,B2648)+(1-(SUMIF(Invoice!$A:$A,$B2648,Invoice!$B:$B)/100000000000))</f>
        <v>2</v>
      </c>
      <c r="B2648" s="52" t="s">
        <v>5605</v>
      </c>
      <c r="C2648" s="44" t="s">
        <v>5606</v>
      </c>
      <c r="D2648" s="44" t="s">
        <v>145</v>
      </c>
      <c r="E2648" s="44" t="s">
        <v>51</v>
      </c>
      <c r="G2648" s="44">
        <v>1297</v>
      </c>
      <c r="H2648" s="44" t="s">
        <v>52</v>
      </c>
    </row>
    <row r="2649" spans="1:8">
      <c r="A2649" s="31">
        <f>COUNTIF('BOM Atual ZPCS12'!F:F,B2649)+(1-(SUMIF(Invoice!$A:$A,$B2649,Invoice!$B:$B)/100000000000))</f>
        <v>2</v>
      </c>
      <c r="B2649" s="52" t="s">
        <v>5607</v>
      </c>
      <c r="C2649" s="44" t="s">
        <v>5608</v>
      </c>
      <c r="D2649" s="44" t="s">
        <v>145</v>
      </c>
      <c r="E2649" s="44" t="s">
        <v>51</v>
      </c>
      <c r="G2649" s="44">
        <v>1298</v>
      </c>
      <c r="H2649" s="44" t="s">
        <v>52</v>
      </c>
    </row>
    <row r="2650" spans="1:8">
      <c r="A2650" s="31">
        <f>COUNTIF('BOM Atual ZPCS12'!F:F,B2650)+(1-(SUMIF(Invoice!$A:$A,$B2650,Invoice!$B:$B)/100000000000))</f>
        <v>1.9999999846400001</v>
      </c>
      <c r="B2650" s="52" t="s">
        <v>5609</v>
      </c>
      <c r="C2650" s="44" t="s">
        <v>5610</v>
      </c>
      <c r="D2650" s="44" t="s">
        <v>145</v>
      </c>
      <c r="E2650" s="44" t="s">
        <v>51</v>
      </c>
      <c r="G2650" s="44">
        <v>1298</v>
      </c>
      <c r="H2650" s="44" t="s">
        <v>52</v>
      </c>
    </row>
    <row r="2651" spans="1:8">
      <c r="A2651" s="31">
        <f>COUNTIF('BOM Atual ZPCS12'!F:F,B2651)+(1-(SUMIF(Invoice!$A:$A,$B2651,Invoice!$B:$B)/100000000000))</f>
        <v>1.9999999832099999</v>
      </c>
      <c r="B2651" s="52" t="s">
        <v>5611</v>
      </c>
      <c r="C2651" s="44" t="s">
        <v>5612</v>
      </c>
      <c r="D2651" s="44" t="s">
        <v>145</v>
      </c>
      <c r="E2651" s="44" t="s">
        <v>51</v>
      </c>
      <c r="G2651" s="44">
        <v>1299</v>
      </c>
      <c r="H2651" s="44" t="s">
        <v>52</v>
      </c>
    </row>
    <row r="2652" spans="1:8">
      <c r="A2652" s="31">
        <f>COUNTIF('BOM Atual ZPCS12'!F:F,B2652)+(1-(SUMIF(Invoice!$A:$A,$B2652,Invoice!$B:$B)/100000000000))</f>
        <v>2</v>
      </c>
      <c r="B2652" s="52" t="s">
        <v>5613</v>
      </c>
      <c r="C2652" s="44" t="s">
        <v>5614</v>
      </c>
      <c r="D2652" s="44" t="s">
        <v>145</v>
      </c>
      <c r="E2652" s="44" t="s">
        <v>51</v>
      </c>
      <c r="G2652" s="44">
        <v>1299</v>
      </c>
      <c r="H2652" s="44" t="s">
        <v>52</v>
      </c>
    </row>
    <row r="2653" spans="1:8">
      <c r="A2653" s="31">
        <f>COUNTIF('BOM Atual ZPCS12'!F:F,B2653)+(1-(SUMIF(Invoice!$A:$A,$B2653,Invoice!$B:$B)/100000000000))</f>
        <v>2</v>
      </c>
      <c r="B2653" s="52" t="s">
        <v>5615</v>
      </c>
      <c r="C2653" s="44" t="s">
        <v>5616</v>
      </c>
      <c r="D2653" s="44" t="s">
        <v>145</v>
      </c>
      <c r="E2653" s="44" t="s">
        <v>51</v>
      </c>
      <c r="G2653" s="44">
        <v>1300</v>
      </c>
      <c r="H2653" s="44" t="s">
        <v>52</v>
      </c>
    </row>
    <row r="2654" spans="1:8">
      <c r="A2654" s="31">
        <f>COUNTIF('BOM Atual ZPCS12'!F:F,B2654)+(1-(SUMIF(Invoice!$A:$A,$B2654,Invoice!$B:$B)/100000000000))</f>
        <v>1.9999999844</v>
      </c>
      <c r="B2654" s="52" t="s">
        <v>5617</v>
      </c>
      <c r="C2654" s="44" t="s">
        <v>5618</v>
      </c>
      <c r="D2654" s="44" t="s">
        <v>145</v>
      </c>
      <c r="E2654" s="44" t="s">
        <v>51</v>
      </c>
      <c r="G2654" s="44">
        <v>1300</v>
      </c>
      <c r="H2654" s="44" t="s">
        <v>52</v>
      </c>
    </row>
    <row r="2655" spans="1:8">
      <c r="A2655" s="31">
        <f>COUNTIF('BOM Atual ZPCS12'!F:F,B2655)+(1-(SUMIF(Invoice!$A:$A,$B2655,Invoice!$B:$B)/100000000000))</f>
        <v>1.9999999829999999</v>
      </c>
      <c r="B2655" s="52" t="s">
        <v>5619</v>
      </c>
      <c r="C2655" s="44" t="s">
        <v>5620</v>
      </c>
      <c r="D2655" s="44" t="s">
        <v>145</v>
      </c>
      <c r="E2655" s="44" t="s">
        <v>51</v>
      </c>
      <c r="G2655" s="44">
        <v>1301</v>
      </c>
      <c r="H2655" s="44" t="s">
        <v>52</v>
      </c>
    </row>
    <row r="2656" spans="1:8">
      <c r="A2656" s="31">
        <f>COUNTIF('BOM Atual ZPCS12'!F:F,B2656)+(1-(SUMIF(Invoice!$A:$A,$B2656,Invoice!$B:$B)/100000000000))</f>
        <v>2</v>
      </c>
      <c r="B2656" s="52" t="s">
        <v>5621</v>
      </c>
      <c r="C2656" s="44" t="s">
        <v>5622</v>
      </c>
      <c r="D2656" s="44" t="s">
        <v>145</v>
      </c>
      <c r="E2656" s="44" t="s">
        <v>51</v>
      </c>
      <c r="G2656" s="44">
        <v>1301</v>
      </c>
      <c r="H2656" s="44" t="s">
        <v>52</v>
      </c>
    </row>
    <row r="2657" spans="1:8">
      <c r="A2657" s="31">
        <f>COUNTIF('BOM Atual ZPCS12'!F:F,B2657)+(1-(SUMIF(Invoice!$A:$A,$B2657,Invoice!$B:$B)/100000000000))</f>
        <v>2</v>
      </c>
      <c r="B2657" s="52" t="s">
        <v>5623</v>
      </c>
      <c r="C2657" s="44" t="s">
        <v>5624</v>
      </c>
      <c r="D2657" s="44" t="s">
        <v>145</v>
      </c>
      <c r="E2657" s="44" t="s">
        <v>51</v>
      </c>
      <c r="G2657" s="44">
        <v>1302</v>
      </c>
      <c r="H2657" s="44" t="s">
        <v>52</v>
      </c>
    </row>
    <row r="2658" spans="1:8">
      <c r="A2658" s="31">
        <f>COUNTIF('BOM Atual ZPCS12'!F:F,B2658)+(1-(SUMIF(Invoice!$A:$A,$B2658,Invoice!$B:$B)/100000000000))</f>
        <v>1.999999984</v>
      </c>
      <c r="B2658" s="52" t="s">
        <v>5625</v>
      </c>
      <c r="C2658" s="44" t="s">
        <v>5626</v>
      </c>
      <c r="D2658" s="44" t="s">
        <v>145</v>
      </c>
      <c r="E2658" s="44" t="s">
        <v>51</v>
      </c>
      <c r="G2658" s="44">
        <v>1302</v>
      </c>
      <c r="H2658" s="44" t="s">
        <v>52</v>
      </c>
    </row>
    <row r="2659" spans="1:8">
      <c r="A2659" s="31">
        <f>COUNTIF('BOM Atual ZPCS12'!F:F,B2659)+(1-(SUMIF(Invoice!$A:$A,$B2659,Invoice!$B:$B)/100000000000))</f>
        <v>1.9999999000000002</v>
      </c>
      <c r="B2659" s="52" t="s">
        <v>5627</v>
      </c>
      <c r="C2659" s="44" t="s">
        <v>5628</v>
      </c>
      <c r="D2659" s="44" t="s">
        <v>145</v>
      </c>
      <c r="E2659" s="44" t="s">
        <v>51</v>
      </c>
      <c r="G2659" s="44">
        <v>1304</v>
      </c>
      <c r="H2659" s="44" t="s">
        <v>52</v>
      </c>
    </row>
    <row r="2660" spans="1:8">
      <c r="A2660" s="31">
        <f>COUNTIF('BOM Atual ZPCS12'!F:F,B2660)+(1-(SUMIF(Invoice!$A:$A,$B2660,Invoice!$B:$B)/100000000000))</f>
        <v>2</v>
      </c>
      <c r="B2660" s="52" t="s">
        <v>5629</v>
      </c>
      <c r="C2660" s="44" t="s">
        <v>5630</v>
      </c>
      <c r="D2660" s="44" t="s">
        <v>145</v>
      </c>
      <c r="E2660" s="44" t="s">
        <v>51</v>
      </c>
      <c r="G2660" s="44">
        <v>1304</v>
      </c>
      <c r="H2660" s="44" t="s">
        <v>52</v>
      </c>
    </row>
    <row r="2661" spans="1:8">
      <c r="A2661" s="31">
        <f>COUNTIF('BOM Atual ZPCS12'!F:F,B2661)+(1-(SUMIF(Invoice!$A:$A,$B2661,Invoice!$B:$B)/100000000000))</f>
        <v>2</v>
      </c>
      <c r="B2661" s="52" t="s">
        <v>5631</v>
      </c>
      <c r="C2661" s="44" t="s">
        <v>5632</v>
      </c>
      <c r="D2661" s="44" t="s">
        <v>145</v>
      </c>
      <c r="E2661" s="44" t="s">
        <v>51</v>
      </c>
      <c r="G2661" s="44">
        <v>1304</v>
      </c>
      <c r="H2661" s="44" t="s">
        <v>52</v>
      </c>
    </row>
    <row r="2662" spans="1:8">
      <c r="A2662" s="31">
        <f>COUNTIF('BOM Atual ZPCS12'!F:F,B2662)+(1-(SUMIF(Invoice!$A:$A,$B2662,Invoice!$B:$B)/100000000000))</f>
        <v>1.9999999000000002</v>
      </c>
      <c r="B2662" s="52" t="s">
        <v>5633</v>
      </c>
      <c r="C2662" s="44" t="s">
        <v>5634</v>
      </c>
      <c r="D2662" s="44" t="s">
        <v>145</v>
      </c>
      <c r="E2662" s="44" t="s">
        <v>51</v>
      </c>
      <c r="G2662" s="44">
        <v>1305</v>
      </c>
      <c r="H2662" s="44" t="s">
        <v>52</v>
      </c>
    </row>
    <row r="2663" spans="1:8">
      <c r="A2663" s="31">
        <f>COUNTIF('BOM Atual ZPCS12'!F:F,B2663)+(1-(SUMIF(Invoice!$A:$A,$B2663,Invoice!$B:$B)/100000000000))</f>
        <v>2</v>
      </c>
      <c r="B2663" s="52" t="s">
        <v>5635</v>
      </c>
      <c r="C2663" s="44" t="s">
        <v>5636</v>
      </c>
      <c r="D2663" s="44" t="s">
        <v>145</v>
      </c>
      <c r="E2663" s="44" t="s">
        <v>51</v>
      </c>
      <c r="G2663" s="44">
        <v>1305</v>
      </c>
      <c r="H2663" s="44" t="s">
        <v>52</v>
      </c>
    </row>
    <row r="2664" spans="1:8">
      <c r="A2664" s="31">
        <f>COUNTIF('BOM Atual ZPCS12'!F:F,B2664)+(1-(SUMIF(Invoice!$A:$A,$B2664,Invoice!$B:$B)/100000000000))</f>
        <v>2</v>
      </c>
      <c r="B2664" s="52" t="s">
        <v>5637</v>
      </c>
      <c r="C2664" s="44" t="s">
        <v>5638</v>
      </c>
      <c r="D2664" s="44" t="s">
        <v>145</v>
      </c>
      <c r="E2664" s="44" t="s">
        <v>51</v>
      </c>
      <c r="G2664" s="44">
        <v>1305</v>
      </c>
      <c r="H2664" s="44" t="s">
        <v>52</v>
      </c>
    </row>
    <row r="2665" spans="1:8">
      <c r="A2665" s="31">
        <f>COUNTIF('BOM Atual ZPCS12'!F:F,B2665)+(1-(SUMIF(Invoice!$A:$A,$B2665,Invoice!$B:$B)/100000000000))</f>
        <v>2</v>
      </c>
      <c r="B2665" s="52" t="s">
        <v>5639</v>
      </c>
      <c r="C2665" s="44" t="s">
        <v>5640</v>
      </c>
      <c r="D2665" s="44" t="s">
        <v>145</v>
      </c>
      <c r="E2665" s="44" t="s">
        <v>51</v>
      </c>
      <c r="G2665" s="44">
        <v>1306</v>
      </c>
      <c r="H2665" s="44" t="s">
        <v>52</v>
      </c>
    </row>
    <row r="2666" spans="1:8">
      <c r="A2666" s="31">
        <f>COUNTIF('BOM Atual ZPCS12'!F:F,B2666)+(1-(SUMIF(Invoice!$A:$A,$B2666,Invoice!$B:$B)/100000000000))</f>
        <v>1.9999999000000002</v>
      </c>
      <c r="B2666" s="52" t="s">
        <v>5641</v>
      </c>
      <c r="C2666" s="44" t="s">
        <v>5642</v>
      </c>
      <c r="D2666" s="44" t="s">
        <v>145</v>
      </c>
      <c r="E2666" s="44" t="s">
        <v>51</v>
      </c>
      <c r="G2666" s="44">
        <v>1306</v>
      </c>
      <c r="H2666" s="44" t="s">
        <v>52</v>
      </c>
    </row>
    <row r="2667" spans="1:8">
      <c r="A2667" s="31">
        <f>COUNTIF('BOM Atual ZPCS12'!F:F,B2667)+(1-(SUMIF(Invoice!$A:$A,$B2667,Invoice!$B:$B)/100000000000))</f>
        <v>2</v>
      </c>
      <c r="B2667" s="52" t="s">
        <v>5643</v>
      </c>
      <c r="C2667" s="44" t="s">
        <v>5644</v>
      </c>
      <c r="D2667" s="44" t="s">
        <v>145</v>
      </c>
      <c r="E2667" s="44" t="s">
        <v>51</v>
      </c>
      <c r="G2667" s="44">
        <v>1306</v>
      </c>
      <c r="H2667" s="44" t="s">
        <v>52</v>
      </c>
    </row>
    <row r="2668" spans="1:8">
      <c r="A2668" s="31">
        <f>COUNTIF('BOM Atual ZPCS12'!F:F,B2668)+(1-(SUMIF(Invoice!$A:$A,$B2668,Invoice!$B:$B)/100000000000))</f>
        <v>2</v>
      </c>
      <c r="B2668" s="52" t="s">
        <v>5645</v>
      </c>
      <c r="C2668" s="44" t="s">
        <v>5646</v>
      </c>
      <c r="D2668" s="44" t="s">
        <v>145</v>
      </c>
      <c r="E2668" s="44" t="s">
        <v>51</v>
      </c>
      <c r="G2668" s="44">
        <v>1306</v>
      </c>
      <c r="H2668" s="44" t="s">
        <v>52</v>
      </c>
    </row>
    <row r="2669" spans="1:8">
      <c r="A2669" s="31">
        <f>COUNTIF('BOM Atual ZPCS12'!F:F,B2669)+(1-(SUMIF(Invoice!$A:$A,$B2669,Invoice!$B:$B)/100000000000))</f>
        <v>1.9999996</v>
      </c>
      <c r="B2669" s="52" t="s">
        <v>5647</v>
      </c>
      <c r="C2669" s="44" t="s">
        <v>5648</v>
      </c>
      <c r="D2669" s="44" t="s">
        <v>145</v>
      </c>
      <c r="E2669" s="44" t="s">
        <v>51</v>
      </c>
      <c r="G2669" s="44">
        <v>1308</v>
      </c>
      <c r="H2669" s="44" t="s">
        <v>52</v>
      </c>
    </row>
    <row r="2670" spans="1:8">
      <c r="A2670" s="31">
        <f>COUNTIF('BOM Atual ZPCS12'!F:F,B2670)+(1-(SUMIF(Invoice!$A:$A,$B2670,Invoice!$B:$B)/100000000000))</f>
        <v>2</v>
      </c>
      <c r="B2670" s="52" t="s">
        <v>5649</v>
      </c>
      <c r="C2670" s="44" t="s">
        <v>5650</v>
      </c>
      <c r="D2670" s="44" t="s">
        <v>145</v>
      </c>
      <c r="E2670" s="44" t="s">
        <v>51</v>
      </c>
      <c r="G2670" s="44">
        <v>1308</v>
      </c>
      <c r="H2670" s="44" t="s">
        <v>52</v>
      </c>
    </row>
    <row r="2671" spans="1:8">
      <c r="A2671" s="31">
        <f>COUNTIF('BOM Atual ZPCS12'!F:F,B2671)+(1-(SUMIF(Invoice!$A:$A,$B2671,Invoice!$B:$B)/100000000000))</f>
        <v>2</v>
      </c>
      <c r="B2671" s="52" t="s">
        <v>5651</v>
      </c>
      <c r="C2671" s="44" t="s">
        <v>5652</v>
      </c>
      <c r="D2671" s="44" t="s">
        <v>145</v>
      </c>
      <c r="E2671" s="44" t="s">
        <v>51</v>
      </c>
      <c r="G2671" s="44">
        <v>1308</v>
      </c>
      <c r="H2671" s="44" t="s">
        <v>52</v>
      </c>
    </row>
    <row r="2672" spans="1:8">
      <c r="A2672" s="31">
        <f>COUNTIF('BOM Atual ZPCS12'!F:F,B2672)+(1-(SUMIF(Invoice!$A:$A,$B2672,Invoice!$B:$B)/100000000000))</f>
        <v>2</v>
      </c>
      <c r="B2672" s="52" t="s">
        <v>5653</v>
      </c>
      <c r="C2672" s="44" t="s">
        <v>5654</v>
      </c>
      <c r="D2672" s="44" t="s">
        <v>145</v>
      </c>
      <c r="E2672" s="44" t="s">
        <v>51</v>
      </c>
      <c r="G2672" s="44">
        <v>1309</v>
      </c>
      <c r="H2672" s="44" t="s">
        <v>52</v>
      </c>
    </row>
    <row r="2673" spans="1:8">
      <c r="A2673" s="31">
        <f>COUNTIF('BOM Atual ZPCS12'!F:F,B2673)+(1-(SUMIF(Invoice!$A:$A,$B2673,Invoice!$B:$B)/100000000000))</f>
        <v>1.9999999000000002</v>
      </c>
      <c r="B2673" s="52" t="s">
        <v>5655</v>
      </c>
      <c r="C2673" s="44" t="s">
        <v>5656</v>
      </c>
      <c r="D2673" s="44" t="s">
        <v>145</v>
      </c>
      <c r="E2673" s="44" t="s">
        <v>51</v>
      </c>
      <c r="G2673" s="44">
        <v>1309</v>
      </c>
      <c r="H2673" s="44" t="s">
        <v>52</v>
      </c>
    </row>
    <row r="2674" spans="1:8">
      <c r="A2674" s="31">
        <f>COUNTIF('BOM Atual ZPCS12'!F:F,B2674)+(1-(SUMIF(Invoice!$A:$A,$B2674,Invoice!$B:$B)/100000000000))</f>
        <v>2</v>
      </c>
      <c r="B2674" s="52" t="s">
        <v>5657</v>
      </c>
      <c r="C2674" s="44" t="s">
        <v>5658</v>
      </c>
      <c r="D2674" s="44" t="s">
        <v>145</v>
      </c>
      <c r="E2674" s="44" t="s">
        <v>51</v>
      </c>
      <c r="G2674" s="44">
        <v>1309</v>
      </c>
      <c r="H2674" s="44" t="s">
        <v>52</v>
      </c>
    </row>
    <row r="2675" spans="1:8">
      <c r="A2675" s="31">
        <f>COUNTIF('BOM Atual ZPCS12'!F:F,B2675)+(1-(SUMIF(Invoice!$A:$A,$B2675,Invoice!$B:$B)/100000000000))</f>
        <v>1.9999999499999999</v>
      </c>
      <c r="B2675" s="52" t="s">
        <v>5659</v>
      </c>
      <c r="C2675" s="44" t="s">
        <v>5660</v>
      </c>
      <c r="D2675" s="44" t="s">
        <v>145</v>
      </c>
      <c r="E2675" s="44" t="s">
        <v>51</v>
      </c>
      <c r="G2675" s="44">
        <v>1310</v>
      </c>
      <c r="H2675" s="44" t="s">
        <v>52</v>
      </c>
    </row>
    <row r="2676" spans="1:8">
      <c r="A2676" s="31">
        <f>COUNTIF('BOM Atual ZPCS12'!F:F,B2676)+(1-(SUMIF(Invoice!$A:$A,$B2676,Invoice!$B:$B)/100000000000))</f>
        <v>2</v>
      </c>
      <c r="B2676" s="52" t="s">
        <v>5661</v>
      </c>
      <c r="C2676" s="44" t="s">
        <v>5662</v>
      </c>
      <c r="D2676" s="44" t="s">
        <v>145</v>
      </c>
      <c r="E2676" s="44" t="s">
        <v>51</v>
      </c>
      <c r="G2676" s="44">
        <v>1310</v>
      </c>
      <c r="H2676" s="44" t="s">
        <v>52</v>
      </c>
    </row>
    <row r="2677" spans="1:8">
      <c r="A2677" s="31">
        <f>COUNTIF('BOM Atual ZPCS12'!F:F,B2677)+(1-(SUMIF(Invoice!$A:$A,$B2677,Invoice!$B:$B)/100000000000))</f>
        <v>2</v>
      </c>
      <c r="B2677" s="52" t="s">
        <v>5663</v>
      </c>
      <c r="C2677" s="44" t="s">
        <v>5664</v>
      </c>
      <c r="D2677" s="44" t="s">
        <v>145</v>
      </c>
      <c r="E2677" s="44" t="s">
        <v>51</v>
      </c>
      <c r="G2677" s="44">
        <v>1310</v>
      </c>
      <c r="H2677" s="44" t="s">
        <v>52</v>
      </c>
    </row>
    <row r="2678" spans="1:8">
      <c r="A2678" s="31">
        <f>COUNTIF('BOM Atual ZPCS12'!F:F,B2678)+(1-(SUMIF(Invoice!$A:$A,$B2678,Invoice!$B:$B)/100000000000))</f>
        <v>2</v>
      </c>
      <c r="B2678" s="52" t="s">
        <v>5665</v>
      </c>
      <c r="C2678" s="44" t="s">
        <v>5666</v>
      </c>
      <c r="D2678" s="44" t="s">
        <v>145</v>
      </c>
      <c r="E2678" s="44" t="s">
        <v>51</v>
      </c>
      <c r="G2678" s="44">
        <v>1311</v>
      </c>
      <c r="H2678" s="44" t="s">
        <v>52</v>
      </c>
    </row>
    <row r="2679" spans="1:8">
      <c r="A2679" s="31">
        <f>COUNTIF('BOM Atual ZPCS12'!F:F,B2679)+(1-(SUMIF(Invoice!$A:$A,$B2679,Invoice!$B:$B)/100000000000))</f>
        <v>2</v>
      </c>
      <c r="B2679" s="52" t="s">
        <v>5667</v>
      </c>
      <c r="C2679" s="44" t="s">
        <v>5668</v>
      </c>
      <c r="D2679" s="44" t="s">
        <v>145</v>
      </c>
      <c r="E2679" s="44" t="s">
        <v>51</v>
      </c>
      <c r="G2679" s="44">
        <v>1311</v>
      </c>
      <c r="H2679" s="44" t="s">
        <v>52</v>
      </c>
    </row>
    <row r="2680" spans="1:8">
      <c r="A2680" s="31">
        <f>COUNTIF('BOM Atual ZPCS12'!F:F,B2680)+(1-(SUMIF(Invoice!$A:$A,$B2680,Invoice!$B:$B)/100000000000))</f>
        <v>2</v>
      </c>
      <c r="B2680" s="52" t="s">
        <v>5669</v>
      </c>
      <c r="C2680" s="44" t="s">
        <v>5670</v>
      </c>
      <c r="D2680" s="44" t="s">
        <v>145</v>
      </c>
      <c r="E2680" s="44" t="s">
        <v>51</v>
      </c>
      <c r="G2680" s="44">
        <v>1311</v>
      </c>
      <c r="H2680" s="44" t="s">
        <v>52</v>
      </c>
    </row>
    <row r="2681" spans="1:8">
      <c r="A2681" s="31">
        <f>COUNTIF('BOM Atual ZPCS12'!F:F,B2681)+(1-(SUMIF(Invoice!$A:$A,$B2681,Invoice!$B:$B)/100000000000))</f>
        <v>1.99999985</v>
      </c>
      <c r="B2681" s="52" t="s">
        <v>5671</v>
      </c>
      <c r="C2681" s="44" t="s">
        <v>5672</v>
      </c>
      <c r="D2681" s="44" t="s">
        <v>145</v>
      </c>
      <c r="E2681" s="44" t="s">
        <v>51</v>
      </c>
      <c r="G2681" s="44">
        <v>1311</v>
      </c>
      <c r="H2681" s="44" t="s">
        <v>52</v>
      </c>
    </row>
    <row r="2682" spans="1:8">
      <c r="A2682" s="31">
        <f>COUNTIF('BOM Atual ZPCS12'!F:F,B2682)+(1-(SUMIF(Invoice!$A:$A,$B2682,Invoice!$B:$B)/100000000000))</f>
        <v>2</v>
      </c>
      <c r="B2682" s="52" t="s">
        <v>5673</v>
      </c>
      <c r="C2682" s="44" t="s">
        <v>5674</v>
      </c>
      <c r="D2682" s="44" t="s">
        <v>145</v>
      </c>
      <c r="E2682" s="44" t="s">
        <v>51</v>
      </c>
      <c r="G2682" s="44">
        <v>1311</v>
      </c>
      <c r="H2682" s="44" t="s">
        <v>52</v>
      </c>
    </row>
    <row r="2683" spans="1:8">
      <c r="A2683" s="31">
        <f>COUNTIF('BOM Atual ZPCS12'!F:F,B2683)+(1-(SUMIF(Invoice!$A:$A,$B2683,Invoice!$B:$B)/100000000000))</f>
        <v>1.9999999850000001</v>
      </c>
      <c r="B2683" s="52" t="s">
        <v>5675</v>
      </c>
      <c r="C2683" s="44" t="s">
        <v>5676</v>
      </c>
      <c r="D2683" s="44" t="s">
        <v>145</v>
      </c>
      <c r="E2683" s="44" t="s">
        <v>51</v>
      </c>
      <c r="G2683" s="44">
        <v>1312</v>
      </c>
      <c r="H2683" s="44" t="s">
        <v>52</v>
      </c>
    </row>
    <row r="2684" spans="1:8">
      <c r="A2684" s="31">
        <f>COUNTIF('BOM Atual ZPCS12'!F:F,B2684)+(1-(SUMIF(Invoice!$A:$A,$B2684,Invoice!$B:$B)/100000000000))</f>
        <v>2</v>
      </c>
      <c r="B2684" s="52" t="s">
        <v>5677</v>
      </c>
      <c r="C2684" s="44" t="s">
        <v>5678</v>
      </c>
      <c r="D2684" s="44" t="s">
        <v>145</v>
      </c>
      <c r="E2684" s="44" t="s">
        <v>51</v>
      </c>
      <c r="G2684" s="44">
        <v>1312</v>
      </c>
      <c r="H2684" s="44" t="s">
        <v>52</v>
      </c>
    </row>
    <row r="2685" spans="1:8">
      <c r="A2685" s="31">
        <f>COUNTIF('BOM Atual ZPCS12'!F:F,B2685)+(1-(SUMIF(Invoice!$A:$A,$B2685,Invoice!$B:$B)/100000000000))</f>
        <v>2</v>
      </c>
      <c r="B2685" s="52" t="s">
        <v>5679</v>
      </c>
      <c r="C2685" s="44" t="s">
        <v>5680</v>
      </c>
      <c r="D2685" s="44" t="s">
        <v>145</v>
      </c>
      <c r="E2685" s="44" t="s">
        <v>51</v>
      </c>
      <c r="G2685" s="44">
        <v>1312</v>
      </c>
      <c r="H2685" s="44" t="s">
        <v>52</v>
      </c>
    </row>
    <row r="2686" spans="1:8">
      <c r="A2686" s="31">
        <f>COUNTIF('BOM Atual ZPCS12'!F:F,B2686)+(1-(SUMIF(Invoice!$A:$A,$B2686,Invoice!$B:$B)/100000000000))</f>
        <v>2</v>
      </c>
      <c r="B2686" s="52" t="s">
        <v>5681</v>
      </c>
      <c r="C2686" s="44" t="s">
        <v>5682</v>
      </c>
      <c r="D2686" s="44" t="s">
        <v>145</v>
      </c>
      <c r="E2686" s="44" t="s">
        <v>51</v>
      </c>
      <c r="G2686" s="44">
        <v>1312</v>
      </c>
      <c r="H2686" s="44" t="s">
        <v>52</v>
      </c>
    </row>
    <row r="2687" spans="1:8">
      <c r="A2687" s="31">
        <f>COUNTIF('BOM Atual ZPCS12'!F:F,B2687)+(1-(SUMIF(Invoice!$A:$A,$B2687,Invoice!$B:$B)/100000000000))</f>
        <v>2</v>
      </c>
      <c r="B2687" s="52" t="s">
        <v>5683</v>
      </c>
      <c r="C2687" s="44" t="s">
        <v>5684</v>
      </c>
      <c r="D2687" s="44" t="s">
        <v>145</v>
      </c>
      <c r="E2687" s="44" t="s">
        <v>51</v>
      </c>
      <c r="G2687" s="44">
        <v>1314</v>
      </c>
      <c r="H2687" s="44" t="s">
        <v>52</v>
      </c>
    </row>
    <row r="2688" spans="1:8">
      <c r="A2688" s="31">
        <f>COUNTIF('BOM Atual ZPCS12'!F:F,B2688)+(1-(SUMIF(Invoice!$A:$A,$B2688,Invoice!$B:$B)/100000000000))</f>
        <v>1.9999999000000002</v>
      </c>
      <c r="B2688" s="52" t="s">
        <v>5685</v>
      </c>
      <c r="C2688" s="44" t="s">
        <v>5686</v>
      </c>
      <c r="D2688" s="44" t="s">
        <v>145</v>
      </c>
      <c r="E2688" s="44" t="s">
        <v>51</v>
      </c>
      <c r="G2688" s="44">
        <v>1314</v>
      </c>
      <c r="H2688" s="44" t="s">
        <v>52</v>
      </c>
    </row>
    <row r="2689" spans="1:8">
      <c r="A2689" s="31">
        <f>COUNTIF('BOM Atual ZPCS12'!F:F,B2689)+(1-(SUMIF(Invoice!$A:$A,$B2689,Invoice!$B:$B)/100000000000))</f>
        <v>2</v>
      </c>
      <c r="B2689" s="52" t="s">
        <v>5687</v>
      </c>
      <c r="C2689" s="44" t="s">
        <v>5688</v>
      </c>
      <c r="D2689" s="44" t="s">
        <v>145</v>
      </c>
      <c r="E2689" s="44" t="s">
        <v>51</v>
      </c>
      <c r="G2689" s="44">
        <v>1314</v>
      </c>
      <c r="H2689" s="44" t="s">
        <v>52</v>
      </c>
    </row>
    <row r="2690" spans="1:8">
      <c r="A2690" s="31">
        <f>COUNTIF('BOM Atual ZPCS12'!F:F,B2690)+(1-(SUMIF(Invoice!$A:$A,$B2690,Invoice!$B:$B)/100000000000))</f>
        <v>2</v>
      </c>
      <c r="B2690" s="52" t="s">
        <v>5689</v>
      </c>
      <c r="C2690" s="44" t="s">
        <v>5690</v>
      </c>
      <c r="D2690" s="44" t="s">
        <v>145</v>
      </c>
      <c r="E2690" s="44" t="s">
        <v>51</v>
      </c>
      <c r="G2690" s="44">
        <v>1314</v>
      </c>
      <c r="H2690" s="44" t="s">
        <v>52</v>
      </c>
    </row>
    <row r="2691" spans="1:8">
      <c r="A2691" s="31">
        <f>COUNTIF('BOM Atual ZPCS12'!F:F,B2691)+(1-(SUMIF(Invoice!$A:$A,$B2691,Invoice!$B:$B)/100000000000))</f>
        <v>1.9999999000000002</v>
      </c>
      <c r="B2691" s="52" t="s">
        <v>5691</v>
      </c>
      <c r="C2691" s="44" t="s">
        <v>5692</v>
      </c>
      <c r="D2691" s="44" t="s">
        <v>145</v>
      </c>
      <c r="E2691" s="44" t="s">
        <v>51</v>
      </c>
      <c r="G2691" s="44">
        <v>1315</v>
      </c>
      <c r="H2691" s="44" t="s">
        <v>52</v>
      </c>
    </row>
    <row r="2692" spans="1:8">
      <c r="A2692" s="31">
        <f>COUNTIF('BOM Atual ZPCS12'!F:F,B2692)+(1-(SUMIF(Invoice!$A:$A,$B2692,Invoice!$B:$B)/100000000000))</f>
        <v>2</v>
      </c>
      <c r="B2692" s="52" t="s">
        <v>5693</v>
      </c>
      <c r="C2692" s="44" t="s">
        <v>5694</v>
      </c>
      <c r="D2692" s="44" t="s">
        <v>145</v>
      </c>
      <c r="E2692" s="44" t="s">
        <v>51</v>
      </c>
      <c r="G2692" s="44">
        <v>1315</v>
      </c>
      <c r="H2692" s="44" t="s">
        <v>52</v>
      </c>
    </row>
    <row r="2693" spans="1:8">
      <c r="A2693" s="31">
        <f>COUNTIF('BOM Atual ZPCS12'!F:F,B2693)+(1-(SUMIF(Invoice!$A:$A,$B2693,Invoice!$B:$B)/100000000000))</f>
        <v>2</v>
      </c>
      <c r="B2693" s="52" t="s">
        <v>5695</v>
      </c>
      <c r="C2693" s="44" t="s">
        <v>5696</v>
      </c>
      <c r="D2693" s="44" t="s">
        <v>145</v>
      </c>
      <c r="E2693" s="44" t="s">
        <v>51</v>
      </c>
      <c r="G2693" s="44">
        <v>1315</v>
      </c>
      <c r="H2693" s="44" t="s">
        <v>52</v>
      </c>
    </row>
    <row r="2694" spans="1:8">
      <c r="A2694" s="31">
        <f>COUNTIF('BOM Atual ZPCS12'!F:F,B2694)+(1-(SUMIF(Invoice!$A:$A,$B2694,Invoice!$B:$B)/100000000000))</f>
        <v>1.9999999846000001</v>
      </c>
      <c r="B2694" s="52" t="s">
        <v>5697</v>
      </c>
      <c r="C2694" s="44" t="s">
        <v>5698</v>
      </c>
      <c r="D2694" s="44" t="s">
        <v>145</v>
      </c>
      <c r="E2694" s="44" t="s">
        <v>51</v>
      </c>
      <c r="G2694" s="44">
        <v>1317</v>
      </c>
      <c r="H2694" s="44" t="s">
        <v>52</v>
      </c>
    </row>
    <row r="2695" spans="1:8">
      <c r="A2695" s="31">
        <f>COUNTIF('BOM Atual ZPCS12'!F:F,B2695)+(1-(SUMIF(Invoice!$A:$A,$B2695,Invoice!$B:$B)/100000000000))</f>
        <v>2</v>
      </c>
      <c r="B2695" s="52" t="s">
        <v>5699</v>
      </c>
      <c r="C2695" s="44" t="s">
        <v>5700</v>
      </c>
      <c r="D2695" s="44" t="s">
        <v>145</v>
      </c>
      <c r="E2695" s="44" t="s">
        <v>51</v>
      </c>
      <c r="G2695" s="44">
        <v>1317</v>
      </c>
      <c r="H2695" s="44" t="s">
        <v>52</v>
      </c>
    </row>
    <row r="2696" spans="1:8">
      <c r="A2696" s="31">
        <f>COUNTIF('BOM Atual ZPCS12'!F:F,B2696)+(1-(SUMIF(Invoice!$A:$A,$B2696,Invoice!$B:$B)/100000000000))</f>
        <v>2</v>
      </c>
      <c r="B2696" s="52" t="s">
        <v>5701</v>
      </c>
      <c r="C2696" s="44" t="s">
        <v>5702</v>
      </c>
      <c r="D2696" s="44" t="s">
        <v>145</v>
      </c>
      <c r="E2696" s="44" t="s">
        <v>51</v>
      </c>
      <c r="G2696" s="44">
        <v>1317</v>
      </c>
      <c r="H2696" s="44" t="s">
        <v>52</v>
      </c>
    </row>
    <row r="2697" spans="1:8">
      <c r="A2697" s="31">
        <f>COUNTIF('BOM Atual ZPCS12'!F:F,B2697)+(1-(SUMIF(Invoice!$A:$A,$B2697,Invoice!$B:$B)/100000000000))</f>
        <v>2</v>
      </c>
      <c r="B2697" s="71" t="s">
        <v>2022</v>
      </c>
      <c r="C2697" s="44" t="s">
        <v>3591</v>
      </c>
      <c r="D2697" s="44" t="s">
        <v>145</v>
      </c>
      <c r="E2697" s="44" t="s">
        <v>51</v>
      </c>
      <c r="G2697" s="44">
        <v>801</v>
      </c>
      <c r="H2697" s="44" t="s">
        <v>52</v>
      </c>
    </row>
    <row r="2698" spans="1:8">
      <c r="A2698" s="31">
        <f>COUNTIF('BOM Atual ZPCS12'!F:F,B2698)+(1-(SUMIF(Invoice!$A:$A,$B2698,Invoice!$B:$B)/100000000000))</f>
        <v>2</v>
      </c>
      <c r="B2698" s="71" t="s">
        <v>2026</v>
      </c>
      <c r="C2698" s="44" t="s">
        <v>3591</v>
      </c>
      <c r="D2698" s="44" t="s">
        <v>145</v>
      </c>
      <c r="E2698" s="44" t="s">
        <v>51</v>
      </c>
      <c r="G2698" s="44">
        <v>801</v>
      </c>
      <c r="H2698" s="44" t="s">
        <v>52</v>
      </c>
    </row>
  </sheetData>
  <autoFilter ref="A3:H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:C14"/>
  <sheetViews>
    <sheetView workbookViewId="0">
      <selection activeCell="C12" sqref="A4:C12"/>
    </sheetView>
  </sheetViews>
  <sheetFormatPr defaultRowHeight="14.4"/>
  <cols>
    <col min="1" max="1" width="15.5546875" bestFit="1" customWidth="1"/>
    <col min="2" max="2" width="38.6640625" bestFit="1" customWidth="1"/>
    <col min="3" max="3" width="6.6640625" bestFit="1" customWidth="1"/>
  </cols>
  <sheetData>
    <row r="3" spans="1:3">
      <c r="A3" s="61" t="s">
        <v>120</v>
      </c>
    </row>
    <row r="4" spans="1:3">
      <c r="A4" s="61" t="s">
        <v>41</v>
      </c>
      <c r="B4" s="61" t="s">
        <v>4</v>
      </c>
      <c r="C4" t="s">
        <v>119</v>
      </c>
    </row>
    <row r="5" spans="1:3">
      <c r="A5" t="s">
        <v>60</v>
      </c>
      <c r="B5" t="s">
        <v>111</v>
      </c>
      <c r="C5" s="62">
        <v>-12000</v>
      </c>
    </row>
    <row r="6" spans="1:3">
      <c r="A6" t="s">
        <v>62</v>
      </c>
      <c r="B6" t="s">
        <v>113</v>
      </c>
      <c r="C6" s="62">
        <v>-12000</v>
      </c>
    </row>
    <row r="7" spans="1:3">
      <c r="A7" t="s">
        <v>61</v>
      </c>
      <c r="B7" t="s">
        <v>112</v>
      </c>
      <c r="C7" s="62">
        <v>-12000</v>
      </c>
    </row>
    <row r="8" spans="1:3">
      <c r="A8" t="s">
        <v>106</v>
      </c>
      <c r="B8" t="s">
        <v>114</v>
      </c>
      <c r="C8" s="62">
        <v>-12000</v>
      </c>
    </row>
    <row r="9" spans="1:3">
      <c r="A9" t="s">
        <v>57</v>
      </c>
      <c r="B9" t="s">
        <v>63</v>
      </c>
      <c r="C9" s="62">
        <v>-3864</v>
      </c>
    </row>
    <row r="10" spans="1:3">
      <c r="A10" t="s">
        <v>108</v>
      </c>
      <c r="B10" t="s">
        <v>110</v>
      </c>
      <c r="C10" s="62">
        <v>-400</v>
      </c>
    </row>
    <row r="11" spans="1:3">
      <c r="A11" t="s">
        <v>109</v>
      </c>
      <c r="B11" t="s">
        <v>116</v>
      </c>
      <c r="C11" s="62">
        <v>-5000</v>
      </c>
    </row>
    <row r="12" spans="1:3">
      <c r="A12" t="s">
        <v>107</v>
      </c>
      <c r="B12" t="s">
        <v>115</v>
      </c>
      <c r="C12" s="62">
        <v>-12000</v>
      </c>
    </row>
    <row r="13" spans="1:3">
      <c r="A13" t="s">
        <v>117</v>
      </c>
      <c r="B13" t="s">
        <v>117</v>
      </c>
      <c r="C13" s="62"/>
    </row>
    <row r="14" spans="1:3">
      <c r="A14" t="s">
        <v>118</v>
      </c>
      <c r="C14" s="62">
        <v>-69264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1"/>
  <sheetViews>
    <sheetView workbookViewId="0">
      <selection activeCell="B23" sqref="B23"/>
    </sheetView>
  </sheetViews>
  <sheetFormatPr defaultRowHeight="14.4"/>
  <cols>
    <col min="1" max="1" width="15" bestFit="1" customWidth="1"/>
    <col min="2" max="2" width="36.109375" bestFit="1" customWidth="1"/>
    <col min="3" max="3" width="9.109375" style="60"/>
  </cols>
  <sheetData>
    <row r="1" spans="1:3" ht="15" thickBot="1">
      <c r="A1" s="20" t="s">
        <v>41</v>
      </c>
      <c r="B1" s="19" t="s">
        <v>4</v>
      </c>
      <c r="C1" s="58" t="s">
        <v>33</v>
      </c>
    </row>
    <row r="2" spans="1:3">
      <c r="A2" s="34" t="s">
        <v>108</v>
      </c>
      <c r="B2" s="35" t="s">
        <v>110</v>
      </c>
      <c r="C2" s="59">
        <v>-400</v>
      </c>
    </row>
    <row r="3" spans="1:3">
      <c r="A3" s="34" t="s">
        <v>60</v>
      </c>
      <c r="B3" s="35" t="s">
        <v>111</v>
      </c>
      <c r="C3" s="59">
        <v>-5000</v>
      </c>
    </row>
    <row r="4" spans="1:3">
      <c r="A4" s="34" t="s">
        <v>61</v>
      </c>
      <c r="B4" s="35" t="s">
        <v>112</v>
      </c>
      <c r="C4" s="59">
        <v>-5000</v>
      </c>
    </row>
    <row r="5" spans="1:3">
      <c r="A5" s="34" t="s">
        <v>62</v>
      </c>
      <c r="B5" s="35" t="s">
        <v>113</v>
      </c>
      <c r="C5" s="59">
        <v>-5000</v>
      </c>
    </row>
    <row r="6" spans="1:3">
      <c r="A6" s="34" t="s">
        <v>106</v>
      </c>
      <c r="B6" s="35" t="s">
        <v>114</v>
      </c>
      <c r="C6" s="59">
        <v>-5000</v>
      </c>
    </row>
    <row r="7" spans="1:3">
      <c r="A7" s="34" t="s">
        <v>107</v>
      </c>
      <c r="B7" s="35" t="s">
        <v>115</v>
      </c>
      <c r="C7" s="59">
        <v>-5000</v>
      </c>
    </row>
    <row r="8" spans="1:3">
      <c r="A8" s="34" t="s">
        <v>57</v>
      </c>
      <c r="B8" s="35" t="s">
        <v>63</v>
      </c>
      <c r="C8" s="59">
        <v>-1610</v>
      </c>
    </row>
    <row r="9" spans="1:3">
      <c r="A9" s="34" t="s">
        <v>60</v>
      </c>
      <c r="B9" s="35" t="s">
        <v>111</v>
      </c>
      <c r="C9" s="59">
        <v>-2000</v>
      </c>
    </row>
    <row r="10" spans="1:3">
      <c r="A10" s="34" t="s">
        <v>61</v>
      </c>
      <c r="B10" s="35" t="s">
        <v>112</v>
      </c>
      <c r="C10" s="59">
        <v>-2000</v>
      </c>
    </row>
    <row r="11" spans="1:3">
      <c r="A11" s="34" t="s">
        <v>62</v>
      </c>
      <c r="B11" s="35" t="s">
        <v>113</v>
      </c>
      <c r="C11" s="59">
        <v>-2000</v>
      </c>
    </row>
    <row r="12" spans="1:3">
      <c r="A12" s="34" t="s">
        <v>106</v>
      </c>
      <c r="B12" s="35" t="s">
        <v>114</v>
      </c>
      <c r="C12" s="59">
        <v>-2000</v>
      </c>
    </row>
    <row r="13" spans="1:3">
      <c r="A13" s="34" t="s">
        <v>107</v>
      </c>
      <c r="B13" s="35" t="s">
        <v>115</v>
      </c>
      <c r="C13" s="59">
        <v>-2000</v>
      </c>
    </row>
    <row r="14" spans="1:3">
      <c r="A14" s="34" t="s">
        <v>57</v>
      </c>
      <c r="B14" s="35" t="s">
        <v>63</v>
      </c>
      <c r="C14" s="59">
        <v>-644</v>
      </c>
    </row>
    <row r="15" spans="1:3">
      <c r="A15" s="34" t="s">
        <v>109</v>
      </c>
      <c r="B15" s="35" t="s">
        <v>116</v>
      </c>
      <c r="C15" s="59">
        <v>-5000</v>
      </c>
    </row>
    <row r="16" spans="1:3">
      <c r="A16" s="34" t="s">
        <v>60</v>
      </c>
      <c r="B16" s="35" t="s">
        <v>111</v>
      </c>
      <c r="C16" s="59">
        <v>-5000</v>
      </c>
    </row>
    <row r="17" spans="1:3">
      <c r="A17" s="34" t="s">
        <v>61</v>
      </c>
      <c r="B17" s="35" t="s">
        <v>112</v>
      </c>
      <c r="C17" s="59">
        <v>-5000</v>
      </c>
    </row>
    <row r="18" spans="1:3">
      <c r="A18" s="34" t="s">
        <v>62</v>
      </c>
      <c r="B18" s="35" t="s">
        <v>113</v>
      </c>
      <c r="C18" s="59">
        <v>-5000</v>
      </c>
    </row>
    <row r="19" spans="1:3">
      <c r="A19" s="34" t="s">
        <v>106</v>
      </c>
      <c r="B19" s="35" t="s">
        <v>114</v>
      </c>
      <c r="C19" s="59">
        <v>-5000</v>
      </c>
    </row>
    <row r="20" spans="1:3">
      <c r="A20" s="34" t="s">
        <v>107</v>
      </c>
      <c r="B20" s="35" t="s">
        <v>115</v>
      </c>
      <c r="C20" s="59">
        <v>-5000</v>
      </c>
    </row>
    <row r="21" spans="1:3">
      <c r="A21" s="34" t="s">
        <v>57</v>
      </c>
      <c r="B21" s="35" t="s">
        <v>63</v>
      </c>
      <c r="C21" s="59">
        <v>-1610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41"/>
  <sheetViews>
    <sheetView showGridLines="0"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4" sqref="C4"/>
    </sheetView>
  </sheetViews>
  <sheetFormatPr defaultColWidth="9.109375" defaultRowHeight="15.6"/>
  <cols>
    <col min="1" max="1" width="18.5546875" style="72" customWidth="1"/>
    <col min="2" max="2" width="13.33203125" style="84" customWidth="1"/>
    <col min="3" max="3" width="12" style="44" customWidth="1"/>
    <col min="4" max="4" width="40.6640625" style="44" bestFit="1" customWidth="1"/>
    <col min="5" max="5" width="18.5546875" style="44" customWidth="1"/>
    <col min="6" max="6" width="13.33203125" style="45" customWidth="1"/>
    <col min="7" max="7" width="10" style="44" customWidth="1"/>
    <col min="8" max="9" width="9.109375" style="44"/>
    <col min="10" max="10" width="12" style="44" bestFit="1" customWidth="1"/>
    <col min="11" max="16384" width="9.109375" style="44"/>
  </cols>
  <sheetData>
    <row r="1" spans="1:10">
      <c r="C1" s="44" t="b">
        <f ca="1">AND(OFFSET($C$3,1,0,10000,1))</f>
        <v>1</v>
      </c>
      <c r="D1" s="85" t="s">
        <v>5703</v>
      </c>
    </row>
    <row r="2" spans="1:10" ht="16.2" thickBot="1">
      <c r="A2" s="1" t="s">
        <v>29</v>
      </c>
      <c r="B2" s="84" t="s">
        <v>18</v>
      </c>
      <c r="C2" s="46" t="s">
        <v>30</v>
      </c>
      <c r="D2" s="46" t="s">
        <v>23</v>
      </c>
      <c r="E2" s="3" t="s">
        <v>56</v>
      </c>
      <c r="F2" s="3" t="s">
        <v>74</v>
      </c>
    </row>
    <row r="3" spans="1:10" ht="9.9" customHeight="1"/>
    <row r="4" spans="1:10">
      <c r="A4" s="82" t="s">
        <v>1833</v>
      </c>
      <c r="B4" s="84">
        <v>1500</v>
      </c>
      <c r="C4" s="48" t="b">
        <f>IFERROR(MATCH(A4,'BOM Atual ZPCS12'!F:F,0)&gt;0,FALSE)</f>
        <v>1</v>
      </c>
      <c r="D4" s="49" t="str">
        <f>TRIM(VLOOKUP(A4,'BOM Atual ZPCS12'!F:G,2,0))</f>
        <v>C.S PROMONTORY600 LFBGA443//AMD PROM21 2</v>
      </c>
      <c r="E4" s="47"/>
      <c r="F4" s="56">
        <f ca="1">SUMIF('BOM Atual ZPCS12'!$F:$F,$A4,'BOM Atual ZPCS12'!$BJ:$BJ)</f>
        <v>1500</v>
      </c>
      <c r="H4" s="50"/>
      <c r="J4" s="65"/>
    </row>
    <row r="5" spans="1:10">
      <c r="A5" s="82" t="s">
        <v>2045</v>
      </c>
      <c r="B5" s="84">
        <v>1500</v>
      </c>
      <c r="C5" s="48" t="b">
        <f>IFERROR(MATCH(A5,'BOM Atual ZPCS12'!F:F,0)&gt;0,FALSE)</f>
        <v>1</v>
      </c>
      <c r="D5" s="49" t="str">
        <f>TRIM(VLOOKUP(A5,'BOM Atual ZPCS12'!F:G,2,0))</f>
        <v>EEPROM BR24G02FJ-3GTE2ROHM 2KBIT SOP-J8</v>
      </c>
      <c r="E5" s="47"/>
      <c r="F5" s="56">
        <f ca="1">SUMIF('BOM Atual ZPCS12'!$F:$F,$A5,'BOM Atual ZPCS12'!$BJ:$BJ)</f>
        <v>1500</v>
      </c>
      <c r="H5" s="50"/>
      <c r="J5" s="66"/>
    </row>
    <row r="6" spans="1:10">
      <c r="A6" s="82" t="s">
        <v>2038</v>
      </c>
      <c r="B6" s="84">
        <v>1500</v>
      </c>
      <c r="C6" s="48" t="b">
        <f>IFERROR(MATCH(A6,'BOM Atual ZPCS12'!F:F,0)&gt;0,FALSE)</f>
        <v>1</v>
      </c>
      <c r="D6" s="49" t="str">
        <f>TRIM(VLOOKUP(A6,'BOM Atual ZPCS12'!F:G,2,0))</f>
        <v>FLASH W25Q256JWEIQ 1.7-1.95V WINBOND 256</v>
      </c>
      <c r="E6" s="47"/>
      <c r="F6" s="56">
        <f ca="1">SUMIF('BOM Atual ZPCS12'!$F:$F,$A6,'BOM Atual ZPCS12'!$BJ:$BJ)</f>
        <v>1500</v>
      </c>
      <c r="H6" s="50"/>
      <c r="J6" s="65"/>
    </row>
    <row r="7" spans="1:10">
      <c r="A7" s="82" t="s">
        <v>280</v>
      </c>
      <c r="B7" s="84">
        <v>7500</v>
      </c>
      <c r="C7" s="48" t="b">
        <f>IFERROR(MATCH(A7,'BOM Atual ZPCS12'!F:F,0)&gt;0,FALSE)</f>
        <v>1</v>
      </c>
      <c r="D7" s="49" t="str">
        <f>TRIM(VLOOKUP(A7,'BOM Atual ZPCS12'!F:G,2,0))</f>
        <v>LOGIC U74AUP1G08G-AU-AN5-R SOT-553//UTC</v>
      </c>
      <c r="E7" s="47"/>
      <c r="F7" s="56">
        <f ca="1">SUMIF('BOM Atual ZPCS12'!$F:$F,$A7,'BOM Atual ZPCS12'!$BJ:$BJ)</f>
        <v>7500</v>
      </c>
      <c r="H7" s="50"/>
    </row>
    <row r="8" spans="1:10">
      <c r="A8" s="82" t="s">
        <v>289</v>
      </c>
      <c r="B8" s="84">
        <v>1500</v>
      </c>
      <c r="C8" s="48" t="b">
        <f>IFERROR(MATCH(A8,'BOM Atual ZPCS12'!F:F,0)&gt;0,FALSE)</f>
        <v>1</v>
      </c>
      <c r="D8" s="49" t="str">
        <f>TRIM(VLOOKUP(A8,'BOM Atual ZPCS12'!F:G,2,0))</f>
        <v>LIN REG. UZ2085G-AD-TN3-R UTC TO-252</v>
      </c>
      <c r="E8" s="47"/>
      <c r="F8" s="56">
        <f ca="1">SUMIF('BOM Atual ZPCS12'!$F:$F,$A8,'BOM Atual ZPCS12'!$BJ:$BJ)</f>
        <v>1500</v>
      </c>
      <c r="H8" s="50"/>
    </row>
    <row r="9" spans="1:10">
      <c r="A9" s="82" t="s">
        <v>298</v>
      </c>
      <c r="B9" s="84">
        <v>1000</v>
      </c>
      <c r="C9" s="48" t="b">
        <f>IFERROR(MATCH(A9,'BOM Atual ZPCS12'!F:F,0)&gt;0,FALSE)</f>
        <v>1</v>
      </c>
      <c r="D9" s="49" t="str">
        <f>TRIM(VLOOKUP(A9,'BOM Atual ZPCS12'!F:G,2,0))</f>
        <v>LDO REG. UP0132QDDA//UPI WDFN-10L(3*3)</v>
      </c>
      <c r="E9" s="47"/>
      <c r="F9" s="56">
        <f ca="1">SUMIF('BOM Atual ZPCS12'!$F:$F,$A9,'BOM Atual ZPCS12'!$BJ:$BJ)</f>
        <v>6000</v>
      </c>
      <c r="H9" s="50"/>
    </row>
    <row r="10" spans="1:10">
      <c r="A10" s="83" t="s">
        <v>298</v>
      </c>
      <c r="B10" s="84">
        <v>5000</v>
      </c>
      <c r="C10" s="48" t="b">
        <f>IFERROR(MATCH(A10,'BOM Atual ZPCS12'!F:F,0)&gt;0,FALSE)</f>
        <v>1</v>
      </c>
      <c r="D10" s="49" t="str">
        <f>TRIM(VLOOKUP(A10,'BOM Atual ZPCS12'!F:G,2,0))</f>
        <v>LDO REG. UP0132QDDA//UPI WDFN-10L(3*3)</v>
      </c>
      <c r="E10" s="47"/>
      <c r="F10" s="56">
        <f ca="1">SUMIF('BOM Atual ZPCS12'!$F:$F,$A10,'BOM Atual ZPCS12'!$BJ:$BJ)</f>
        <v>6000</v>
      </c>
      <c r="H10" s="50"/>
    </row>
    <row r="11" spans="1:10">
      <c r="A11" s="83" t="s">
        <v>302</v>
      </c>
      <c r="B11" s="84">
        <v>1500</v>
      </c>
      <c r="C11" s="48" t="b">
        <f>IFERROR(MATCH(A11,'BOM Atual ZPCS12'!F:F,0)&gt;0,FALSE)</f>
        <v>1</v>
      </c>
      <c r="D11" s="49" t="str">
        <f>TRIM(VLOOKUP(A11,'BOM Atual ZPCS12'!F:G,2,0))</f>
        <v>MCU AURA32UA0 QFN32 ENE</v>
      </c>
      <c r="E11" s="47"/>
      <c r="F11" s="56">
        <f ca="1">SUMIF('BOM Atual ZPCS12'!$F:$F,$A11,'BOM Atual ZPCS12'!$BJ:$BJ)</f>
        <v>1500</v>
      </c>
      <c r="H11" s="50"/>
    </row>
    <row r="12" spans="1:10">
      <c r="A12" s="83" t="s">
        <v>304</v>
      </c>
      <c r="B12" s="84">
        <v>1500</v>
      </c>
      <c r="C12" s="48" t="b">
        <f>IFERROR(MATCH(A12,'BOM Atual ZPCS12'!F:F,0)&gt;0,FALSE)</f>
        <v>1</v>
      </c>
      <c r="D12" s="49" t="str">
        <f>TRIM(VLOOKUP(A12,'BOM Atual ZPCS12'!F:G,2,0))</f>
        <v>INTERFACE NCT3532Y QFN-16</v>
      </c>
      <c r="E12" s="47"/>
      <c r="F12" s="56">
        <f ca="1">SUMIF('BOM Atual ZPCS12'!$F:$F,$A12,'BOM Atual ZPCS12'!$BJ:$BJ)</f>
        <v>1500</v>
      </c>
      <c r="H12" s="50"/>
    </row>
    <row r="13" spans="1:10">
      <c r="A13" s="83" t="s">
        <v>306</v>
      </c>
      <c r="B13" s="84">
        <v>1500</v>
      </c>
      <c r="C13" s="48" t="b">
        <f>IFERROR(MATCH(A13,'BOM Atual ZPCS12'!F:F,0)&gt;0,FALSE)</f>
        <v>1</v>
      </c>
      <c r="D13" s="49" t="str">
        <f>TRIM(VLOOKUP(A13,'BOM Atual ZPCS12'!F:G,2,0))</f>
        <v>INTERFACE 75232G-P20-R-W2UTC/TSSOP-20</v>
      </c>
      <c r="E13" s="47"/>
      <c r="F13" s="56">
        <f ca="1">SUMIF('BOM Atual ZPCS12'!$F:$F,$A13,'BOM Atual ZPCS12'!$BJ:$BJ)</f>
        <v>1500</v>
      </c>
      <c r="H13" s="50"/>
    </row>
    <row r="14" spans="1:10">
      <c r="A14" s="83" t="s">
        <v>308</v>
      </c>
      <c r="B14" s="84">
        <v>1500</v>
      </c>
      <c r="C14" s="48" t="b">
        <f>IFERROR(MATCH(A14,'BOM Atual ZPCS12'!F:F,0)&gt;0,FALSE)</f>
        <v>1</v>
      </c>
      <c r="D14" s="49" t="str">
        <f>TRIM(VLOOKUP(A14,'BOM Atual ZPCS12'!F:G,2,0))</f>
        <v>POWER SW. UP7549TMA5-25 SOT-23-5L//UPI</v>
      </c>
      <c r="E14" s="47"/>
      <c r="F14" s="56">
        <f ca="1">SUMIF('BOM Atual ZPCS12'!$F:$F,$A14,'BOM Atual ZPCS12'!$BJ:$BJ)</f>
        <v>1500</v>
      </c>
      <c r="H14" s="50"/>
    </row>
    <row r="15" spans="1:10">
      <c r="A15" s="83" t="s">
        <v>369</v>
      </c>
      <c r="B15" s="84">
        <v>3000</v>
      </c>
      <c r="C15" s="48" t="b">
        <f>IFERROR(MATCH(A15,'BOM Atual ZPCS12'!F:F,0)&gt;0,FALSE)</f>
        <v>1</v>
      </c>
      <c r="D15" s="49" t="str">
        <f>TRIM(VLOOKUP(A15,'BOM Atual ZPCS12'!F:G,2,0))</f>
        <v>ANALOG SW. AZAW1210C AMAZING SC70-6</v>
      </c>
      <c r="E15" s="47"/>
      <c r="F15" s="56">
        <f ca="1">SUMIF('BOM Atual ZPCS12'!$F:$F,$A15,'BOM Atual ZPCS12'!$BJ:$BJ)</f>
        <v>3000</v>
      </c>
      <c r="H15" s="50"/>
    </row>
    <row r="16" spans="1:10">
      <c r="A16" s="83" t="s">
        <v>5375</v>
      </c>
      <c r="B16" s="84">
        <v>1500</v>
      </c>
      <c r="C16" s="48" t="b">
        <f>IFERROR(MATCH(A16,'BOM Atual ZPCS12'!F:F,0)&gt;0,FALSE)</f>
        <v>1</v>
      </c>
      <c r="D16" s="49" t="str">
        <f>TRIM(VLOOKUP(A16,'BOM Atual ZPCS12'!F:G,2,0))</f>
        <v>POWER SW. G517G1TO1U GMT TSOT-23-5 FC</v>
      </c>
      <c r="E16" s="47"/>
      <c r="F16" s="56">
        <f ca="1">SUMIF('BOM Atual ZPCS12'!$F:$F,$A16,'BOM Atual ZPCS12'!$BJ:$BJ)</f>
        <v>1500</v>
      </c>
      <c r="H16" s="50"/>
    </row>
    <row r="17" spans="1:8">
      <c r="A17" s="83" t="s">
        <v>312</v>
      </c>
      <c r="B17" s="84">
        <v>1500</v>
      </c>
      <c r="C17" s="48" t="b">
        <f>IFERROR(MATCH(A17,'BOM Atual ZPCS12'!F:F,0)&gt;0,FALSE)</f>
        <v>1</v>
      </c>
      <c r="D17" s="49" t="str">
        <f>TRIM(VLOOKUP(A17,'BOM Atual ZPCS12'!F:G,2,0))</f>
        <v>Circuito Integrado digital regulador de</v>
      </c>
      <c r="E17" s="47"/>
      <c r="F17" s="56">
        <f ca="1">SUMIF('BOM Atual ZPCS12'!$F:$F,$A17,'BOM Atual ZPCS12'!$BJ:$BJ)</f>
        <v>1500</v>
      </c>
      <c r="H17" s="50"/>
    </row>
    <row r="18" spans="1:8">
      <c r="A18" s="83" t="s">
        <v>314</v>
      </c>
      <c r="B18" s="84">
        <v>1500</v>
      </c>
      <c r="C18" s="48" t="b">
        <f>IFERROR(MATCH(A18,'BOM Atual ZPCS12'!F:F,0)&gt;0,FALSE)</f>
        <v>1</v>
      </c>
      <c r="D18" s="49" t="str">
        <f>TRIM(VLOOKUP(A18,'BOM Atual ZPCS12'!F:G,2,0))</f>
        <v>AD DA CONVERTER NCT3933Y DFN-8 NUVOTON</v>
      </c>
      <c r="E18" s="47"/>
      <c r="F18" s="56">
        <f ca="1">SUMIF('BOM Atual ZPCS12'!$F:$F,$A18,'BOM Atual ZPCS12'!$BJ:$BJ)</f>
        <v>4500</v>
      </c>
      <c r="H18" s="50"/>
    </row>
    <row r="19" spans="1:8">
      <c r="A19" s="83" t="s">
        <v>314</v>
      </c>
      <c r="B19" s="84">
        <v>3000</v>
      </c>
      <c r="C19" s="48" t="b">
        <f>IFERROR(MATCH(A19,'BOM Atual ZPCS12'!F:F,0)&gt;0,FALSE)</f>
        <v>1</v>
      </c>
      <c r="D19" s="49" t="str">
        <f>TRIM(VLOOKUP(A19,'BOM Atual ZPCS12'!F:G,2,0))</f>
        <v>AD DA CONVERTER NCT3933Y DFN-8 NUVOTON</v>
      </c>
      <c r="E19" s="47"/>
      <c r="F19" s="56">
        <f ca="1">SUMIF('BOM Atual ZPCS12'!$F:$F,$A19,'BOM Atual ZPCS12'!$BJ:$BJ)</f>
        <v>4500</v>
      </c>
      <c r="H19" s="50"/>
    </row>
    <row r="20" spans="1:8">
      <c r="A20" s="83" t="s">
        <v>316</v>
      </c>
      <c r="B20" s="84">
        <v>1500</v>
      </c>
      <c r="C20" s="48" t="b">
        <f>IFERROR(MATCH(A20,'BOM Atual ZPCS12'!F:F,0)&gt;0,FALSE)</f>
        <v>1</v>
      </c>
      <c r="D20" s="49" t="str">
        <f>TRIM(VLOOKUP(A20,'BOM Atual ZPCS12'!F:G,2,0))</f>
        <v>CONTROLLER UP7501M8 UPI SOT23-8L</v>
      </c>
      <c r="E20" s="47"/>
      <c r="F20" s="56">
        <f ca="1">SUMIF('BOM Atual ZPCS12'!$F:$F,$A20,'BOM Atual ZPCS12'!$BJ:$BJ)</f>
        <v>1500</v>
      </c>
      <c r="H20" s="50"/>
    </row>
    <row r="21" spans="1:8">
      <c r="A21" s="83" t="s">
        <v>2106</v>
      </c>
      <c r="B21" s="84">
        <v>1500</v>
      </c>
      <c r="C21" s="48" t="b">
        <f>IFERROR(MATCH(A21,'BOM Atual ZPCS12'!F:F,0)&gt;0,FALSE)</f>
        <v>1</v>
      </c>
      <c r="D21" s="49" t="str">
        <f>TRIM(VLOOKUP(A21,'BOM Atual ZPCS12'!F:G,2,0))</f>
        <v>USB CC CONTROL WUSB3831Q-12/TR//WILL SEM</v>
      </c>
      <c r="E21" s="47"/>
      <c r="F21" s="56">
        <f ca="1">SUMIF('BOM Atual ZPCS12'!$F:$F,$A21,'BOM Atual ZPCS12'!$BJ:$BJ)</f>
        <v>1500</v>
      </c>
      <c r="H21" s="50"/>
    </row>
    <row r="22" spans="1:8">
      <c r="A22" s="83" t="s">
        <v>323</v>
      </c>
      <c r="B22" s="84">
        <v>7500</v>
      </c>
      <c r="C22" s="48" t="b">
        <f>IFERROR(MATCH(A22,'BOM Atual ZPCS12'!F:F,0)&gt;0,FALSE)</f>
        <v>1</v>
      </c>
      <c r="D22" s="49" t="str">
        <f>TRIM(VLOOKUP(A22,'BOM Atual ZPCS12'!F:G,2,0))</f>
        <v>FAN DRIVER IC NCT3949S NUVOTON ESOP-8</v>
      </c>
      <c r="E22" s="47"/>
      <c r="F22" s="56">
        <f ca="1">SUMIF('BOM Atual ZPCS12'!$F:$F,$A22,'BOM Atual ZPCS12'!$BJ:$BJ)</f>
        <v>7500</v>
      </c>
      <c r="H22" s="50"/>
    </row>
    <row r="23" spans="1:8">
      <c r="A23" s="83" t="s">
        <v>329</v>
      </c>
      <c r="B23" s="84">
        <v>1500</v>
      </c>
      <c r="C23" s="48" t="b">
        <f>IFERROR(MATCH(A23,'BOM Atual ZPCS12'!F:F,0)&gt;0,FALSE)</f>
        <v>1</v>
      </c>
      <c r="D23" s="49" t="str">
        <f>TRIM(VLOOKUP(A23,'BOM Atual ZPCS12'!F:G,2,0))</f>
        <v>DDR TERM. REG. UP8815PDDA</v>
      </c>
      <c r="E23" s="47"/>
      <c r="F23" s="56">
        <f ca="1">SUMIF('BOM Atual ZPCS12'!$F:$F,$A23,'BOM Atual ZPCS12'!$BJ:$BJ)</f>
        <v>1500</v>
      </c>
      <c r="H23" s="50"/>
    </row>
    <row r="24" spans="1:8">
      <c r="A24" s="83" t="s">
        <v>331</v>
      </c>
      <c r="B24" s="84">
        <v>3000</v>
      </c>
      <c r="C24" s="48" t="b">
        <f>IFERROR(MATCH(A24,'BOM Atual ZPCS12'!F:F,0)&gt;0,FALSE)</f>
        <v>1</v>
      </c>
      <c r="D24" s="49" t="str">
        <f>TRIM(VLOOKUP(A24,'BOM Atual ZPCS12'!F:G,2,0))</f>
        <v>PWM CONTROLLER RT8125DGQW RICHTEK WDFN-</v>
      </c>
      <c r="E24" s="47"/>
      <c r="F24" s="56">
        <f ca="1">SUMIF('BOM Atual ZPCS12'!$F:$F,$A24,'BOM Atual ZPCS12'!$BJ:$BJ)</f>
        <v>3000</v>
      </c>
      <c r="H24" s="50"/>
    </row>
    <row r="25" spans="1:8">
      <c r="A25" s="83" t="s">
        <v>333</v>
      </c>
      <c r="B25" s="84">
        <v>1500</v>
      </c>
      <c r="C25" s="48" t="b">
        <f>IFERROR(MATCH(A25,'BOM Atual ZPCS12'!F:F,0)&gt;0,FALSE)</f>
        <v>1</v>
      </c>
      <c r="D25" s="49" t="str">
        <f>TRIM(VLOOKUP(A25,'BOM Atual ZPCS12'!F:G,2,0))</f>
        <v>PWM CONTROLLER RAA229621R2LGNPC13 RENESA</v>
      </c>
      <c r="E25" s="47"/>
      <c r="F25" s="56">
        <f ca="1">SUMIF('BOM Atual ZPCS12'!$F:$F,$A25,'BOM Atual ZPCS12'!$BJ:$BJ)</f>
        <v>1500</v>
      </c>
      <c r="H25" s="50"/>
    </row>
    <row r="26" spans="1:8">
      <c r="A26" s="83" t="s">
        <v>2135</v>
      </c>
      <c r="B26" s="84">
        <v>1500</v>
      </c>
      <c r="C26" s="48" t="b">
        <f>IFERROR(MATCH(A26,'BOM Atual ZPCS12'!F:F,0)&gt;0,FALSE)</f>
        <v>1</v>
      </c>
      <c r="D26" s="49" t="str">
        <f>TRIM(VLOOKUP(A26,'BOM Atual ZPCS12'!F:G,2,0))</f>
        <v>PWM CONTROLLER ASP2208N-AL201CI//RICHTEK</v>
      </c>
      <c r="E26" s="47"/>
      <c r="F26" s="56">
        <f ca="1">SUMIF('BOM Atual ZPCS12'!$F:$F,$A26,'BOM Atual ZPCS12'!$BJ:$BJ)</f>
        <v>1500</v>
      </c>
      <c r="H26" s="50"/>
    </row>
    <row r="27" spans="1:8">
      <c r="A27" s="83" t="s">
        <v>4132</v>
      </c>
      <c r="B27" s="84">
        <v>1500</v>
      </c>
      <c r="C27" s="48" t="b">
        <f>IFERROR(MATCH(A27,'BOM Atual ZPCS12'!F:F,0)&gt;0,FALSE)</f>
        <v>1</v>
      </c>
      <c r="D27" s="49" t="str">
        <f>TRIM(VLOOKUP(A27,'BOM Atual ZPCS12'!F:G,2,0))</f>
        <v>AUDIO CODEC ALC897-VA2-CG LQFP-48</v>
      </c>
      <c r="E27" s="47"/>
      <c r="F27" s="56">
        <f ca="1">SUMIF('BOM Atual ZPCS12'!$F:$F,$A27,'BOM Atual ZPCS12'!$BJ:$BJ)</f>
        <v>1500</v>
      </c>
      <c r="H27" s="50"/>
    </row>
    <row r="28" spans="1:8">
      <c r="A28" s="83" t="s">
        <v>343</v>
      </c>
      <c r="B28" s="84">
        <v>1500</v>
      </c>
      <c r="C28" s="48" t="b">
        <f>IFERROR(MATCH(A28,'BOM Atual ZPCS12'!F:F,0)&gt;0,FALSE)</f>
        <v>1</v>
      </c>
      <c r="D28" s="49" t="str">
        <f>TRIM(VLOOKUP(A28,'BOM Atual ZPCS12'!F:G,2,0))</f>
        <v>BRIDGE AI1315-A1 QFN48 ASMEDIA USB TO SP</v>
      </c>
      <c r="E28" s="47"/>
      <c r="F28" s="56">
        <f ca="1">SUMIF('BOM Atual ZPCS12'!$F:$F,$A28,'BOM Atual ZPCS12'!$BJ:$BJ)</f>
        <v>1500</v>
      </c>
      <c r="H28" s="50"/>
    </row>
    <row r="29" spans="1:8">
      <c r="A29" s="83" t="s">
        <v>347</v>
      </c>
      <c r="B29" s="84">
        <v>1500</v>
      </c>
      <c r="C29" s="48" t="b">
        <f>IFERROR(MATCH(A29,'BOM Atual ZPCS12'!F:F,0)&gt;0,FALSE)</f>
        <v>1</v>
      </c>
      <c r="D29" s="49" t="str">
        <f>TRIM(VLOOKUP(A29,'BOM Atual ZPCS12'!F:G,2,0))</f>
        <v>LAN RTL8125BG-CG QFN48 REALTEK</v>
      </c>
      <c r="E29" s="47"/>
      <c r="F29" s="56">
        <f ca="1">SUMIF('BOM Atual ZPCS12'!$F:$F,$A29,'BOM Atual ZPCS12'!$BJ:$BJ)</f>
        <v>1500</v>
      </c>
      <c r="H29" s="50"/>
    </row>
    <row r="30" spans="1:8">
      <c r="A30" s="83" t="s">
        <v>349</v>
      </c>
      <c r="B30" s="84">
        <v>1500</v>
      </c>
      <c r="C30" s="48" t="b">
        <f>IFERROR(MATCH(A30,'BOM Atual ZPCS12'!F:F,0)&gt;0,FALSE)</f>
        <v>1</v>
      </c>
      <c r="D30" s="49" t="str">
        <f>TRIM(VLOOKUP(A30,'BOM Atual ZPCS12'!F:G,2,0))</f>
        <v>REDRIVER IC PI3EQX1004EZTFEX//DIODES UQF</v>
      </c>
      <c r="E30" s="47"/>
      <c r="F30" s="56">
        <f ca="1">SUMIF('BOM Atual ZPCS12'!$F:$F,$A30,'BOM Atual ZPCS12'!$BJ:$BJ)</f>
        <v>1500</v>
      </c>
      <c r="H30" s="50"/>
    </row>
    <row r="31" spans="1:8">
      <c r="A31" s="83" t="s">
        <v>2155</v>
      </c>
      <c r="B31" s="84">
        <v>1500</v>
      </c>
      <c r="C31" s="48" t="b">
        <f>IFERROR(MATCH(A31,'BOM Atual ZPCS12'!F:F,0)&gt;0,FALSE)</f>
        <v>1</v>
      </c>
      <c r="D31" s="49" t="str">
        <f>TRIM(VLOOKUP(A31,'BOM Atual ZPCS12'!F:G,2,0))</f>
        <v>REDRIVER IC PI3EQX2024ZTFEX UQFN-34//DIO</v>
      </c>
      <c r="E31" s="47"/>
      <c r="F31" s="56">
        <f ca="1">SUMIF('BOM Atual ZPCS12'!$F:$F,$A31,'BOM Atual ZPCS12'!$BJ:$BJ)</f>
        <v>1500</v>
      </c>
      <c r="H31" s="50"/>
    </row>
    <row r="32" spans="1:8">
      <c r="A32" s="83" t="s">
        <v>355</v>
      </c>
      <c r="B32" s="84">
        <v>1500</v>
      </c>
      <c r="C32" s="48" t="b">
        <f>IFERROR(MATCH(A32,'BOM Atual ZPCS12'!F:F,0)&gt;0,FALSE)</f>
        <v>1</v>
      </c>
      <c r="D32" s="49" t="str">
        <f>TRIM(VLOOKUP(A32,'BOM Atual ZPCS12'!F:G,2,0))</f>
        <v>REDRIVER IC PS7101-51 FCCSP-77//PHISON</v>
      </c>
      <c r="E32" s="47"/>
      <c r="F32" s="56">
        <f ca="1">SUMIF('BOM Atual ZPCS12'!$F:$F,$A32,'BOM Atual ZPCS12'!$BJ:$BJ)</f>
        <v>1500</v>
      </c>
      <c r="H32" s="50"/>
    </row>
    <row r="33" spans="1:8">
      <c r="A33" s="83" t="s">
        <v>357</v>
      </c>
      <c r="B33" s="84">
        <v>780</v>
      </c>
      <c r="C33" s="48" t="b">
        <f>IFERROR(MATCH(A33,'BOM Atual ZPCS12'!F:F,0)&gt;0,FALSE)</f>
        <v>1</v>
      </c>
      <c r="D33" s="49" t="str">
        <f>TRIM(VLOOKUP(A33,'BOM Atual ZPCS12'!F:G,2,0))</f>
        <v>SUPER IO NCT6799D-R B LQFP-128//NUVOTON</v>
      </c>
      <c r="E33" s="47"/>
      <c r="F33" s="56">
        <f ca="1">SUMIF('BOM Atual ZPCS12'!$F:$F,$A33,'BOM Atual ZPCS12'!$BJ:$BJ)</f>
        <v>1500</v>
      </c>
      <c r="H33" s="50"/>
    </row>
    <row r="34" spans="1:8">
      <c r="A34" s="83" t="s">
        <v>357</v>
      </c>
      <c r="B34" s="84">
        <v>720</v>
      </c>
      <c r="C34" s="48" t="b">
        <f>IFERROR(MATCH(A34,'BOM Atual ZPCS12'!F:F,0)&gt;0,FALSE)</f>
        <v>1</v>
      </c>
      <c r="D34" s="49" t="str">
        <f>TRIM(VLOOKUP(A34,'BOM Atual ZPCS12'!F:G,2,0))</f>
        <v>SUPER IO NCT6799D-R B LQFP-128//NUVOTON</v>
      </c>
      <c r="E34" s="47"/>
      <c r="F34" s="56">
        <f ca="1">SUMIF('BOM Atual ZPCS12'!$F:$F,$A34,'BOM Atual ZPCS12'!$BJ:$BJ)</f>
        <v>1500</v>
      </c>
      <c r="H34" s="50"/>
    </row>
    <row r="35" spans="1:8">
      <c r="A35" s="83" t="s">
        <v>366</v>
      </c>
      <c r="B35" s="84">
        <v>1500</v>
      </c>
      <c r="C35" s="48" t="b">
        <f>IFERROR(MATCH(A35,'BOM Atual ZPCS12'!F:F,0)&gt;0,FALSE)</f>
        <v>1</v>
      </c>
      <c r="D35" s="49" t="str">
        <f>TRIM(VLOOKUP(A35,'BOM Atual ZPCS12'!F:G,2,0))</f>
        <v>OP AMP. AS324MTR-E1 SOIC-14 AAC</v>
      </c>
      <c r="E35" s="47"/>
      <c r="F35" s="56">
        <f ca="1">SUMIF('BOM Atual ZPCS12'!$F:$F,$A35,'BOM Atual ZPCS12'!$BJ:$BJ)</f>
        <v>1500</v>
      </c>
      <c r="H35" s="50"/>
    </row>
    <row r="36" spans="1:8">
      <c r="A36" s="83" t="s">
        <v>379</v>
      </c>
      <c r="B36" s="84">
        <v>3000</v>
      </c>
      <c r="C36" s="48" t="b">
        <f>IFERROR(MATCH(A36,'BOM Atual ZPCS12'!F:F,0)&gt;0,FALSE)</f>
        <v>1</v>
      </c>
      <c r="D36" s="49" t="str">
        <f>TRIM(VLOOKUP(A36,'BOM Atual ZPCS12'!F:G,2,0))</f>
        <v>Vcomp. AS393MTR-E1 SOIC-8 BCD</v>
      </c>
      <c r="E36" s="47"/>
      <c r="F36" s="56">
        <f ca="1">SUMIF('BOM Atual ZPCS12'!$F:$F,$A36,'BOM Atual ZPCS12'!$BJ:$BJ)</f>
        <v>3000</v>
      </c>
      <c r="H36" s="50"/>
    </row>
    <row r="37" spans="1:8">
      <c r="A37" s="83" t="s">
        <v>381</v>
      </c>
      <c r="B37" s="84">
        <v>1500</v>
      </c>
      <c r="C37" s="48" t="b">
        <f>IFERROR(MATCH(A37,'BOM Atual ZPCS12'!F:F,0)&gt;0,FALSE)</f>
        <v>1</v>
      </c>
      <c r="D37" s="49" t="str">
        <f>TRIM(VLOOKUP(A37,'BOM Atual ZPCS12'!F:G,2,0))</f>
        <v>POWER SW. NCT3521U SOT23-5//NUVOTON</v>
      </c>
      <c r="E37" s="47"/>
      <c r="F37" s="56">
        <f ca="1">SUMIF('BOM Atual ZPCS12'!$F:$F,$A37,'BOM Atual ZPCS12'!$BJ:$BJ)</f>
        <v>1500</v>
      </c>
      <c r="H37" s="50"/>
    </row>
    <row r="38" spans="1:8" s="13" customFormat="1">
      <c r="A38" s="83" t="s">
        <v>500</v>
      </c>
      <c r="B38" s="84">
        <v>54000</v>
      </c>
      <c r="C38" s="48" t="b">
        <f>IFERROR(MATCH(A38,'BOM Atual ZPCS12'!F:F,0)&gt;0,FALSE)</f>
        <v>1</v>
      </c>
      <c r="D38" s="49" t="str">
        <f>TRIM(VLOOKUP(A38,'BOM Atual ZPCS12'!F:G,2,0))</f>
        <v>TRASIS.LMBT3904LT1G-HS SOT-23</v>
      </c>
      <c r="E38" s="47"/>
      <c r="F38" s="56">
        <f ca="1">SUMIF('BOM Atual ZPCS12'!$F:$F,$A38,'BOM Atual ZPCS12'!$BJ:$BJ)</f>
        <v>54000</v>
      </c>
      <c r="G38" s="44"/>
      <c r="H38" s="14"/>
    </row>
    <row r="39" spans="1:8">
      <c r="A39" s="83" t="s">
        <v>400</v>
      </c>
      <c r="B39" s="84">
        <v>21000</v>
      </c>
      <c r="C39" s="48" t="b">
        <f>IFERROR(MATCH(A39,'BOM Atual ZPCS12'!F:F,0)&gt;0,FALSE)</f>
        <v>1</v>
      </c>
      <c r="D39" s="49" t="str">
        <f>TRIM(VLOOKUP(A39,'BOM Atual ZPCS12'!F:G,2,0))</f>
        <v>N-MOSFET PJA138K//PANJIT SOT-23</v>
      </c>
      <c r="E39" s="47"/>
      <c r="F39" s="56">
        <f ca="1">SUMIF('BOM Atual ZPCS12'!$F:$F,$A39,'BOM Atual ZPCS12'!$BJ:$BJ)</f>
        <v>21000</v>
      </c>
      <c r="H39" s="50"/>
    </row>
    <row r="40" spans="1:8">
      <c r="A40" s="83" t="s">
        <v>404</v>
      </c>
      <c r="B40" s="84">
        <v>3000</v>
      </c>
      <c r="C40" s="48" t="b">
        <f>IFERROR(MATCH(A40,'BOM Atual ZPCS12'!F:F,0)&gt;0,FALSE)</f>
        <v>1</v>
      </c>
      <c r="D40" s="49" t="str">
        <f>TRIM(VLOOKUP(A40,'BOM Atual ZPCS12'!F:G,2,0))</f>
        <v>P-MOSFET EMF44P02V EDFN33 EXCELLIANCE</v>
      </c>
      <c r="E40" s="47"/>
      <c r="F40" s="56">
        <f ca="1">SUMIF('BOM Atual ZPCS12'!$F:$F,$A40,'BOM Atual ZPCS12'!$BJ:$BJ)</f>
        <v>3000</v>
      </c>
      <c r="H40" s="50"/>
    </row>
    <row r="41" spans="1:8">
      <c r="A41" s="83" t="s">
        <v>412</v>
      </c>
      <c r="B41" s="84">
        <v>1500</v>
      </c>
      <c r="C41" s="48" t="b">
        <f>IFERROR(MATCH(A41,'BOM Atual ZPCS12'!F:F,0)&gt;0,FALSE)</f>
        <v>1</v>
      </c>
      <c r="D41" s="49" t="str">
        <f>TRIM(VLOOKUP(A41,'BOM Atual ZPCS12'!F:G,2,0))</f>
        <v>P-MOSFET EMB20P03A EXCELLIANCE TO-252</v>
      </c>
      <c r="E41" s="47"/>
      <c r="F41" s="56">
        <f ca="1">SUMIF('BOM Atual ZPCS12'!$F:$F,$A41,'BOM Atual ZPCS12'!$BJ:$BJ)</f>
        <v>1500</v>
      </c>
      <c r="H41" s="50"/>
    </row>
    <row r="42" spans="1:8">
      <c r="A42" s="83" t="s">
        <v>2173</v>
      </c>
      <c r="B42" s="84">
        <v>3000</v>
      </c>
      <c r="C42" s="48" t="b">
        <f>IFERROR(MATCH(A42,'BOM Atual ZPCS12'!F:F,0)&gt;0,FALSE)</f>
        <v>1</v>
      </c>
      <c r="D42" s="49" t="str">
        <f>TRIM(VLOOKUP(A42,'BOM Atual ZPCS12'!F:G,2,0))</f>
        <v>N-MOSFET AP3N5R0YT PMPAK 3x3</v>
      </c>
      <c r="E42" s="47"/>
      <c r="F42" s="56">
        <f ca="1">SUMIF('BOM Atual ZPCS12'!$F:$F,$A42,'BOM Atual ZPCS12'!$BJ:$BJ)</f>
        <v>3000</v>
      </c>
      <c r="H42" s="50"/>
    </row>
    <row r="43" spans="1:8">
      <c r="A43" s="83" t="s">
        <v>422</v>
      </c>
      <c r="B43" s="84">
        <v>16200</v>
      </c>
      <c r="C43" s="48" t="b">
        <f>IFERROR(MATCH(A43,'BOM Atual ZPCS12'!F:F,0)&gt;0,FALSE)</f>
        <v>1</v>
      </c>
      <c r="D43" s="49" t="str">
        <f>TRIM(VLOOKUP(A43,'BOM Atual ZPCS12'!F:G,2,0))</f>
        <v>N-MOSFET SIRA14BDP-T1-GE3-U VISHAY SO-8</v>
      </c>
      <c r="E43" s="47"/>
      <c r="F43" s="56">
        <f ca="1">SUMIF('BOM Atual ZPCS12'!$F:$F,$A43,'BOM Atual ZPCS12'!$BJ:$BJ)</f>
        <v>16500</v>
      </c>
      <c r="H43" s="50"/>
    </row>
    <row r="44" spans="1:8">
      <c r="A44" s="83" t="s">
        <v>422</v>
      </c>
      <c r="B44" s="84">
        <v>300</v>
      </c>
      <c r="C44" s="48" t="b">
        <f>IFERROR(MATCH(A44,'BOM Atual ZPCS12'!F:F,0)&gt;0,FALSE)</f>
        <v>1</v>
      </c>
      <c r="D44" s="49" t="str">
        <f>TRIM(VLOOKUP(A44,'BOM Atual ZPCS12'!F:G,2,0))</f>
        <v>N-MOSFET SIRA14BDP-T1-GE3-U VISHAY SO-8</v>
      </c>
      <c r="E44" s="47"/>
      <c r="F44" s="56">
        <f ca="1">SUMIF('BOM Atual ZPCS12'!$F:$F,$A44,'BOM Atual ZPCS12'!$BJ:$BJ)</f>
        <v>16500</v>
      </c>
      <c r="H44" s="50"/>
    </row>
    <row r="45" spans="1:8">
      <c r="A45" s="83" t="s">
        <v>426</v>
      </c>
      <c r="B45" s="84">
        <v>4500</v>
      </c>
      <c r="C45" s="48" t="b">
        <f>IFERROR(MATCH(A45,'BOM Atual ZPCS12'!F:F,0)&gt;0,FALSE)</f>
        <v>1</v>
      </c>
      <c r="D45" s="49" t="str">
        <f>TRIM(VLOOKUP(A45,'BOM Atual ZPCS12'!F:G,2,0))</f>
        <v>XTAL 25MHZ 20PF/30PPM 3.2x2.5</v>
      </c>
      <c r="E45" s="47"/>
      <c r="F45" s="56">
        <f ca="1">SUMIF('BOM Atual ZPCS12'!$F:$F,$A45,'BOM Atual ZPCS12'!$BJ:$BJ)</f>
        <v>4500</v>
      </c>
      <c r="H45" s="50"/>
    </row>
    <row r="46" spans="1:8">
      <c r="A46" s="83" t="s">
        <v>433</v>
      </c>
      <c r="B46" s="84">
        <v>1500</v>
      </c>
      <c r="C46" s="48" t="b">
        <f>IFERROR(MATCH(A46,'BOM Atual ZPCS12'!F:F,0)&gt;0,FALSE)</f>
        <v>1</v>
      </c>
      <c r="D46" s="49" t="str">
        <f>TRIM(VLOOKUP(A46,'BOM Atual ZPCS12'!F:G,2,0))</f>
        <v>XTAL 48MHZ 12PF/10PPM 3.2X2.5 HELE/X3S04</v>
      </c>
      <c r="E46" s="47"/>
      <c r="F46" s="56">
        <f ca="1">SUMIF('BOM Atual ZPCS12'!$F:$F,$A46,'BOM Atual ZPCS12'!$BJ:$BJ)</f>
        <v>1500</v>
      </c>
      <c r="H46" s="50"/>
    </row>
    <row r="47" spans="1:8">
      <c r="A47" s="83" t="s">
        <v>437</v>
      </c>
      <c r="B47" s="84">
        <v>1500</v>
      </c>
      <c r="C47" s="48" t="b">
        <f>IFERROR(MATCH(A47,'BOM Atual ZPCS12'!F:F,0)&gt;0,FALSE)</f>
        <v>1</v>
      </c>
      <c r="D47" s="49" t="str">
        <f>TRIM(VLOOKUP(A47,'BOM Atual ZPCS12'!F:G,2,0))</f>
        <v>XTAL 32.768KHZ 12.5PF/20PPM</v>
      </c>
      <c r="E47" s="47"/>
      <c r="F47" s="56">
        <f ca="1">SUMIF('BOM Atual ZPCS12'!$F:$F,$A47,'BOM Atual ZPCS12'!$BJ:$BJ)</f>
        <v>1500</v>
      </c>
      <c r="H47" s="50"/>
    </row>
    <row r="48" spans="1:8">
      <c r="A48" s="83" t="s">
        <v>444</v>
      </c>
      <c r="B48" s="84">
        <v>1500</v>
      </c>
      <c r="C48" s="48" t="b">
        <f>IFERROR(MATCH(A48,'BOM Atual ZPCS12'!F:F,0)&gt;0,FALSE)</f>
        <v>1</v>
      </c>
      <c r="D48" s="49" t="str">
        <f>TRIM(VLOOKUP(A48,'BOM Atual ZPCS12'!F:G,2,0))</f>
        <v>XTAL 32.768KHZ 12.5PF/20PPM KDS/1TJY125D</v>
      </c>
      <c r="E48" s="47"/>
      <c r="F48" s="56">
        <f ca="1">SUMIF('BOM Atual ZPCS12'!$F:$F,$A48,'BOM Atual ZPCS12'!$BJ:$BJ)</f>
        <v>1500</v>
      </c>
      <c r="H48" s="50"/>
    </row>
    <row r="49" spans="1:8">
      <c r="A49" s="83" t="s">
        <v>452</v>
      </c>
      <c r="B49" s="84">
        <v>1500</v>
      </c>
      <c r="C49" s="48" t="b">
        <f>IFERROR(MATCH(A49,'BOM Atual ZPCS12'!F:F,0)&gt;0,FALSE)</f>
        <v>1</v>
      </c>
      <c r="D49" s="49" t="str">
        <f>TRIM(VLOOKUP(A49,'BOM Atual ZPCS12'!F:G,2,0))</f>
        <v>POLYSWITCH 0805 SPR-P110 PTTC 1.1A 6V</v>
      </c>
      <c r="E49" s="47"/>
      <c r="F49" s="56">
        <f ca="1">SUMIF('BOM Atual ZPCS12'!$F:$F,$A49,'BOM Atual ZPCS12'!$BJ:$BJ)</f>
        <v>1500</v>
      </c>
      <c r="H49" s="50"/>
    </row>
    <row r="50" spans="1:8">
      <c r="A50" s="83" t="s">
        <v>456</v>
      </c>
      <c r="B50" s="84">
        <v>7500</v>
      </c>
      <c r="C50" s="48" t="b">
        <f>IFERROR(MATCH(A50,'BOM Atual ZPCS12'!F:F,0)&gt;0,FALSE)</f>
        <v>1</v>
      </c>
      <c r="D50" s="49" t="str">
        <f>TRIM(VLOOKUP(A50,'BOM Atual ZPCS12'!F:G,2,0))</f>
        <v>POLYSWITCH 3.5A 6V 0805 WAY-ON LP-ISML3</v>
      </c>
      <c r="E50" s="47"/>
      <c r="F50" s="56">
        <f ca="1">SUMIF('BOM Atual ZPCS12'!$F:$F,$A50,'BOM Atual ZPCS12'!$BJ:$BJ)</f>
        <v>7500</v>
      </c>
      <c r="H50" s="50"/>
    </row>
    <row r="51" spans="1:8">
      <c r="A51" s="83" t="s">
        <v>460</v>
      </c>
      <c r="B51" s="84">
        <v>3000</v>
      </c>
      <c r="C51" s="48" t="b">
        <f>IFERROR(MATCH(A51,'BOM Atual ZPCS12'!F:F,0)&gt;0,FALSE)</f>
        <v>1</v>
      </c>
      <c r="D51" s="49" t="str">
        <f>TRIM(VLOOKUP(A51,'BOM Atual ZPCS12'!F:G,2,0))</f>
        <v>POLYSWITCH 2.6A/6V 0805</v>
      </c>
      <c r="E51" s="47"/>
      <c r="F51" s="56">
        <f ca="1">SUMIF('BOM Atual ZPCS12'!$F:$F,$A51,'BOM Atual ZPCS12'!$BJ:$BJ)</f>
        <v>3000</v>
      </c>
      <c r="H51" s="50"/>
    </row>
    <row r="52" spans="1:8">
      <c r="A52" s="83" t="s">
        <v>465</v>
      </c>
      <c r="B52" s="84">
        <v>6000</v>
      </c>
      <c r="C52" s="48" t="b">
        <f>IFERROR(MATCH(A52,'BOM Atual ZPCS12'!F:F,0)&gt;0,FALSE)</f>
        <v>1</v>
      </c>
      <c r="D52" s="49" t="str">
        <f>TRIM(VLOOKUP(A52,'BOM Atual ZPCS12'!F:G,2,0))</f>
        <v>POLYSWITCH 1.75A 6V 0805 PTTC SPR-P175-Y</v>
      </c>
      <c r="E52" s="47"/>
      <c r="F52" s="56">
        <f ca="1">SUMIF('BOM Atual ZPCS12'!$F:$F,$A52,'BOM Atual ZPCS12'!$BJ:$BJ)</f>
        <v>6000</v>
      </c>
      <c r="H52" s="50"/>
    </row>
    <row r="53" spans="1:8">
      <c r="A53" s="83" t="s">
        <v>473</v>
      </c>
      <c r="B53" s="84">
        <v>1500</v>
      </c>
      <c r="C53" s="48" t="b">
        <f>IFERROR(MATCH(A53,'BOM Atual ZPCS12'!F:F,0)&gt;0,FALSE)</f>
        <v>1</v>
      </c>
      <c r="D53" s="49" t="str">
        <f>TRIM(VLOOKUP(A53,'BOM Atual ZPCS12'!F:G,2,0))</f>
        <v>V-PORT 5.5V 100PF 0402 INPAQ VPORT0402L</v>
      </c>
      <c r="E53" s="47"/>
      <c r="F53" s="56">
        <f ca="1">SUMIF('BOM Atual ZPCS12'!$F:$F,$A53,'BOM Atual ZPCS12'!$BJ:$BJ)</f>
        <v>1500</v>
      </c>
      <c r="H53" s="50"/>
    </row>
    <row r="54" spans="1:8">
      <c r="A54" s="83" t="s">
        <v>477</v>
      </c>
      <c r="B54" s="84">
        <v>22500</v>
      </c>
      <c r="C54" s="48" t="b">
        <f>IFERROR(MATCH(A54,'BOM Atual ZPCS12'!F:F,0)&gt;0,FALSE)</f>
        <v>1</v>
      </c>
      <c r="D54" s="49" t="str">
        <f>TRIM(VLOOKUP(A54,'BOM Atual ZPCS12'!F:G,2,0))</f>
        <v>ESD PROTECTION AZC099-04SP.R7G AMAZING</v>
      </c>
      <c r="E54" s="47"/>
      <c r="F54" s="56">
        <f ca="1">SUMIF('BOM Atual ZPCS12'!$F:$F,$A54,'BOM Atual ZPCS12'!$BJ:$BJ)</f>
        <v>22500</v>
      </c>
      <c r="H54" s="50"/>
    </row>
    <row r="55" spans="1:8">
      <c r="A55" s="83" t="s">
        <v>486</v>
      </c>
      <c r="B55" s="84">
        <v>21000</v>
      </c>
      <c r="C55" s="48" t="b">
        <f>IFERROR(MATCH(A55,'BOM Atual ZPCS12'!F:F,0)&gt;0,FALSE)</f>
        <v>1</v>
      </c>
      <c r="D55" s="49" t="str">
        <f>TRIM(VLOOKUP(A55,'BOM Atual ZPCS12'!F:G,2,0))</f>
        <v>ESD PROTECTION AZ174S-04F.R7G</v>
      </c>
      <c r="E55" s="47"/>
      <c r="F55" s="56">
        <f ca="1">SUMIF('BOM Atual ZPCS12'!$F:$F,$A55,'BOM Atual ZPCS12'!$BJ:$BJ)</f>
        <v>21000</v>
      </c>
      <c r="H55" s="50"/>
    </row>
    <row r="56" spans="1:8">
      <c r="A56" s="83" t="s">
        <v>492</v>
      </c>
      <c r="B56" s="84">
        <v>3000</v>
      </c>
      <c r="C56" s="48" t="b">
        <f>IFERROR(MATCH(A56,'BOM Atual ZPCS12'!F:F,0)&gt;0,FALSE)</f>
        <v>1</v>
      </c>
      <c r="D56" s="49" t="str">
        <f>TRIM(VLOOKUP(A56,'BOM Atual ZPCS12'!F:G,2,0))</f>
        <v>POWER MOSFET SW. ISL99390FRZ-TR5935 RENE</v>
      </c>
      <c r="E56" s="47"/>
      <c r="F56" s="56">
        <f ca="1">SUMIF('BOM Atual ZPCS12'!$F:$F,$A56,'BOM Atual ZPCS12'!$BJ:$BJ)</f>
        <v>3000</v>
      </c>
      <c r="H56" s="50"/>
    </row>
    <row r="57" spans="1:8" ht="14.4" customHeight="1">
      <c r="A57" s="83" t="s">
        <v>2183</v>
      </c>
      <c r="B57" s="84">
        <v>21000</v>
      </c>
      <c r="C57" s="48" t="b">
        <f>IFERROR(MATCH(A57,'BOM Atual ZPCS12'!F:F,0)&gt;0,FALSE)</f>
        <v>1</v>
      </c>
      <c r="D57" s="49" t="str">
        <f>TRIM(VLOOKUP(A57,'BOM Atual ZPCS12'!F:G,2,0))</f>
        <v>POWER MOSFET SW. AOZ5317NQI//AOS QFN-31L</v>
      </c>
      <c r="E57" s="47"/>
      <c r="F57" s="56">
        <f ca="1">SUMIF('BOM Atual ZPCS12'!$F:$F,$A57,'BOM Atual ZPCS12'!$BJ:$BJ)</f>
        <v>21000</v>
      </c>
      <c r="H57" s="50"/>
    </row>
    <row r="58" spans="1:8">
      <c r="A58" s="83" t="s">
        <v>494</v>
      </c>
      <c r="B58" s="84">
        <v>3000</v>
      </c>
      <c r="C58" s="48" t="b">
        <f>IFERROR(MATCH(A58,'BOM Atual ZPCS12'!F:F,0)&gt;0,FALSE)</f>
        <v>1</v>
      </c>
      <c r="D58" s="49" t="str">
        <f>TRIM(VLOOKUP(A58,'BOM Atual ZPCS12'!F:G,2,0))</f>
        <v>DIODE BAW56W SOT323</v>
      </c>
      <c r="E58" s="47"/>
      <c r="F58" s="56">
        <f ca="1">SUMIF('BOM Atual ZPCS12'!$F:$F,$A58,'BOM Atual ZPCS12'!$BJ:$BJ)</f>
        <v>3000</v>
      </c>
      <c r="H58" s="50"/>
    </row>
    <row r="59" spans="1:8">
      <c r="A59" s="83" t="s">
        <v>508</v>
      </c>
      <c r="B59" s="84">
        <v>4500</v>
      </c>
      <c r="C59" s="48" t="b">
        <f>IFERROR(MATCH(A59,'BOM Atual ZPCS12'!F:F,0)&gt;0,FALSE)</f>
        <v>1</v>
      </c>
      <c r="D59" s="49" t="str">
        <f>TRIM(VLOOKUP(A59,'BOM Atual ZPCS12'!F:G,2,0))</f>
        <v>TRASIS. PMBS3906 SOT-23</v>
      </c>
      <c r="E59" s="47"/>
      <c r="F59" s="56">
        <f ca="1">SUMIF('BOM Atual ZPCS12'!$F:$F,$A59,'BOM Atual ZPCS12'!$BJ:$BJ)</f>
        <v>4500</v>
      </c>
      <c r="H59" s="50"/>
    </row>
    <row r="60" spans="1:8">
      <c r="A60" s="83" t="s">
        <v>514</v>
      </c>
      <c r="B60" s="84">
        <v>18000</v>
      </c>
      <c r="C60" s="48" t="b">
        <f>IFERROR(MATCH(A60,'BOM Atual ZPCS12'!F:F,0)&gt;0,FALSE)</f>
        <v>1</v>
      </c>
      <c r="D60" s="49" t="str">
        <f>TRIM(VLOOKUP(A60,'BOM Atual ZPCS12'!F:G,2,0))</f>
        <v>SCHOTTKY BAT54CW SOT-323</v>
      </c>
      <c r="E60" s="47"/>
      <c r="F60" s="56">
        <f ca="1">SUMIF('BOM Atual ZPCS12'!$F:$F,$A60,'BOM Atual ZPCS12'!$BJ:$BJ)</f>
        <v>18000</v>
      </c>
      <c r="H60" s="50"/>
    </row>
    <row r="61" spans="1:8">
      <c r="A61" s="74" t="s">
        <v>522</v>
      </c>
      <c r="B61" s="84">
        <v>31500</v>
      </c>
      <c r="C61" s="48" t="b">
        <f>IFERROR(MATCH(A61,'BOM Atual ZPCS12'!F:F,0)&gt;0,FALSE)</f>
        <v>1</v>
      </c>
      <c r="D61" s="49" t="str">
        <f>TRIM(VLOOKUP(A61,'BOM Atual ZPCS12'!F:G,2,0))</f>
        <v>SCHOTTKY BAT54AW SOT-323</v>
      </c>
      <c r="E61" s="47"/>
      <c r="F61" s="56">
        <f ca="1">SUMIF('BOM Atual ZPCS12'!$F:$F,$A61,'BOM Atual ZPCS12'!$BJ:$BJ)</f>
        <v>31500</v>
      </c>
      <c r="H61" s="50"/>
    </row>
    <row r="62" spans="1:8">
      <c r="A62" s="74" t="s">
        <v>395</v>
      </c>
      <c r="B62" s="84">
        <v>84000</v>
      </c>
      <c r="C62" s="48" t="b">
        <f>IFERROR(MATCH(A62,'BOM Atual ZPCS12'!F:F,0)&gt;0,FALSE)</f>
        <v>1</v>
      </c>
      <c r="D62" s="49" t="str">
        <f>TRIM(VLOOKUP(A62,'BOM Atual ZPCS12'!F:G,2,0))</f>
        <v>N-MOSFET 2N7002K SOT-23 PANJIT</v>
      </c>
      <c r="E62" s="47"/>
      <c r="F62" s="56">
        <f ca="1">SUMIF('BOM Atual ZPCS12'!$F:$F,$A62,'BOM Atual ZPCS12'!$BJ:$BJ)</f>
        <v>84000</v>
      </c>
      <c r="H62" s="50"/>
    </row>
    <row r="63" spans="1:8">
      <c r="A63" s="74" t="s">
        <v>3637</v>
      </c>
      <c r="B63" s="84">
        <v>7500</v>
      </c>
      <c r="C63" s="48" t="b">
        <f>IFERROR(MATCH(A63,'BOM Atual ZPCS12'!F:F,0)&gt;0,FALSE)</f>
        <v>1</v>
      </c>
      <c r="D63" s="49" t="str">
        <f>TRIM(VLOOKUP(A63,'BOM Atual ZPCS12'!F:G,2,0))</f>
        <v>DUAL N-MOSFET 2N7002KDW PANJIT SOT-363</v>
      </c>
      <c r="E63" s="47"/>
      <c r="F63" s="56">
        <f ca="1">SUMIF('BOM Atual ZPCS12'!$F:$F,$A63,'BOM Atual ZPCS12'!$BJ:$BJ)</f>
        <v>7500</v>
      </c>
      <c r="H63" s="50"/>
    </row>
    <row r="64" spans="1:8">
      <c r="A64" s="74" t="s">
        <v>530</v>
      </c>
      <c r="B64" s="84">
        <v>7500</v>
      </c>
      <c r="C64" s="48" t="b">
        <f>IFERROR(MATCH(A64,'BOM Atual ZPCS12'!F:F,0)&gt;0,FALSE)</f>
        <v>1</v>
      </c>
      <c r="D64" s="49" t="str">
        <f>TRIM(VLOOKUP(A64,'BOM Atual ZPCS12'!F:G,2,0))</f>
        <v>N-MOSFET P3202CMG SOT-23 NIKO-SEM</v>
      </c>
      <c r="E64" s="47"/>
      <c r="F64" s="56">
        <f ca="1">SUMIF('BOM Atual ZPCS12'!$F:$F,$A64,'BOM Atual ZPCS12'!$BJ:$BJ)</f>
        <v>7500</v>
      </c>
      <c r="H64" s="50"/>
    </row>
    <row r="65" spans="1:8">
      <c r="A65" s="74" t="s">
        <v>536</v>
      </c>
      <c r="B65" s="84">
        <v>3000</v>
      </c>
      <c r="C65" s="48" t="b">
        <f>IFERROR(MATCH(A65,'BOM Atual ZPCS12'!F:F,0)&gt;0,FALSE)</f>
        <v>1</v>
      </c>
      <c r="D65" s="49" t="str">
        <f>TRIM(VLOOKUP(A65,'BOM Atual ZPCS12'!F:G,2,0))</f>
        <v>P-MOSFET P06P03LCG SOT-89 NIKO-SEM</v>
      </c>
      <c r="E65" s="47"/>
      <c r="F65" s="56">
        <f ca="1">SUMIF('BOM Atual ZPCS12'!$F:$F,$A65,'BOM Atual ZPCS12'!$BJ:$BJ)</f>
        <v>3000</v>
      </c>
      <c r="H65" s="50"/>
    </row>
    <row r="66" spans="1:8">
      <c r="A66" s="74" t="s">
        <v>546</v>
      </c>
      <c r="B66" s="84">
        <v>3000</v>
      </c>
      <c r="C66" s="48" t="b">
        <f>IFERROR(MATCH(A66,'BOM Atual ZPCS12'!F:F,0)&gt;0,FALSE)</f>
        <v>1</v>
      </c>
      <c r="D66" s="49" t="str">
        <f>TRIM(VLOOKUP(A66,'BOM Atual ZPCS12'!F:G,2,0))</f>
        <v>P-MOSFET EMFA0P02J SOT-23 EXCELLIANCE</v>
      </c>
      <c r="E66" s="47"/>
      <c r="F66" s="56">
        <f ca="1">SUMIF('BOM Atual ZPCS12'!$F:$F,$A66,'BOM Atual ZPCS12'!$BJ:$BJ)</f>
        <v>3000</v>
      </c>
      <c r="H66" s="50"/>
    </row>
    <row r="67" spans="1:8">
      <c r="A67" s="74" t="s">
        <v>552</v>
      </c>
      <c r="B67" s="84">
        <v>1500</v>
      </c>
      <c r="C67" s="48" t="b">
        <f>IFERROR(MATCH(A67,'BOM Atual ZPCS12'!F:F,0)&gt;0,FALSE)</f>
        <v>1</v>
      </c>
      <c r="D67" s="49" t="str">
        <f>TRIM(VLOOKUP(A67,'BOM Atual ZPCS12'!F:G,2,0))</f>
        <v>N-MOSFET EMB20N03V POWER PAK EXCELLIANCE</v>
      </c>
      <c r="E67" s="47"/>
      <c r="F67" s="56">
        <f ca="1">SUMIF('BOM Atual ZPCS12'!$F:$F,$A67,'BOM Atual ZPCS12'!$BJ:$BJ)</f>
        <v>1500</v>
      </c>
      <c r="H67" s="50"/>
    </row>
    <row r="68" spans="1:8">
      <c r="A68" s="74" t="s">
        <v>564</v>
      </c>
      <c r="B68" s="84">
        <v>3000</v>
      </c>
      <c r="C68" s="48" t="b">
        <f>IFERROR(MATCH(A68,'BOM Atual ZPCS12'!F:F,0)&gt;0,FALSE)</f>
        <v>1</v>
      </c>
      <c r="D68" s="49" t="str">
        <f>TRIM(VLOOKUP(A68,'BOM Atual ZPCS12'!F:G,2,0))</f>
        <v>LED Y G SMD LITE-ON/LTST-C190KGKT</v>
      </c>
      <c r="E68" s="47"/>
      <c r="F68" s="56">
        <f ca="1">SUMIF('BOM Atual ZPCS12'!$F:$F,$A68,'BOM Atual ZPCS12'!$BJ:$BJ)</f>
        <v>3000</v>
      </c>
      <c r="H68" s="50"/>
    </row>
    <row r="69" spans="1:8">
      <c r="A69" s="74" t="s">
        <v>554</v>
      </c>
      <c r="B69" s="84">
        <v>1500</v>
      </c>
      <c r="C69" s="48" t="b">
        <f>IFERROR(MATCH(A69,'BOM Atual ZPCS12'!F:F,0)&gt;0,FALSE)</f>
        <v>1</v>
      </c>
      <c r="D69" s="49" t="str">
        <f>TRIM(VLOOKUP(A69,'BOM Atual ZPCS12'!F:G,2,0))</f>
        <v>LED YELLOW SMD LITEON/LTST-C193KSKT-5A</v>
      </c>
      <c r="E69" s="47"/>
      <c r="F69" s="56">
        <f ca="1">SUMIF('BOM Atual ZPCS12'!$F:$F,$A69,'BOM Atual ZPCS12'!$BJ:$BJ)</f>
        <v>1500</v>
      </c>
      <c r="H69" s="50"/>
    </row>
    <row r="70" spans="1:8">
      <c r="A70" s="74" t="s">
        <v>558</v>
      </c>
      <c r="B70" s="84">
        <v>1500</v>
      </c>
      <c r="C70" s="48" t="b">
        <f>IFERROR(MATCH(A70,'BOM Atual ZPCS12'!F:F,0)&gt;0,FALSE)</f>
        <v>1</v>
      </c>
      <c r="D70" s="49" t="str">
        <f>TRIM(VLOOKUP(A70,'BOM Atual ZPCS12'!F:G,2,0))</f>
        <v>LED RED SMD LITE-ON LTST-C193KRKT-5A</v>
      </c>
      <c r="E70" s="47"/>
      <c r="F70" s="56">
        <f ca="1">SUMIF('BOM Atual ZPCS12'!$F:$F,$A70,'BOM Atual ZPCS12'!$BJ:$BJ)</f>
        <v>1500</v>
      </c>
      <c r="H70" s="50"/>
    </row>
    <row r="71" spans="1:8">
      <c r="A71" s="74" t="s">
        <v>570</v>
      </c>
      <c r="B71" s="84">
        <v>1500</v>
      </c>
      <c r="C71" s="48" t="b">
        <f>IFERROR(MATCH(A71,'BOM Atual ZPCS12'!F:F,0)&gt;0,FALSE)</f>
        <v>1</v>
      </c>
      <c r="D71" s="49" t="str">
        <f>TRIM(VLOOKUP(A71,'BOM Atual ZPCS12'!F:G,2,0))</f>
        <v>LED WHITE SMD LITEON/LTW-C193TS5</v>
      </c>
      <c r="E71" s="47"/>
      <c r="F71" s="56">
        <f ca="1">SUMIF('BOM Atual ZPCS12'!$F:$F,$A71,'BOM Atual ZPCS12'!$BJ:$BJ)</f>
        <v>1500</v>
      </c>
      <c r="H71" s="50"/>
    </row>
    <row r="72" spans="1:8">
      <c r="A72" s="74" t="s">
        <v>5675</v>
      </c>
      <c r="B72" s="84">
        <v>1500</v>
      </c>
      <c r="C72" s="48" t="b">
        <f>IFERROR(MATCH(A72,'BOM Atual ZPCS12'!F:F,0)&gt;0,FALSE)</f>
        <v>1</v>
      </c>
      <c r="D72" s="49" t="str">
        <f>TRIM(VLOOKUP(A72,'BOM Atual ZPCS12'!F:G,2,0))</f>
        <v>TUFGAMINGB650M-PLUSR1.00AX//DF9.6*9"</v>
      </c>
      <c r="E72" s="47"/>
      <c r="F72" s="56">
        <f ca="1">SUMIF('BOM Atual ZPCS12'!$F:$F,$A72,'BOM Atual ZPCS12'!$BJ:$BJ)</f>
        <v>1500</v>
      </c>
      <c r="H72" s="50"/>
    </row>
    <row r="73" spans="1:8">
      <c r="A73" s="74" t="s">
        <v>578</v>
      </c>
      <c r="B73" s="84">
        <v>3000</v>
      </c>
      <c r="C73" s="48" t="b">
        <f>IFERROR(MATCH(A73,'BOM Atual ZPCS12'!F:F,0)&gt;0,FALSE)</f>
        <v>1</v>
      </c>
      <c r="D73" s="49" t="str">
        <f>TRIM(VLOOKUP(A73,'BOM Atual ZPCS12'!F:G,2,0))</f>
        <v>POWER INDUCTOR 1.0UH 12A 20% CYNTEC PEU</v>
      </c>
      <c r="E73" s="47"/>
      <c r="F73" s="56">
        <f ca="1">SUMIF('BOM Atual ZPCS12'!$F:$F,$A73,'BOM Atual ZPCS12'!$BJ:$BJ)</f>
        <v>3000</v>
      </c>
      <c r="H73" s="50"/>
    </row>
    <row r="74" spans="1:8">
      <c r="A74" s="74" t="s">
        <v>576</v>
      </c>
      <c r="B74" s="84">
        <v>22800</v>
      </c>
      <c r="C74" s="48" t="b">
        <f>IFERROR(MATCH(A74,'BOM Atual ZPCS12'!F:F,0)&gt;0,FALSE)</f>
        <v>1</v>
      </c>
      <c r="D74" s="49" t="str">
        <f>TRIM(VLOOKUP(A74,'BOM Atual ZPCS12'!F:G,2,0))</f>
        <v>POWER INDUCTOR 0.47UH/38A 20% TRIO/EM-47</v>
      </c>
      <c r="E74" s="47"/>
      <c r="F74" s="56">
        <f ca="1">SUMIF('BOM Atual ZPCS12'!$F:$F,$A74,'BOM Atual ZPCS12'!$BJ:$BJ)</f>
        <v>22500</v>
      </c>
    </row>
    <row r="75" spans="1:8">
      <c r="A75" s="74" t="s">
        <v>583</v>
      </c>
      <c r="B75" s="84">
        <v>4800</v>
      </c>
      <c r="C75" s="48" t="b">
        <f>IFERROR(MATCH(A75,'BOM Atual ZPCS12'!F:F,0)&gt;0,FALSE)</f>
        <v>1</v>
      </c>
      <c r="D75" s="49" t="str">
        <f>TRIM(VLOOKUP(A75,'BOM Atual ZPCS12'!F:G,2,0))</f>
        <v>POWER INDUCTOR 0.11UH 31A 20% EMC/SL2026</v>
      </c>
      <c r="E75" s="47"/>
      <c r="F75" s="56">
        <f ca="1">SUMIF('BOM Atual ZPCS12'!$F:$F,$A75,'BOM Atual ZPCS12'!$BJ:$BJ)</f>
        <v>4500</v>
      </c>
    </row>
    <row r="76" spans="1:8">
      <c r="A76" s="74" t="s">
        <v>587</v>
      </c>
      <c r="B76" s="84">
        <v>3000</v>
      </c>
      <c r="C76" s="48" t="b">
        <f>IFERROR(MATCH(A76,'BOM Atual ZPCS12'!F:F,0)&gt;0,FALSE)</f>
        <v>1</v>
      </c>
      <c r="D76" s="49" t="str">
        <f>TRIM(VLOOKUP(A76,'BOM Atual ZPCS12'!F:G,2,0))</f>
        <v>POWER INDUCTOR 0.1UH/41A 20%//CYNTEC/PEU</v>
      </c>
      <c r="E76" s="47"/>
      <c r="F76" s="56">
        <f ca="1">SUMIF('BOM Atual ZPCS12'!$F:$F,$A76,'BOM Atual ZPCS12'!$BJ:$BJ)</f>
        <v>3000</v>
      </c>
    </row>
    <row r="77" spans="1:8">
      <c r="A77" s="74" t="s">
        <v>3472</v>
      </c>
      <c r="B77" s="84">
        <v>3000</v>
      </c>
      <c r="C77" s="48" t="b">
        <f>IFERROR(MATCH(A77,'BOM Atual ZPCS12'!F:F,0)&gt;0,FALSE)</f>
        <v>1</v>
      </c>
      <c r="D77" s="49" t="str">
        <f>TRIM(VLOOKUP(A77,'BOM Atual ZPCS12'!F:G,2,0))</f>
        <v>FERRITE BEAD K5C RH 3.5X6X0.8 SPORTON F</v>
      </c>
      <c r="E77" s="47"/>
      <c r="F77" s="56">
        <f ca="1">SUMIF('BOM Atual ZPCS12'!$F:$F,$A77,'BOM Atual ZPCS12'!$BJ:$BJ)</f>
        <v>3000</v>
      </c>
    </row>
    <row r="78" spans="1:8">
      <c r="A78" s="74" t="s">
        <v>5373</v>
      </c>
      <c r="B78" s="84">
        <v>4000</v>
      </c>
      <c r="C78" s="48" t="b">
        <f>IFERROR(MATCH(A78,'BOM Atual ZPCS12'!F:F,0)&gt;0,FALSE)</f>
        <v>1</v>
      </c>
      <c r="D78" s="49" t="str">
        <f>TRIM(VLOOKUP(A78,'BOM Atual ZPCS12'!F:G,2,0))</f>
        <v>C.M. CHOKE 0805 90OHM 330mA TAI-TECH WC</v>
      </c>
      <c r="E78" s="47"/>
      <c r="F78" s="56">
        <f ca="1">SUMIF('BOM Atual ZPCS12'!$F:$F,$A78,'BOM Atual ZPCS12'!$BJ:$BJ)</f>
        <v>3000</v>
      </c>
    </row>
    <row r="79" spans="1:8">
      <c r="A79" s="74" t="s">
        <v>200</v>
      </c>
      <c r="B79" s="84">
        <v>4000</v>
      </c>
      <c r="C79" s="48" t="b">
        <f>IFERROR(MATCH(A79,'BOM Atual ZPCS12'!F:F,0)&gt;0,FALSE)</f>
        <v>1</v>
      </c>
      <c r="D79" s="49" t="str">
        <f>TRIM(VLOOKUP(A79,'BOM Atual ZPCS12'!F:G,2,0))</f>
        <v>CELL COIN 3V 220MAH DBV BCR2032</v>
      </c>
      <c r="E79" s="47"/>
      <c r="F79" s="56">
        <f ca="1">SUMIF('BOM Atual ZPCS12'!$F:$F,$A79,'BOM Atual ZPCS12'!$BJ:$BJ)</f>
        <v>1500</v>
      </c>
    </row>
    <row r="80" spans="1:8">
      <c r="A80" s="74" t="s">
        <v>597</v>
      </c>
      <c r="B80" s="84">
        <v>25000</v>
      </c>
      <c r="C80" s="48" t="b">
        <f>IFERROR(MATCH(A80,'BOM Atual ZPCS12'!F:F,0)&gt;0,FALSE)</f>
        <v>1</v>
      </c>
      <c r="D80" s="49" t="str">
        <f>TRIM(VLOOKUP(A80,'BOM Atual ZPCS12'!F:G,2,0))</f>
        <v>RES 8.2K OHM 1/10W(0603)1% A-S</v>
      </c>
      <c r="E80" s="47"/>
      <c r="F80" s="56">
        <f ca="1">SUMIF('BOM Atual ZPCS12'!$F:$F,$A80,'BOM Atual ZPCS12'!$BJ:$BJ)</f>
        <v>21000</v>
      </c>
    </row>
    <row r="81" spans="1:6">
      <c r="A81" s="74" t="s">
        <v>601</v>
      </c>
      <c r="B81" s="84">
        <v>15000</v>
      </c>
      <c r="C81" s="48" t="b">
        <f>IFERROR(MATCH(A81,'BOM Atual ZPCS12'!F:F,0)&gt;0,FALSE)</f>
        <v>1</v>
      </c>
      <c r="D81" s="49" t="str">
        <f>TRIM(VLOOKUP(A81,'BOM Atual ZPCS12'!F:G,2,0))</f>
        <v>RES 10K OHM 1/10W (0603)1% A-S</v>
      </c>
      <c r="E81" s="47"/>
      <c r="F81" s="56">
        <f ca="1">SUMIF('BOM Atual ZPCS12'!$F:$F,$A81,'BOM Atual ZPCS12'!$BJ:$BJ)</f>
        <v>13500</v>
      </c>
    </row>
    <row r="82" spans="1:6">
      <c r="A82" s="74" t="s">
        <v>605</v>
      </c>
      <c r="B82" s="84">
        <v>10000</v>
      </c>
      <c r="C82" s="48" t="b">
        <f>IFERROR(MATCH(A82,'BOM Atual ZPCS12'!F:F,0)&gt;0,FALSE)</f>
        <v>1</v>
      </c>
      <c r="D82" s="49" t="str">
        <f>TRIM(VLOOKUP(A82,'BOM Atual ZPCS12'!F:G,2,0))</f>
        <v>RES 40.2K OHM1/10W(0603)1% A-S</v>
      </c>
      <c r="E82" s="47"/>
      <c r="F82" s="56">
        <f ca="1">SUMIF('BOM Atual ZPCS12'!$F:$F,$A82,'BOM Atual ZPCS12'!$BJ:$BJ)</f>
        <v>7500</v>
      </c>
    </row>
    <row r="83" spans="1:6">
      <c r="A83" s="74" t="s">
        <v>609</v>
      </c>
      <c r="B83" s="84">
        <v>15000</v>
      </c>
      <c r="C83" s="48" t="b">
        <f>IFERROR(MATCH(A83,'BOM Atual ZPCS12'!F:F,0)&gt;0,FALSE)</f>
        <v>1</v>
      </c>
      <c r="D83" s="49" t="str">
        <f>TRIM(VLOOKUP(A83,'BOM Atual ZPCS12'!F:G,2,0))</f>
        <v>RES 4.7K OHM 1/10W(0603)1% A-S</v>
      </c>
      <c r="E83" s="47"/>
      <c r="F83" s="56">
        <f ca="1">SUMIF('BOM Atual ZPCS12'!$F:$F,$A83,'BOM Atual ZPCS12'!$BJ:$BJ)</f>
        <v>12000</v>
      </c>
    </row>
    <row r="84" spans="1:6">
      <c r="A84" s="74" t="s">
        <v>613</v>
      </c>
      <c r="B84" s="84">
        <v>10000</v>
      </c>
      <c r="C84" s="48" t="b">
        <f>IFERROR(MATCH(A84,'BOM Atual ZPCS12'!F:F,0)&gt;0,FALSE)</f>
        <v>1</v>
      </c>
      <c r="D84" s="49" t="str">
        <f>TRIM(VLOOKUP(A84,'BOM Atual ZPCS12'!F:G,2,0))</f>
        <v>RES 1K OHM 1/10W (0603) 1% A-S//TA-I/RMS</v>
      </c>
      <c r="E84" s="47"/>
      <c r="F84" s="56">
        <f ca="1">SUMIF('BOM Atual ZPCS12'!$F:$F,$A84,'BOM Atual ZPCS12'!$BJ:$BJ)</f>
        <v>7500</v>
      </c>
    </row>
    <row r="85" spans="1:6">
      <c r="A85" s="74" t="s">
        <v>617</v>
      </c>
      <c r="B85" s="84">
        <v>5000</v>
      </c>
      <c r="C85" s="48" t="b">
        <f>IFERROR(MATCH(A85,'BOM Atual ZPCS12'!F:F,0)&gt;0,FALSE)</f>
        <v>1</v>
      </c>
      <c r="D85" s="49" t="str">
        <f>TRIM(VLOOKUP(A85,'BOM Atual ZPCS12'!F:G,2,0))</f>
        <v>RES 2.7K OHM 1/10W(0603)1% A-S</v>
      </c>
      <c r="E85" s="47"/>
      <c r="F85" s="56">
        <f ca="1">SUMIF('BOM Atual ZPCS12'!$F:$F,$A85,'BOM Atual ZPCS12'!$BJ:$BJ)</f>
        <v>3000</v>
      </c>
    </row>
    <row r="86" spans="1:6">
      <c r="A86" s="74" t="s">
        <v>621</v>
      </c>
      <c r="B86" s="84">
        <v>5000</v>
      </c>
      <c r="C86" s="48" t="b">
        <f>IFERROR(MATCH(A86,'BOM Atual ZPCS12'!F:F,0)&gt;0,FALSE)</f>
        <v>1</v>
      </c>
      <c r="D86" s="49" t="str">
        <f>TRIM(VLOOKUP(A86,'BOM Atual ZPCS12'!F:G,2,0))</f>
        <v>RES 20K OHM 1/10W (0603)1% A-S//TA-I/RMS</v>
      </c>
      <c r="E86" s="47"/>
      <c r="F86" s="56">
        <f ca="1">SUMIF('BOM Atual ZPCS12'!$F:$F,$A86,'BOM Atual ZPCS12'!$BJ:$BJ)</f>
        <v>3000</v>
      </c>
    </row>
    <row r="87" spans="1:6">
      <c r="A87" s="74" t="s">
        <v>625</v>
      </c>
      <c r="B87" s="84">
        <v>5000</v>
      </c>
      <c r="C87" s="48" t="b">
        <f>IFERROR(MATCH(A87,'BOM Atual ZPCS12'!F:F,0)&gt;0,FALSE)</f>
        <v>1</v>
      </c>
      <c r="D87" s="49" t="str">
        <f>TRIM(VLOOKUP(A87,'BOM Atual ZPCS12'!F:G,2,0))</f>
        <v>RES 100K OHM 1/10W(0603)1% A-S//TA-I/RMS</v>
      </c>
      <c r="E87" s="47"/>
      <c r="F87" s="56">
        <f ca="1">SUMIF('BOM Atual ZPCS12'!$F:$F,$A87,'BOM Atual ZPCS12'!$BJ:$BJ)</f>
        <v>4500</v>
      </c>
    </row>
    <row r="88" spans="1:6">
      <c r="A88" s="74" t="s">
        <v>631</v>
      </c>
      <c r="B88" s="84">
        <v>5000</v>
      </c>
      <c r="C88" s="48" t="b">
        <f>IFERROR(MATCH(A88,'BOM Atual ZPCS12'!F:F,0)&gt;0,FALSE)</f>
        <v>1</v>
      </c>
      <c r="D88" s="49" t="str">
        <f>TRIM(VLOOKUP(A88,'BOM Atual ZPCS12'!F:G,2,0))</f>
        <v>RES 13.3KOHM 1/10W(0603)1% A-S</v>
      </c>
      <c r="E88" s="47"/>
      <c r="F88" s="56">
        <f ca="1">SUMIF('BOM Atual ZPCS12'!$F:$F,$A88,'BOM Atual ZPCS12'!$BJ:$BJ)</f>
        <v>4500</v>
      </c>
    </row>
    <row r="89" spans="1:6">
      <c r="A89" s="74" t="s">
        <v>635</v>
      </c>
      <c r="B89" s="84">
        <v>5000</v>
      </c>
      <c r="C89" s="48" t="b">
        <f>IFERROR(MATCH(A89,'BOM Atual ZPCS12'!F:F,0)&gt;0,FALSE)</f>
        <v>1</v>
      </c>
      <c r="D89" s="49" t="str">
        <f>TRIM(VLOOKUP(A89,'BOM Atual ZPCS12'!F:G,2,0))</f>
        <v>RES 330K OHM 1/10W (0603)1% A-S//TA-I/RM</v>
      </c>
      <c r="E89" s="47"/>
      <c r="F89" s="56">
        <f ca="1">SUMIF('BOM Atual ZPCS12'!$F:$F,$A89,'BOM Atual ZPCS12'!$BJ:$BJ)</f>
        <v>4500</v>
      </c>
    </row>
    <row r="90" spans="1:6">
      <c r="A90" s="64" t="s">
        <v>5685</v>
      </c>
      <c r="B90" s="84">
        <v>10000</v>
      </c>
      <c r="C90" s="48" t="b">
        <f>IFERROR(MATCH(A90,'BOM Atual ZPCS12'!F:F,0)&gt;0,FALSE)</f>
        <v>1</v>
      </c>
      <c r="D90" s="49" t="str">
        <f>TRIM(VLOOKUP(A90,'BOM Atual ZPCS12'!F:G,2,0))</f>
        <v>RES 95.3 OHM 1/16W (0402) 1%//RALEC/RTT0</v>
      </c>
      <c r="E90" s="47"/>
      <c r="F90" s="56">
        <f ca="1">SUMIF('BOM Atual ZPCS12'!$F:$F,$A90,'BOM Atual ZPCS12'!$BJ:$BJ)</f>
        <v>3000</v>
      </c>
    </row>
    <row r="91" spans="1:6">
      <c r="A91" s="74" t="s">
        <v>1339</v>
      </c>
      <c r="B91" s="84">
        <v>5000</v>
      </c>
      <c r="C91" s="48" t="b">
        <f>IFERROR(MATCH(A91,'BOM Atual ZPCS12'!F:F,0)&gt;0,FALSE)</f>
        <v>1</v>
      </c>
      <c r="D91" s="49" t="str">
        <f>TRIM(VLOOKUP(A91,'BOM Atual ZPCS12'!F:G,2,0))</f>
        <v>RES A 300 OHM 0603 5% 4R8P RALEC RTA0</v>
      </c>
      <c r="E91" s="47"/>
      <c r="F91" s="56">
        <f ca="1">SUMIF('BOM Atual ZPCS12'!$F:$F,$A91,'BOM Atual ZPCS12'!$BJ:$BJ)</f>
        <v>1500</v>
      </c>
    </row>
    <row r="92" spans="1:6">
      <c r="A92" s="74" t="s">
        <v>1326</v>
      </c>
      <c r="B92" s="84">
        <v>5000</v>
      </c>
      <c r="C92" s="48" t="b">
        <f>IFERROR(MATCH(A92,'BOM Atual ZPCS12'!F:F,0)&gt;0,FALSE)</f>
        <v>1</v>
      </c>
      <c r="D92" s="49" t="str">
        <f>TRIM(VLOOKUP(A92,'BOM Atual ZPCS12'!F:G,2,0))</f>
        <v>RES A 1K OHM 0603 5% 4R8P RALEC RTA03</v>
      </c>
      <c r="E92" s="47"/>
      <c r="F92" s="56">
        <f ca="1">SUMIF('BOM Atual ZPCS12'!$F:$F,$A92,'BOM Atual ZPCS12'!$BJ:$BJ)</f>
        <v>1500</v>
      </c>
    </row>
    <row r="93" spans="1:6">
      <c r="A93" s="74" t="s">
        <v>2451</v>
      </c>
      <c r="B93" s="84">
        <v>10000</v>
      </c>
      <c r="C93" s="48" t="b">
        <f>IFERROR(MATCH(A93,'BOM Atual ZPCS12'!F:F,0)&gt;0,FALSE)</f>
        <v>1</v>
      </c>
      <c r="D93" s="49" t="str">
        <f>TRIM(VLOOKUP(A93,'BOM Atual ZPCS12'!F:G,2,0))</f>
        <v>THERMISTOR 100K OHM 0402 1%</v>
      </c>
      <c r="E93" s="47"/>
      <c r="F93" s="56">
        <f ca="1">SUMIF('BOM Atual ZPCS12'!$F:$F,$A93,'BOM Atual ZPCS12'!$BJ:$BJ)</f>
        <v>6000</v>
      </c>
    </row>
    <row r="94" spans="1:6">
      <c r="A94" s="80" t="s">
        <v>637</v>
      </c>
      <c r="B94" s="84">
        <v>10000</v>
      </c>
      <c r="C94" s="48" t="b">
        <f>IFERROR(MATCH(A94,'BOM Atual ZPCS12'!F:F,0)&gt;0,FALSE)</f>
        <v>1</v>
      </c>
      <c r="D94" s="49" t="str">
        <f>TRIM(VLOOKUP(A94,'BOM Atual ZPCS12'!F:G,2,0))</f>
        <v>THERMISTOR 10K OHM 0402 3% MURATA NCP</v>
      </c>
      <c r="E94" s="47"/>
      <c r="F94" s="56">
        <f ca="1">SUMIF('BOM Atual ZPCS12'!$F:$F,$A94,'BOM Atual ZPCS12'!$BJ:$BJ)</f>
        <v>6000</v>
      </c>
    </row>
    <row r="95" spans="1:6">
      <c r="A95" s="80" t="s">
        <v>647</v>
      </c>
      <c r="B95" s="84">
        <v>260000</v>
      </c>
      <c r="C95" s="48" t="b">
        <f>IFERROR(MATCH(A95,'BOM Atual ZPCS12'!F:F,0)&gt;0,FALSE)</f>
        <v>1</v>
      </c>
      <c r="D95" s="49" t="str">
        <f>TRIM(VLOOKUP(A95,'BOM Atual ZPCS12'!F:G,2,0))</f>
        <v>RES 0 OHM 1 16W 0402 JUMP UNI-OHM 0402W</v>
      </c>
      <c r="E95" s="47"/>
      <c r="F95" s="56">
        <f ca="1">SUMIF('BOM Atual ZPCS12'!$F:$F,$A95,'BOM Atual ZPCS12'!$BJ:$BJ)</f>
        <v>253500</v>
      </c>
    </row>
    <row r="96" spans="1:6">
      <c r="A96" s="74" t="s">
        <v>653</v>
      </c>
      <c r="B96" s="84">
        <v>10000</v>
      </c>
      <c r="C96" s="48" t="b">
        <f>IFERROR(MATCH(A96,'BOM Atual ZPCS12'!F:F,0)&gt;0,FALSE)</f>
        <v>1</v>
      </c>
      <c r="D96" s="49" t="str">
        <f>TRIM(VLOOKUP(A96,'BOM Atual ZPCS12'!F:G,2,0))</f>
        <v>RES 100 OHM 1/16W (0402) 1%</v>
      </c>
      <c r="E96" s="47"/>
      <c r="F96" s="56">
        <f ca="1">SUMIF('BOM Atual ZPCS12'!$F:$F,$A96,'BOM Atual ZPCS12'!$BJ:$BJ)</f>
        <v>9000</v>
      </c>
    </row>
    <row r="97" spans="1:6">
      <c r="A97" s="74" t="s">
        <v>659</v>
      </c>
      <c r="B97" s="84">
        <v>90000</v>
      </c>
      <c r="C97" s="48" t="b">
        <f>IFERROR(MATCH(A97,'BOM Atual ZPCS12'!F:F,0)&gt;0,FALSE)</f>
        <v>1</v>
      </c>
      <c r="D97" s="49" t="str">
        <f>TRIM(VLOOKUP(A97,'BOM Atual ZPCS12'!F:G,2,0))</f>
        <v>RES 1K OHM 1/16W(0402)1%</v>
      </c>
      <c r="E97" s="47"/>
      <c r="F97" s="56">
        <f ca="1">SUMIF('BOM Atual ZPCS12'!$F:$F,$A97,'BOM Atual ZPCS12'!$BJ:$BJ)</f>
        <v>84000</v>
      </c>
    </row>
    <row r="98" spans="1:6">
      <c r="A98" s="74" t="s">
        <v>669</v>
      </c>
      <c r="B98" s="84">
        <v>70000</v>
      </c>
      <c r="C98" s="48" t="b">
        <f>IFERROR(MATCH(A98,'BOM Atual ZPCS12'!F:F,0)&gt;0,FALSE)</f>
        <v>1</v>
      </c>
      <c r="D98" s="49" t="str">
        <f>TRIM(VLOOKUP(A98,'BOM Atual ZPCS12'!F:G,2,0))</f>
        <v>RES 10K OHM 1 16W 0402 1% UNI-OHM 0402W</v>
      </c>
      <c r="E98" s="47"/>
      <c r="F98" s="56">
        <f ca="1">SUMIF('BOM Atual ZPCS12'!$F:$F,$A98,'BOM Atual ZPCS12'!$BJ:$BJ)</f>
        <v>61500</v>
      </c>
    </row>
    <row r="99" spans="1:6">
      <c r="A99" s="80" t="s">
        <v>671</v>
      </c>
      <c r="B99" s="84">
        <v>40000</v>
      </c>
      <c r="C99" s="48" t="b">
        <f>IFERROR(MATCH(A99,'BOM Atual ZPCS12'!F:F,0)&gt;0,FALSE)</f>
        <v>1</v>
      </c>
      <c r="D99" s="49" t="str">
        <f>TRIM(VLOOKUP(A99,'BOM Atual ZPCS12'!F:G,2,0))</f>
        <v>RES 100K OHM 1/16W (0402) 1%</v>
      </c>
      <c r="E99" s="47"/>
      <c r="F99" s="56">
        <f ca="1">SUMIF('BOM Atual ZPCS12'!$F:$F,$A99,'BOM Atual ZPCS12'!$BJ:$BJ)</f>
        <v>33000</v>
      </c>
    </row>
    <row r="100" spans="1:6">
      <c r="A100" s="74" t="s">
        <v>677</v>
      </c>
      <c r="B100" s="84">
        <v>20000</v>
      </c>
      <c r="C100" s="48" t="b">
        <f>IFERROR(MATCH(A100,'BOM Atual ZPCS12'!F:F,0)&gt;0,FALSE)</f>
        <v>1</v>
      </c>
      <c r="D100" s="49" t="str">
        <f>TRIM(VLOOKUP(A100,'BOM Atual ZPCS12'!F:G,2,0))</f>
        <v>RES 1M OHM 1/16W(0402)1%</v>
      </c>
      <c r="E100" s="47"/>
      <c r="F100" s="56">
        <f ca="1">SUMIF('BOM Atual ZPCS12'!$F:$F,$A100,'BOM Atual ZPCS12'!$BJ:$BJ)</f>
        <v>12000</v>
      </c>
    </row>
    <row r="101" spans="1:6">
      <c r="A101" s="74" t="s">
        <v>685</v>
      </c>
      <c r="B101" s="84">
        <v>10000</v>
      </c>
      <c r="C101" s="48" t="b">
        <f>IFERROR(MATCH(A101,'BOM Atual ZPCS12'!F:F,0)&gt;0,FALSE)</f>
        <v>1</v>
      </c>
      <c r="D101" s="49" t="str">
        <f>TRIM(VLOOKUP(A101,'BOM Atual ZPCS12'!F:G,2,0))</f>
        <v>RES 10M OHM 1/16W(0402)1%//RALEC/RTT0210</v>
      </c>
      <c r="E101" s="47"/>
      <c r="F101" s="56">
        <f ca="1">SUMIF('BOM Atual ZPCS12'!$F:$F,$A101,'BOM Atual ZPCS12'!$BJ:$BJ)</f>
        <v>1500</v>
      </c>
    </row>
    <row r="102" spans="1:6">
      <c r="A102" s="80" t="s">
        <v>5691</v>
      </c>
      <c r="B102" s="84">
        <v>10000</v>
      </c>
      <c r="C102" s="48" t="b">
        <f>IFERROR(MATCH(A102,'BOM Atual ZPCS12'!F:F,0)&gt;0,FALSE)</f>
        <v>1</v>
      </c>
      <c r="D102" s="49" t="str">
        <f>TRIM(VLOOKUP(A102,'BOM Atual ZPCS12'!F:G,2,0))</f>
        <v>RES 1K OHM 1/16W(0402) 5%//TA-I/RM04JTN1</v>
      </c>
      <c r="E102" s="47"/>
      <c r="F102" s="56">
        <f ca="1">SUMIF('BOM Atual ZPCS12'!$F:$F,$A102,'BOM Atual ZPCS12'!$BJ:$BJ)</f>
        <v>3000</v>
      </c>
    </row>
    <row r="103" spans="1:6">
      <c r="A103" s="74" t="s">
        <v>4304</v>
      </c>
      <c r="B103" s="84">
        <v>10000</v>
      </c>
      <c r="C103" s="48" t="b">
        <f>IFERROR(MATCH(A103,'BOM Atual ZPCS12'!F:F,0)&gt;0,FALSE)</f>
        <v>1</v>
      </c>
      <c r="D103" s="49" t="str">
        <f>TRIM(VLOOKUP(A103,'BOM Atual ZPCS12'!F:G,2,0))</f>
        <v>RES 10.5K OHM 1 16W 0402 1% UNI-OHM 040</v>
      </c>
      <c r="E103" s="47"/>
      <c r="F103" s="56">
        <f ca="1">SUMIF('BOM Atual ZPCS12'!$F:$F,$A103,'BOM Atual ZPCS12'!$BJ:$BJ)</f>
        <v>1500</v>
      </c>
    </row>
    <row r="104" spans="1:6">
      <c r="A104" s="72" t="s">
        <v>1862</v>
      </c>
      <c r="B104" s="84">
        <v>10000</v>
      </c>
      <c r="C104" s="48" t="b">
        <f>IFERROR(MATCH(A104,'BOM Atual ZPCS12'!F:F,0)&gt;0,FALSE)</f>
        <v>1</v>
      </c>
      <c r="D104" s="49" t="str">
        <f>TRIM(VLOOKUP(A104,'BOM Atual ZPCS12'!F:G,2,0))</f>
        <v>RES 10.7K OHM 1/16W (0402) 1% TA-I/RM04F</v>
      </c>
      <c r="E104" s="47"/>
      <c r="F104" s="56">
        <f ca="1">SUMIF('BOM Atual ZPCS12'!$F:$F,$A104,'BOM Atual ZPCS12'!$BJ:$BJ)</f>
        <v>1500</v>
      </c>
    </row>
    <row r="105" spans="1:6">
      <c r="A105" s="72" t="s">
        <v>691</v>
      </c>
      <c r="B105" s="84">
        <v>20000</v>
      </c>
      <c r="C105" s="48" t="b">
        <f>IFERROR(MATCH(A105,'BOM Atual ZPCS12'!F:F,0)&gt;0,FALSE)</f>
        <v>1</v>
      </c>
      <c r="D105" s="49" t="str">
        <f>TRIM(VLOOKUP(A105,'BOM Atual ZPCS12'!F:G,2,0))</f>
        <v>RES 10 OHM 1 16W 0402 1%</v>
      </c>
      <c r="E105" s="47"/>
      <c r="F105" s="56">
        <f ca="1">SUMIF('BOM Atual ZPCS12'!$F:$F,$A105,'BOM Atual ZPCS12'!$BJ:$BJ)</f>
        <v>10500</v>
      </c>
    </row>
    <row r="106" spans="1:6">
      <c r="A106" s="72" t="s">
        <v>695</v>
      </c>
      <c r="B106" s="84">
        <v>10000</v>
      </c>
      <c r="C106" s="48" t="b">
        <f>IFERROR(MATCH(A106,'BOM Atual ZPCS12'!F:F,0)&gt;0,FALSE)</f>
        <v>1</v>
      </c>
      <c r="D106" s="49" t="str">
        <f>TRIM(VLOOKUP(A106,'BOM Atual ZPCS12'!F:G,2,0))</f>
        <v>RES 11K OHM 1/16W (0402) 1%</v>
      </c>
      <c r="E106" s="47"/>
      <c r="F106" s="56">
        <f ca="1">SUMIF('BOM Atual ZPCS12'!$F:$F,$A106,'BOM Atual ZPCS12'!$BJ:$BJ)</f>
        <v>1500</v>
      </c>
    </row>
    <row r="107" spans="1:6">
      <c r="A107" s="72" t="s">
        <v>703</v>
      </c>
      <c r="B107" s="84">
        <v>10000</v>
      </c>
      <c r="C107" s="48" t="b">
        <f>IFERROR(MATCH(A107,'BOM Atual ZPCS12'!F:F,0)&gt;0,FALSE)</f>
        <v>1</v>
      </c>
      <c r="D107" s="49" t="str">
        <f>TRIM(VLOOKUP(A107,'BOM Atual ZPCS12'!F:G,2,0))</f>
        <v>RES 12.1K OHM 1/16W(0402)1%</v>
      </c>
      <c r="E107" s="47"/>
      <c r="F107" s="56">
        <f ca="1">SUMIF('BOM Atual ZPCS12'!$F:$F,$A107,'BOM Atual ZPCS12'!$BJ:$BJ)</f>
        <v>4500</v>
      </c>
    </row>
    <row r="108" spans="1:6">
      <c r="A108" s="72" t="s">
        <v>708</v>
      </c>
      <c r="B108" s="84">
        <v>10000</v>
      </c>
      <c r="C108" s="48" t="b">
        <f>IFERROR(MATCH(A108,'BOM Atual ZPCS12'!F:F,0)&gt;0,FALSE)</f>
        <v>1</v>
      </c>
      <c r="D108" s="49" t="str">
        <f>TRIM(VLOOKUP(A108,'BOM Atual ZPCS12'!F:G,2,0))</f>
        <v>RES 12.4K OHM 1 16W 0402 1% RALEC RTT02</v>
      </c>
      <c r="E108" s="47"/>
      <c r="F108" s="56">
        <f ca="1">SUMIF('BOM Atual ZPCS12'!$F:$F,$A108,'BOM Atual ZPCS12'!$BJ:$BJ)</f>
        <v>1500</v>
      </c>
    </row>
    <row r="109" spans="1:6">
      <c r="A109" s="72" t="s">
        <v>712</v>
      </c>
      <c r="B109" s="84">
        <v>10000</v>
      </c>
      <c r="C109" s="48" t="b">
        <f>IFERROR(MATCH(A109,'BOM Atual ZPCS12'!F:F,0)&gt;0,FALSE)</f>
        <v>1</v>
      </c>
      <c r="D109" s="49" t="str">
        <f>TRIM(VLOOKUP(A109,'BOM Atual ZPCS12'!F:G,2,0))</f>
        <v>RES 1.27K OHM 1/16W (0402) 1% TA-I/RM04F</v>
      </c>
      <c r="E109" s="47"/>
      <c r="F109" s="56">
        <f ca="1">SUMIF('BOM Atual ZPCS12'!$F:$F,$A109,'BOM Atual ZPCS12'!$BJ:$BJ)</f>
        <v>1500</v>
      </c>
    </row>
    <row r="110" spans="1:6">
      <c r="A110" s="72" t="s">
        <v>722</v>
      </c>
      <c r="B110" s="84">
        <v>10000</v>
      </c>
      <c r="C110" s="48" t="b">
        <f>IFERROR(MATCH(A110,'BOM Atual ZPCS12'!F:F,0)&gt;0,FALSE)</f>
        <v>1</v>
      </c>
      <c r="D110" s="49" t="str">
        <f>TRIM(VLOOKUP(A110,'BOM Atual ZPCS12'!F:G,2,0))</f>
        <v>RES 13K OHM 1 16W 0402 1% UNI-OHM 040</v>
      </c>
      <c r="E110" s="47"/>
      <c r="F110" s="56">
        <f ca="1">SUMIF('BOM Atual ZPCS12'!$F:$F,$A110,'BOM Atual ZPCS12'!$BJ:$BJ)</f>
        <v>6000</v>
      </c>
    </row>
    <row r="111" spans="1:6">
      <c r="A111" s="72" t="s">
        <v>4160</v>
      </c>
      <c r="B111" s="84">
        <v>10000</v>
      </c>
      <c r="C111" s="48" t="b">
        <f>IFERROR(MATCH(A111,'BOM Atual ZPCS12'!F:F,0)&gt;0,FALSE)</f>
        <v>1</v>
      </c>
      <c r="D111" s="49" t="str">
        <f>TRIM(VLOOKUP(A111,'BOM Atual ZPCS12'!F:G,2,0))</f>
        <v>RES 1.47K OHM 1/16W(0402)1%//RALEC/RTT02</v>
      </c>
      <c r="E111" s="47"/>
      <c r="F111" s="56">
        <f ca="1">SUMIF('BOM Atual ZPCS12'!$F:$F,$A111,'BOM Atual ZPCS12'!$BJ:$BJ)</f>
        <v>3000</v>
      </c>
    </row>
    <row r="112" spans="1:6">
      <c r="A112" s="72" t="s">
        <v>726</v>
      </c>
      <c r="B112" s="84">
        <v>10000</v>
      </c>
      <c r="C112" s="48" t="b">
        <f>IFERROR(MATCH(A112,'BOM Atual ZPCS12'!F:F,0)&gt;0,FALSE)</f>
        <v>1</v>
      </c>
      <c r="D112" s="49" t="str">
        <f>TRIM(VLOOKUP(A112,'BOM Atual ZPCS12'!F:G,2,0))</f>
        <v>RES 15K OHM 1 16W 0402 1%</v>
      </c>
      <c r="E112" s="47"/>
      <c r="F112" s="56">
        <f ca="1">SUMIF('BOM Atual ZPCS12'!$F:$F,$A112,'BOM Atual ZPCS12'!$BJ:$BJ)</f>
        <v>3000</v>
      </c>
    </row>
    <row r="113" spans="1:6">
      <c r="A113" s="72" t="s">
        <v>732</v>
      </c>
      <c r="B113" s="84">
        <v>10000</v>
      </c>
      <c r="C113" s="48" t="b">
        <f>IFERROR(MATCH(A113,'BOM Atual ZPCS12'!F:F,0)&gt;0,FALSE)</f>
        <v>1</v>
      </c>
      <c r="D113" s="49" t="str">
        <f>TRIM(VLOOKUP(A113,'BOM Atual ZPCS12'!F:G,2,0))</f>
        <v>RES 15.4K OHM 1/16W (0402) 1%//TA-I/RM04</v>
      </c>
      <c r="E113" s="47"/>
      <c r="F113" s="56">
        <f ca="1">SUMIF('BOM Atual ZPCS12'!$F:$F,$A113,'BOM Atual ZPCS12'!$BJ:$BJ)</f>
        <v>1500</v>
      </c>
    </row>
    <row r="114" spans="1:6">
      <c r="A114" s="72" t="s">
        <v>736</v>
      </c>
      <c r="B114" s="84">
        <v>20000</v>
      </c>
      <c r="C114" s="48" t="b">
        <f>IFERROR(MATCH(A114,'BOM Atual ZPCS12'!F:F,0)&gt;0,FALSE)</f>
        <v>1</v>
      </c>
      <c r="D114" s="49" t="str">
        <f>TRIM(VLOOKUP(A114,'BOM Atual ZPCS12'!F:G,2,0))</f>
        <v>RES 15 OHM 1/16W(0402) 1%</v>
      </c>
      <c r="E114" s="47"/>
      <c r="F114" s="56">
        <f ca="1">SUMIF('BOM Atual ZPCS12'!$F:$F,$A114,'BOM Atual ZPCS12'!$BJ:$BJ)</f>
        <v>12000</v>
      </c>
    </row>
    <row r="115" spans="1:6">
      <c r="A115" s="72" t="s">
        <v>2843</v>
      </c>
      <c r="B115" s="84">
        <v>10000</v>
      </c>
      <c r="C115" s="48" t="b">
        <f>IFERROR(MATCH(A115,'BOM Atual ZPCS12'!F:F,0)&gt;0,FALSE)</f>
        <v>1</v>
      </c>
      <c r="D115" s="49" t="str">
        <f>TRIM(VLOOKUP(A115,'BOM Atual ZPCS12'!F:G,2,0))</f>
        <v>RES 160 OHM 1 16W 0402 1%UNI-OHM0402WGF1</v>
      </c>
      <c r="E115" s="47"/>
      <c r="F115" s="56">
        <f ca="1">SUMIF('BOM Atual ZPCS12'!$F:$F,$A115,'BOM Atual ZPCS12'!$BJ:$BJ)</f>
        <v>1500</v>
      </c>
    </row>
    <row r="116" spans="1:6">
      <c r="A116" s="72" t="s">
        <v>746</v>
      </c>
      <c r="B116" s="84">
        <v>10000</v>
      </c>
      <c r="C116" s="48" t="b">
        <f>IFERROR(MATCH(A116,'BOM Atual ZPCS12'!F:F,0)&gt;0,FALSE)</f>
        <v>1</v>
      </c>
      <c r="D116" s="49" t="str">
        <f>TRIM(VLOOKUP(A116,'BOM Atual ZPCS12'!F:G,2,0))</f>
        <v>RES 18K OHM 1/16W 0402 1% TA-I/RM04FTN</v>
      </c>
      <c r="E116" s="47"/>
      <c r="F116" s="56">
        <f ca="1">SUMIF('BOM Atual ZPCS12'!$F:$F,$A116,'BOM Atual ZPCS12'!$BJ:$BJ)</f>
        <v>3000</v>
      </c>
    </row>
    <row r="117" spans="1:6">
      <c r="A117" s="72" t="s">
        <v>5655</v>
      </c>
      <c r="B117" s="84">
        <v>10000</v>
      </c>
      <c r="C117" s="48" t="b">
        <f>IFERROR(MATCH(A117,'BOM Atual ZPCS12'!F:F,0)&gt;0,FALSE)</f>
        <v>1</v>
      </c>
      <c r="D117" s="49" t="str">
        <f>TRIM(VLOOKUP(A117,'BOM Atual ZPCS12'!F:G,2,0))</f>
        <v>RES 18.2K OHM 1/16W (0402) 1%//RALEC/RTT</v>
      </c>
      <c r="E117" s="47"/>
      <c r="F117" s="56">
        <f ca="1">SUMIF('BOM Atual ZPCS12'!$F:$F,$A117,'BOM Atual ZPCS12'!$BJ:$BJ)</f>
        <v>1500</v>
      </c>
    </row>
    <row r="118" spans="1:6">
      <c r="A118" s="72" t="s">
        <v>1847</v>
      </c>
      <c r="B118" s="84">
        <v>10000</v>
      </c>
      <c r="C118" s="48" t="b">
        <f>IFERROR(MATCH(A118,'BOM Atual ZPCS12'!F:F,0)&gt;0,FALSE)</f>
        <v>1</v>
      </c>
      <c r="D118" s="49" t="str">
        <f>TRIM(VLOOKUP(A118,'BOM Atual ZPCS12'!F:G,2,0))</f>
        <v>RES 18.7K OHM 1 16W 0402 1% RALEC RTT</v>
      </c>
      <c r="E118" s="47"/>
      <c r="F118" s="56">
        <f ca="1">SUMIF('BOM Atual ZPCS12'!$F:$F,$A118,'BOM Atual ZPCS12'!$BJ:$BJ)</f>
        <v>1500</v>
      </c>
    </row>
    <row r="119" spans="1:6">
      <c r="A119" s="72" t="s">
        <v>5237</v>
      </c>
      <c r="B119" s="84">
        <v>30000</v>
      </c>
      <c r="C119" s="48" t="b">
        <f>IFERROR(MATCH(A119,'BOM Atual ZPCS12'!F:F,0)&gt;0,FALSE)</f>
        <v>1</v>
      </c>
      <c r="D119" s="49" t="str">
        <f>TRIM(VLOOKUP(A119,'BOM Atual ZPCS12'!F:G,2,0))</f>
        <v>RES 1 OHM 1 16W 0402 1% RALEC RTT021R0</v>
      </c>
      <c r="E119" s="47"/>
      <c r="F119" s="56">
        <f ca="1">SUMIF('BOM Atual ZPCS12'!$F:$F,$A119,'BOM Atual ZPCS12'!$BJ:$BJ)</f>
        <v>21000</v>
      </c>
    </row>
    <row r="120" spans="1:6">
      <c r="A120" s="72" t="s">
        <v>754</v>
      </c>
      <c r="B120" s="84">
        <v>10000</v>
      </c>
      <c r="C120" s="48" t="b">
        <f>IFERROR(MATCH(A120,'BOM Atual ZPCS12'!F:F,0)&gt;0,FALSE)</f>
        <v>1</v>
      </c>
      <c r="D120" s="49" t="str">
        <f>TRIM(VLOOKUP(A120,'BOM Atual ZPCS12'!F:G,2,0))</f>
        <v>RES 2K OHM 1 16W 0402 1% RALEC</v>
      </c>
      <c r="E120" s="47"/>
      <c r="F120" s="56">
        <f ca="1">SUMIF('BOM Atual ZPCS12'!$F:$F,$A120,'BOM Atual ZPCS12'!$BJ:$BJ)</f>
        <v>6000</v>
      </c>
    </row>
    <row r="121" spans="1:6">
      <c r="A121" s="72" t="s">
        <v>758</v>
      </c>
      <c r="B121" s="84">
        <v>10000</v>
      </c>
      <c r="C121" s="48" t="b">
        <f>IFERROR(MATCH(A121,'BOM Atual ZPCS12'!F:F,0)&gt;0,FALSE)</f>
        <v>1</v>
      </c>
      <c r="D121" s="49" t="str">
        <f>TRIM(VLOOKUP(A121,'BOM Atual ZPCS12'!F:G,2,0))</f>
        <v>RES 20K OHM 1/16W (0402) 1%</v>
      </c>
      <c r="E121" s="47"/>
      <c r="F121" s="56">
        <f ca="1">SUMIF('BOM Atual ZPCS12'!$F:$F,$A121,'BOM Atual ZPCS12'!$BJ:$BJ)</f>
        <v>3000</v>
      </c>
    </row>
    <row r="122" spans="1:6">
      <c r="A122" s="72" t="s">
        <v>768</v>
      </c>
      <c r="B122" s="84">
        <v>30000</v>
      </c>
      <c r="C122" s="48" t="b">
        <f>IFERROR(MATCH(A122,'BOM Atual ZPCS12'!F:F,0)&gt;0,FALSE)</f>
        <v>1</v>
      </c>
      <c r="D122" s="49" t="str">
        <f>TRIM(VLOOKUP(A122,'BOM Atual ZPCS12'!F:G,2,0))</f>
        <v>RES 200K OHM 1 16W 0402 1% UNI-OHM 04</v>
      </c>
      <c r="E122" s="47"/>
      <c r="F122" s="56">
        <f ca="1">SUMIF('BOM Atual ZPCS12'!$F:$F,$A122,'BOM Atual ZPCS12'!$BJ:$BJ)</f>
        <v>21000</v>
      </c>
    </row>
    <row r="123" spans="1:6">
      <c r="A123" s="72" t="s">
        <v>772</v>
      </c>
      <c r="B123" s="84">
        <v>10000</v>
      </c>
      <c r="C123" s="48" t="b">
        <f>IFERROR(MATCH(A123,'BOM Atual ZPCS12'!F:F,0)&gt;0,FALSE)</f>
        <v>1</v>
      </c>
      <c r="D123" s="49" t="str">
        <f>TRIM(VLOOKUP(A123,'BOM Atual ZPCS12'!F:G,2,0))</f>
        <v>RES 2M OHM 1 16W 0402 1%RALEC RTT022</v>
      </c>
      <c r="E123" s="47"/>
      <c r="F123" s="56">
        <f ca="1">SUMIF('BOM Atual ZPCS12'!$F:$F,$A123,'BOM Atual ZPCS12'!$BJ:$BJ)</f>
        <v>4500</v>
      </c>
    </row>
    <row r="124" spans="1:6">
      <c r="A124" s="72" t="s">
        <v>778</v>
      </c>
      <c r="B124" s="84">
        <v>10000</v>
      </c>
      <c r="C124" s="48" t="b">
        <f>IFERROR(MATCH(A124,'BOM Atual ZPCS12'!F:F,0)&gt;0,FALSE)</f>
        <v>1</v>
      </c>
      <c r="D124" s="49" t="str">
        <f>TRIM(VLOOKUP(A124,'BOM Atual ZPCS12'!F:G,2,0))</f>
        <v>RES 2.15K OHM 1 16W 0402 1% RALEC RTT0</v>
      </c>
      <c r="E124" s="47"/>
      <c r="F124" s="56">
        <f ca="1">SUMIF('BOM Atual ZPCS12'!$F:$F,$A124,'BOM Atual ZPCS12'!$BJ:$BJ)</f>
        <v>1500</v>
      </c>
    </row>
    <row r="125" spans="1:6">
      <c r="A125" s="72" t="s">
        <v>784</v>
      </c>
      <c r="B125" s="84">
        <v>10000</v>
      </c>
      <c r="C125" s="48" t="b">
        <f>IFERROR(MATCH(A125,'BOM Atual ZPCS12'!F:F,0)&gt;0,FALSE)</f>
        <v>1</v>
      </c>
      <c r="D125" s="49" t="str">
        <f>TRIM(VLOOKUP(A125,'BOM Atual ZPCS12'!F:G,2,0))</f>
        <v>RES 21.5K OHM 1/16W 0402 1% RALEC/RTT022</v>
      </c>
      <c r="E125" s="47"/>
      <c r="F125" s="56">
        <f ca="1">SUMIF('BOM Atual ZPCS12'!$F:$F,$A125,'BOM Atual ZPCS12'!$BJ:$BJ)</f>
        <v>1500</v>
      </c>
    </row>
    <row r="126" spans="1:6">
      <c r="A126" s="72" t="s">
        <v>791</v>
      </c>
      <c r="B126" s="84">
        <v>30000</v>
      </c>
      <c r="C126" s="48" t="b">
        <f>IFERROR(MATCH(A126,'BOM Atual ZPCS12'!F:F,0)&gt;0,FALSE)</f>
        <v>1</v>
      </c>
      <c r="D126" s="49" t="str">
        <f>TRIM(VLOOKUP(A126,'BOM Atual ZPCS12'!F:G,2,0))</f>
        <v>RES 2.2K OHM 1 16W 0402 1%</v>
      </c>
      <c r="E126" s="47"/>
      <c r="F126" s="56">
        <f ca="1">SUMIF('BOM Atual ZPCS12'!$F:$F,$A126,'BOM Atual ZPCS12'!$BJ:$BJ)</f>
        <v>21000</v>
      </c>
    </row>
    <row r="127" spans="1:6">
      <c r="A127" s="72" t="s">
        <v>798</v>
      </c>
      <c r="B127" s="84">
        <v>10000</v>
      </c>
      <c r="C127" s="48" t="b">
        <f>IFERROR(MATCH(A127,'BOM Atual ZPCS12'!F:F,0)&gt;0,FALSE)</f>
        <v>1</v>
      </c>
      <c r="D127" s="49" t="str">
        <f>TRIM(VLOOKUP(A127,'BOM Atual ZPCS12'!F:G,2,0))</f>
        <v>RES 22K OHM 1 16W 0402 1%</v>
      </c>
      <c r="E127" s="47"/>
      <c r="F127" s="56">
        <f ca="1">SUMIF('BOM Atual ZPCS12'!$F:$F,$A127,'BOM Atual ZPCS12'!$BJ:$BJ)</f>
        <v>3000</v>
      </c>
    </row>
    <row r="128" spans="1:6">
      <c r="A128" s="72" t="s">
        <v>805</v>
      </c>
      <c r="B128" s="84">
        <v>20000</v>
      </c>
      <c r="C128" s="48" t="b">
        <f>IFERROR(MATCH(A128,'BOM Atual ZPCS12'!F:F,0)&gt;0,FALSE)</f>
        <v>1</v>
      </c>
      <c r="D128" s="49" t="str">
        <f>TRIM(VLOOKUP(A128,'BOM Atual ZPCS12'!F:G,2,0))</f>
        <v>RES 220K OHM 1 16W 0402 1% RALEC RTT022</v>
      </c>
      <c r="E128" s="47"/>
      <c r="F128" s="56">
        <f ca="1">SUMIF('BOM Atual ZPCS12'!$F:$F,$A128,'BOM Atual ZPCS12'!$BJ:$BJ)</f>
        <v>12000</v>
      </c>
    </row>
    <row r="129" spans="1:6">
      <c r="A129" s="72" t="s">
        <v>812</v>
      </c>
      <c r="B129" s="84">
        <v>10000</v>
      </c>
      <c r="C129" s="48" t="b">
        <f>IFERROR(MATCH(A129,'BOM Atual ZPCS12'!F:F,0)&gt;0,FALSE)</f>
        <v>1</v>
      </c>
      <c r="D129" s="49" t="str">
        <f>TRIM(VLOOKUP(A129,'BOM Atual ZPCS12'!F:G,2,0))</f>
        <v>RES 2.26K OHM 1 16W 0402 1% RALEC RTT022</v>
      </c>
      <c r="E129" s="47"/>
      <c r="F129" s="56">
        <f ca="1">SUMIF('BOM Atual ZPCS12'!$F:$F,$A129,'BOM Atual ZPCS12'!$BJ:$BJ)</f>
        <v>1500</v>
      </c>
    </row>
    <row r="130" spans="1:6">
      <c r="A130" s="72" t="s">
        <v>819</v>
      </c>
      <c r="B130" s="84">
        <v>20000</v>
      </c>
      <c r="C130" s="48" t="b">
        <f>IFERROR(MATCH(A130,'BOM Atual ZPCS12'!F:F,0)&gt;0,FALSE)</f>
        <v>1</v>
      </c>
      <c r="D130" s="49" t="str">
        <f>TRIM(VLOOKUP(A130,'BOM Atual ZPCS12'!F:G,2,0))</f>
        <v>RES 22 OHM 1 16W 0402 1% RALEC</v>
      </c>
      <c r="E130" s="47"/>
      <c r="F130" s="56">
        <f ca="1">SUMIF('BOM Atual ZPCS12'!$F:$F,$A130,'BOM Atual ZPCS12'!$BJ:$BJ)</f>
        <v>10500</v>
      </c>
    </row>
    <row r="131" spans="1:6">
      <c r="A131" s="72" t="s">
        <v>826</v>
      </c>
      <c r="B131" s="84">
        <v>10000</v>
      </c>
      <c r="C131" s="48" t="b">
        <f>IFERROR(MATCH(A131,'BOM Atual ZPCS12'!F:F,0)&gt;0,FALSE)</f>
        <v>1</v>
      </c>
      <c r="D131" s="49" t="str">
        <f>TRIM(VLOOKUP(A131,'BOM Atual ZPCS12'!F:G,2,0))</f>
        <v>RES 2.32K OHM 1/16W 0402 1% RALEC/RTT0</v>
      </c>
      <c r="E131" s="47"/>
      <c r="F131" s="56">
        <f ca="1">SUMIF('BOM Atual ZPCS12'!$F:$F,$A131,'BOM Atual ZPCS12'!$BJ:$BJ)</f>
        <v>4500</v>
      </c>
    </row>
    <row r="132" spans="1:6">
      <c r="A132" s="72" t="s">
        <v>828</v>
      </c>
      <c r="B132" s="84">
        <v>10000</v>
      </c>
      <c r="C132" s="48" t="b">
        <f>IFERROR(MATCH(A132,'BOM Atual ZPCS12'!F:F,0)&gt;0,FALSE)</f>
        <v>1</v>
      </c>
      <c r="D132" s="49" t="str">
        <f>TRIM(VLOOKUP(A132,'BOM Atual ZPCS12'!F:G,2,0))</f>
        <v>RES 23.2K OHM 1/16W (0402) 1%//TA-I/RM04</v>
      </c>
      <c r="E132" s="47"/>
      <c r="F132" s="56">
        <f ca="1">SUMIF('BOM Atual ZPCS12'!$F:$F,$A132,'BOM Atual ZPCS12'!$BJ:$BJ)</f>
        <v>1500</v>
      </c>
    </row>
    <row r="133" spans="1:6">
      <c r="A133" s="72" t="s">
        <v>840</v>
      </c>
      <c r="B133" s="84">
        <v>10000</v>
      </c>
      <c r="C133" s="48" t="b">
        <f>IFERROR(MATCH(A133,'BOM Atual ZPCS12'!F:F,0)&gt;0,FALSE)</f>
        <v>1</v>
      </c>
      <c r="D133" s="49" t="str">
        <f>TRIM(VLOOKUP(A133,'BOM Atual ZPCS12'!F:G,2,0))</f>
        <v>RES 2.49K OHM 1 16W 0402 1% UNI-OHM 0402</v>
      </c>
      <c r="E133" s="47"/>
      <c r="F133" s="56">
        <f ca="1">SUMIF('BOM Atual ZPCS12'!$F:$F,$A133,'BOM Atual ZPCS12'!$BJ:$BJ)</f>
        <v>3000</v>
      </c>
    </row>
    <row r="134" spans="1:6">
      <c r="A134" s="72" t="s">
        <v>842</v>
      </c>
      <c r="B134" s="84">
        <v>10000</v>
      </c>
      <c r="C134" s="48" t="b">
        <f>IFERROR(MATCH(A134,'BOM Atual ZPCS12'!F:F,0)&gt;0,FALSE)</f>
        <v>1</v>
      </c>
      <c r="D134" s="49" t="str">
        <f>TRIM(VLOOKUP(A134,'BOM Atual ZPCS12'!F:G,2,0))</f>
        <v>RES 255 OHM 1 16W 0402 1% TA-I RM04FTN</v>
      </c>
      <c r="E134" s="47"/>
      <c r="F134" s="56">
        <f ca="1">SUMIF('BOM Atual ZPCS12'!$F:$F,$A134,'BOM Atual ZPCS12'!$BJ:$BJ)</f>
        <v>3000</v>
      </c>
    </row>
    <row r="135" spans="1:6">
      <c r="A135" s="72" t="s">
        <v>3797</v>
      </c>
      <c r="B135" s="84">
        <v>10000</v>
      </c>
      <c r="C135" s="48" t="b">
        <f>IFERROR(MATCH(A135,'BOM Atual ZPCS12'!F:F,0)&gt;0,FALSE)</f>
        <v>1</v>
      </c>
      <c r="D135" s="49" t="str">
        <f>TRIM(VLOOKUP(A135,'BOM Atual ZPCS12'!F:G,2,0))</f>
        <v>RES 2.55K OHM 1/16W (0402) 1%//TA-I/RM04</v>
      </c>
      <c r="E135" s="47"/>
      <c r="F135" s="56">
        <f ca="1">SUMIF('BOM Atual ZPCS12'!$F:$F,$A135,'BOM Atual ZPCS12'!$BJ:$BJ)</f>
        <v>3000</v>
      </c>
    </row>
    <row r="136" spans="1:6">
      <c r="A136" s="72" t="s">
        <v>854</v>
      </c>
      <c r="B136" s="84">
        <v>10000</v>
      </c>
      <c r="C136" s="48" t="b">
        <f>IFERROR(MATCH(A136,'BOM Atual ZPCS12'!F:F,0)&gt;0,FALSE)</f>
        <v>1</v>
      </c>
      <c r="D136" s="49" t="str">
        <f>TRIM(VLOOKUP(A136,'BOM Atual ZPCS12'!F:G,2,0))</f>
        <v>RES 25.5K OHM 1 16W 0402 1% UNI-OHM 0</v>
      </c>
      <c r="E136" s="47"/>
      <c r="F136" s="56">
        <f ca="1">SUMIF('BOM Atual ZPCS12'!$F:$F,$A136,'BOM Atual ZPCS12'!$BJ:$BJ)</f>
        <v>1500</v>
      </c>
    </row>
    <row r="137" spans="1:6">
      <c r="A137" s="72" t="s">
        <v>859</v>
      </c>
      <c r="B137" s="84">
        <v>30000</v>
      </c>
      <c r="C137" s="48" t="b">
        <f>IFERROR(MATCH(A137,'BOM Atual ZPCS12'!F:F,0)&gt;0,FALSE)</f>
        <v>1</v>
      </c>
      <c r="D137" s="49" t="str">
        <f>TRIM(VLOOKUP(A137,'BOM Atual ZPCS12'!F:G,2,0))</f>
        <v>RES 2.7K OHM 1 16W 0402 1% RALEC RTT02</v>
      </c>
      <c r="E137" s="47"/>
      <c r="F137" s="56">
        <f ca="1">SUMIF('BOM Atual ZPCS12'!$F:$F,$A137,'BOM Atual ZPCS12'!$BJ:$BJ)</f>
        <v>24000</v>
      </c>
    </row>
    <row r="138" spans="1:6">
      <c r="A138" s="72" t="s">
        <v>5627</v>
      </c>
      <c r="B138" s="84">
        <v>10000</v>
      </c>
      <c r="C138" s="48" t="b">
        <f>IFERROR(MATCH(A138,'BOM Atual ZPCS12'!F:F,0)&gt;0,FALSE)</f>
        <v>1</v>
      </c>
      <c r="D138" s="49" t="str">
        <f>TRIM(VLOOKUP(A138,'BOM Atual ZPCS12'!F:G,2,0))</f>
        <v>RES 2.74K OHM 1/16W (0402) 1%//TA-I/RM04</v>
      </c>
      <c r="E138" s="47"/>
      <c r="F138" s="56">
        <f ca="1">SUMIF('BOM Atual ZPCS12'!$F:$F,$A138,'BOM Atual ZPCS12'!$BJ:$BJ)</f>
        <v>6000</v>
      </c>
    </row>
    <row r="139" spans="1:6">
      <c r="A139" s="72" t="s">
        <v>5633</v>
      </c>
      <c r="B139" s="84">
        <v>10000</v>
      </c>
      <c r="C139" s="48" t="b">
        <f>IFERROR(MATCH(A139,'BOM Atual ZPCS12'!F:F,0)&gt;0,FALSE)</f>
        <v>1</v>
      </c>
      <c r="D139" s="49" t="str">
        <f>TRIM(VLOOKUP(A139,'BOM Atual ZPCS12'!F:G,2,0))</f>
        <v>RES 27.4K OHM 1/16W (0402)1%//TA-I/RM04F</v>
      </c>
      <c r="E139" s="47"/>
      <c r="F139" s="56">
        <f ca="1">SUMIF('BOM Atual ZPCS12'!$F:$F,$A139,'BOM Atual ZPCS12'!$BJ:$BJ)</f>
        <v>3000</v>
      </c>
    </row>
    <row r="140" spans="1:6">
      <c r="A140" s="72" t="s">
        <v>870</v>
      </c>
      <c r="B140" s="84">
        <v>10000</v>
      </c>
      <c r="C140" s="48" t="b">
        <f>IFERROR(MATCH(A140,'BOM Atual ZPCS12'!F:F,0)&gt;0,FALSE)</f>
        <v>1</v>
      </c>
      <c r="D140" s="49" t="str">
        <f>TRIM(VLOOKUP(A140,'BOM Atual ZPCS12'!F:G,2,0))</f>
        <v>RES 2.94K OHM 1 16W 0402 1% TA-I RM04</v>
      </c>
      <c r="E140" s="47"/>
      <c r="F140" s="56">
        <f ca="1">SUMIF('BOM Atual ZPCS12'!$F:$F,$A140,'BOM Atual ZPCS12'!$BJ:$BJ)</f>
        <v>4500</v>
      </c>
    </row>
    <row r="141" spans="1:6">
      <c r="A141" s="72" t="s">
        <v>880</v>
      </c>
      <c r="B141" s="84">
        <v>10000</v>
      </c>
      <c r="C141" s="48" t="b">
        <f>IFERROR(MATCH(A141,'BOM Atual ZPCS12'!F:F,0)&gt;0,FALSE)</f>
        <v>1</v>
      </c>
      <c r="D141" s="49" t="str">
        <f>TRIM(VLOOKUP(A141,'BOM Atual ZPCS12'!F:G,2,0))</f>
        <v>RES 2.2 OHM 1/16W 0402 5% RALEC/RTT022</v>
      </c>
      <c r="E141" s="47"/>
      <c r="F141" s="56">
        <f ca="1">SUMIF('BOM Atual ZPCS12'!$F:$F,$A141,'BOM Atual ZPCS12'!$BJ:$BJ)</f>
        <v>4500</v>
      </c>
    </row>
    <row r="142" spans="1:6">
      <c r="A142" s="72" t="s">
        <v>889</v>
      </c>
      <c r="B142" s="84">
        <v>10000</v>
      </c>
      <c r="C142" s="48" t="b">
        <f>IFERROR(MATCH(A142,'BOM Atual ZPCS12'!F:F,0)&gt;0,FALSE)</f>
        <v>1</v>
      </c>
      <c r="D142" s="49" t="str">
        <f>TRIM(VLOOKUP(A142,'BOM Atual ZPCS12'!F:G,2,0))</f>
        <v>RES 300 OHM 1/16W (0402)1%</v>
      </c>
      <c r="E142" s="47"/>
      <c r="F142" s="56">
        <f ca="1">SUMIF('BOM Atual ZPCS12'!$F:$F,$A142,'BOM Atual ZPCS12'!$BJ:$BJ)</f>
        <v>7500</v>
      </c>
    </row>
    <row r="143" spans="1:6">
      <c r="A143" s="72" t="s">
        <v>893</v>
      </c>
      <c r="B143" s="84">
        <v>10000</v>
      </c>
      <c r="C143" s="48" t="b">
        <f>IFERROR(MATCH(A143,'BOM Atual ZPCS12'!F:F,0)&gt;0,FALSE)</f>
        <v>1</v>
      </c>
      <c r="D143" s="49" t="str">
        <f>TRIM(VLOOKUP(A143,'BOM Atual ZPCS12'!F:G,2,0))</f>
        <v>RES 3K OHM 1/16W (0402) 1%</v>
      </c>
      <c r="E143" s="47"/>
      <c r="F143" s="56">
        <f ca="1">SUMIF('BOM Atual ZPCS12'!$F:$F,$A143,'BOM Atual ZPCS12'!$BJ:$BJ)</f>
        <v>4500</v>
      </c>
    </row>
    <row r="144" spans="1:6">
      <c r="A144" s="72" t="s">
        <v>905</v>
      </c>
      <c r="B144" s="84">
        <v>10000</v>
      </c>
      <c r="C144" s="48" t="b">
        <f>IFERROR(MATCH(A144,'BOM Atual ZPCS12'!F:F,0)&gt;0,FALSE)</f>
        <v>1</v>
      </c>
      <c r="D144" s="49" t="str">
        <f>TRIM(VLOOKUP(A144,'BOM Atual ZPCS12'!F:G,2,0))</f>
        <v>RES 30 OHM 1 16W 0402 1% RALEC RTT023</v>
      </c>
      <c r="E144" s="47"/>
      <c r="F144" s="56">
        <f ca="1">SUMIF('BOM Atual ZPCS12'!$F:$F,$A144,'BOM Atual ZPCS12'!$BJ:$BJ)</f>
        <v>6000</v>
      </c>
    </row>
    <row r="145" spans="1:6">
      <c r="A145" s="72" t="s">
        <v>5641</v>
      </c>
      <c r="B145" s="84">
        <v>10000</v>
      </c>
      <c r="C145" s="48" t="b">
        <f>IFERROR(MATCH(A145,'BOM Atual ZPCS12'!F:F,0)&gt;0,FALSE)</f>
        <v>1</v>
      </c>
      <c r="D145" s="49" t="str">
        <f>TRIM(VLOOKUP(A145,'BOM Atual ZPCS12'!F:G,2,0))</f>
        <v>RES 316 OHM 1/16W (0402) 1%//RALEC/RTT02</v>
      </c>
      <c r="E145" s="47"/>
      <c r="F145" s="56">
        <f ca="1">SUMIF('BOM Atual ZPCS12'!$F:$F,$A145,'BOM Atual ZPCS12'!$BJ:$BJ)</f>
        <v>1500</v>
      </c>
    </row>
    <row r="146" spans="1:6">
      <c r="A146" s="72" t="s">
        <v>907</v>
      </c>
      <c r="B146" s="84">
        <v>10000</v>
      </c>
      <c r="C146" s="48" t="b">
        <f>IFERROR(MATCH(A146,'BOM Atual ZPCS12'!F:F,0)&gt;0,FALSE)</f>
        <v>1</v>
      </c>
      <c r="D146" s="49" t="str">
        <f>TRIM(VLOOKUP(A146,'BOM Atual ZPCS12'!F:G,2,0))</f>
        <v>RES 3.16K OHM 1/16W 0402 1% TA-I/RM04FTN</v>
      </c>
      <c r="E146" s="47"/>
      <c r="F146" s="56">
        <f ca="1">SUMIF('BOM Atual ZPCS12'!$F:$F,$A146,'BOM Atual ZPCS12'!$BJ:$BJ)</f>
        <v>1500</v>
      </c>
    </row>
    <row r="147" spans="1:6">
      <c r="A147" s="72" t="s">
        <v>923</v>
      </c>
      <c r="B147" s="84">
        <v>10000</v>
      </c>
      <c r="C147" s="48" t="b">
        <f>IFERROR(MATCH(A147,'BOM Atual ZPCS12'!F:F,0)&gt;0,FALSE)</f>
        <v>1</v>
      </c>
      <c r="D147" s="49" t="str">
        <f>TRIM(VLOOKUP(A147,'BOM Atual ZPCS12'!F:G,2,0))</f>
        <v>RES 32.4K OHM 1/16W(0402)1%</v>
      </c>
      <c r="E147" s="47"/>
      <c r="F147" s="56">
        <f ca="1">SUMIF('BOM Atual ZPCS12'!$F:$F,$A147,'BOM Atual ZPCS12'!$BJ:$BJ)</f>
        <v>3000</v>
      </c>
    </row>
    <row r="148" spans="1:6">
      <c r="A148" s="72" t="s">
        <v>929</v>
      </c>
      <c r="B148" s="84">
        <v>10000</v>
      </c>
      <c r="C148" s="48" t="b">
        <f>IFERROR(MATCH(A148,'BOM Atual ZPCS12'!F:F,0)&gt;0,FALSE)</f>
        <v>1</v>
      </c>
      <c r="D148" s="49" t="str">
        <f>TRIM(VLOOKUP(A148,'BOM Atual ZPCS12'!F:G,2,0))</f>
        <v>RES 33K OHM 1/16W (0402) 1%</v>
      </c>
      <c r="E148" s="47"/>
      <c r="F148" s="56">
        <f ca="1">SUMIF('BOM Atual ZPCS12'!$F:$F,$A148,'BOM Atual ZPCS12'!$BJ:$BJ)</f>
        <v>3000</v>
      </c>
    </row>
    <row r="149" spans="1:6">
      <c r="A149" s="72" t="s">
        <v>936</v>
      </c>
      <c r="B149" s="84">
        <v>10000</v>
      </c>
      <c r="C149" s="48" t="b">
        <f>IFERROR(MATCH(A149,'BOM Atual ZPCS12'!F:F,0)&gt;0,FALSE)</f>
        <v>1</v>
      </c>
      <c r="D149" s="49" t="str">
        <f>TRIM(VLOOKUP(A149,'BOM Atual ZPCS12'!F:G,2,0))</f>
        <v>RES 33 OHM 1/16W (0402) 1%</v>
      </c>
      <c r="E149" s="47"/>
      <c r="F149" s="56">
        <f ca="1">SUMIF('BOM Atual ZPCS12'!$F:$F,$A149,'BOM Atual ZPCS12'!$BJ:$BJ)</f>
        <v>9000</v>
      </c>
    </row>
    <row r="150" spans="1:6">
      <c r="A150" s="72" t="s">
        <v>955</v>
      </c>
      <c r="B150" s="84">
        <v>10000</v>
      </c>
      <c r="C150" s="48" t="b">
        <f>IFERROR(MATCH(A150,'BOM Atual ZPCS12'!F:F,0)&gt;0,FALSE)</f>
        <v>1</v>
      </c>
      <c r="D150" s="49" t="str">
        <f>TRIM(VLOOKUP(A150,'BOM Atual ZPCS12'!F:G,2,0))</f>
        <v>RES 35.7K OHM 1/16W(0402)1%//UNI-OHM/040</v>
      </c>
      <c r="E150" s="47"/>
      <c r="F150" s="56">
        <f ca="1">SUMIF('BOM Atual ZPCS12'!$F:$F,$A150,'BOM Atual ZPCS12'!$BJ:$BJ)</f>
        <v>1500</v>
      </c>
    </row>
    <row r="151" spans="1:6">
      <c r="A151" s="72" t="s">
        <v>957</v>
      </c>
      <c r="B151" s="84">
        <v>10000</v>
      </c>
      <c r="C151" s="48" t="b">
        <f>IFERROR(MATCH(A151,'BOM Atual ZPCS12'!F:F,0)&gt;0,FALSE)</f>
        <v>1</v>
      </c>
      <c r="D151" s="49" t="str">
        <f>TRIM(VLOOKUP(A151,'BOM Atual ZPCS12'!F:G,2,0))</f>
        <v>RES 3.6K OHM 1/16W 0402 1% TA-I/RM04FT</v>
      </c>
      <c r="E151" s="47"/>
      <c r="F151" s="56">
        <f ca="1">SUMIF('BOM Atual ZPCS12'!$F:$F,$A151,'BOM Atual ZPCS12'!$BJ:$BJ)</f>
        <v>1500</v>
      </c>
    </row>
    <row r="152" spans="1:6">
      <c r="A152" s="72" t="s">
        <v>4368</v>
      </c>
      <c r="B152" s="84">
        <v>10000</v>
      </c>
      <c r="C152" s="48" t="b">
        <f>IFERROR(MATCH(A152,'BOM Atual ZPCS12'!F:F,0)&gt;0,FALSE)</f>
        <v>1</v>
      </c>
      <c r="D152" s="49" t="str">
        <f>TRIM(VLOOKUP(A152,'BOM Atual ZPCS12'!F:G,2,0))</f>
        <v>RES 36.5K OHM 1/16W (0402) 1%</v>
      </c>
      <c r="E152" s="47"/>
      <c r="F152" s="56">
        <f ca="1">SUMIF('BOM Atual ZPCS12'!$F:$F,$A152,'BOM Atual ZPCS12'!$BJ:$BJ)</f>
        <v>1500</v>
      </c>
    </row>
    <row r="153" spans="1:6">
      <c r="A153" s="72" t="s">
        <v>5647</v>
      </c>
      <c r="B153" s="84">
        <v>40000</v>
      </c>
      <c r="C153" s="48" t="b">
        <f>IFERROR(MATCH(A153,'BOM Atual ZPCS12'!F:F,0)&gt;0,FALSE)</f>
        <v>1</v>
      </c>
      <c r="D153" s="49" t="str">
        <f>TRIM(VLOOKUP(A153,'BOM Atual ZPCS12'!F:G,2,0))</f>
        <v>RES 3.74K OHM 1/16W (0402) 1%//TA-I/RM04</v>
      </c>
      <c r="E153" s="47"/>
      <c r="F153" s="56">
        <f ca="1">SUMIF('BOM Atual ZPCS12'!$F:$F,$A153,'BOM Atual ZPCS12'!$BJ:$BJ)</f>
        <v>36000</v>
      </c>
    </row>
    <row r="154" spans="1:6">
      <c r="A154" s="72" t="s">
        <v>2991</v>
      </c>
      <c r="B154" s="84">
        <v>10000</v>
      </c>
      <c r="C154" s="48" t="b">
        <f>IFERROR(MATCH(A154,'BOM Atual ZPCS12'!F:F,0)&gt;0,FALSE)</f>
        <v>1</v>
      </c>
      <c r="D154" s="49" t="str">
        <f>TRIM(VLOOKUP(A154,'BOM Atual ZPCS12'!F:G,2,0))</f>
        <v>RES 3.9K OHM 1/16W (0402) 1%</v>
      </c>
      <c r="E154" s="47"/>
      <c r="F154" s="56">
        <f ca="1">SUMIF('BOM Atual ZPCS12'!$F:$F,$A154,'BOM Atual ZPCS12'!$BJ:$BJ)</f>
        <v>3000</v>
      </c>
    </row>
    <row r="155" spans="1:6">
      <c r="A155" s="72" t="s">
        <v>967</v>
      </c>
      <c r="B155" s="84">
        <v>10000</v>
      </c>
      <c r="C155" s="48" t="b">
        <f>IFERROR(MATCH(A155,'BOM Atual ZPCS12'!F:F,0)&gt;0,FALSE)</f>
        <v>1</v>
      </c>
      <c r="D155" s="49" t="str">
        <f>TRIM(VLOOKUP(A155,'BOM Atual ZPCS12'!F:G,2,0))</f>
        <v>RES 39 OHM 1/16W (0402) 1%</v>
      </c>
      <c r="E155" s="47"/>
      <c r="F155" s="56">
        <f ca="1">SUMIF('BOM Atual ZPCS12'!$F:$F,$A155,'BOM Atual ZPCS12'!$BJ:$BJ)</f>
        <v>3000</v>
      </c>
    </row>
    <row r="156" spans="1:6">
      <c r="A156" s="72" t="s">
        <v>3842</v>
      </c>
      <c r="B156" s="84">
        <v>10000</v>
      </c>
      <c r="C156" s="48" t="b">
        <f>IFERROR(MATCH(A156,'BOM Atual ZPCS12'!F:F,0)&gt;0,FALSE)</f>
        <v>1</v>
      </c>
      <c r="D156" s="49" t="str">
        <f>TRIM(VLOOKUP(A156,'BOM Atual ZPCS12'!F:G,2,0))</f>
        <v>RES 3.9 OHM 1/16W (0402) 5%//TA-I/RM04JT</v>
      </c>
      <c r="E156" s="47"/>
      <c r="F156" s="56">
        <f ca="1">SUMIF('BOM Atual ZPCS12'!$F:$F,$A156,'BOM Atual ZPCS12'!$BJ:$BJ)</f>
        <v>1500</v>
      </c>
    </row>
    <row r="157" spans="1:6">
      <c r="A157" s="72" t="s">
        <v>971</v>
      </c>
      <c r="B157" s="84">
        <v>10000</v>
      </c>
      <c r="C157" s="48" t="b">
        <f>IFERROR(MATCH(A157,'BOM Atual ZPCS12'!F:F,0)&gt;0,FALSE)</f>
        <v>1</v>
      </c>
      <c r="D157" s="49" t="str">
        <f>TRIM(VLOOKUP(A157,'BOM Atual ZPCS12'!F:G,2,0))</f>
        <v>RES 40.2K OHM 1/16W (0402) 1%</v>
      </c>
      <c r="E157" s="47"/>
      <c r="F157" s="56">
        <f ca="1">SUMIF('BOM Atual ZPCS12'!$F:$F,$A157,'BOM Atual ZPCS12'!$BJ:$BJ)</f>
        <v>3000</v>
      </c>
    </row>
    <row r="158" spans="1:6">
      <c r="A158" s="72" t="s">
        <v>984</v>
      </c>
      <c r="B158" s="84">
        <v>50000</v>
      </c>
      <c r="C158" s="48" t="b">
        <f>IFERROR(MATCH(A158,'BOM Atual ZPCS12'!F:F,0)&gt;0,FALSE)</f>
        <v>1</v>
      </c>
      <c r="D158" s="49" t="str">
        <f>TRIM(VLOOKUP(A158,'BOM Atual ZPCS12'!F:G,2,0))</f>
        <v>RES 4.7K OHM 1/16W(0402) 1%</v>
      </c>
      <c r="E158" s="47"/>
      <c r="F158" s="56">
        <f ca="1">SUMIF('BOM Atual ZPCS12'!$F:$F,$A158,'BOM Atual ZPCS12'!$BJ:$BJ)</f>
        <v>43500</v>
      </c>
    </row>
    <row r="159" spans="1:6">
      <c r="A159" s="72" t="s">
        <v>991</v>
      </c>
      <c r="B159" s="84">
        <v>40000</v>
      </c>
      <c r="C159" s="48" t="b">
        <f>IFERROR(MATCH(A159,'BOM Atual ZPCS12'!F:F,0)&gt;0,FALSE)</f>
        <v>1</v>
      </c>
      <c r="D159" s="49" t="str">
        <f>TRIM(VLOOKUP(A159,'BOM Atual ZPCS12'!F:G,2,0))</f>
        <v>RES 499 OHM 1/16W (0402)1%</v>
      </c>
      <c r="E159" s="47"/>
      <c r="F159" s="56">
        <f ca="1">SUMIF('BOM Atual ZPCS12'!$F:$F,$A159,'BOM Atual ZPCS12'!$BJ:$BJ)</f>
        <v>31500</v>
      </c>
    </row>
    <row r="160" spans="1:6">
      <c r="A160" s="72" t="s">
        <v>1001</v>
      </c>
      <c r="B160" s="84">
        <v>30000</v>
      </c>
      <c r="C160" s="48" t="b">
        <f>IFERROR(MATCH(A160,'BOM Atual ZPCS12'!F:F,0)&gt;0,FALSE)</f>
        <v>1</v>
      </c>
      <c r="D160" s="49" t="str">
        <f>TRIM(VLOOKUP(A160,'BOM Atual ZPCS12'!F:G,2,0))</f>
        <v>RES 49.9 OHM 1 16W 0402 1% RALEC</v>
      </c>
      <c r="E160" s="47"/>
      <c r="F160" s="56">
        <f ca="1">SUMIF('BOM Atual ZPCS12'!$F:$F,$A160,'BOM Atual ZPCS12'!$BJ:$BJ)</f>
        <v>24000</v>
      </c>
    </row>
    <row r="161" spans="1:6">
      <c r="A161" s="72" t="s">
        <v>1015</v>
      </c>
      <c r="B161" s="84">
        <v>10000</v>
      </c>
      <c r="C161" s="48" t="b">
        <f>IFERROR(MATCH(A161,'BOM Atual ZPCS12'!F:F,0)&gt;0,FALSE)</f>
        <v>1</v>
      </c>
      <c r="D161" s="49" t="str">
        <f>TRIM(VLOOKUP(A161,'BOM Atual ZPCS12'!F:G,2,0))</f>
        <v>RES 53.6K OHM 1/16W (0402) 1%</v>
      </c>
      <c r="E161" s="47"/>
      <c r="F161" s="56">
        <f ca="1">SUMIF('BOM Atual ZPCS12'!$F:$F,$A161,'BOM Atual ZPCS12'!$BJ:$BJ)</f>
        <v>1500</v>
      </c>
    </row>
    <row r="162" spans="1:6">
      <c r="A162" s="72" t="s">
        <v>1021</v>
      </c>
      <c r="B162" s="84">
        <v>10000</v>
      </c>
      <c r="C162" s="48" t="b">
        <f>IFERROR(MATCH(A162,'BOM Atual ZPCS12'!F:F,0)&gt;0,FALSE)</f>
        <v>1</v>
      </c>
      <c r="D162" s="49" t="str">
        <f>TRIM(VLOOKUP(A162,'BOM Atual ZPCS12'!F:G,2,0))</f>
        <v>RES 649 OHM 1/16W (0402) 1%//RALEC/RTT02</v>
      </c>
      <c r="E162" s="47"/>
      <c r="F162" s="56">
        <f ca="1">SUMIF('BOM Atual ZPCS12'!$F:$F,$A162,'BOM Atual ZPCS12'!$BJ:$BJ)</f>
        <v>3000</v>
      </c>
    </row>
    <row r="163" spans="1:6">
      <c r="A163" s="72" t="s">
        <v>1028</v>
      </c>
      <c r="B163" s="84">
        <v>10000</v>
      </c>
      <c r="C163" s="48" t="b">
        <f>IFERROR(MATCH(A163,'BOM Atual ZPCS12'!F:F,0)&gt;0,FALSE)</f>
        <v>1</v>
      </c>
      <c r="D163" s="49" t="str">
        <f>TRIM(VLOOKUP(A163,'BOM Atual ZPCS12'!F:G,2,0))</f>
        <v>RES 680 OHM 1 16W 0402 1% RALEC RTT02</v>
      </c>
      <c r="E163" s="47"/>
      <c r="F163" s="56">
        <f ca="1">SUMIF('BOM Atual ZPCS12'!$F:$F,$A163,'BOM Atual ZPCS12'!$BJ:$BJ)</f>
        <v>7500</v>
      </c>
    </row>
    <row r="164" spans="1:6">
      <c r="A164" s="72" t="s">
        <v>3952</v>
      </c>
      <c r="B164" s="84">
        <v>10000</v>
      </c>
      <c r="C164" s="48" t="b">
        <f>IFERROR(MATCH(A164,'BOM Atual ZPCS12'!F:F,0)&gt;0,FALSE)</f>
        <v>1</v>
      </c>
      <c r="D164" s="49" t="str">
        <f>TRIM(VLOOKUP(A164,'BOM Atual ZPCS12'!F:G,2,0))</f>
        <v>RES 6.8K OHM 1 16W 0402 1% RALEC RTT02</v>
      </c>
      <c r="E164" s="47"/>
      <c r="F164" s="56">
        <f ca="1">SUMIF('BOM Atual ZPCS12'!$F:$F,$A164,'BOM Atual ZPCS12'!$BJ:$BJ)</f>
        <v>1500</v>
      </c>
    </row>
    <row r="165" spans="1:6">
      <c r="A165" s="72" t="s">
        <v>1035</v>
      </c>
      <c r="B165" s="84">
        <v>20000</v>
      </c>
      <c r="C165" s="48" t="b">
        <f>IFERROR(MATCH(A165,'BOM Atual ZPCS12'!F:F,0)&gt;0,FALSE)</f>
        <v>1</v>
      </c>
      <c r="D165" s="49" t="str">
        <f>TRIM(VLOOKUP(A165,'BOM Atual ZPCS12'!F:G,2,0))</f>
        <v>RES 68K OHM 1/16W 0402 1% RALEC/RTT026</v>
      </c>
      <c r="E165" s="47"/>
      <c r="F165" s="56">
        <f ca="1">SUMIF('BOM Atual ZPCS12'!$F:$F,$A165,'BOM Atual ZPCS12'!$BJ:$BJ)</f>
        <v>15000</v>
      </c>
    </row>
    <row r="166" spans="1:6">
      <c r="A166" s="72" t="s">
        <v>1042</v>
      </c>
      <c r="B166" s="84">
        <v>10000</v>
      </c>
      <c r="C166" s="48" t="b">
        <f>IFERROR(MATCH(A166,'BOM Atual ZPCS12'!F:F,0)&gt;0,FALSE)</f>
        <v>1</v>
      </c>
      <c r="D166" s="49" t="str">
        <f>TRIM(VLOOKUP(A166,'BOM Atual ZPCS12'!F:G,2,0))</f>
        <v>RES 681 OHM 1/16W (0402)1% RALEC/RTT0268</v>
      </c>
      <c r="E166" s="47"/>
      <c r="F166" s="56">
        <f ca="1">SUMIF('BOM Atual ZPCS12'!$F:$F,$A166,'BOM Atual ZPCS12'!$BJ:$BJ)</f>
        <v>1500</v>
      </c>
    </row>
    <row r="167" spans="1:6">
      <c r="A167" s="72" t="s">
        <v>1046</v>
      </c>
      <c r="B167" s="84">
        <v>10000</v>
      </c>
      <c r="C167" s="48" t="b">
        <f>IFERROR(MATCH(A167,'BOM Atual ZPCS12'!F:F,0)&gt;0,FALSE)</f>
        <v>1</v>
      </c>
      <c r="D167" s="49" t="str">
        <f>TRIM(VLOOKUP(A167,'BOM Atual ZPCS12'!F:G,2,0))</f>
        <v>RES 75 OHM 1/16W(0402) 1%</v>
      </c>
      <c r="E167" s="47"/>
      <c r="F167" s="56">
        <f ca="1">SUMIF('BOM Atual ZPCS12'!$F:$F,$A167,'BOM Atual ZPCS12'!$BJ:$BJ)</f>
        <v>1500</v>
      </c>
    </row>
    <row r="168" spans="1:6">
      <c r="A168" s="72" t="s">
        <v>1052</v>
      </c>
      <c r="B168" s="84">
        <v>170000</v>
      </c>
      <c r="C168" s="48" t="b">
        <f>IFERROR(MATCH(A168,'BOM Atual ZPCS12'!F:F,0)&gt;0,FALSE)</f>
        <v>1</v>
      </c>
      <c r="D168" s="49" t="str">
        <f>TRIM(VLOOKUP(A168,'BOM Atual ZPCS12'!F:G,2,0))</f>
        <v>RES 8.2K OHM 1/16W (0402) 1%</v>
      </c>
      <c r="E168" s="47"/>
      <c r="F168" s="56">
        <f ca="1">SUMIF('BOM Atual ZPCS12'!$F:$F,$A168,'BOM Atual ZPCS12'!$BJ:$BJ)</f>
        <v>165000</v>
      </c>
    </row>
    <row r="169" spans="1:6">
      <c r="A169" s="72" t="s">
        <v>1062</v>
      </c>
      <c r="B169" s="84">
        <v>10000</v>
      </c>
      <c r="C169" s="48" t="b">
        <f>IFERROR(MATCH(A169,'BOM Atual ZPCS12'!F:F,0)&gt;0,FALSE)</f>
        <v>1</v>
      </c>
      <c r="D169" s="49" t="str">
        <f>TRIM(VLOOKUP(A169,'BOM Atual ZPCS12'!F:G,2,0))</f>
        <v>RES 8.2K OHM 1 16W 0402 5% RALEC</v>
      </c>
      <c r="E169" s="47"/>
      <c r="F169" s="56">
        <f ca="1">SUMIF('BOM Atual ZPCS12'!$F:$F,$A169,'BOM Atual ZPCS12'!$BJ:$BJ)</f>
        <v>3000</v>
      </c>
    </row>
    <row r="170" spans="1:6">
      <c r="A170" s="72" t="s">
        <v>1071</v>
      </c>
      <c r="B170" s="84">
        <v>10000</v>
      </c>
      <c r="C170" s="48" t="b">
        <f>IFERROR(MATCH(A170,'BOM Atual ZPCS12'!F:F,0)&gt;0,FALSE)</f>
        <v>1</v>
      </c>
      <c r="D170" s="49" t="str">
        <f>TRIM(VLOOKUP(A170,'BOM Atual ZPCS12'!F:G,2,0))</f>
        <v>RES 8.66K OHM 1 16W 0402 1% UNI-OHM 0402</v>
      </c>
      <c r="E170" s="47"/>
      <c r="F170" s="56">
        <f ca="1">SUMIF('BOM Atual ZPCS12'!$F:$F,$A170,'BOM Atual ZPCS12'!$BJ:$BJ)</f>
        <v>3000</v>
      </c>
    </row>
    <row r="171" spans="1:6">
      <c r="A171" s="72" t="s">
        <v>1078</v>
      </c>
      <c r="B171" s="84">
        <v>10000</v>
      </c>
      <c r="C171" s="48" t="b">
        <f>IFERROR(MATCH(A171,'BOM Atual ZPCS12'!F:F,0)&gt;0,FALSE)</f>
        <v>1</v>
      </c>
      <c r="D171" s="49" t="str">
        <f>TRIM(VLOOKUP(A171,'BOM Atual ZPCS12'!F:G,2,0))</f>
        <v>RES 90.9 OHM 1/16W(0402) 1%//UNI-OHM/040</v>
      </c>
      <c r="E171" s="47"/>
      <c r="F171" s="56">
        <f ca="1">SUMIF('BOM Atual ZPCS12'!$F:$F,$A171,'BOM Atual ZPCS12'!$BJ:$BJ)</f>
        <v>3000</v>
      </c>
    </row>
    <row r="172" spans="1:6">
      <c r="A172" s="72" t="s">
        <v>1085</v>
      </c>
      <c r="B172" s="84">
        <v>25000</v>
      </c>
      <c r="C172" s="48" t="b">
        <f>IFERROR(MATCH(A172,'BOM Atual ZPCS12'!F:F,0)&gt;0,FALSE)</f>
        <v>1</v>
      </c>
      <c r="D172" s="49" t="str">
        <f>TRIM(VLOOKUP(A172,'BOM Atual ZPCS12'!F:G,2,0))</f>
        <v>RES 0 OHM 1 10W 0603 JUMP</v>
      </c>
      <c r="E172" s="47"/>
      <c r="F172" s="56">
        <f ca="1">SUMIF('BOM Atual ZPCS12'!$F:$F,$A172,'BOM Atual ZPCS12'!$BJ:$BJ)</f>
        <v>24000</v>
      </c>
    </row>
    <row r="173" spans="1:6">
      <c r="A173" s="72" t="s">
        <v>1089</v>
      </c>
      <c r="B173" s="84">
        <v>5000</v>
      </c>
      <c r="C173" s="48" t="b">
        <f>IFERROR(MATCH(A173,'BOM Atual ZPCS12'!F:F,0)&gt;0,FALSE)</f>
        <v>1</v>
      </c>
      <c r="D173" s="49" t="str">
        <f>TRIM(VLOOKUP(A173,'BOM Atual ZPCS12'!F:G,2,0))</f>
        <v>RES 10 OHM 1/10W(0603)5%</v>
      </c>
      <c r="E173" s="47"/>
      <c r="F173" s="56">
        <f ca="1">SUMIF('BOM Atual ZPCS12'!$F:$F,$A173,'BOM Atual ZPCS12'!$BJ:$BJ)</f>
        <v>4500</v>
      </c>
    </row>
    <row r="174" spans="1:6">
      <c r="A174" s="72" t="s">
        <v>1096</v>
      </c>
      <c r="B174" s="84">
        <v>20000</v>
      </c>
      <c r="C174" s="48" t="b">
        <f>IFERROR(MATCH(A174,'BOM Atual ZPCS12'!F:F,0)&gt;0,FALSE)</f>
        <v>1</v>
      </c>
      <c r="D174" s="49" t="str">
        <f>TRIM(VLOOKUP(A174,'BOM Atual ZPCS12'!F:G,2,0))</f>
        <v>RES 1K OHM 1/10W(0603)1prc</v>
      </c>
      <c r="E174" s="47"/>
      <c r="F174" s="56">
        <f ca="1">SUMIF('BOM Atual ZPCS12'!$F:$F,$A174,'BOM Atual ZPCS12'!$BJ:$BJ)</f>
        <v>19500</v>
      </c>
    </row>
    <row r="175" spans="1:6">
      <c r="A175" s="72" t="s">
        <v>1103</v>
      </c>
      <c r="B175" s="84">
        <v>15000</v>
      </c>
      <c r="C175" s="48" t="b">
        <f>IFERROR(MATCH(A175,'BOM Atual ZPCS12'!F:F,0)&gt;0,FALSE)</f>
        <v>1</v>
      </c>
      <c r="D175" s="49" t="str">
        <f>TRIM(VLOOKUP(A175,'BOM Atual ZPCS12'!F:G,2,0))</f>
        <v>RES 10K OHM 1/10W(0603)1%</v>
      </c>
      <c r="E175" s="47"/>
      <c r="F175" s="56">
        <f ca="1">SUMIF('BOM Atual ZPCS12'!$F:$F,$A175,'BOM Atual ZPCS12'!$BJ:$BJ)</f>
        <v>10500</v>
      </c>
    </row>
    <row r="176" spans="1:6">
      <c r="A176" s="72" t="s">
        <v>1110</v>
      </c>
      <c r="B176" s="84">
        <v>15000</v>
      </c>
      <c r="C176" s="48" t="b">
        <f>IFERROR(MATCH(A176,'BOM Atual ZPCS12'!F:F,0)&gt;0,FALSE)</f>
        <v>1</v>
      </c>
      <c r="D176" s="49" t="str">
        <f>TRIM(VLOOKUP(A176,'BOM Atual ZPCS12'!F:G,2,0))</f>
        <v>RES 100K OHM 1 10W 0603 1% TA-I RM06FTN</v>
      </c>
      <c r="E176" s="47"/>
      <c r="F176" s="56">
        <f ca="1">SUMIF('BOM Atual ZPCS12'!$F:$F,$A176,'BOM Atual ZPCS12'!$BJ:$BJ)</f>
        <v>13500</v>
      </c>
    </row>
    <row r="177" spans="1:6">
      <c r="A177" s="72" t="s">
        <v>1123</v>
      </c>
      <c r="B177" s="84">
        <v>5000</v>
      </c>
      <c r="C177" s="48" t="b">
        <f>IFERROR(MATCH(A177,'BOM Atual ZPCS12'!F:F,0)&gt;0,FALSE)</f>
        <v>1</v>
      </c>
      <c r="D177" s="49" t="str">
        <f>TRIM(VLOOKUP(A177,'BOM Atual ZPCS12'!F:G,2,0))</f>
        <v>RES 15K OHM 1 10W 0603 1% TA-I RM06FTN1</v>
      </c>
      <c r="E177" s="47"/>
      <c r="F177" s="56">
        <f ca="1">SUMIF('BOM Atual ZPCS12'!$F:$F,$A177,'BOM Atual ZPCS12'!$BJ:$BJ)</f>
        <v>1500</v>
      </c>
    </row>
    <row r="178" spans="1:6">
      <c r="A178" s="72" t="s">
        <v>1147</v>
      </c>
      <c r="B178" s="84">
        <v>25000</v>
      </c>
      <c r="C178" s="48" t="b">
        <f>IFERROR(MATCH(A178,'BOM Atual ZPCS12'!F:F,0)&gt;0,FALSE)</f>
        <v>1</v>
      </c>
      <c r="D178" s="49" t="str">
        <f>TRIM(VLOOKUP(A178,'BOM Atual ZPCS12'!F:G,2,0))</f>
        <v>RES 1 OHM 1 10W 0603 1% UNI-OHM0603WAF10</v>
      </c>
      <c r="E178" s="47"/>
      <c r="F178" s="56">
        <f ca="1">SUMIF('BOM Atual ZPCS12'!$F:$F,$A178,'BOM Atual ZPCS12'!$BJ:$BJ)</f>
        <v>24000</v>
      </c>
    </row>
    <row r="179" spans="1:6">
      <c r="A179" s="72" t="s">
        <v>1153</v>
      </c>
      <c r="B179" s="84">
        <v>10000</v>
      </c>
      <c r="C179" s="48" t="b">
        <f>IFERROR(MATCH(A179,'BOM Atual ZPCS12'!F:F,0)&gt;0,FALSE)</f>
        <v>1</v>
      </c>
      <c r="D179" s="49" t="str">
        <f>TRIM(VLOOKUP(A179,'BOM Atual ZPCS12'!F:G,2,0))</f>
        <v>RES 2K OHM 1 10W 0603 1% UNI-OHM 0603WA</v>
      </c>
      <c r="E179" s="47"/>
      <c r="F179" s="56">
        <f ca="1">SUMIF('BOM Atual ZPCS12'!$F:$F,$A179,'BOM Atual ZPCS12'!$BJ:$BJ)</f>
        <v>6000</v>
      </c>
    </row>
    <row r="180" spans="1:6">
      <c r="A180" s="72" t="s">
        <v>1155</v>
      </c>
      <c r="B180" s="84">
        <v>5000</v>
      </c>
      <c r="C180" s="48" t="b">
        <f>IFERROR(MATCH(A180,'BOM Atual ZPCS12'!F:F,0)&gt;0,FALSE)</f>
        <v>1</v>
      </c>
      <c r="D180" s="49" t="str">
        <f>TRIM(VLOOKUP(A180,'BOM Atual ZPCS12'!F:G,2,0))</f>
        <v>RES 20K OHM 1 10W 0603 1% TA-I RM06FTN2</v>
      </c>
      <c r="E180" s="47"/>
      <c r="F180" s="56">
        <f ca="1">SUMIF('BOM Atual ZPCS12'!$F:$F,$A180,'BOM Atual ZPCS12'!$BJ:$BJ)</f>
        <v>3000</v>
      </c>
    </row>
    <row r="181" spans="1:6">
      <c r="A181" s="72" t="s">
        <v>1161</v>
      </c>
      <c r="B181" s="84">
        <v>5000</v>
      </c>
      <c r="C181" s="48" t="b">
        <f>IFERROR(MATCH(A181,'BOM Atual ZPCS12'!F:F,0)&gt;0,FALSE)</f>
        <v>1</v>
      </c>
      <c r="D181" s="49" t="str">
        <f>TRIM(VLOOKUP(A181,'BOM Atual ZPCS12'!F:G,2,0))</f>
        <v>RES 200K OHM 1/10W(0603) 1%</v>
      </c>
      <c r="E181" s="47"/>
      <c r="F181" s="56">
        <f ca="1">SUMIF('BOM Atual ZPCS12'!$F:$F,$A181,'BOM Atual ZPCS12'!$BJ:$BJ)</f>
        <v>3000</v>
      </c>
    </row>
    <row r="182" spans="1:6">
      <c r="A182" s="72" t="s">
        <v>1170</v>
      </c>
      <c r="B182" s="84">
        <v>5000</v>
      </c>
      <c r="C182" s="48" t="b">
        <f>IFERROR(MATCH(A182,'BOM Atual ZPCS12'!F:F,0)&gt;0,FALSE)</f>
        <v>1</v>
      </c>
      <c r="D182" s="49" t="str">
        <f>TRIM(VLOOKUP(A182,'BOM Atual ZPCS12'!F:G,2,0))</f>
        <v>RES 2M OHM 1/10W 0603 1% RALEC/RTT032004</v>
      </c>
      <c r="E182" s="47"/>
      <c r="F182" s="56">
        <f ca="1">SUMIF('BOM Atual ZPCS12'!$F:$F,$A182,'BOM Atual ZPCS12'!$BJ:$BJ)</f>
        <v>1500</v>
      </c>
    </row>
    <row r="183" spans="1:6">
      <c r="A183" s="72" t="s">
        <v>1178</v>
      </c>
      <c r="B183" s="84">
        <v>5000</v>
      </c>
      <c r="C183" s="48" t="b">
        <f>IFERROR(MATCH(A183,'BOM Atual ZPCS12'!F:F,0)&gt;0,FALSE)</f>
        <v>1</v>
      </c>
      <c r="D183" s="49" t="str">
        <f>TRIM(VLOOKUP(A183,'BOM Atual ZPCS12'!F:G,2,0))</f>
        <v>RES 20M OHM 1/10W 0603 5% UNI-OHM/0603WA</v>
      </c>
      <c r="E183" s="47"/>
      <c r="F183" s="56">
        <f ca="1">SUMIF('BOM Atual ZPCS12'!$F:$F,$A183,'BOM Atual ZPCS12'!$BJ:$BJ)</f>
        <v>1500</v>
      </c>
    </row>
    <row r="184" spans="1:6">
      <c r="A184" s="72" t="s">
        <v>1187</v>
      </c>
      <c r="B184" s="84">
        <v>15000</v>
      </c>
      <c r="C184" s="48" t="b">
        <f>IFERROR(MATCH(A184,'BOM Atual ZPCS12'!F:F,0)&gt;0,FALSE)</f>
        <v>1</v>
      </c>
      <c r="D184" s="49" t="str">
        <f>TRIM(VLOOKUP(A184,'BOM Atual ZPCS12'!F:G,2,0))</f>
        <v>RES 2.7K OHM 1 10W 0603 1% TA-I RM06FT</v>
      </c>
      <c r="E184" s="47"/>
      <c r="F184" s="56">
        <f ca="1">SUMIF('BOM Atual ZPCS12'!$F:$F,$A184,'BOM Atual ZPCS12'!$BJ:$BJ)</f>
        <v>10500</v>
      </c>
    </row>
    <row r="185" spans="1:6">
      <c r="A185" s="72" t="s">
        <v>5659</v>
      </c>
      <c r="B185" s="84">
        <v>5000</v>
      </c>
      <c r="C185" s="48" t="b">
        <f>IFERROR(MATCH(A185,'BOM Atual ZPCS12'!F:F,0)&gt;0,FALSE)</f>
        <v>1</v>
      </c>
      <c r="D185" s="49" t="str">
        <f>TRIM(VLOOKUP(A185,'BOM Atual ZPCS12'!F:G,2,0))</f>
        <v>RES 27K OHM 1 10W 0603 1% TA-I RM06FTN2</v>
      </c>
      <c r="E185" s="47"/>
      <c r="F185" s="56">
        <f ca="1">SUMIF('BOM Atual ZPCS12'!$F:$F,$A185,'BOM Atual ZPCS12'!$BJ:$BJ)</f>
        <v>3000</v>
      </c>
    </row>
    <row r="186" spans="1:6">
      <c r="A186" s="72" t="s">
        <v>1203</v>
      </c>
      <c r="B186" s="84">
        <v>30000</v>
      </c>
      <c r="C186" s="48" t="b">
        <f>IFERROR(MATCH(A186,'BOM Atual ZPCS12'!F:F,0)&gt;0,FALSE)</f>
        <v>1</v>
      </c>
      <c r="D186" s="49" t="str">
        <f>TRIM(VLOOKUP(A186,'BOM Atual ZPCS12'!F:G,2,0))</f>
        <v>RES 2.2 OHM 1 10W 0603 5%</v>
      </c>
      <c r="E186" s="47"/>
      <c r="F186" s="56">
        <f ca="1">SUMIF('BOM Atual ZPCS12'!$F:$F,$A186,'BOM Atual ZPCS12'!$BJ:$BJ)</f>
        <v>27000</v>
      </c>
    </row>
    <row r="187" spans="1:6">
      <c r="A187" s="72" t="s">
        <v>1210</v>
      </c>
      <c r="B187" s="84">
        <v>5000</v>
      </c>
      <c r="C187" s="48" t="b">
        <f>IFERROR(MATCH(A187,'BOM Atual ZPCS12'!F:F,0)&gt;0,FALSE)</f>
        <v>1</v>
      </c>
      <c r="D187" s="49" t="str">
        <f>TRIM(VLOOKUP(A187,'BOM Atual ZPCS12'!F:G,2,0))</f>
        <v>RES 3K OHM 1/10W 0603 1% RALEC/RTT033001</v>
      </c>
      <c r="E187" s="47"/>
      <c r="F187" s="56">
        <f ca="1">SUMIF('BOM Atual ZPCS12'!$F:$F,$A187,'BOM Atual ZPCS12'!$BJ:$BJ)</f>
        <v>1500</v>
      </c>
    </row>
    <row r="188" spans="1:6">
      <c r="A188" s="72" t="s">
        <v>1230</v>
      </c>
      <c r="B188" s="84">
        <v>5000</v>
      </c>
      <c r="C188" s="48" t="b">
        <f>IFERROR(MATCH(A188,'BOM Atual ZPCS12'!F:F,0)&gt;0,FALSE)</f>
        <v>1</v>
      </c>
      <c r="D188" s="49" t="str">
        <f>TRIM(VLOOKUP(A188,'BOM Atual ZPCS12'!F:G,2,0))</f>
        <v>RES 40.2K OHM 1 10W 0603 1% TA-I RM06FT</v>
      </c>
      <c r="E188" s="47"/>
      <c r="F188" s="56">
        <f ca="1">SUMIF('BOM Atual ZPCS12'!$F:$F,$A188,'BOM Atual ZPCS12'!$BJ:$BJ)</f>
        <v>1500</v>
      </c>
    </row>
    <row r="189" spans="1:6">
      <c r="A189" s="72" t="s">
        <v>1242</v>
      </c>
      <c r="B189" s="84">
        <v>5000</v>
      </c>
      <c r="C189" s="48" t="b">
        <f>IFERROR(MATCH(A189,'BOM Atual ZPCS12'!F:F,0)&gt;0,FALSE)</f>
        <v>1</v>
      </c>
      <c r="D189" s="49" t="str">
        <f>TRIM(VLOOKUP(A189,'BOM Atual ZPCS12'!F:G,2,0))</f>
        <v>RES 4.12K OHM 1/10W(0603)1% UNI-OHM/0603</v>
      </c>
      <c r="E189" s="47"/>
      <c r="F189" s="56">
        <f ca="1">SUMIF('BOM Atual ZPCS12'!$F:$F,$A189,'BOM Atual ZPCS12'!$BJ:$BJ)</f>
        <v>4500</v>
      </c>
    </row>
    <row r="190" spans="1:6">
      <c r="A190" s="72" t="s">
        <v>1244</v>
      </c>
      <c r="B190" s="84">
        <v>5000</v>
      </c>
      <c r="C190" s="48" t="b">
        <f>IFERROR(MATCH(A190,'BOM Atual ZPCS12'!F:F,0)&gt;0,FALSE)</f>
        <v>1</v>
      </c>
      <c r="D190" s="49" t="str">
        <f>TRIM(VLOOKUP(A190,'BOM Atual ZPCS12'!F:G,2,0))</f>
        <v>RES 4.7K OHM 1 10W 0603 1% TA-I RM06FTN</v>
      </c>
      <c r="E190" s="47"/>
      <c r="F190" s="56">
        <f ca="1">SUMIF('BOM Atual ZPCS12'!$F:$F,$A190,'BOM Atual ZPCS12'!$BJ:$BJ)</f>
        <v>1500</v>
      </c>
    </row>
    <row r="191" spans="1:6">
      <c r="A191" s="72" t="s">
        <v>1258</v>
      </c>
      <c r="B191" s="84">
        <v>5000</v>
      </c>
      <c r="C191" s="48" t="b">
        <f>IFERROR(MATCH(A191,'BOM Atual ZPCS12'!F:F,0)&gt;0,FALSE)</f>
        <v>1</v>
      </c>
      <c r="D191" s="49" t="str">
        <f>TRIM(VLOOKUP(A191,'BOM Atual ZPCS12'!F:G,2,0))</f>
        <v>RES 5.49K OHM 1 10W 0603 1% TA-I RM06</v>
      </c>
      <c r="E191" s="47"/>
      <c r="F191" s="56">
        <f ca="1">SUMIF('BOM Atual ZPCS12'!$F:$F,$A191,'BOM Atual ZPCS12'!$BJ:$BJ)</f>
        <v>3000</v>
      </c>
    </row>
    <row r="192" spans="1:6">
      <c r="A192" s="72" t="s">
        <v>1265</v>
      </c>
      <c r="B192" s="84">
        <v>20000</v>
      </c>
      <c r="C192" s="48" t="b">
        <f>IFERROR(MATCH(A192,'BOM Atual ZPCS12'!F:F,0)&gt;0,FALSE)</f>
        <v>1</v>
      </c>
      <c r="D192" s="49" t="str">
        <f>TRIM(VLOOKUP(A192,'BOM Atual ZPCS12'!F:G,2,0))</f>
        <v>RES  75 OHM 1 10W 0603 1%</v>
      </c>
      <c r="E192" s="47"/>
      <c r="F192" s="56">
        <f ca="1">SUMIF('BOM Atual ZPCS12'!$F:$F,$A192,'BOM Atual ZPCS12'!$BJ:$BJ)</f>
        <v>18000</v>
      </c>
    </row>
    <row r="193" spans="1:6">
      <c r="A193" s="72" t="s">
        <v>1272</v>
      </c>
      <c r="B193" s="84">
        <v>5000</v>
      </c>
      <c r="C193" s="48" t="b">
        <f>IFERROR(MATCH(A193,'BOM Atual ZPCS12'!F:F,0)&gt;0,FALSE)</f>
        <v>1</v>
      </c>
      <c r="D193" s="49" t="str">
        <f>TRIM(VLOOKUP(A193,'BOM Atual ZPCS12'!F:G,2,0))</f>
        <v>RES 8.2K OHM 1/10W(0603)1PRC</v>
      </c>
      <c r="E193" s="47"/>
      <c r="F193" s="56">
        <f ca="1">SUMIF('BOM Atual ZPCS12'!$F:$F,$A193,'BOM Atual ZPCS12'!$BJ:$BJ)</f>
        <v>1500</v>
      </c>
    </row>
    <row r="194" spans="1:6">
      <c r="A194" s="72" t="s">
        <v>1285</v>
      </c>
      <c r="B194" s="84">
        <v>5000</v>
      </c>
      <c r="C194" s="48" t="b">
        <f>IFERROR(MATCH(A194,'BOM Atual ZPCS12'!F:F,0)&gt;0,FALSE)</f>
        <v>1</v>
      </c>
      <c r="D194" s="49" t="str">
        <f>TRIM(VLOOKUP(A194,'BOM Atual ZPCS12'!F:G,2,0))</f>
        <v>RES 0 OHM 1/8W(0805)JUMP</v>
      </c>
      <c r="E194" s="47"/>
      <c r="F194" s="56">
        <f ca="1">SUMIF('BOM Atual ZPCS12'!$F:$F,$A194,'BOM Atual ZPCS12'!$BJ:$BJ)</f>
        <v>3000</v>
      </c>
    </row>
    <row r="195" spans="1:6">
      <c r="A195" s="72" t="s">
        <v>1292</v>
      </c>
      <c r="B195" s="84">
        <v>5000</v>
      </c>
      <c r="C195" s="48" t="b">
        <f>IFERROR(MATCH(A195,'BOM Atual ZPCS12'!F:F,0)&gt;0,FALSE)</f>
        <v>1</v>
      </c>
      <c r="D195" s="49" t="str">
        <f>TRIM(VLOOKUP(A195,'BOM Atual ZPCS12'!F:G,2,0))</f>
        <v>RES 2.2 OHM 1 8W 0805 5% TA-I RM10JTN</v>
      </c>
      <c r="E195" s="47"/>
      <c r="F195" s="56">
        <f ca="1">SUMIF('BOM Atual ZPCS12'!$F:$F,$A195,'BOM Atual ZPCS12'!$BJ:$BJ)</f>
        <v>3000</v>
      </c>
    </row>
    <row r="196" spans="1:6">
      <c r="A196" s="72" t="s">
        <v>1299</v>
      </c>
      <c r="B196" s="84">
        <v>5000</v>
      </c>
      <c r="C196" s="48" t="b">
        <f>IFERROR(MATCH(A196,'BOM Atual ZPCS12'!F:F,0)&gt;0,FALSE)</f>
        <v>1</v>
      </c>
      <c r="D196" s="49" t="str">
        <f>TRIM(VLOOKUP(A196,'BOM Atual ZPCS12'!F:G,2,0))</f>
        <v>RES 470 OHM 1 8W 0805 5% TA-I RM10JTN</v>
      </c>
      <c r="E196" s="47"/>
      <c r="F196" s="56">
        <f ca="1">SUMIF('BOM Atual ZPCS12'!$F:$F,$A196,'BOM Atual ZPCS12'!$BJ:$BJ)</f>
        <v>3000</v>
      </c>
    </row>
    <row r="197" spans="1:6">
      <c r="A197" s="72" t="s">
        <v>1312</v>
      </c>
      <c r="B197" s="84">
        <v>5000</v>
      </c>
      <c r="C197" s="48" t="b">
        <f>IFERROR(MATCH(A197,'BOM Atual ZPCS12'!F:F,0)&gt;0,FALSE)</f>
        <v>1</v>
      </c>
      <c r="D197" s="49" t="str">
        <f>TRIM(VLOOKUP(A197,'BOM Atual ZPCS12'!F:G,2,0))</f>
        <v>RES 100 OHM 1-4W 1206 5% TA-I RM12JTN101</v>
      </c>
      <c r="E197" s="47"/>
      <c r="F197" s="56">
        <f ca="1">SUMIF('BOM Atual ZPCS12'!$F:$F,$A197,'BOM Atual ZPCS12'!$BJ:$BJ)</f>
        <v>3000</v>
      </c>
    </row>
    <row r="198" spans="1:6">
      <c r="A198" s="72" t="s">
        <v>1322</v>
      </c>
      <c r="B198" s="84">
        <v>10000</v>
      </c>
      <c r="C198" s="48" t="b">
        <f>IFERROR(MATCH(A198,'BOM Atual ZPCS12'!F:F,0)&gt;0,FALSE)</f>
        <v>1</v>
      </c>
      <c r="D198" s="49" t="str">
        <f>TRIM(VLOOKUP(A198,'BOM Atual ZPCS12'!F:G,2,0))</f>
        <v>RES 1 OHM 1 4W 1206 5% RALEC</v>
      </c>
      <c r="E198" s="47"/>
      <c r="F198" s="56">
        <f ca="1">SUMIF('BOM Atual ZPCS12'!$F:$F,$A198,'BOM Atual ZPCS12'!$BJ:$BJ)</f>
        <v>6000</v>
      </c>
    </row>
    <row r="199" spans="1:6">
      <c r="A199" s="72" t="s">
        <v>1335</v>
      </c>
      <c r="B199" s="84">
        <v>5000</v>
      </c>
      <c r="C199" s="48" t="b">
        <f>IFERROR(MATCH(A199,'BOM Atual ZPCS12'!F:F,0)&gt;0,FALSE)</f>
        <v>1</v>
      </c>
      <c r="D199" s="49" t="str">
        <f>TRIM(VLOOKUP(A199,'BOM Atual ZPCS12'!F:G,2,0))</f>
        <v>RES A 2.7K OHM(0603)5%4R8P</v>
      </c>
      <c r="E199" s="47"/>
      <c r="F199" s="56">
        <f ca="1">SUMIF('BOM Atual ZPCS12'!$F:$F,$A199,'BOM Atual ZPCS12'!$BJ:$BJ)</f>
        <v>3000</v>
      </c>
    </row>
    <row r="200" spans="1:6">
      <c r="A200" s="72" t="s">
        <v>1349</v>
      </c>
      <c r="B200" s="84">
        <v>5000</v>
      </c>
      <c r="C200" s="48" t="b">
        <f>IFERROR(MATCH(A200,'BOM Atual ZPCS12'!F:F,0)&gt;0,FALSE)</f>
        <v>1</v>
      </c>
      <c r="D200" s="49" t="str">
        <f>TRIM(VLOOKUP(A200,'BOM Atual ZPCS12'!F:G,2,0))</f>
        <v>RES A 33 OHM 0603 5%4R8P</v>
      </c>
      <c r="E200" s="47"/>
      <c r="F200" s="56">
        <f ca="1">SUMIF('BOM Atual ZPCS12'!$F:$F,$A200,'BOM Atual ZPCS12'!$BJ:$BJ)</f>
        <v>3000</v>
      </c>
    </row>
    <row r="201" spans="1:6">
      <c r="A201" s="72" t="s">
        <v>1356</v>
      </c>
      <c r="B201" s="84">
        <v>5000</v>
      </c>
      <c r="C201" s="48" t="b">
        <f>IFERROR(MATCH(A201,'BOM Atual ZPCS12'!F:F,0)&gt;0,FALSE)</f>
        <v>1</v>
      </c>
      <c r="D201" s="49" t="str">
        <f>TRIM(VLOOKUP(A201,'BOM Atual ZPCS12'!F:G,2,0))</f>
        <v>RES A 8.2K OHM 0603 5%4R8P</v>
      </c>
      <c r="E201" s="47"/>
      <c r="F201" s="56">
        <f ca="1">SUMIF('BOM Atual ZPCS12'!$F:$F,$A201,'BOM Atual ZPCS12'!$BJ:$BJ)</f>
        <v>3000</v>
      </c>
    </row>
    <row r="202" spans="1:6">
      <c r="A202" s="72" t="s">
        <v>2218</v>
      </c>
      <c r="B202" s="84">
        <v>4000</v>
      </c>
      <c r="C202" s="48" t="b">
        <f>IFERROR(MATCH(A202,'BOM Atual ZPCS12'!F:F,0)&gt;0,FALSE)</f>
        <v>1</v>
      </c>
      <c r="D202" s="49" t="str">
        <f>TRIM(VLOOKUP(A202,'BOM Atual ZPCS12'!F:G,2,0))</f>
        <v>CAP EL 100UF 16V 6.3X5 20% T ELNA R3A-1</v>
      </c>
      <c r="E202" s="47"/>
      <c r="F202" s="56">
        <f ca="1">SUMIF('BOM Atual ZPCS12'!$F:$F,$A202,'BOM Atual ZPCS12'!$BJ:$BJ)</f>
        <v>3000</v>
      </c>
    </row>
    <row r="203" spans="1:6">
      <c r="A203" s="72" t="s">
        <v>2224</v>
      </c>
      <c r="B203" s="84">
        <v>4000</v>
      </c>
      <c r="C203" s="48" t="b">
        <f>IFERROR(MATCH(A203,'BOM Atual ZPCS12'!F:F,0)&gt;0,FALSE)</f>
        <v>1</v>
      </c>
      <c r="D203" s="49" t="str">
        <f>TRIM(VLOOKUP(A203,'BOM Atual ZPCS12'!F:G,2,0))</f>
        <v>CAP EL 10UF 16V 4X5 20% T ELNA R3A-16V1</v>
      </c>
      <c r="E203" s="47"/>
      <c r="F203" s="56">
        <f ca="1">SUMIF('BOM Atual ZPCS12'!$F:$F,$A203,'BOM Atual ZPCS12'!$BJ:$BJ)</f>
        <v>3000</v>
      </c>
    </row>
    <row r="204" spans="1:6">
      <c r="A204" s="72" t="s">
        <v>1870</v>
      </c>
      <c r="B204" s="84">
        <v>6000</v>
      </c>
      <c r="C204" s="48" t="b">
        <f>IFERROR(MATCH(A204,'BOM Atual ZPCS12'!F:F,0)&gt;0,FALSE)</f>
        <v>1</v>
      </c>
      <c r="D204" s="49" t="str">
        <f>TRIM(VLOOKUP(A204,'BOM Atual ZPCS12'!F:G,2,0))</f>
        <v>CAP PL 100UF 16V 6.3X9 DIP 20%T APAQ 160</v>
      </c>
      <c r="E204" s="47"/>
      <c r="F204" s="56">
        <f ca="1">SUMIF('BOM Atual ZPCS12'!$F:$F,$A204,'BOM Atual ZPCS12'!$BJ:$BJ)</f>
        <v>6000</v>
      </c>
    </row>
    <row r="205" spans="1:6">
      <c r="A205" s="72" t="s">
        <v>1872</v>
      </c>
      <c r="B205" s="84">
        <v>22000</v>
      </c>
      <c r="C205" s="48" t="b">
        <f>IFERROR(MATCH(A205,'BOM Atual ZPCS12'!F:F,0)&gt;0,FALSE)</f>
        <v>1</v>
      </c>
      <c r="D205" s="49" t="str">
        <f>TRIM(VLOOKUP(A205,'BOM Atual ZPCS12'!F:G,2,0))</f>
        <v>CAP PL 560UF 6.3V 6.3X9DIP 20%T APAQ 6R3</v>
      </c>
      <c r="E205" s="47"/>
      <c r="F205" s="56">
        <f ca="1">SUMIF('BOM Atual ZPCS12'!$F:$F,$A205,'BOM Atual ZPCS12'!$BJ:$BJ)</f>
        <v>21000</v>
      </c>
    </row>
    <row r="206" spans="1:6">
      <c r="A206" s="72" t="s">
        <v>1874</v>
      </c>
      <c r="B206" s="84">
        <v>16000</v>
      </c>
      <c r="C206" s="48" t="b">
        <f>IFERROR(MATCH(A206,'BOM Atual ZPCS12'!F:F,0)&gt;0,FALSE)</f>
        <v>1</v>
      </c>
      <c r="D206" s="49" t="str">
        <f>TRIM(VLOOKUP(A206,'BOM Atual ZPCS12'!F:G,2,0))</f>
        <v>CAP PL 820UF/3V 6.39 DIP 20%T APAQ/3R0AR</v>
      </c>
      <c r="E206" s="47"/>
      <c r="F206" s="56">
        <f ca="1">SUMIF('BOM Atual ZPCS12'!$F:$F,$A206,'BOM Atual ZPCS12'!$BJ:$BJ)</f>
        <v>15000</v>
      </c>
    </row>
    <row r="207" spans="1:6">
      <c r="A207" s="72" t="s">
        <v>1876</v>
      </c>
      <c r="B207" s="84">
        <v>14400</v>
      </c>
      <c r="C207" s="48" t="b">
        <f>IFERROR(MATCH(A207,'BOM Atual ZPCS12'!F:F,0)&gt;0,FALSE)</f>
        <v>1</v>
      </c>
      <c r="D207" s="49" t="str">
        <f>TRIM(VLOOKUP(A207,'BOM Atual ZPCS12'!F:G,2,0))</f>
        <v>CAP PL 270UF 16V 8X12 DIP 20%T APAQ 160</v>
      </c>
      <c r="E207" s="47"/>
      <c r="F207" s="56">
        <f ca="1">SUMIF('BOM Atual ZPCS12'!$F:$F,$A207,'BOM Atual ZPCS12'!$BJ:$BJ)</f>
        <v>13500</v>
      </c>
    </row>
    <row r="208" spans="1:6">
      <c r="A208" s="72" t="s">
        <v>1366</v>
      </c>
      <c r="B208" s="84">
        <v>60000</v>
      </c>
      <c r="C208" s="48" t="b">
        <f>IFERROR(MATCH(A208,'BOM Atual ZPCS12'!F:F,0)&gt;0,FALSE)</f>
        <v>1</v>
      </c>
      <c r="D208" s="49" t="str">
        <f>TRIM(VLOOKUP(A208,'BOM Atual ZPCS12'!F:G,2,0))</f>
        <v>MLCC 0.1UF/16V (0201) X5R 10%//VIIYONG/V</v>
      </c>
      <c r="E208" s="47"/>
      <c r="F208" s="56">
        <f ca="1">SUMIF('BOM Atual ZPCS12'!$F:$F,$A208,'BOM Atual ZPCS12'!$BJ:$BJ)</f>
        <v>49500</v>
      </c>
    </row>
    <row r="209" spans="1:6">
      <c r="A209" s="72" t="s">
        <v>1377</v>
      </c>
      <c r="B209" s="84">
        <v>15000</v>
      </c>
      <c r="C209" s="48" t="b">
        <f>IFERROR(MATCH(A209,'BOM Atual ZPCS12'!F:F,0)&gt;0,FALSE)</f>
        <v>1</v>
      </c>
      <c r="D209" s="49" t="str">
        <f>TRIM(VLOOKUP(A209,'BOM Atual ZPCS12'!F:G,2,0))</f>
        <v>MLCC 0.01UF/16V (0201) X5R 10%//VIIYONG/</v>
      </c>
      <c r="E209" s="47"/>
      <c r="F209" s="56">
        <f ca="1">SUMIF('BOM Atual ZPCS12'!$F:$F,$A209,'BOM Atual ZPCS12'!$BJ:$BJ)</f>
        <v>12000</v>
      </c>
    </row>
    <row r="210" spans="1:6">
      <c r="A210" s="72" t="s">
        <v>5671</v>
      </c>
      <c r="B210" s="84">
        <v>15000</v>
      </c>
      <c r="C210" s="48" t="b">
        <f>IFERROR(MATCH(A210,'BOM Atual ZPCS12'!F:F,0)&gt;0,FALSE)</f>
        <v>1</v>
      </c>
      <c r="D210" s="49" t="str">
        <f>TRIM(VLOOKUP(A210,'BOM Atual ZPCS12'!F:G,2,0))</f>
        <v>MLCC 10PF/50V (0201) NP0 5%//VIIYONG/V10</v>
      </c>
      <c r="E210" s="47"/>
      <c r="F210" s="56">
        <f ca="1">SUMIF('BOM Atual ZPCS12'!$F:$F,$A210,'BOM Atual ZPCS12'!$BJ:$BJ)</f>
        <v>1500</v>
      </c>
    </row>
    <row r="211" spans="1:6">
      <c r="A211" s="72" t="s">
        <v>1385</v>
      </c>
      <c r="B211" s="84">
        <v>15000</v>
      </c>
      <c r="C211" s="48" t="b">
        <f>IFERROR(MATCH(A211,'BOM Atual ZPCS12'!F:F,0)&gt;0,FALSE)</f>
        <v>1</v>
      </c>
      <c r="D211" s="49" t="str">
        <f>TRIM(VLOOKUP(A211,'BOM Atual ZPCS12'!F:G,2,0))</f>
        <v>MLCC 100PF/50V 0201 NP0 5%VIIYONG/V101J0</v>
      </c>
      <c r="E211" s="47"/>
      <c r="F211" s="56">
        <f ca="1">SUMIF('BOM Atual ZPCS12'!$F:$F,$A211,'BOM Atual ZPCS12'!$BJ:$BJ)</f>
        <v>1500</v>
      </c>
    </row>
    <row r="212" spans="1:6">
      <c r="A212" s="72" t="s">
        <v>1392</v>
      </c>
      <c r="B212" s="84">
        <v>15000</v>
      </c>
      <c r="C212" s="48" t="b">
        <f>IFERROR(MATCH(A212,'BOM Atual ZPCS12'!F:F,0)&gt;0,FALSE)</f>
        <v>1</v>
      </c>
      <c r="D212" s="49" t="str">
        <f>TRIM(VLOOKUP(A212,'BOM Atual ZPCS12'!F:G,2,0))</f>
        <v>MLCC 12PF/50V (0201) NP0 5%//VIIYONG/V12</v>
      </c>
      <c r="E212" s="47"/>
      <c r="F212" s="56">
        <f ca="1">SUMIF('BOM Atual ZPCS12'!$F:$F,$A212,'BOM Atual ZPCS12'!$BJ:$BJ)</f>
        <v>1500</v>
      </c>
    </row>
    <row r="213" spans="1:6">
      <c r="A213" s="72" t="s">
        <v>1403</v>
      </c>
      <c r="B213" s="84">
        <v>75000</v>
      </c>
      <c r="C213" s="48" t="b">
        <f>IFERROR(MATCH(A213,'BOM Atual ZPCS12'!F:F,0)&gt;0,FALSE)</f>
        <v>1</v>
      </c>
      <c r="D213" s="49" t="str">
        <f>TRIM(VLOOKUP(A213,'BOM Atual ZPCS12'!F:G,2,0))</f>
        <v>MLCC 0.22UF 10V 0201 X5R 10% VIIYONG V</v>
      </c>
      <c r="E213" s="47"/>
      <c r="F213" s="56">
        <f ca="1">SUMIF('BOM Atual ZPCS12'!$F:$F,$A213,'BOM Atual ZPCS12'!$BJ:$BJ)</f>
        <v>72000</v>
      </c>
    </row>
    <row r="214" spans="1:6">
      <c r="A214" s="72" t="s">
        <v>1638</v>
      </c>
      <c r="B214" s="84">
        <v>20000</v>
      </c>
      <c r="C214" s="48" t="b">
        <f>IFERROR(MATCH(A214,'BOM Atual ZPCS12'!F:F,0)&gt;0,FALSE)</f>
        <v>1</v>
      </c>
      <c r="D214" s="49" t="str">
        <f>TRIM(VLOOKUP(A214,'BOM Atual ZPCS12'!F:G,2,0))</f>
        <v>MLCC 2.2UF/10V (0402) X5R W05//VIIYONG/V</v>
      </c>
      <c r="E214" s="47"/>
      <c r="F214" s="56">
        <f ca="1">SUMIF('BOM Atual ZPCS12'!$F:$F,$A214,'BOM Atual ZPCS12'!$BJ:$BJ)</f>
        <v>12000</v>
      </c>
    </row>
    <row r="215" spans="1:6">
      <c r="A215" s="72" t="s">
        <v>1472</v>
      </c>
      <c r="B215" s="84">
        <v>10000</v>
      </c>
      <c r="C215" s="48" t="b">
        <f>IFERROR(MATCH(A215,'BOM Atual ZPCS12'!F:F,0)&gt;0,FALSE)</f>
        <v>1</v>
      </c>
      <c r="D215" s="49" t="str">
        <f>TRIM(VLOOKUP(A215,'BOM Atual ZPCS12'!F:G,2,0))</f>
        <v>MLCC 10PF/50V (0402) NP0 W05//VIIYONG/V1</v>
      </c>
      <c r="E215" s="47"/>
      <c r="F215" s="56">
        <f ca="1">SUMIF('BOM Atual ZPCS12'!$F:$F,$A215,'BOM Atual ZPCS12'!$BJ:$BJ)</f>
        <v>3000</v>
      </c>
    </row>
    <row r="216" spans="1:6">
      <c r="A216" s="72" t="s">
        <v>1405</v>
      </c>
      <c r="B216" s="84">
        <v>10000</v>
      </c>
      <c r="C216" s="48" t="b">
        <f>IFERROR(MATCH(A216,'BOM Atual ZPCS12'!F:F,0)&gt;0,FALSE)</f>
        <v>1</v>
      </c>
      <c r="D216" s="49" t="str">
        <f>TRIM(VLOOKUP(A216,'BOM Atual ZPCS12'!F:G,2,0))</f>
        <v>MLCC 33PF/50V (0402) NP0 W05//VIIYONG/V3</v>
      </c>
      <c r="E216" s="47"/>
      <c r="F216" s="56">
        <f ca="1">SUMIF('BOM Atual ZPCS12'!$F:$F,$A216,'BOM Atual ZPCS12'!$BJ:$BJ)</f>
        <v>3000</v>
      </c>
    </row>
    <row r="217" spans="1:6">
      <c r="A217" s="72" t="s">
        <v>1521</v>
      </c>
      <c r="B217" s="84">
        <v>10000</v>
      </c>
      <c r="C217" s="48" t="b">
        <f>IFERROR(MATCH(A217,'BOM Atual ZPCS12'!F:F,0)&gt;0,FALSE)</f>
        <v>1</v>
      </c>
      <c r="D217" s="49" t="str">
        <f>TRIM(VLOOKUP(A217,'BOM Atual ZPCS12'!F:G,2,0))</f>
        <v>MLCC 0.01UF/16V (0402) X7R W05//VIIYONG/</v>
      </c>
      <c r="E217" s="47"/>
      <c r="F217" s="56">
        <f ca="1">SUMIF('BOM Atual ZPCS12'!$F:$F,$A217,'BOM Atual ZPCS12'!$BJ:$BJ)</f>
        <v>3000</v>
      </c>
    </row>
    <row r="218" spans="1:6">
      <c r="A218" s="72" t="s">
        <v>1480</v>
      </c>
      <c r="B218" s="84">
        <v>10000</v>
      </c>
      <c r="C218" s="48" t="b">
        <f>IFERROR(MATCH(A218,'BOM Atual ZPCS12'!F:F,0)&gt;0,FALSE)</f>
        <v>1</v>
      </c>
      <c r="D218" s="49" t="str">
        <f>TRIM(VLOOKUP(A218,'BOM Atual ZPCS12'!F:G,2,0))</f>
        <v>MLCC 220PF/50V (0402) NP0 W05//VIIYONG/V</v>
      </c>
      <c r="E218" s="47"/>
      <c r="F218" s="56">
        <f ca="1">SUMIF('BOM Atual ZPCS12'!$F:$F,$A218,'BOM Atual ZPCS12'!$BJ:$BJ)</f>
        <v>3000</v>
      </c>
    </row>
    <row r="219" spans="1:6">
      <c r="A219" s="72" t="s">
        <v>1514</v>
      </c>
      <c r="B219" s="84">
        <v>10000</v>
      </c>
      <c r="C219" s="48" t="b">
        <f>IFERROR(MATCH(A219,'BOM Atual ZPCS12'!F:F,0)&gt;0,FALSE)</f>
        <v>1</v>
      </c>
      <c r="D219" s="49" t="str">
        <f>TRIM(VLOOKUP(A219,'BOM Atual ZPCS12'!F:G,2,0))</f>
        <v>MLCC 1000PF/50V (0402) X7R W05</v>
      </c>
      <c r="E219" s="47"/>
      <c r="F219" s="56">
        <f ca="1">SUMIF('BOM Atual ZPCS12'!$F:$F,$A219,'BOM Atual ZPCS12'!$BJ:$BJ)</f>
        <v>3000</v>
      </c>
    </row>
    <row r="220" spans="1:6">
      <c r="A220" s="72" t="s">
        <v>1660</v>
      </c>
      <c r="B220" s="84">
        <v>4000</v>
      </c>
      <c r="C220" s="48" t="b">
        <f>IFERROR(MATCH(A220,'BOM Atual ZPCS12'!F:F,0)&gt;0,FALSE)</f>
        <v>1</v>
      </c>
      <c r="D220" s="49" t="str">
        <f>TRIM(VLOOKUP(A220,'BOM Atual ZPCS12'!F:G,2,0))</f>
        <v>MLCC 470PF/16V (0603) NP0 W1 WALSIN/0603</v>
      </c>
      <c r="E220" s="47"/>
      <c r="F220" s="56">
        <f ca="1">SUMIF('BOM Atual ZPCS12'!$F:$F,$A220,'BOM Atual ZPCS12'!$BJ:$BJ)</f>
        <v>3000</v>
      </c>
    </row>
    <row r="221" spans="1:6">
      <c r="A221" s="72" t="s">
        <v>1457</v>
      </c>
      <c r="B221" s="84">
        <v>66000</v>
      </c>
      <c r="C221" s="48" t="b">
        <f>IFERROR(MATCH(A221,'BOM Atual ZPCS12'!F:F,0)&gt;0,FALSE)</f>
        <v>1</v>
      </c>
      <c r="D221" s="49" t="str">
        <f>TRIM(VLOOKUP(A221,'BOM Atual ZPCS12'!F:G,2,0))</f>
        <v>MLCC 10UF 16V 0805 X6S 10% MURATA GRM2</v>
      </c>
      <c r="E221" s="47"/>
      <c r="F221" s="56">
        <f ca="1">SUMIF('BOM Atual ZPCS12'!$F:$F,$A221,'BOM Atual ZPCS12'!$BJ:$BJ)</f>
        <v>64500</v>
      </c>
    </row>
    <row r="222" spans="1:6">
      <c r="A222" s="72" t="s">
        <v>1416</v>
      </c>
      <c r="B222" s="84">
        <v>40000</v>
      </c>
      <c r="C222" s="48" t="b">
        <f>IFERROR(MATCH(A222,'BOM Atual ZPCS12'!F:F,0)&gt;0,FALSE)</f>
        <v>1</v>
      </c>
      <c r="D222" s="49" t="str">
        <f>TRIM(VLOOKUP(A222,'BOM Atual ZPCS12'!F:G,2,0))</f>
        <v>MLCC 100PF/50V (0402) NPO 5%</v>
      </c>
      <c r="E222" s="47"/>
      <c r="F222" s="56">
        <f ca="1">SUMIF('BOM Atual ZPCS12'!$F:$F,$A222,'BOM Atual ZPCS12'!$BJ:$BJ)</f>
        <v>33000</v>
      </c>
    </row>
    <row r="223" spans="1:6">
      <c r="A223" s="72" t="s">
        <v>1425</v>
      </c>
      <c r="B223" s="84">
        <v>10000</v>
      </c>
      <c r="C223" s="48" t="b">
        <f>IFERROR(MATCH(A223,'BOM Atual ZPCS12'!F:F,0)&gt;0,FALSE)</f>
        <v>1</v>
      </c>
      <c r="D223" s="49" t="str">
        <f>TRIM(VLOOKUP(A223,'BOM Atual ZPCS12'!F:G,2,0))</f>
        <v>MLCC 18PF/50V (0402) NPO 5%</v>
      </c>
      <c r="E223" s="47"/>
      <c r="F223" s="56">
        <f ca="1">SUMIF('BOM Atual ZPCS12'!$F:$F,$A223,'BOM Atual ZPCS12'!$BJ:$BJ)</f>
        <v>3000</v>
      </c>
    </row>
    <row r="224" spans="1:6">
      <c r="A224" s="72" t="s">
        <v>1496</v>
      </c>
      <c r="B224" s="84">
        <v>10000</v>
      </c>
      <c r="C224" s="48" t="b">
        <f>IFERROR(MATCH(A224,'BOM Atual ZPCS12'!F:F,0)&gt;0,FALSE)</f>
        <v>1</v>
      </c>
      <c r="D224" s="49" t="str">
        <f>TRIM(VLOOKUP(A224,'BOM Atual ZPCS12'!F:G,2,0))</f>
        <v>MLCC 27PF/50V (0402) NPO 5%</v>
      </c>
      <c r="E224" s="47"/>
      <c r="F224" s="56">
        <f ca="1">SUMIF('BOM Atual ZPCS12'!$F:$F,$A224,'BOM Atual ZPCS12'!$BJ:$BJ)</f>
        <v>6000</v>
      </c>
    </row>
    <row r="225" spans="1:6">
      <c r="A225" s="72" t="s">
        <v>1505</v>
      </c>
      <c r="B225" s="84">
        <v>10000</v>
      </c>
      <c r="C225" s="48" t="b">
        <f>IFERROR(MATCH(A225,'BOM Atual ZPCS12'!F:F,0)&gt;0,FALSE)</f>
        <v>1</v>
      </c>
      <c r="D225" s="49" t="str">
        <f>TRIM(VLOOKUP(A225,'BOM Atual ZPCS12'!F:G,2,0))</f>
        <v>MLCC 330PF/50V (0402) NP0 W05</v>
      </c>
      <c r="E225" s="47"/>
      <c r="F225" s="56">
        <f ca="1">SUMIF('BOM Atual ZPCS12'!$F:$F,$A225,'BOM Atual ZPCS12'!$BJ:$BJ)</f>
        <v>3000</v>
      </c>
    </row>
    <row r="226" spans="1:6">
      <c r="A226" s="72" t="s">
        <v>3328</v>
      </c>
      <c r="B226" s="84">
        <v>10000</v>
      </c>
      <c r="C226" s="48" t="b">
        <f>IFERROR(MATCH(A226,'BOM Atual ZPCS12'!F:F,0)&gt;0,FALSE)</f>
        <v>1</v>
      </c>
      <c r="D226" s="49" t="str">
        <f>TRIM(VLOOKUP(A226,'BOM Atual ZPCS12'!F:G,2,0))</f>
        <v>MLCC 56PF 50V 0402 NPO 5%DARFON C1005NP0</v>
      </c>
      <c r="E226" s="47"/>
      <c r="F226" s="56">
        <f ca="1">SUMIF('BOM Atual ZPCS12'!$F:$F,$A226,'BOM Atual ZPCS12'!$BJ:$BJ)</f>
        <v>1500</v>
      </c>
    </row>
    <row r="227" spans="1:6">
      <c r="A227" s="72" t="s">
        <v>1510</v>
      </c>
      <c r="B227" s="84">
        <v>10000</v>
      </c>
      <c r="C227" s="48" t="b">
        <f>IFERROR(MATCH(A227,'BOM Atual ZPCS12'!F:F,0)&gt;0,FALSE)</f>
        <v>1</v>
      </c>
      <c r="D227" s="49" t="str">
        <f>TRIM(VLOOKUP(A227,'BOM Atual ZPCS12'!F:G,2,0))</f>
        <v>MLCC 5.6PF/50V(0402)NP0 W05//WALSIN/0402</v>
      </c>
      <c r="E227" s="47"/>
      <c r="F227" s="56">
        <f ca="1">SUMIF('BOM Atual ZPCS12'!$F:$F,$A227,'BOM Atual ZPCS12'!$BJ:$BJ)</f>
        <v>3000</v>
      </c>
    </row>
    <row r="228" spans="1:6">
      <c r="A228" s="72" t="s">
        <v>5082</v>
      </c>
      <c r="B228" s="84">
        <v>10000</v>
      </c>
      <c r="C228" s="48" t="b">
        <f>IFERROR(MATCH(A228,'BOM Atual ZPCS12'!F:F,0)&gt;0,FALSE)</f>
        <v>1</v>
      </c>
      <c r="D228" s="49" t="str">
        <f>TRIM(VLOOKUP(A228,'BOM Atual ZPCS12'!F:G,2,0))</f>
        <v>MLCC 0.01UF/25V (0402) X7R 10%</v>
      </c>
      <c r="E228" s="47"/>
      <c r="F228" s="56">
        <f ca="1">SUMIF('BOM Atual ZPCS12'!$F:$F,$A228,'BOM Atual ZPCS12'!$BJ:$BJ)</f>
        <v>6000</v>
      </c>
    </row>
    <row r="229" spans="1:6">
      <c r="A229" s="72" t="s">
        <v>1442</v>
      </c>
      <c r="B229" s="84">
        <v>180000</v>
      </c>
      <c r="C229" s="48" t="b">
        <f>IFERROR(MATCH(A229,'BOM Atual ZPCS12'!F:F,0)&gt;0,FALSE)</f>
        <v>1</v>
      </c>
      <c r="D229" s="49" t="str">
        <f>TRIM(VLOOKUP(A229,'BOM Atual ZPCS12'!F:G,2,0))</f>
        <v>MLCC 0.1UF/16V(0402) X7R 10%</v>
      </c>
      <c r="E229" s="47"/>
      <c r="F229" s="56">
        <f ca="1">SUMIF('BOM Atual ZPCS12'!$F:$F,$A229,'BOM Atual ZPCS12'!$BJ:$BJ)</f>
        <v>175500</v>
      </c>
    </row>
    <row r="230" spans="1:6">
      <c r="A230" s="72" t="s">
        <v>1547</v>
      </c>
      <c r="B230" s="84">
        <v>10000</v>
      </c>
      <c r="C230" s="48" t="b">
        <f>IFERROR(MATCH(A230,'BOM Atual ZPCS12'!F:F,0)&gt;0,FALSE)</f>
        <v>1</v>
      </c>
      <c r="D230" s="49" t="str">
        <f>TRIM(VLOOKUP(A230,'BOM Atual ZPCS12'!F:G,2,0))</f>
        <v>MLCC 0.022UF/16V(0402)X7R 10%</v>
      </c>
      <c r="E230" s="47"/>
      <c r="F230" s="56">
        <f ca="1">SUMIF('BOM Atual ZPCS12'!$F:$F,$A230,'BOM Atual ZPCS12'!$BJ:$BJ)</f>
        <v>3000</v>
      </c>
    </row>
    <row r="231" spans="1:6">
      <c r="A231" s="72" t="s">
        <v>1553</v>
      </c>
      <c r="B231" s="84">
        <v>10000</v>
      </c>
      <c r="C231" s="48" t="b">
        <f>IFERROR(MATCH(A231,'BOM Atual ZPCS12'!F:F,0)&gt;0,FALSE)</f>
        <v>1</v>
      </c>
      <c r="D231" s="49" t="str">
        <f>TRIM(VLOOKUP(A231,'BOM Atual ZPCS12'!F:G,2,0))</f>
        <v>MLCC 3300PF/25V 0402 X7R 10% DARFON/C100</v>
      </c>
      <c r="E231" s="47"/>
      <c r="F231" s="56">
        <f ca="1">SUMIF('BOM Atual ZPCS12'!$F:$F,$A231,'BOM Atual ZPCS12'!$BJ:$BJ)</f>
        <v>3000</v>
      </c>
    </row>
    <row r="232" spans="1:6">
      <c r="A232" s="72" t="s">
        <v>1562</v>
      </c>
      <c r="B232" s="84">
        <v>10000</v>
      </c>
      <c r="C232" s="48" t="b">
        <f>IFERROR(MATCH(A232,'BOM Atual ZPCS12'!F:F,0)&gt;0,FALSE)</f>
        <v>1</v>
      </c>
      <c r="D232" s="49" t="str">
        <f>TRIM(VLOOKUP(A232,'BOM Atual ZPCS12'!F:G,2,0))</f>
        <v>MLCC 3300PF 50V 0402 X7R 10% DARFON C1</v>
      </c>
      <c r="E232" s="47"/>
      <c r="F232" s="56">
        <f ca="1">SUMIF('BOM Atual ZPCS12'!$F:$F,$A232,'BOM Atual ZPCS12'!$BJ:$BJ)</f>
        <v>1500</v>
      </c>
    </row>
    <row r="233" spans="1:6">
      <c r="A233" s="72" t="s">
        <v>1564</v>
      </c>
      <c r="B233" s="84">
        <v>10000</v>
      </c>
      <c r="C233" s="48" t="b">
        <f>IFERROR(MATCH(A233,'BOM Atual ZPCS12'!F:F,0)&gt;0,FALSE)</f>
        <v>1</v>
      </c>
      <c r="D233" s="49" t="str">
        <f>TRIM(VLOOKUP(A233,'BOM Atual ZPCS12'!F:G,2,0))</f>
        <v>MLCC 470PF/50V (0402) X7R 10%</v>
      </c>
      <c r="E233" s="47"/>
      <c r="F233" s="56">
        <f ca="1">SUMIF('BOM Atual ZPCS12'!$F:$F,$A233,'BOM Atual ZPCS12'!$BJ:$BJ)</f>
        <v>6000</v>
      </c>
    </row>
    <row r="234" spans="1:6">
      <c r="A234" s="72" t="s">
        <v>1579</v>
      </c>
      <c r="B234" s="84">
        <v>10000</v>
      </c>
      <c r="C234" s="48" t="b">
        <f>IFERROR(MATCH(A234,'BOM Atual ZPCS12'!F:F,0)&gt;0,FALSE)</f>
        <v>1</v>
      </c>
      <c r="D234" s="49" t="str">
        <f>TRIM(VLOOKUP(A234,'BOM Atual ZPCS12'!F:G,2,0))</f>
        <v>MLCC 0.047UF/16V (0402)X7R 10%</v>
      </c>
      <c r="E234" s="47"/>
      <c r="F234" s="56">
        <f ca="1">SUMIF('BOM Atual ZPCS12'!$F:$F,$A234,'BOM Atual ZPCS12'!$BJ:$BJ)</f>
        <v>3000</v>
      </c>
    </row>
    <row r="235" spans="1:6">
      <c r="A235" s="72" t="s">
        <v>1452</v>
      </c>
      <c r="B235" s="84">
        <v>10000</v>
      </c>
      <c r="C235" s="48" t="b">
        <f>IFERROR(MATCH(A235,'BOM Atual ZPCS12'!F:F,0)&gt;0,FALSE)</f>
        <v>1</v>
      </c>
      <c r="D235" s="49" t="str">
        <f>TRIM(VLOOKUP(A235,'BOM Atual ZPCS12'!F:G,2,0))</f>
        <v>MLCC 68NF/16V(0402)X7R W05//DARFON/C1005</v>
      </c>
      <c r="E235" s="47"/>
      <c r="F235" s="56">
        <f ca="1">SUMIF('BOM Atual ZPCS12'!$F:$F,$A235,'BOM Atual ZPCS12'!$BJ:$BJ)</f>
        <v>6000</v>
      </c>
    </row>
    <row r="236" spans="1:6">
      <c r="A236" s="72" t="s">
        <v>1594</v>
      </c>
      <c r="B236" s="84">
        <v>10000</v>
      </c>
      <c r="C236" s="48" t="b">
        <f>IFERROR(MATCH(A236,'BOM Atual ZPCS12'!F:F,0)&gt;0,FALSE)</f>
        <v>1</v>
      </c>
      <c r="D236" s="49" t="str">
        <f>TRIM(VLOOKUP(A236,'BOM Atual ZPCS12'!F:G,2,0))</f>
        <v>MLCC 0.1UF/16V (0402) X5R W05</v>
      </c>
      <c r="E236" s="47"/>
      <c r="F236" s="56">
        <f ca="1">SUMIF('BOM Atual ZPCS12'!$F:$F,$A236,'BOM Atual ZPCS12'!$BJ:$BJ)</f>
        <v>1500</v>
      </c>
    </row>
    <row r="237" spans="1:6">
      <c r="A237" s="72" t="s">
        <v>1602</v>
      </c>
      <c r="B237" s="84">
        <v>20000</v>
      </c>
      <c r="C237" s="48" t="b">
        <f>IFERROR(MATCH(A237,'BOM Atual ZPCS12'!F:F,0)&gt;0,FALSE)</f>
        <v>1</v>
      </c>
      <c r="D237" s="49" t="str">
        <f>TRIM(VLOOKUP(A237,'BOM Atual ZPCS12'!F:G,2,0))</f>
        <v>MLCC 1UF/6.3V (0402) X5R 10%</v>
      </c>
      <c r="E237" s="47"/>
      <c r="F237" s="56">
        <f ca="1">SUMIF('BOM Atual ZPCS12'!$F:$F,$A237,'BOM Atual ZPCS12'!$BJ:$BJ)</f>
        <v>12000</v>
      </c>
    </row>
    <row r="238" spans="1:6">
      <c r="A238" s="72" t="s">
        <v>1608</v>
      </c>
      <c r="B238" s="84">
        <v>10000</v>
      </c>
      <c r="C238" s="48" t="b">
        <f>IFERROR(MATCH(A238,'BOM Atual ZPCS12'!F:F,0)&gt;0,FALSE)</f>
        <v>1</v>
      </c>
      <c r="D238" s="49" t="str">
        <f>TRIM(VLOOKUP(A238,'BOM Atual ZPCS12'!F:G,2,0))</f>
        <v>MLCC 1UF/10V 0402 X5R W05 SAMSUNG/CL05A1</v>
      </c>
      <c r="E238" s="47"/>
      <c r="F238" s="56">
        <f ca="1">SUMIF('BOM Atual ZPCS12'!$F:$F,$A238,'BOM Atual ZPCS12'!$BJ:$BJ)</f>
        <v>4500</v>
      </c>
    </row>
    <row r="239" spans="1:6">
      <c r="A239" s="72" t="s">
        <v>1618</v>
      </c>
      <c r="B239" s="84">
        <v>100000</v>
      </c>
      <c r="C239" s="48" t="b">
        <f>IFERROR(MATCH(A239,'BOM Atual ZPCS12'!F:F,0)&gt;0,FALSE)</f>
        <v>1</v>
      </c>
      <c r="D239" s="49" t="str">
        <f>TRIM(VLOOKUP(A239,'BOM Atual ZPCS12'!F:G,2,0))</f>
        <v>MLCC 0.22UF/10V (0402) X5R 10%</v>
      </c>
      <c r="E239" s="47"/>
      <c r="F239" s="56">
        <f ca="1">SUMIF('BOM Atual ZPCS12'!$F:$F,$A239,'BOM Atual ZPCS12'!$BJ:$BJ)</f>
        <v>97500</v>
      </c>
    </row>
    <row r="240" spans="1:6">
      <c r="A240" s="72" t="s">
        <v>1631</v>
      </c>
      <c r="B240" s="84">
        <v>40000</v>
      </c>
      <c r="C240" s="48" t="b">
        <f>IFERROR(MATCH(A240,'BOM Atual ZPCS12'!F:F,0)&gt;0,FALSE)</f>
        <v>1</v>
      </c>
      <c r="D240" s="49" t="str">
        <f>TRIM(VLOOKUP(A240,'BOM Atual ZPCS12'!F:G,2,0))</f>
        <v>MLCC 2.2UF/6.3V (0402) X5R 20%</v>
      </c>
      <c r="E240" s="47"/>
      <c r="F240" s="56">
        <f ca="1">SUMIF('BOM Atual ZPCS12'!$F:$F,$A240,'BOM Atual ZPCS12'!$BJ:$BJ)</f>
        <v>31500</v>
      </c>
    </row>
    <row r="241" spans="1:6">
      <c r="A241" s="72" t="s">
        <v>1649</v>
      </c>
      <c r="B241" s="84">
        <v>40000</v>
      </c>
      <c r="C241" s="48" t="b">
        <f>IFERROR(MATCH(A241,'BOM Atual ZPCS12'!F:F,0)&gt;0,FALSE)</f>
        <v>1</v>
      </c>
      <c r="D241" s="49" t="str">
        <f>TRIM(VLOOKUP(A241,'BOM Atual ZPCS12'!F:G,2,0))</f>
        <v>MLCC 0.33UF 6.3V 0402 X5R 10% DARFON C1</v>
      </c>
      <c r="E241" s="47"/>
      <c r="F241" s="56">
        <f ca="1">SUMIF('BOM Atual ZPCS12'!$F:$F,$A241,'BOM Atual ZPCS12'!$BJ:$BJ)</f>
        <v>34500</v>
      </c>
    </row>
    <row r="242" spans="1:6">
      <c r="A242" s="72" t="s">
        <v>1659</v>
      </c>
      <c r="B242" s="84">
        <v>10000</v>
      </c>
      <c r="C242" s="48" t="b">
        <f>IFERROR(MATCH(A242,'BOM Atual ZPCS12'!F:F,0)&gt;0,FALSE)</f>
        <v>1</v>
      </c>
      <c r="D242" s="49" t="str">
        <f>TRIM(VLOOKUP(A242,'BOM Atual ZPCS12'!F:G,2,0))</f>
        <v>MLCC 0.47UF/6.3V (0402)X5R 10%</v>
      </c>
      <c r="E242" s="47"/>
      <c r="F242" s="56">
        <f ca="1">SUMIF('BOM Atual ZPCS12'!$F:$F,$A242,'BOM Atual ZPCS12'!$BJ:$BJ)</f>
        <v>1500</v>
      </c>
    </row>
    <row r="243" spans="1:6">
      <c r="A243" s="72" t="s">
        <v>1670</v>
      </c>
      <c r="B243" s="84">
        <v>8000</v>
      </c>
      <c r="C243" s="48" t="b">
        <f>IFERROR(MATCH(A243,'BOM Atual ZPCS12'!F:F,0)&gt;0,FALSE)</f>
        <v>1</v>
      </c>
      <c r="D243" s="49" t="str">
        <f>TRIM(VLOOKUP(A243,'BOM Atual ZPCS12'!F:G,2,0))</f>
        <v>MLCC 0.01UF 16V 0603 X7R 10% DARFON C</v>
      </c>
      <c r="E243" s="47"/>
      <c r="F243" s="56">
        <f ca="1">SUMIF('BOM Atual ZPCS12'!$F:$F,$A243,'BOM Atual ZPCS12'!$BJ:$BJ)</f>
        <v>4500</v>
      </c>
    </row>
    <row r="244" spans="1:6">
      <c r="A244" s="72" t="s">
        <v>1672</v>
      </c>
      <c r="B244" s="84">
        <v>40000</v>
      </c>
      <c r="C244" s="48" t="b">
        <f>IFERROR(MATCH(A244,'BOM Atual ZPCS12'!F:F,0)&gt;0,FALSE)</f>
        <v>1</v>
      </c>
      <c r="D244" s="49" t="str">
        <f>TRIM(VLOOKUP(A244,'BOM Atual ZPCS12'!F:G,2,0))</f>
        <v>MLCC 0.1UF/16V (0603)X7R 10%</v>
      </c>
      <c r="E244" s="47"/>
      <c r="F244" s="56">
        <f ca="1">SUMIF('BOM Atual ZPCS12'!$F:$F,$A244,'BOM Atual ZPCS12'!$BJ:$BJ)</f>
        <v>37500</v>
      </c>
    </row>
    <row r="245" spans="1:6">
      <c r="A245" s="72" t="s">
        <v>1689</v>
      </c>
      <c r="B245" s="84">
        <v>92000</v>
      </c>
      <c r="C245" s="48" t="b">
        <f>IFERROR(MATCH(A245,'BOM Atual ZPCS12'!F:F,0)&gt;0,FALSE)</f>
        <v>1</v>
      </c>
      <c r="D245" s="49" t="str">
        <f>TRIM(VLOOKUP(A245,'BOM Atual ZPCS12'!F:G,2,0))</f>
        <v>MLCC 1UF 16V 0603 X7R 10% DARFON C1608</v>
      </c>
      <c r="E245" s="47"/>
      <c r="F245" s="56">
        <f ca="1">SUMIF('BOM Atual ZPCS12'!$F:$F,$A245,'BOM Atual ZPCS12'!$BJ:$BJ)</f>
        <v>88500</v>
      </c>
    </row>
    <row r="246" spans="1:6">
      <c r="A246" s="72" t="s">
        <v>1840</v>
      </c>
      <c r="B246" s="84">
        <v>4000</v>
      </c>
      <c r="C246" s="48" t="b">
        <f>IFERROR(MATCH(A246,'BOM Atual ZPCS12'!F:F,0)&gt;0,FALSE)</f>
        <v>1</v>
      </c>
      <c r="D246" s="49" t="str">
        <f>TRIM(VLOOKUP(A246,'BOM Atual ZPCS12'!F:G,2,0))</f>
        <v>MLCC 1500PF/50V(0603)X7R W1 DARFON/C1608</v>
      </c>
      <c r="E246" s="47"/>
      <c r="F246" s="56">
        <f ca="1">SUMIF('BOM Atual ZPCS12'!$F:$F,$A246,'BOM Atual ZPCS12'!$BJ:$BJ)</f>
        <v>3000</v>
      </c>
    </row>
    <row r="247" spans="1:6">
      <c r="A247" s="72" t="s">
        <v>1696</v>
      </c>
      <c r="B247" s="84">
        <v>4000</v>
      </c>
      <c r="C247" s="48" t="b">
        <f>IFERROR(MATCH(A247,'BOM Atual ZPCS12'!F:F,0)&gt;0,FALSE)</f>
        <v>1</v>
      </c>
      <c r="D247" s="49" t="str">
        <f>TRIM(VLOOKUP(A247,'BOM Atual ZPCS12'!F:G,2,0))</f>
        <v>MLCC 0.22UF/16V (0603) X7R W1//DARFON/C1</v>
      </c>
      <c r="E247" s="47"/>
      <c r="F247" s="56">
        <f ca="1">SUMIF('BOM Atual ZPCS12'!$F:$F,$A247,'BOM Atual ZPCS12'!$BJ:$BJ)</f>
        <v>1500</v>
      </c>
    </row>
    <row r="248" spans="1:6">
      <c r="A248" s="72" t="s">
        <v>1698</v>
      </c>
      <c r="B248" s="84">
        <v>4000</v>
      </c>
      <c r="C248" s="48" t="b">
        <f>IFERROR(MATCH(A248,'BOM Atual ZPCS12'!F:F,0)&gt;0,FALSE)</f>
        <v>1</v>
      </c>
      <c r="D248" s="49" t="str">
        <f>TRIM(VLOOKUP(A248,'BOM Atual ZPCS12'!F:G,2,0))</f>
        <v>MLCC 4700PF/50V(0603)X7R W07</v>
      </c>
      <c r="E248" s="47"/>
      <c r="F248" s="56">
        <f ca="1">SUMIF('BOM Atual ZPCS12'!$F:$F,$A248,'BOM Atual ZPCS12'!$BJ:$BJ)</f>
        <v>3000</v>
      </c>
    </row>
    <row r="249" spans="1:6">
      <c r="A249" s="72" t="s">
        <v>1712</v>
      </c>
      <c r="B249" s="84">
        <v>4000</v>
      </c>
      <c r="C249" s="48" t="b">
        <f>IFERROR(MATCH(A249,'BOM Atual ZPCS12'!F:F,0)&gt;0,FALSE)</f>
        <v>1</v>
      </c>
      <c r="D249" s="49" t="str">
        <f>TRIM(VLOOKUP(A249,'BOM Atual ZPCS12'!F:G,2,0))</f>
        <v>MLCC 5600PF/50V 0603 X7R W1 DARFON/C1608</v>
      </c>
      <c r="E249" s="47"/>
      <c r="F249" s="56">
        <f ca="1">SUMIF('BOM Atual ZPCS12'!$F:$F,$A249,'BOM Atual ZPCS12'!$BJ:$BJ)</f>
        <v>1500</v>
      </c>
    </row>
    <row r="250" spans="1:6">
      <c r="A250" s="72" t="s">
        <v>1714</v>
      </c>
      <c r="B250" s="84">
        <v>100000</v>
      </c>
      <c r="C250" s="48" t="b">
        <f>IFERROR(MATCH(A250,'BOM Atual ZPCS12'!F:F,0)&gt;0,FALSE)</f>
        <v>1</v>
      </c>
      <c r="D250" s="49" t="str">
        <f>TRIM(VLOOKUP(A250,'BOM Atual ZPCS12'!F:G,2,0))</f>
        <v>MLCC 10UF/6.3V(0603) X5R 20%</v>
      </c>
      <c r="E250" s="47"/>
      <c r="F250" s="56">
        <f ca="1">SUMIF('BOM Atual ZPCS12'!$F:$F,$A250,'BOM Atual ZPCS12'!$BJ:$BJ)</f>
        <v>99000</v>
      </c>
    </row>
    <row r="251" spans="1:6">
      <c r="A251" s="72" t="s">
        <v>1858</v>
      </c>
      <c r="B251" s="84">
        <v>4000</v>
      </c>
      <c r="C251" s="48" t="b">
        <f>IFERROR(MATCH(A251,'BOM Atual ZPCS12'!F:F,0)&gt;0,FALSE)</f>
        <v>1</v>
      </c>
      <c r="D251" s="49" t="str">
        <f>TRIM(VLOOKUP(A251,'BOM Atual ZPCS12'!F:G,2,0))</f>
        <v>MLCC 2.2UF 10V 0603 X5R W1 DARFON C160</v>
      </c>
      <c r="E251" s="47"/>
      <c r="F251" s="56">
        <f ca="1">SUMIF('BOM Atual ZPCS12'!$F:$F,$A251,'BOM Atual ZPCS12'!$BJ:$BJ)</f>
        <v>3000</v>
      </c>
    </row>
    <row r="252" spans="1:6">
      <c r="A252" s="72" t="s">
        <v>1726</v>
      </c>
      <c r="B252" s="84">
        <v>56000</v>
      </c>
      <c r="C252" s="48" t="b">
        <f>IFERROR(MATCH(A252,'BOM Atual ZPCS12'!F:F,0)&gt;0,FALSE)</f>
        <v>1</v>
      </c>
      <c r="D252" s="49" t="str">
        <f>TRIM(VLOOKUP(A252,'BOM Atual ZPCS12'!F:G,2,0))</f>
        <v>MLCC 22uF/6.3V 0603 X5R 20%</v>
      </c>
      <c r="E252" s="47"/>
      <c r="F252" s="56">
        <f ca="1">SUMIF('BOM Atual ZPCS12'!$F:$F,$A252,'BOM Atual ZPCS12'!$BJ:$BJ)</f>
        <v>52500</v>
      </c>
    </row>
    <row r="253" spans="1:6">
      <c r="A253" s="72" t="s">
        <v>1732</v>
      </c>
      <c r="B253" s="84">
        <v>16000</v>
      </c>
      <c r="C253" s="48" t="b">
        <f>IFERROR(MATCH(A253,'BOM Atual ZPCS12'!F:F,0)&gt;0,FALSE)</f>
        <v>1</v>
      </c>
      <c r="D253" s="49" t="str">
        <f>TRIM(VLOOKUP(A253,'BOM Atual ZPCS12'!F:G,2,0))</f>
        <v>MLCC 4.7UF/6.3V(0603)X5R 10%</v>
      </c>
      <c r="E253" s="47"/>
      <c r="F253" s="56">
        <f ca="1">SUMIF('BOM Atual ZPCS12'!$F:$F,$A253,'BOM Atual ZPCS12'!$BJ:$BJ)</f>
        <v>13500</v>
      </c>
    </row>
    <row r="254" spans="1:6">
      <c r="A254" s="72" t="s">
        <v>1739</v>
      </c>
      <c r="B254" s="84">
        <v>20000</v>
      </c>
      <c r="C254" s="48" t="b">
        <f>IFERROR(MATCH(A254,'BOM Atual ZPCS12'!F:F,0)&gt;0,FALSE)</f>
        <v>1</v>
      </c>
      <c r="D254" s="49" t="str">
        <f>TRIM(VLOOKUP(A254,'BOM Atual ZPCS12'!F:G,2,0))</f>
        <v>MLCC 10UF/16V(0805) X5R 10%</v>
      </c>
      <c r="E254" s="47"/>
      <c r="F254" s="56">
        <f ca="1">SUMIF('BOM Atual ZPCS12'!$F:$F,$A254,'BOM Atual ZPCS12'!$BJ:$BJ)</f>
        <v>19500</v>
      </c>
    </row>
    <row r="255" spans="1:6">
      <c r="A255" s="72" t="s">
        <v>1745</v>
      </c>
      <c r="B255" s="84">
        <v>16000</v>
      </c>
      <c r="C255" s="48" t="b">
        <f>IFERROR(MATCH(A255,'BOM Atual ZPCS12'!F:F,0)&gt;0,FALSE)</f>
        <v>1</v>
      </c>
      <c r="D255" s="49" t="str">
        <f>TRIM(VLOOKUP(A255,'BOM Atual ZPCS12'!F:G,2,0))</f>
        <v>MLCC 10UF/6.3V (0805)X5R 10%//SAMSUNG/CL</v>
      </c>
      <c r="E255" s="47"/>
      <c r="F255" s="56">
        <f ca="1">SUMIF('BOM Atual ZPCS12'!$F:$F,$A255,'BOM Atual ZPCS12'!$BJ:$BJ)</f>
        <v>15000</v>
      </c>
    </row>
    <row r="256" spans="1:6">
      <c r="A256" s="72" t="s">
        <v>1754</v>
      </c>
      <c r="B256" s="84">
        <v>27000</v>
      </c>
      <c r="C256" s="48" t="b">
        <f>IFERROR(MATCH(A256,'BOM Atual ZPCS12'!F:F,0)&gt;0,FALSE)</f>
        <v>1</v>
      </c>
      <c r="D256" s="49" t="str">
        <f>TRIM(VLOOKUP(A256,'BOM Atual ZPCS12'!F:G,2,0))</f>
        <v>MLCC 22UF 6.3V 0805 X5R 20% MURATA GR</v>
      </c>
      <c r="E256" s="47"/>
      <c r="F256" s="56">
        <f ca="1">SUMIF('BOM Atual ZPCS12'!$F:$F,$A256,'BOM Atual ZPCS12'!$BJ:$BJ)</f>
        <v>27000</v>
      </c>
    </row>
    <row r="257" spans="1:6">
      <c r="A257" s="72" t="s">
        <v>1758</v>
      </c>
      <c r="B257" s="84">
        <v>8000</v>
      </c>
      <c r="C257" s="48" t="b">
        <f>IFERROR(MATCH(A257,'BOM Atual ZPCS12'!F:F,0)&gt;0,FALSE)</f>
        <v>1</v>
      </c>
      <c r="D257" s="49" t="str">
        <f>TRIM(VLOOKUP(A257,'BOM Atual ZPCS12'!F:G,2,0))</f>
        <v>MLCC 22UF/10V (0805) X5R 20% T095//SAMSU</v>
      </c>
      <c r="E257" s="47"/>
      <c r="F257" s="56">
        <f ca="1">SUMIF('BOM Atual ZPCS12'!$F:$F,$A257,'BOM Atual ZPCS12'!$BJ:$BJ)</f>
        <v>6000</v>
      </c>
    </row>
    <row r="258" spans="1:6">
      <c r="A258" s="72" t="s">
        <v>1765</v>
      </c>
      <c r="B258" s="84">
        <v>74000</v>
      </c>
      <c r="C258" s="48" t="b">
        <f>IFERROR(MATCH(A258,'BOM Atual ZPCS12'!F:F,0)&gt;0,FALSE)</f>
        <v>1</v>
      </c>
      <c r="D258" s="49" t="str">
        <f>TRIM(VLOOKUP(A258,'BOM Atual ZPCS12'!F:G,2,0))</f>
        <v>MLCC 47UF/4V (0805) X5R 20% SAMSUNG/CL21</v>
      </c>
      <c r="E258" s="47"/>
      <c r="F258" s="56">
        <f ca="1">SUMIF('BOM Atual ZPCS12'!$F:$F,$A258,'BOM Atual ZPCS12'!$BJ:$BJ)</f>
        <v>73500</v>
      </c>
    </row>
    <row r="259" spans="1:6">
      <c r="A259" s="72" t="s">
        <v>1771</v>
      </c>
      <c r="B259" s="84">
        <v>1920</v>
      </c>
      <c r="C259" s="48" t="b">
        <f>IFERROR(MATCH(A259,'BOM Atual ZPCS12'!F:F,0)&gt;0,FALSE)</f>
        <v>1</v>
      </c>
      <c r="D259" s="49" t="str">
        <f>TRIM(VLOOKUP(A259,'BOM Atual ZPCS12'!F:G,2,0))</f>
        <v>LGA 1718P AM5 SOCKET G/F BLK//LOTES/AZIF</v>
      </c>
      <c r="E259" s="47"/>
      <c r="F259" s="56">
        <f ca="1">SUMIF('BOM Atual ZPCS12'!$F:$F,$A259,'BOM Atual ZPCS12'!$BJ:$BJ)</f>
        <v>1500</v>
      </c>
    </row>
    <row r="260" spans="1:6">
      <c r="A260" s="72" t="s">
        <v>1779</v>
      </c>
      <c r="B260" s="84">
        <v>3456</v>
      </c>
      <c r="C260" s="48" t="b">
        <f>IFERROR(MATCH(A260,'BOM Atual ZPCS12'!F:F,0)&gt;0,FALSE)</f>
        <v>1</v>
      </c>
      <c r="D260" s="49" t="str">
        <f>TRIM(VLOOKUP(A260,'BOM Atual ZPCS12'!F:G,2,0))</f>
        <v>DDR5 U-DIMM 288P G/F O/L W/B BLK/U SMT//</v>
      </c>
      <c r="E260" s="47"/>
      <c r="F260" s="56">
        <f ca="1">SUMIF('BOM Atual ZPCS12'!$F:$F,$A260,'BOM Atual ZPCS12'!$BJ:$BJ)</f>
        <v>3000</v>
      </c>
    </row>
    <row r="261" spans="1:6">
      <c r="A261" s="72" t="s">
        <v>1832</v>
      </c>
      <c r="B261" s="84">
        <v>3200</v>
      </c>
      <c r="C261" s="48" t="b">
        <f>IFERROR(MATCH(A261,'BOM Atual ZPCS12'!F:F,0)&gt;0,FALSE)</f>
        <v>1</v>
      </c>
      <c r="D261" s="49" t="str">
        <f>TRIM(VLOOKUP(A261,'BOM Atual ZPCS12'!F:G,2,0))</f>
        <v>DDR5 U-DIMM 288P G/F O/L W/B D-G/U SMT//</v>
      </c>
      <c r="E261" s="47"/>
      <c r="F261" s="56">
        <f ca="1">SUMIF('BOM Atual ZPCS12'!$F:$F,$A261,'BOM Atual ZPCS12'!$BJ:$BJ)</f>
        <v>3000</v>
      </c>
    </row>
    <row r="262" spans="1:6">
      <c r="A262" s="72" t="s">
        <v>4136</v>
      </c>
      <c r="B262" s="84">
        <v>3500</v>
      </c>
      <c r="C262" s="48" t="b">
        <f>IFERROR(MATCH(A262,'BOM Atual ZPCS12'!F:F,0)&gt;0,FALSE)</f>
        <v>1</v>
      </c>
      <c r="D262" s="49" t="str">
        <f>TRIM(VLOOKUP(A262,'BOM Atual ZPCS12'!F:G,2,0))</f>
        <v>SLOT PCIE X1 36P G F BLK U FOXCONN 2EG0</v>
      </c>
      <c r="E262" s="47"/>
      <c r="F262" s="56">
        <f ca="1">SUMIF('BOM Atual ZPCS12'!$F:$F,$A262,'BOM Atual ZPCS12'!$BJ:$BJ)</f>
        <v>1500</v>
      </c>
    </row>
    <row r="263" spans="1:6">
      <c r="A263" s="72" t="s">
        <v>1780</v>
      </c>
      <c r="B263" s="84">
        <v>4400</v>
      </c>
      <c r="C263" s="48" t="b">
        <f>IFERROR(MATCH(A263,'BOM Atual ZPCS12'!F:F,0)&gt;0,FALSE)</f>
        <v>1</v>
      </c>
      <c r="D263" s="49" t="str">
        <f>TRIM(VLOOKUP(A263,'BOM Atual ZPCS12'!F:G,2,0))</f>
        <v>NGFF KEY-M GEN4 67P G/F 8.5H S LOTES/APC</v>
      </c>
      <c r="E263" s="47"/>
      <c r="F263" s="56">
        <f ca="1">SUMIF('BOM Atual ZPCS12'!$F:$F,$A263,'BOM Atual ZPCS12'!$BJ:$BJ)</f>
        <v>1500</v>
      </c>
    </row>
    <row r="264" spans="1:6">
      <c r="A264" s="72" t="s">
        <v>1787</v>
      </c>
      <c r="B264" s="84">
        <v>3300</v>
      </c>
      <c r="C264" s="48" t="b">
        <f>IFERROR(MATCH(A264,'BOM Atual ZPCS12'!F:F,0)&gt;0,FALSE)</f>
        <v>1</v>
      </c>
      <c r="D264" s="49" t="str">
        <f>TRIM(VLOOKUP(A264,'BOM Atual ZPCS12'!F:G,2,0))</f>
        <v>NGFF KEY-M GEN5 67P G/F 8.5H SMT//LOTES/</v>
      </c>
      <c r="E264" s="47"/>
      <c r="F264" s="56">
        <f ca="1">SUMIF('BOM Atual ZPCS12'!$F:$F,$A264,'BOM Atual ZPCS12'!$BJ:$BJ)</f>
        <v>1500</v>
      </c>
    </row>
    <row r="265" spans="1:6">
      <c r="A265" s="72" t="s">
        <v>1880</v>
      </c>
      <c r="B265" s="84">
        <v>1706</v>
      </c>
      <c r="C265" s="48" t="b">
        <f>IFERROR(MATCH(A265,'BOM Atual ZPCS12'!F:F,0)&gt;0,FALSE)</f>
        <v>1</v>
      </c>
      <c r="D265" s="49" t="str">
        <f>TRIM(VLOOKUP(A265,'BOM Atual ZPCS12'!F:G,2,0))</f>
        <v>SLOT PCIE X4 66P G/F N/EJ DIP</v>
      </c>
      <c r="E265" s="47"/>
      <c r="F265" s="56">
        <f ca="1">SUMIF('BOM Atual ZPCS12'!$F:$F,$A265,'BOM Atual ZPCS12'!$BJ:$BJ)</f>
        <v>1500</v>
      </c>
    </row>
    <row r="266" spans="1:6">
      <c r="A266" s="72" t="s">
        <v>2248</v>
      </c>
      <c r="B266" s="84">
        <v>1712</v>
      </c>
      <c r="C266" s="48" t="b">
        <f>IFERROR(MATCH(A266,'BOM Atual ZPCS12'!F:F,0)&gt;0,FALSE)</f>
        <v>1</v>
      </c>
      <c r="D266" s="49" t="str">
        <f>TRIM(VLOOKUP(A266,'BOM Atual ZPCS12'!F:G,2,0))</f>
        <v>SLOT PCIE4.0 X16 164P G/F W/B C/D D-G/U/</v>
      </c>
      <c r="E266" s="47"/>
      <c r="F266" s="56">
        <f ca="1">SUMIF('BOM Atual ZPCS12'!$F:$F,$A266,'BOM Atual ZPCS12'!$BJ:$BJ)</f>
        <v>1500</v>
      </c>
    </row>
    <row r="267" spans="1:6">
      <c r="A267" s="72" t="s">
        <v>1892</v>
      </c>
      <c r="B267" s="84">
        <v>2000</v>
      </c>
      <c r="C267" s="48" t="b">
        <f>IFERROR(MATCH(A267,'BOM Atual ZPCS12'!F:F,0)&gt;0,FALSE)</f>
        <v>1</v>
      </c>
      <c r="D267" s="49" t="str">
        <f>TRIM(VLOOKUP(A267,'BOM Atual ZPCS12'!F:G,2,0))</f>
        <v>HEADER 2X5P G F 2.54 K8 BLK C PINREX 21</v>
      </c>
      <c r="E267" s="47"/>
      <c r="F267" s="56">
        <f ca="1">SUMIF('BOM Atual ZPCS12'!$F:$F,$A267,'BOM Atual ZPCS12'!$BJ:$BJ)</f>
        <v>2000</v>
      </c>
    </row>
    <row r="268" spans="1:6">
      <c r="A268" s="72" t="s">
        <v>1896</v>
      </c>
      <c r="B268" s="84">
        <v>2000</v>
      </c>
      <c r="C268" s="48" t="b">
        <f>IFERROR(MATCH(A268,'BOM Atual ZPCS12'!F:F,0)&gt;0,FALSE)</f>
        <v>1</v>
      </c>
      <c r="D268" s="49" t="str">
        <f>TRIM(VLOOKUP(A268,'BOM Atual ZPCS12'!F:G,2,0))</f>
        <v>HEADER 1X4P G F C P 2.54 WHT HR A25411W</v>
      </c>
      <c r="E268" s="47"/>
      <c r="F268" s="56">
        <f ca="1">SUMIF('BOM Atual ZPCS12'!$F:$F,$A268,'BOM Atual ZPCS12'!$BJ:$BJ)</f>
        <v>2000</v>
      </c>
    </row>
    <row r="269" spans="1:6">
      <c r="A269" s="72" t="s">
        <v>1900</v>
      </c>
      <c r="B269" s="84">
        <v>5000</v>
      </c>
      <c r="C269" s="48" t="b">
        <f>IFERROR(MATCH(A269,'BOM Atual ZPCS12'!F:F,0)&gt;0,FALSE)</f>
        <v>1</v>
      </c>
      <c r="D269" s="49" t="str">
        <f>TRIM(VLOOKUP(A269,'BOM Atual ZPCS12'!F:G,2,0))</f>
        <v>HEADER 1X4P G/F C/P 2.54 K3WHT HR/A25411</v>
      </c>
      <c r="E269" s="47"/>
      <c r="F269" s="56">
        <f ca="1">SUMIF('BOM Atual ZPCS12'!$F:$F,$A269,'BOM Atual ZPCS12'!$BJ:$BJ)</f>
        <v>0</v>
      </c>
    </row>
    <row r="270" spans="1:6">
      <c r="A270" s="72" t="s">
        <v>1908</v>
      </c>
      <c r="B270" s="84">
        <v>2000</v>
      </c>
      <c r="C270" s="48" t="b">
        <f>IFERROR(MATCH(A270,'BOM Atual ZPCS12'!F:F,0)&gt;0,FALSE)</f>
        <v>1</v>
      </c>
      <c r="D270" s="49" t="str">
        <f>TRIM(VLOOKUP(A270,'BOM Atual ZPCS12'!F:G,2,0))</f>
        <v>HEADER 1X2P G F 2.54 BLK C S T PINREX 2</v>
      </c>
      <c r="E270" s="47"/>
      <c r="F270" s="56">
        <f ca="1">SUMIF('BOM Atual ZPCS12'!$F:$F,$A270,'BOM Atual ZPCS12'!$BJ:$BJ)</f>
        <v>0</v>
      </c>
    </row>
    <row r="271" spans="1:6">
      <c r="A271" s="72" t="s">
        <v>1910</v>
      </c>
      <c r="B271" s="84">
        <v>2000</v>
      </c>
      <c r="C271" s="48" t="b">
        <f>IFERROR(MATCH(A271,'BOM Atual ZPCS12'!F:F,0)&gt;0,FALSE)</f>
        <v>1</v>
      </c>
      <c r="D271" s="49" t="str">
        <f>TRIM(VLOOKUP(A271,'BOM Atual ZPCS12'!F:G,2,0))</f>
        <v>HEADER 2X10P G F 2.54 BLK S T PINREX 21</v>
      </c>
      <c r="E271" s="47"/>
      <c r="F271" s="56">
        <f ca="1">SUMIF('BOM Atual ZPCS12'!$F:$F,$A271,'BOM Atual ZPCS12'!$BJ:$BJ)</f>
        <v>0</v>
      </c>
    </row>
    <row r="272" spans="1:6">
      <c r="A272" s="72" t="s">
        <v>1916</v>
      </c>
      <c r="B272" s="84">
        <v>2000</v>
      </c>
      <c r="C272" s="48" t="b">
        <f>IFERROR(MATCH(A272,'BOM Atual ZPCS12'!F:F,0)&gt;0,FALSE)</f>
        <v>1</v>
      </c>
      <c r="D272" s="49" t="str">
        <f>TRIM(VLOOKUP(A272,'BOM Atual ZPCS12'!F:G,2,0))</f>
        <v>HEADER 2X7P G/F 2.0 K11BLK S/T</v>
      </c>
      <c r="E272" s="47"/>
      <c r="F272" s="56">
        <f ca="1">SUMIF('BOM Atual ZPCS12'!$F:$F,$A272,'BOM Atual ZPCS12'!$BJ:$BJ)</f>
        <v>1500</v>
      </c>
    </row>
    <row r="273" spans="1:6">
      <c r="A273" s="72" t="s">
        <v>1919</v>
      </c>
      <c r="B273" s="84">
        <v>2000</v>
      </c>
      <c r="C273" s="48" t="b">
        <f>IFERROR(MATCH(A273,'BOM Atual ZPCS12'!F:F,0)&gt;0,FALSE)</f>
        <v>1</v>
      </c>
      <c r="D273" s="49" t="str">
        <f>TRIM(VLOOKUP(A273,'BOM Atual ZPCS12'!F:G,2,0))</f>
        <v>HD2X7PG/F2.0K1,2,3,4,14BLK</v>
      </c>
      <c r="E273" s="47"/>
      <c r="F273" s="56">
        <f ca="1">SUMIF('BOM Atual ZPCS12'!$F:$F,$A273,'BOM Atual ZPCS12'!$BJ:$BJ)</f>
        <v>1500</v>
      </c>
    </row>
    <row r="274" spans="1:6">
      <c r="A274" s="72" t="s">
        <v>1923</v>
      </c>
      <c r="B274" s="84">
        <v>3000</v>
      </c>
      <c r="C274" s="48" t="b">
        <f>IFERROR(MATCH(A274,'BOM Atual ZPCS12'!F:F,0)&gt;0,FALSE)</f>
        <v>1</v>
      </c>
      <c r="D274" s="49" t="str">
        <f>TRIM(VLOOKUP(A274,'BOM Atual ZPCS12'!F:G,2,0))</f>
        <v>BOX HD 2X10P G F 2.0 K20 BLK U LY BT200</v>
      </c>
      <c r="E274" s="47"/>
      <c r="F274" s="56">
        <f ca="1">SUMIF('BOM Atual ZPCS12'!$F:$F,$A274,'BOM Atual ZPCS12'!$BJ:$BJ)</f>
        <v>1500</v>
      </c>
    </row>
    <row r="275" spans="1:6">
      <c r="A275" s="72" t="s">
        <v>1929</v>
      </c>
      <c r="B275" s="84">
        <v>6500</v>
      </c>
      <c r="C275" s="48" t="b">
        <f>IFERROR(MATCH(A275,'BOM Atual ZPCS12'!F:F,0)&gt;0,FALSE)</f>
        <v>1</v>
      </c>
      <c r="D275" s="49" t="str">
        <f>TRIM(VLOOKUP(A275,'BOM Atual ZPCS12'!F:G,2,0))</f>
        <v>BOX HD 2X5P G F 2.54 K10 BLK U PINREX 5</v>
      </c>
      <c r="E275" s="47"/>
      <c r="F275" s="56">
        <f ca="1">SUMIF('BOM Atual ZPCS12'!$F:$F,$A275,'BOM Atual ZPCS12'!$BJ:$BJ)</f>
        <v>1000</v>
      </c>
    </row>
    <row r="276" spans="1:6">
      <c r="A276" s="72" t="s">
        <v>1939</v>
      </c>
      <c r="B276" s="84">
        <v>9000</v>
      </c>
      <c r="C276" s="48" t="b">
        <f>IFERROR(MATCH(A276,'BOM Atual ZPCS12'!F:F,0)&gt;0,FALSE)</f>
        <v>1</v>
      </c>
      <c r="D276" s="49" t="str">
        <f>TRIM(VLOOKUP(A276,'BOM Atual ZPCS12'!F:G,2,0))</f>
        <v>BOX HD 2X5P G F 2.54 K9 BLK U LINGYANG</v>
      </c>
      <c r="E276" s="47"/>
      <c r="F276" s="56">
        <f ca="1">SUMIF('BOM Atual ZPCS12'!$F:$F,$A276,'BOM Atual ZPCS12'!$BJ:$BJ)</f>
        <v>2500</v>
      </c>
    </row>
    <row r="277" spans="1:6">
      <c r="A277" s="72" t="s">
        <v>1795</v>
      </c>
      <c r="B277" s="84">
        <v>1500</v>
      </c>
      <c r="C277" s="48" t="b">
        <f>IFERROR(MATCH(A277,'BOM Atual ZPCS12'!F:F,0)&gt;0,FALSE)</f>
        <v>1</v>
      </c>
      <c r="D277" s="49" t="str">
        <f>TRIM(VLOOKUP(A277,'BOM Atual ZPCS12'!F:G,2,0))</f>
        <v>FRONT HD 2X10P G/F 0.8 KEY-A</v>
      </c>
      <c r="E277" s="47"/>
      <c r="F277" s="56">
        <f ca="1">SUMIF('BOM Atual ZPCS12'!$F:$F,$A277,'BOM Atual ZPCS12'!$BJ:$BJ)</f>
        <v>1500</v>
      </c>
    </row>
    <row r="278" spans="1:6">
      <c r="A278" s="72" t="s">
        <v>1941</v>
      </c>
      <c r="B278" s="84">
        <v>8000</v>
      </c>
      <c r="C278" s="48" t="b">
        <f>IFERROR(MATCH(A278,'BOM Atual ZPCS12'!F:F,0)&gt;0,FALSE)</f>
        <v>1</v>
      </c>
      <c r="D278" s="49" t="str">
        <f>TRIM(VLOOKUP(A278,'BOM Atual ZPCS12'!F:G,2,0))</f>
        <v>WAFER HD 4P 2.54 W P BLK C S T PINREX 7</v>
      </c>
      <c r="E278" s="47"/>
      <c r="F278" s="56">
        <f ca="1">SUMIF('BOM Atual ZPCS12'!$F:$F,$A278,'BOM Atual ZPCS12'!$BJ:$BJ)</f>
        <v>7000</v>
      </c>
    </row>
    <row r="279" spans="1:6">
      <c r="A279" s="72" t="s">
        <v>1947</v>
      </c>
      <c r="B279" s="84">
        <v>2000</v>
      </c>
      <c r="C279" s="48" t="b">
        <f>IFERROR(MATCH(A279,'BOM Atual ZPCS12'!F:F,0)&gt;0,FALSE)</f>
        <v>1</v>
      </c>
      <c r="D279" s="49" t="str">
        <f>TRIM(VLOOKUP(A279,'BOM Atual ZPCS12'!F:G,2,0))</f>
        <v>WAFER HD 4P 2.54 W/P D-G S/T</v>
      </c>
      <c r="E279" s="47"/>
      <c r="F279" s="56">
        <f ca="1">SUMIF('BOM Atual ZPCS12'!$F:$F,$A279,'BOM Atual ZPCS12'!$BJ:$BJ)</f>
        <v>1500</v>
      </c>
    </row>
    <row r="280" spans="1:6">
      <c r="A280" s="72" t="s">
        <v>1951</v>
      </c>
      <c r="B280" s="84">
        <v>2000</v>
      </c>
      <c r="C280" s="48" t="b">
        <f>IFERROR(MATCH(A280,'BOM Atual ZPCS12'!F:F,0)&gt;0,FALSE)</f>
        <v>1</v>
      </c>
      <c r="D280" s="49" t="str">
        <f>TRIM(VLOOKUP(A280,'BOM Atual ZPCS12'!F:G,2,0))</f>
        <v>TACT SWITCH 4P 4.3H BLK R/A DIP L SH//HU</v>
      </c>
      <c r="E280" s="47"/>
      <c r="F280" s="56">
        <f ca="1">SUMIF('BOM Atual ZPCS12'!$F:$F,$A280,'BOM Atual ZPCS12'!$BJ:$BJ)</f>
        <v>1500</v>
      </c>
    </row>
    <row r="281" spans="1:6">
      <c r="A281" s="72" t="s">
        <v>4729</v>
      </c>
      <c r="B281" s="84">
        <v>2160</v>
      </c>
      <c r="C281" s="48" t="b">
        <f>IFERROR(MATCH(A281,'BOM Atual ZPCS12'!F:F,0)&gt;0,FALSE)</f>
        <v>1</v>
      </c>
      <c r="D281" s="49" t="str">
        <f>TRIM(VLOOKUP(A281,'BOM Atual ZPCS12'!F:G,2,0))</f>
        <v>USB 2.0 2X4P G F 2MM R A DIP FOXCONN UB1</v>
      </c>
      <c r="E281" s="47"/>
      <c r="F281" s="56">
        <f ca="1">SUMIF('BOM Atual ZPCS12'!$F:$F,$A281,'BOM Atual ZPCS12'!$BJ:$BJ)</f>
        <v>1500</v>
      </c>
    </row>
    <row r="282" spans="1:6">
      <c r="A282" s="72" t="s">
        <v>1800</v>
      </c>
      <c r="B282" s="84">
        <v>3000</v>
      </c>
      <c r="C282" s="48" t="b">
        <f>IFERROR(MATCH(A282,'BOM Atual ZPCS12'!F:F,0)&gt;0,FALSE)</f>
        <v>1</v>
      </c>
      <c r="D282" s="49" t="str">
        <f>TRIM(VLOOKUP(A282,'BOM Atual ZPCS12'!F:G,2,0))</f>
        <v>USB3.1 CON 24P G F TYPEC 3.4CH FOXCONN</v>
      </c>
      <c r="E282" s="47"/>
      <c r="F282" s="56">
        <f ca="1">SUMIF('BOM Atual ZPCS12'!$F:$F,$A282,'BOM Atual ZPCS12'!$BJ:$BJ)</f>
        <v>1500</v>
      </c>
    </row>
    <row r="283" spans="1:6">
      <c r="A283" s="72" t="s">
        <v>1959</v>
      </c>
      <c r="B283" s="84">
        <v>1600</v>
      </c>
      <c r="C283" s="48" t="b">
        <f>IFERROR(MATCH(A283,'BOM Atual ZPCS12'!F:F,0)&gt;0,FALSE)</f>
        <v>1</v>
      </c>
      <c r="D283" s="49" t="str">
        <f>TRIM(VLOOKUP(A283,'BOM Atual ZPCS12'!F:G,2,0))</f>
        <v>USB3.1 CON 2X9P G F T-B DUAL T-CONN 18-</v>
      </c>
      <c r="E283" s="47"/>
      <c r="F283" s="56">
        <f ca="1">SUMIF('BOM Atual ZPCS12'!$F:$F,$A283,'BOM Atual ZPCS12'!$BJ:$BJ)</f>
        <v>1500</v>
      </c>
    </row>
    <row r="284" spans="1:6">
      <c r="A284" s="72" t="s">
        <v>1961</v>
      </c>
      <c r="B284" s="84">
        <v>1800</v>
      </c>
      <c r="C284" s="48" t="b">
        <f>IFERROR(MATCH(A284,'BOM Atual ZPCS12'!F:F,0)&gt;0,FALSE)</f>
        <v>1</v>
      </c>
      <c r="D284" s="49" t="str">
        <f>TRIM(VLOOKUP(A284,'BOM Atual ZPCS12'!F:G,2,0))</f>
        <v>USB3.0 CON 9P G/F BLUE H-R R/A//FOXCONN/</v>
      </c>
      <c r="E284" s="47"/>
      <c r="F284" s="56">
        <f ca="1">SUMIF('BOM Atual ZPCS12'!$F:$F,$A284,'BOM Atual ZPCS12'!$BJ:$BJ)</f>
        <v>1500</v>
      </c>
    </row>
    <row r="285" spans="1:6">
      <c r="A285" s="72" t="s">
        <v>5697</v>
      </c>
      <c r="B285" s="84">
        <v>1540</v>
      </c>
      <c r="C285" s="48" t="b">
        <f>IFERROR(MATCH(A285,'BOM Atual ZPCS12'!F:F,0)&gt;0,FALSE)</f>
        <v>1</v>
      </c>
      <c r="D285" s="49" t="str">
        <f>TRIM(VLOOKUP(A285,'BOM Atual ZPCS12'!F:G,2,0))</f>
        <v>COMBO LAN2.5+2USB2.0 22P G/F POE BLK//FO</v>
      </c>
      <c r="E285" s="47"/>
      <c r="F285" s="56">
        <f ca="1">SUMIF('BOM Atual ZPCS12'!$F:$F,$A285,'BOM Atual ZPCS12'!$BJ:$BJ)</f>
        <v>1500</v>
      </c>
    </row>
    <row r="286" spans="1:6">
      <c r="A286" s="72" t="s">
        <v>1971</v>
      </c>
      <c r="B286" s="84">
        <v>1600</v>
      </c>
      <c r="C286" s="48" t="b">
        <f>IFERROR(MATCH(A286,'BOM Atual ZPCS12'!F:F,0)&gt;0,FALSE)</f>
        <v>1</v>
      </c>
      <c r="D286" s="49" t="str">
        <f>TRIM(VLOOKUP(A286,'BOM Atual ZPCS12'!F:G,2,0))</f>
        <v>AUDIO JACK 5IN1 22P G/F//LOTES/AJAK0110-</v>
      </c>
      <c r="E286" s="47"/>
      <c r="F286" s="56">
        <f ca="1">SUMIF('BOM Atual ZPCS12'!$F:$F,$A286,'BOM Atual ZPCS12'!$BJ:$BJ)</f>
        <v>1500</v>
      </c>
    </row>
    <row r="287" spans="1:6">
      <c r="A287" s="72" t="s">
        <v>5192</v>
      </c>
      <c r="B287" s="84">
        <v>7000</v>
      </c>
      <c r="C287" s="48" t="b">
        <f>IFERROR(MATCH(A287,'BOM Atual ZPCS12'!F:F,0)&gt;0,FALSE)</f>
        <v>1</v>
      </c>
      <c r="D287" s="49" t="str">
        <f>TRIM(VLOOKUP(A287,'BOM Atual ZPCS12'!F:G,2,0))</f>
        <v>POWER CON 4P W/P BLK S/T DIP HORNG TONG/</v>
      </c>
      <c r="E287" s="47"/>
      <c r="F287" s="56">
        <f ca="1">SUMIF('BOM Atual ZPCS12'!$F:$F,$A287,'BOM Atual ZPCS12'!$BJ:$BJ)</f>
        <v>1500</v>
      </c>
    </row>
    <row r="288" spans="1:6">
      <c r="A288" s="72" t="s">
        <v>1977</v>
      </c>
      <c r="B288" s="84">
        <v>2500</v>
      </c>
      <c r="C288" s="48" t="b">
        <f>IFERROR(MATCH(A288,'BOM Atual ZPCS12'!F:F,0)&gt;0,FALSE)</f>
        <v>1</v>
      </c>
      <c r="D288" s="49" t="str">
        <f>TRIM(VLOOKUP(A288,'BOM Atual ZPCS12'!F:G,2,0))</f>
        <v>POWER CON 24P W P BLK S T DIP HORNG TON</v>
      </c>
      <c r="E288" s="47"/>
      <c r="F288" s="56">
        <f ca="1">SUMIF('BOM Atual ZPCS12'!$F:$F,$A288,'BOM Atual ZPCS12'!$BJ:$BJ)</f>
        <v>1500</v>
      </c>
    </row>
    <row r="289" spans="1:6">
      <c r="A289" s="72" t="s">
        <v>1981</v>
      </c>
      <c r="B289" s="84">
        <v>3750</v>
      </c>
      <c r="C289" s="48" t="b">
        <f>IFERROR(MATCH(A289,'BOM Atual ZPCS12'!F:F,0)&gt;0,FALSE)</f>
        <v>1</v>
      </c>
      <c r="D289" s="49" t="str">
        <f>TRIM(VLOOKUP(A289,'BOM Atual ZPCS12'!F:G,2,0))</f>
        <v>POWER CON 8P W/P BLK S/T DIP HORNG TONG/</v>
      </c>
      <c r="E289" s="47"/>
      <c r="F289" s="56">
        <f ca="1">SUMIF('BOM Atual ZPCS12'!$F:$F,$A289,'BOM Atual ZPCS12'!$BJ:$BJ)</f>
        <v>1500</v>
      </c>
    </row>
    <row r="290" spans="1:6">
      <c r="A290" s="72" t="s">
        <v>1987</v>
      </c>
      <c r="B290" s="84">
        <v>4200</v>
      </c>
      <c r="C290" s="48" t="b">
        <f>IFERROR(MATCH(A290,'BOM Atual ZPCS12'!F:F,0)&gt;0,FALSE)</f>
        <v>1</v>
      </c>
      <c r="D290" s="49" t="str">
        <f>TRIM(VLOOKUP(A290,'BOM Atual ZPCS12'!F:G,2,0))</f>
        <v>SATA CON 7P G F D-G S T DIP PINREX 770-</v>
      </c>
      <c r="E290" s="47"/>
      <c r="F290" s="56">
        <f ca="1">SUMIF('BOM Atual ZPCS12'!$F:$F,$A290,'BOM Atual ZPCS12'!$BJ:$BJ)</f>
        <v>1500</v>
      </c>
    </row>
    <row r="291" spans="1:6">
      <c r="A291" s="72" t="s">
        <v>1993</v>
      </c>
      <c r="B291" s="84">
        <v>6800</v>
      </c>
      <c r="C291" s="48" t="b">
        <f>IFERROR(MATCH(A291,'BOM Atual ZPCS12'!F:F,0)&gt;0,FALSE)</f>
        <v>1</v>
      </c>
      <c r="D291" s="49" t="str">
        <f>TRIM(VLOOKUP(A291,'BOM Atual ZPCS12'!F:G,2,0))</f>
        <v>SATA CON 7P G F D-G R A DIP PINREX 770-</v>
      </c>
      <c r="E291" s="47"/>
      <c r="F291" s="56">
        <f ca="1">SUMIF('BOM Atual ZPCS12'!$F:$F,$A291,'BOM Atual ZPCS12'!$BJ:$BJ)</f>
        <v>4500</v>
      </c>
    </row>
    <row r="292" spans="1:6">
      <c r="A292" s="72" t="s">
        <v>1997</v>
      </c>
      <c r="B292" s="84">
        <v>1890</v>
      </c>
      <c r="C292" s="48" t="b">
        <f>IFERROR(MATCH(A292,'BOM Atual ZPCS12'!F:F,0)&gt;0,FALSE)</f>
        <v>1</v>
      </c>
      <c r="D292" s="49" t="str">
        <f>TRIM(VLOOKUP(A292,'BOM Atual ZPCS12'!F:G,2,0))</f>
        <v>COMBO DP HDMI 39P G F R A DIP FOXCONN 3V</v>
      </c>
      <c r="E292" s="47"/>
      <c r="F292" s="56">
        <f ca="1">SUMIF('BOM Atual ZPCS12'!$F:$F,$A292,'BOM Atual ZPCS12'!$BJ:$BJ)</f>
        <v>1500</v>
      </c>
    </row>
    <row r="293" spans="1:6">
      <c r="A293" s="72" t="s">
        <v>1886</v>
      </c>
      <c r="B293" s="84">
        <v>2000</v>
      </c>
      <c r="C293" s="48" t="b">
        <f>IFERROR(MATCH(A293,'BOM Atual ZPCS12'!F:F,0)&gt;0,FALSE)</f>
        <v>1</v>
      </c>
      <c r="D293" s="49" t="str">
        <f>TRIM(VLOOKUP(A293,'BOM Atual ZPCS12'!F:G,2,0))</f>
        <v>HEADER 2X3P S T 2.54mm K3 K4 PINREX 210-</v>
      </c>
      <c r="E293" s="47"/>
      <c r="F293" s="56">
        <f ca="1">SUMIF('BOM Atual ZPCS12'!$F:$F,$A293,'BOM Atual ZPCS12'!$BJ:$BJ)</f>
        <v>2000</v>
      </c>
    </row>
    <row r="294" spans="1:6">
      <c r="A294" s="72" t="s">
        <v>2002</v>
      </c>
      <c r="B294" s="84">
        <v>2000</v>
      </c>
      <c r="C294" s="48" t="b">
        <f>IFERROR(MATCH(A294,'BOM Atual ZPCS12'!F:F,0)&gt;0,FALSE)</f>
        <v>1</v>
      </c>
      <c r="D294" s="49" t="str">
        <f>TRIM(VLOOKUP(A294,'BOM Atual ZPCS12'!F:G,2,0))</f>
        <v>BATT HOLDER CR2032 AAA-BAT-029-K01</v>
      </c>
      <c r="E294" s="47"/>
      <c r="F294" s="56">
        <f ca="1">SUMIF('BOM Atual ZPCS12'!$F:$F,$A294,'BOM Atual ZPCS12'!$BJ:$BJ)</f>
        <v>1500</v>
      </c>
    </row>
    <row r="295" spans="1:6">
      <c r="A295" s="72" t="s">
        <v>191</v>
      </c>
      <c r="B295" s="84">
        <v>2000</v>
      </c>
      <c r="C295" s="48" t="b">
        <f>IFERROR(MATCH(A295,'BOM Atual ZPCS12'!F:F,0)&gt;0,FALSE)</f>
        <v>1</v>
      </c>
      <c r="D295" s="49" t="str">
        <f>TRIM(VLOOKUP(A295,'BOM Atual ZPCS12'!F:G,2,0))</f>
        <v>RETENTION FRAME MODULE FOR AMD AM5//AJOH</v>
      </c>
      <c r="E295" s="47"/>
      <c r="F295" s="56">
        <f ca="1">SUMIF('BOM Atual ZPCS12'!$F:$F,$A295,'BOM Atual ZPCS12'!$BJ:$BJ)</f>
        <v>1500</v>
      </c>
    </row>
    <row r="296" spans="1:6">
      <c r="A296" s="72" t="s">
        <v>244</v>
      </c>
      <c r="B296" s="84">
        <v>12000</v>
      </c>
      <c r="C296" s="48" t="b">
        <f>IFERROR(MATCH(A296,'BOM Atual ZPCS12'!F:F,0)&gt;0,FALSE)</f>
        <v>1</v>
      </c>
      <c r="D296" s="49" t="str">
        <f>TRIM(VLOOKUP(A296,'BOM Atual ZPCS12'!F:G,2,0))</f>
        <v>SCREW M2x4L MYLAR D6.5X1.7 BLK HARMONY M</v>
      </c>
      <c r="E296" s="47"/>
      <c r="F296" s="56">
        <f ca="1">SUMIF('BOM Atual ZPCS12'!$F:$F,$A296,'BOM Atual ZPCS12'!$BJ:$BJ)</f>
        <v>12000</v>
      </c>
    </row>
    <row r="297" spans="1:6">
      <c r="A297" s="72" t="s">
        <v>1807</v>
      </c>
      <c r="B297" s="84">
        <v>3000</v>
      </c>
      <c r="C297" s="48" t="b">
        <f>IFERROR(MATCH(A297,'BOM Atual ZPCS12'!F:F,0)&gt;0,FALSE)</f>
        <v>1</v>
      </c>
      <c r="D297" s="49" t="str">
        <f>TRIM(VLOOKUP(A297,'BOM Atual ZPCS12'!F:G,2,0))</f>
        <v>NUT M2x4.5 H-9.2 I/H2.5 T-HOLE</v>
      </c>
      <c r="E297" s="47"/>
      <c r="F297" s="56">
        <f ca="1">SUMIF('BOM Atual ZPCS12'!$F:$F,$A297,'BOM Atual ZPCS12'!$BJ:$BJ)</f>
        <v>3000</v>
      </c>
    </row>
    <row r="298" spans="1:6">
      <c r="A298" s="72" t="s">
        <v>1814</v>
      </c>
      <c r="B298" s="84">
        <v>3200</v>
      </c>
      <c r="C298" s="48" t="b">
        <f>IFERROR(MATCH(A298,'BOM Atual ZPCS12'!F:F,0)&gt;0,FALSE)</f>
        <v>1</v>
      </c>
      <c r="D298" s="49" t="str">
        <f>TRIM(VLOOKUP(A298,'BOM Atual ZPCS12'!F:G,2,0))</f>
        <v>NUT M2X4.5 H7.7MM THROUGH-HOLE HARMONY M</v>
      </c>
      <c r="E298" s="47"/>
      <c r="F298" s="56">
        <f ca="1">SUMIF('BOM Atual ZPCS12'!$F:$F,$A298,'BOM Atual ZPCS12'!$BJ:$BJ)</f>
        <v>3000</v>
      </c>
    </row>
    <row r="299" spans="1:6">
      <c r="A299" s="72" t="s">
        <v>1824</v>
      </c>
      <c r="B299" s="84">
        <v>6000</v>
      </c>
      <c r="C299" s="48" t="b">
        <f>IFERROR(MATCH(A299,'BOM Atual ZPCS12'!F:F,0)&gt;0,FALSE)</f>
        <v>1</v>
      </c>
      <c r="D299" s="49" t="str">
        <f>TRIM(VLOOKUP(A299,'BOM Atual ZPCS12'!F:G,2,0))</f>
        <v>NUT M2X4.75 H=2.0 THOUNGH-HOLE</v>
      </c>
      <c r="E299" s="47"/>
      <c r="F299" s="56">
        <f ca="1">SUMIF('BOM Atual ZPCS12'!$F:$F,$A299,'BOM Atual ZPCS12'!$BJ:$BJ)</f>
        <v>6000</v>
      </c>
    </row>
    <row r="300" spans="1:6">
      <c r="A300" s="72" t="s">
        <v>170</v>
      </c>
      <c r="B300" s="84">
        <v>1500</v>
      </c>
      <c r="C300" s="48" t="b">
        <f>IFERROR(MATCH(A300,'BOM Atual ZPCS12'!F:F,0)&gt;0,FALSE)</f>
        <v>1</v>
      </c>
      <c r="D300" s="49" t="str">
        <f>TRIM(VLOOKUP(A300,'BOM Atual ZPCS12'!F:G,2,0))</f>
        <v>M.2 SCREW(P+C)+SCREW HEX 2IN1 HARMONY</v>
      </c>
      <c r="E300" s="47"/>
      <c r="F300" s="56">
        <f ca="1">SUMIF('BOM Atual ZPCS12'!$F:$F,$A300,'BOM Atual ZPCS12'!$BJ:$BJ)</f>
        <v>1500</v>
      </c>
    </row>
    <row r="301" spans="1:6">
      <c r="A301" s="72" t="s">
        <v>5625</v>
      </c>
      <c r="B301" s="84">
        <v>1600</v>
      </c>
      <c r="C301" s="48" t="b">
        <f>IFERROR(MATCH(A301,'BOM Atual ZPCS12'!F:F,0)&gt;0,FALSE)</f>
        <v>1</v>
      </c>
      <c r="D301" s="49" t="str">
        <f>TRIM(VLOOKUP(A301,'BOM Atual ZPCS12'!F:G,2,0))</f>
        <v>IO SHIELD FOR TG B650M-PLUS//AJOHO/CSCZ-</v>
      </c>
      <c r="E301" s="47"/>
      <c r="F301" s="56">
        <f ca="1">SUMIF('BOM Atual ZPCS12'!$F:$F,$A301,'BOM Atual ZPCS12'!$BJ:$BJ)</f>
        <v>1500</v>
      </c>
    </row>
    <row r="302" spans="1:6">
      <c r="A302" s="72" t="s">
        <v>189</v>
      </c>
      <c r="B302" s="84">
        <v>1500</v>
      </c>
      <c r="C302" s="48" t="b">
        <f>IFERROR(MATCH(A302,'BOM Atual ZPCS12'!F:F,0)&gt;0,FALSE)</f>
        <v>1</v>
      </c>
      <c r="D302" s="49" t="str">
        <f>TRIM(VLOOKUP(A302,'BOM Atual ZPCS12'!F:G,2,0))</f>
        <v>LGA 1718P AM5 SAM+BP+COVER//LOTES/AZIF00</v>
      </c>
      <c r="E302" s="47"/>
      <c r="F302" s="56">
        <f ca="1">SUMIF('BOM Atual ZPCS12'!$F:$F,$A302,'BOM Atual ZPCS12'!$BJ:$BJ)</f>
        <v>1500</v>
      </c>
    </row>
    <row r="303" spans="1:6">
      <c r="A303" s="72" t="s">
        <v>242</v>
      </c>
      <c r="B303" s="84">
        <v>6000</v>
      </c>
      <c r="C303" s="48" t="b">
        <f>IFERROR(MATCH(A303,'BOM Atual ZPCS12'!F:F,0)&gt;0,FALSE)</f>
        <v>1</v>
      </c>
      <c r="D303" s="49" t="str">
        <f>TRIM(VLOOKUP(A303,'BOM Atual ZPCS12'!F:G,2,0))</f>
        <v>MYLAR-2 7.5X3.2X0.325 SHENGFEN</v>
      </c>
      <c r="E303" s="47"/>
      <c r="F303" s="56">
        <f ca="1">SUMIF('BOM Atual ZPCS12'!$F:$F,$A303,'BOM Atual ZPCS12'!$BJ:$BJ)</f>
        <v>6000</v>
      </c>
    </row>
    <row r="304" spans="1:6">
      <c r="A304" s="72" t="s">
        <v>2307</v>
      </c>
      <c r="B304" s="84">
        <v>4000</v>
      </c>
      <c r="C304" s="48" t="b">
        <f>IFERROR(MATCH(A304,'BOM Atual ZPCS12'!F:F,0)&gt;0,FALSE)</f>
        <v>1</v>
      </c>
      <c r="D304" s="49" t="str">
        <f>TRIM(VLOOKUP(A304,'BOM Atual ZPCS12'!F:G,2,0))</f>
        <v>SCREWM2.3*7L(4.5,1.7)(P+C)#1//HARMONY"</v>
      </c>
      <c r="E304" s="47"/>
      <c r="F304" s="56">
        <f ca="1">SUMIF('BOM Atual ZPCS12'!$F:$F,$A304,'BOM Atual ZPCS12'!$BJ:$BJ)</f>
        <v>3000</v>
      </c>
    </row>
    <row r="305" spans="1:6">
      <c r="A305" s="72" t="s">
        <v>5603</v>
      </c>
      <c r="B305" s="84">
        <v>1568</v>
      </c>
      <c r="C305" s="48" t="b">
        <f>IFERROR(MATCH(A305,'BOM Atual ZPCS12'!F:F,0)&gt;0,FALSE)</f>
        <v>1</v>
      </c>
      <c r="D305" s="49" t="str">
        <f>TRIM(VLOOKUP(A305,'BOM Atual ZPCS12'!F:G,2,0))</f>
        <v>TUF GAMING B650M-PLUS WIFI MOSN HS//HOTE</v>
      </c>
      <c r="E305" s="47"/>
      <c r="F305" s="56">
        <f ca="1">SUMIF('BOM Atual ZPCS12'!$F:$F,$A305,'BOM Atual ZPCS12'!$BJ:$BJ)</f>
        <v>1500</v>
      </c>
    </row>
    <row r="306" spans="1:6">
      <c r="A306" s="72" t="s">
        <v>5611</v>
      </c>
      <c r="B306" s="84">
        <v>1679</v>
      </c>
      <c r="C306" s="48" t="b">
        <f>IFERROR(MATCH(A306,'BOM Atual ZPCS12'!F:F,0)&gt;0,FALSE)</f>
        <v>1</v>
      </c>
      <c r="D306" s="49" t="str">
        <f>TRIM(VLOOKUP(A306,'BOM Atual ZPCS12'!F:G,2,0))</f>
        <v>TUF GAMING B650M-PLUS WIFI PCH ASSY//HOT</v>
      </c>
      <c r="E306" s="47"/>
      <c r="F306" s="56">
        <f ca="1">SUMIF('BOM Atual ZPCS12'!$F:$F,$A306,'BOM Atual ZPCS12'!$BJ:$BJ)</f>
        <v>1500</v>
      </c>
    </row>
    <row r="307" spans="1:6">
      <c r="A307" s="72" t="s">
        <v>5619</v>
      </c>
      <c r="B307" s="84">
        <v>1700</v>
      </c>
      <c r="C307" s="48" t="b">
        <f>IFERROR(MATCH(A307,'BOM Atual ZPCS12'!F:F,0)&gt;0,FALSE)</f>
        <v>1</v>
      </c>
      <c r="D307" s="49" t="str">
        <f>TRIM(VLOOKUP(A307,'BOM Atual ZPCS12'!F:G,2,0))</f>
        <v>TUF GAMING B650M-PLUS WIFI M2-P HS//HOTE</v>
      </c>
      <c r="E307" s="47"/>
      <c r="F307" s="56">
        <f ca="1">SUMIF('BOM Atual ZPCS12'!$F:$F,$A307,'BOM Atual ZPCS12'!$BJ:$BJ)</f>
        <v>1500</v>
      </c>
    </row>
    <row r="308" spans="1:6">
      <c r="A308" s="72" t="s">
        <v>5609</v>
      </c>
      <c r="B308" s="84">
        <v>1536</v>
      </c>
      <c r="C308" s="48" t="b">
        <f>IFERROR(MATCH(A308,'BOM Atual ZPCS12'!F:F,0)&gt;0,FALSE)</f>
        <v>1</v>
      </c>
      <c r="D308" s="49" t="str">
        <f>TRIM(VLOOKUP(A308,'BOM Atual ZPCS12'!F:G,2,0))</f>
        <v>TUF GAMING B650M-PLUS WIFI MOSW HS//HSIN</v>
      </c>
      <c r="E308" s="47"/>
      <c r="F308" s="56">
        <f ca="1">SUMIF('BOM Atual ZPCS12'!$F:$F,$A308,'BOM Atual ZPCS12'!$BJ:$BJ)</f>
        <v>1500</v>
      </c>
    </row>
    <row r="309" spans="1:6">
      <c r="A309" s="72" t="s">
        <v>5617</v>
      </c>
      <c r="B309" s="84">
        <v>1560</v>
      </c>
      <c r="C309" s="48" t="b">
        <f>IFERROR(MATCH(A309,'BOM Atual ZPCS12'!F:F,0)&gt;0,FALSE)</f>
        <v>1</v>
      </c>
      <c r="D309" s="49" t="str">
        <f>TRIM(VLOOKUP(A309,'BOM Atual ZPCS12'!F:G,2,0))</f>
        <v>TUF GAMING B650M-PLUS WIFI M2-C HS//HSIN</v>
      </c>
      <c r="E309" s="47"/>
      <c r="F309" s="56">
        <f ca="1">SUMIF('BOM Atual ZPCS12'!$F:$F,$A309,'BOM Atual ZPCS12'!$BJ:$BJ)</f>
        <v>1500</v>
      </c>
    </row>
    <row r="310" spans="1:6">
      <c r="A310" s="72" t="s">
        <v>165</v>
      </c>
      <c r="B310" s="84">
        <v>2000</v>
      </c>
      <c r="C310" s="48" t="b">
        <f>IFERROR(MATCH(A310,'BOM Atual ZPCS12'!F:F,0)&gt;0,FALSE)</f>
        <v>1</v>
      </c>
      <c r="D310" s="49" t="str">
        <f>TRIM(VLOOKUP(A310,'BOM Atual ZPCS12'!F:G,2,0))</f>
        <v>RUBBER 9X9X1T 2IN1 SHENGFENG SFRUBBER201</v>
      </c>
      <c r="E310" s="47"/>
      <c r="F310" s="56">
        <f ca="1">SUMIF('BOM Atual ZPCS12'!$F:$F,$A310,'BOM Atual ZPCS12'!$BJ:$BJ)</f>
        <v>1500</v>
      </c>
    </row>
    <row r="311" spans="1:6">
      <c r="A311" s="72" t="s">
        <v>252</v>
      </c>
      <c r="B311" s="84">
        <v>4056</v>
      </c>
      <c r="C311" s="48" t="b">
        <f>IFERROR(MATCH(A311,'BOM Atual ZPCS12'!F:F,0)&gt;0,FALSE)</f>
        <v>1</v>
      </c>
      <c r="D311" s="49" t="str">
        <f>TRIM(VLOOKUP(A311,'BOM Atual ZPCS12'!F:G,2,0))</f>
        <v>RUBBER 9X9X5T SHENGFENG</v>
      </c>
      <c r="E311" s="47"/>
      <c r="F311" s="56">
        <f ca="1">SUMIF('BOM Atual ZPCS12'!$F:$F,$A311,'BOM Atual ZPCS12'!$BJ:$BJ)</f>
        <v>3000</v>
      </c>
    </row>
    <row r="312" spans="1:6">
      <c r="A312" s="72" t="s">
        <v>237</v>
      </c>
      <c r="B312" s="84">
        <v>3000</v>
      </c>
      <c r="C312" s="48" t="b">
        <f>IFERROR(MATCH(A312,'BOM Atual ZPCS12'!F:F,0)&gt;0,FALSE)</f>
        <v>1</v>
      </c>
      <c r="D312" s="49" t="str">
        <f>TRIM(VLOOKUP(A312,'BOM Atual ZPCS12'!F:G,2,0))</f>
        <v>MZ690H E1 QLATCH XIEYI</v>
      </c>
      <c r="E312" s="47"/>
      <c r="F312" s="56">
        <f ca="1">SUMIF('BOM Atual ZPCS12'!$F:$F,$A312,'BOM Atual ZPCS12'!$BJ:$BJ)</f>
        <v>3000</v>
      </c>
    </row>
    <row r="313" spans="1:6">
      <c r="A313" s="72" t="s">
        <v>2324</v>
      </c>
      <c r="B313" s="84">
        <v>1620</v>
      </c>
      <c r="C313" s="48" t="b">
        <f>IFERROR(MATCH(A313,'BOM Atual ZPCS12'!F:F,0)&gt;0,FALSE)</f>
        <v>1</v>
      </c>
      <c r="D313" s="49" t="str">
        <f>TRIM(VLOOKUP(A313,'BOM Atual ZPCS12'!F:G,2,0))</f>
        <v>TG B650M-PLUS WIFI IO COVER//SHUNWINGHIN</v>
      </c>
      <c r="E313" s="47"/>
      <c r="F313" s="56">
        <f ca="1">SUMIF('BOM Atual ZPCS12'!$F:$F,$A313,'BOM Atual ZPCS12'!$BJ:$BJ)</f>
        <v>1500</v>
      </c>
    </row>
    <row r="314" spans="1:6">
      <c r="A314" s="72" t="s">
        <v>2539</v>
      </c>
      <c r="B314" s="84">
        <v>1600</v>
      </c>
      <c r="C314" s="48" t="b">
        <f>IFERROR(MATCH(A314,'BOM Atual ZPCS12'!F:F,0)&gt;0,FALSE)</f>
        <v>1</v>
      </c>
      <c r="D314" s="49" t="str">
        <f>TRIM(VLOOKUP(A314,'BOM Atual ZPCS12'!F:G,2,0))</f>
        <v>SATA 6G CABLE 7P 420 BLK ASAP L67SA102-D</v>
      </c>
      <c r="E314" s="47"/>
      <c r="F314" s="56">
        <f ca="1">SUMIF('BOM Atual ZPCS12'!$F:$F,$A314,'BOM Atual ZPCS12'!$BJ:$BJ)</f>
        <v>1500</v>
      </c>
    </row>
    <row r="315" spans="1:6">
      <c r="A315" s="72" t="s">
        <v>2332</v>
      </c>
      <c r="B315" s="84">
        <v>1500</v>
      </c>
      <c r="C315" s="48" t="b">
        <f>IFERROR(MATCH(A315,'BOM Atual ZPCS12'!F:F,0)&gt;0,FALSE)</f>
        <v>1</v>
      </c>
      <c r="D315" s="49" t="str">
        <f>TRIM(VLOOKUP(A315,'BOM Atual ZPCS12'!F:G,2,0))</f>
        <v>MG6502U-C GB TG B650M-PLUS BR//V1.0 DA T</v>
      </c>
      <c r="E315" s="47"/>
      <c r="F315" s="56">
        <f ca="1">SUMIF('BOM Atual ZPCS12'!$F:$F,$A315,'BOM Atual ZPCS12'!$BJ:$BJ)</f>
        <v>1500</v>
      </c>
    </row>
    <row r="316" spans="1:6">
      <c r="A316" s="72" t="s">
        <v>2371</v>
      </c>
      <c r="B316" s="84">
        <v>1500</v>
      </c>
      <c r="C316" s="48" t="b">
        <f>IFERROR(MATCH(A316,'BOM Atual ZPCS12'!F:F,0)&gt;0,FALSE)</f>
        <v>1</v>
      </c>
      <c r="D316" s="49" t="str">
        <f>TRIM(VLOOKUP(A316,'BOM Atual ZPCS12'!F:G,2,0))</f>
        <v>Q20198 TG B650M-PLUS QSG//V1.0 2P</v>
      </c>
      <c r="E316" s="47"/>
      <c r="F316" s="56">
        <f ca="1">SUMIF('BOM Atual ZPCS12'!$F:$F,$A316,'BOM Atual ZPCS12'!$BJ:$BJ)</f>
        <v>1500</v>
      </c>
    </row>
    <row r="317" spans="1:6">
      <c r="A317" s="72" t="s">
        <v>180</v>
      </c>
      <c r="B317" s="84">
        <v>1500</v>
      </c>
      <c r="C317" s="48" t="b">
        <f>IFERROR(MATCH(A317,'BOM Atual ZPCS12'!F:F,0)&gt;0,FALSE)</f>
        <v>1</v>
      </c>
      <c r="D317" s="49" t="str">
        <f>TRIM(VLOOKUP(A317,'BOM Atual ZPCS12'!F:G,2,0))</f>
        <v>ASUS WEBSTORAGE INSERT PAGE FOR MB//V1.0</v>
      </c>
      <c r="E317" s="47"/>
      <c r="F317" s="56">
        <f ca="1">SUMIF('BOM Atual ZPCS12'!$F:$F,$A317,'BOM Atual ZPCS12'!$BJ:$BJ)</f>
        <v>1500</v>
      </c>
    </row>
    <row r="318" spans="1:6">
      <c r="A318" s="72" t="s">
        <v>2376</v>
      </c>
      <c r="B318" s="84">
        <v>1500</v>
      </c>
      <c r="C318" s="48" t="b">
        <f>IFERROR(MATCH(A318,'BOM Atual ZPCS12'!F:F,0)&gt;0,FALSE)</f>
        <v>1</v>
      </c>
      <c r="D318" s="49" t="str">
        <f>TRIM(VLOOKUP(A318,'BOM Atual ZPCS12'!F:G,2,0))</f>
        <v>M6674 SDVD TUF GAMING AM5 SERIES//REV.14</v>
      </c>
      <c r="E318" s="47"/>
      <c r="F318" s="56">
        <f ca="1">SUMIF('BOM Atual ZPCS12'!$F:$F,$A318,'BOM Atual ZPCS12'!$BJ:$BJ)</f>
        <v>1500</v>
      </c>
    </row>
    <row r="319" spans="1:6">
      <c r="A319" s="72" t="s">
        <v>184</v>
      </c>
      <c r="B319" s="84">
        <v>1500</v>
      </c>
      <c r="C319" s="48" t="b">
        <f>IFERROR(MATCH(A319,'BOM Atual ZPCS12'!F:F,0)&gt;0,FALSE)</f>
        <v>1</v>
      </c>
      <c r="D319" s="49" t="str">
        <f>TRIM(VLOOKUP(A319,'BOM Atual ZPCS12'!F:G,2,0))</f>
        <v>TUF GAMING STICKER V5.0</v>
      </c>
      <c r="E319" s="47"/>
      <c r="F319" s="56">
        <f ca="1">SUMIF('BOM Atual ZPCS12'!$F:$F,$A319,'BOM Atual ZPCS12'!$BJ:$BJ)</f>
        <v>1500</v>
      </c>
    </row>
    <row r="320" spans="1:6">
      <c r="A320" s="72" t="s">
        <v>178</v>
      </c>
      <c r="B320" s="84">
        <v>1500</v>
      </c>
      <c r="C320" s="48" t="b">
        <f>IFERROR(MATCH(A320,'BOM Atual ZPCS12'!F:F,0)&gt;0,FALSE)</f>
        <v>1</v>
      </c>
      <c r="D320" s="49" t="str">
        <f>TRIM(VLOOKUP(A320,'BOM Atual ZPCS12'!F:G,2,0))</f>
        <v>MB TUF GAMING LGA1700/AM5 CPU STICKER_EC</v>
      </c>
      <c r="E320" s="47"/>
      <c r="F320" s="56">
        <f ca="1">SUMIF('BOM Atual ZPCS12'!$F:$F,$A320,'BOM Atual ZPCS12'!$BJ:$BJ)</f>
        <v>1500</v>
      </c>
    </row>
    <row r="321" spans="1:6">
      <c r="A321" s="72" t="s">
        <v>182</v>
      </c>
      <c r="B321" s="84">
        <v>1500</v>
      </c>
      <c r="C321" s="48" t="b">
        <f>IFERROR(MATCH(A321,'BOM Atual ZPCS12'!F:F,0)&gt;0,FALSE)</f>
        <v>1</v>
      </c>
      <c r="D321" s="49" t="str">
        <f>TRIM(VLOOKUP(A321,'BOM Atual ZPCS12'!F:G,2,0))</f>
        <v>ASUS WEBSTORAGE STICKER_BLACK//V1.0</v>
      </c>
      <c r="E321" s="47"/>
      <c r="F321" s="56">
        <f ca="1">SUMIF('BOM Atual ZPCS12'!$F:$F,$A321,'BOM Atual ZPCS12'!$BJ:$BJ)</f>
        <v>1500</v>
      </c>
    </row>
    <row r="322" spans="1:6">
      <c r="A322" s="72" t="s">
        <v>146</v>
      </c>
      <c r="B322" s="84">
        <v>1500</v>
      </c>
      <c r="C322" s="48" t="b">
        <f>IFERROR(MATCH(A322,'BOM Atual ZPCS12'!F:F,0)&gt;0,FALSE)</f>
        <v>1</v>
      </c>
      <c r="D322" s="49" t="str">
        <f>TRIM(VLOOKUP(A322,'BOM Atual ZPCS12'!F:G,2,0))</f>
        <v>TUF GAMING CERTIFICATE CARD BR</v>
      </c>
      <c r="E322" s="47"/>
      <c r="F322" s="56">
        <f ca="1">SUMIF('BOM Atual ZPCS12'!$F:$F,$A322,'BOM Atual ZPCS12'!$BJ:$BJ)</f>
        <v>1500</v>
      </c>
    </row>
    <row r="323" spans="1:6">
      <c r="A323" s="72" t="s">
        <v>2408</v>
      </c>
      <c r="B323" s="84">
        <v>1500</v>
      </c>
      <c r="C323" s="48" t="b">
        <f>IFERROR(MATCH(A323,'BOM Atual ZPCS12'!F:F,0)&gt;0,FALSE)</f>
        <v>1</v>
      </c>
      <c r="D323" s="49" t="str">
        <f>TRIM(VLOOKUP(A323,'BOM Atual ZPCS12'!F:G,2,0))</f>
        <v>PARTITION FOR WALRUS_DA TYPE (W)//V1.0</v>
      </c>
      <c r="E323" s="47"/>
      <c r="F323" s="56">
        <f ca="1">SUMIF('BOM Atual ZPCS12'!$F:$F,$A323,'BOM Atual ZPCS12'!$BJ:$BJ)</f>
        <v>1500</v>
      </c>
    </row>
    <row r="324" spans="1:6">
      <c r="A324" s="72" t="s">
        <v>2425</v>
      </c>
      <c r="B324" s="84">
        <v>2000</v>
      </c>
      <c r="C324" s="48" t="b">
        <f>IFERROR(MATCH(A324,'BOM Atual ZPCS12'!F:F,0)&gt;0,FALSE)</f>
        <v>1</v>
      </c>
      <c r="D324" s="49" t="str">
        <f>TRIM(VLOOKUP(A324,'BOM Atual ZPCS12'!F:G,2,0))</f>
        <v>ESD SHIELDING BAG W30-L34 CM V3.0</v>
      </c>
      <c r="E324" s="47"/>
      <c r="F324" s="56">
        <f ca="1">SUMIF('BOM Atual ZPCS12'!$F:$F,$A324,'BOM Atual ZPCS12'!$BJ:$BJ)</f>
        <v>1500</v>
      </c>
    </row>
    <row r="325" spans="1:6">
      <c r="C325" s="48"/>
      <c r="D325" s="49"/>
      <c r="E325" s="47"/>
      <c r="F325" s="56"/>
    </row>
    <row r="326" spans="1:6">
      <c r="C326" s="48"/>
      <c r="D326" s="49"/>
      <c r="E326" s="47"/>
      <c r="F326" s="56"/>
    </row>
    <row r="327" spans="1:6">
      <c r="C327" s="48"/>
      <c r="D327" s="49"/>
      <c r="E327" s="47"/>
      <c r="F327" s="56"/>
    </row>
    <row r="328" spans="1:6">
      <c r="C328" s="48"/>
      <c r="D328" s="49"/>
      <c r="E328" s="47"/>
      <c r="F328" s="56"/>
    </row>
    <row r="329" spans="1:6">
      <c r="C329" s="48"/>
      <c r="D329" s="49"/>
      <c r="E329" s="47"/>
      <c r="F329" s="56"/>
    </row>
    <row r="330" spans="1:6">
      <c r="C330" s="48"/>
      <c r="D330" s="49"/>
      <c r="E330" s="47"/>
      <c r="F330" s="56"/>
    </row>
    <row r="331" spans="1:6">
      <c r="C331" s="48"/>
      <c r="D331" s="49"/>
      <c r="E331" s="47"/>
      <c r="F331" s="56"/>
    </row>
    <row r="332" spans="1:6">
      <c r="C332" s="48"/>
      <c r="D332" s="49"/>
      <c r="E332" s="47"/>
      <c r="F332" s="56"/>
    </row>
    <row r="333" spans="1:6">
      <c r="C333" s="48"/>
      <c r="D333" s="49"/>
      <c r="E333" s="47"/>
      <c r="F333" s="56"/>
    </row>
    <row r="334" spans="1:6">
      <c r="C334" s="48"/>
      <c r="D334" s="49"/>
      <c r="E334" s="47"/>
      <c r="F334" s="56"/>
    </row>
    <row r="335" spans="1:6">
      <c r="C335" s="48"/>
      <c r="D335" s="49"/>
      <c r="E335" s="47"/>
      <c r="F335" s="56"/>
    </row>
    <row r="336" spans="1:6">
      <c r="C336" s="48"/>
      <c r="D336" s="49"/>
      <c r="E336" s="47"/>
      <c r="F336" s="56"/>
    </row>
    <row r="337" spans="3:6">
      <c r="C337" s="48"/>
      <c r="D337" s="49"/>
      <c r="E337" s="47"/>
      <c r="F337" s="56"/>
    </row>
    <row r="338" spans="3:6">
      <c r="C338" s="48"/>
      <c r="D338" s="49"/>
      <c r="E338" s="47"/>
      <c r="F338" s="56"/>
    </row>
    <row r="339" spans="3:6">
      <c r="C339" s="48"/>
      <c r="D339" s="49"/>
      <c r="E339" s="47"/>
      <c r="F339" s="56"/>
    </row>
    <row r="340" spans="3:6">
      <c r="C340" s="48"/>
      <c r="D340" s="49"/>
      <c r="E340" s="47"/>
      <c r="F340" s="56"/>
    </row>
    <row r="341" spans="3:6">
      <c r="C341" s="48"/>
      <c r="D341" s="49"/>
      <c r="E341" s="47"/>
      <c r="F341" s="56"/>
    </row>
  </sheetData>
  <autoFilter ref="A3:J99">
    <filterColumn colId="0"/>
    <filterColumn colId="2"/>
    <filterColumn colId="4"/>
  </autoFilter>
  <conditionalFormatting sqref="F4:F341">
    <cfRule type="expression" dxfId="235" priority="243">
      <formula>$B4=$F4</formula>
    </cfRule>
  </conditionalFormatting>
  <conditionalFormatting sqref="F102">
    <cfRule type="expression" dxfId="234" priority="235">
      <formula>$B102=$F102</formula>
    </cfRule>
  </conditionalFormatting>
  <conditionalFormatting sqref="A58:A62 B61:B62">
    <cfRule type="duplicateValues" dxfId="233" priority="233"/>
    <cfRule type="duplicateValues" dxfId="232" priority="234"/>
  </conditionalFormatting>
  <conditionalFormatting sqref="A58:A62">
    <cfRule type="duplicateValues" dxfId="231" priority="231"/>
    <cfRule type="duplicateValues" dxfId="230" priority="232"/>
  </conditionalFormatting>
  <conditionalFormatting sqref="A4:A5">
    <cfRule type="duplicateValues" dxfId="229" priority="229"/>
    <cfRule type="duplicateValues" dxfId="228" priority="230"/>
  </conditionalFormatting>
  <conditionalFormatting sqref="A6:A7">
    <cfRule type="duplicateValues" dxfId="227" priority="227"/>
    <cfRule type="duplicateValues" dxfId="226" priority="228"/>
  </conditionalFormatting>
  <conditionalFormatting sqref="A8:A48">
    <cfRule type="duplicateValues" dxfId="225" priority="225"/>
    <cfRule type="duplicateValues" dxfId="224" priority="226"/>
  </conditionalFormatting>
  <conditionalFormatting sqref="B8:B48">
    <cfRule type="duplicateValues" dxfId="223" priority="223"/>
    <cfRule type="duplicateValues" dxfId="222" priority="224"/>
  </conditionalFormatting>
  <conditionalFormatting sqref="A49:A50">
    <cfRule type="duplicateValues" dxfId="221" priority="221"/>
    <cfRule type="duplicateValues" dxfId="220" priority="222"/>
  </conditionalFormatting>
  <conditionalFormatting sqref="A51:A89">
    <cfRule type="duplicateValues" dxfId="219" priority="219"/>
    <cfRule type="duplicateValues" dxfId="218" priority="220"/>
  </conditionalFormatting>
  <conditionalFormatting sqref="B51:B57 B61:B89">
    <cfRule type="duplicateValues" dxfId="217" priority="217"/>
    <cfRule type="duplicateValues" dxfId="216" priority="218"/>
  </conditionalFormatting>
  <conditionalFormatting sqref="A91">
    <cfRule type="duplicateValues" dxfId="215" priority="215"/>
    <cfRule type="duplicateValues" dxfId="214" priority="216"/>
  </conditionalFormatting>
  <conditionalFormatting sqref="A10">
    <cfRule type="duplicateValues" dxfId="213" priority="213"/>
    <cfRule type="duplicateValues" dxfId="212" priority="214"/>
  </conditionalFormatting>
  <conditionalFormatting sqref="A10:A57">
    <cfRule type="expression" dxfId="211" priority="212">
      <formula>$D10="S"</formula>
    </cfRule>
  </conditionalFormatting>
  <conditionalFormatting sqref="A10:A57">
    <cfRule type="duplicateValues" dxfId="210" priority="210"/>
    <cfRule type="duplicateValues" dxfId="209" priority="211"/>
  </conditionalFormatting>
  <conditionalFormatting sqref="A10:A57">
    <cfRule type="duplicateValues" dxfId="208" priority="208"/>
    <cfRule type="duplicateValues" dxfId="207" priority="209"/>
  </conditionalFormatting>
  <conditionalFormatting sqref="A10:A57">
    <cfRule type="duplicateValues" dxfId="206" priority="206"/>
    <cfRule type="duplicateValues" dxfId="205" priority="207"/>
  </conditionalFormatting>
  <conditionalFormatting sqref="A10:A57">
    <cfRule type="duplicateValues" dxfId="204" priority="204"/>
    <cfRule type="duplicateValues" dxfId="203" priority="205"/>
  </conditionalFormatting>
  <conditionalFormatting sqref="A10:A57">
    <cfRule type="duplicateValues" dxfId="202" priority="202"/>
    <cfRule type="duplicateValues" dxfId="201" priority="203"/>
  </conditionalFormatting>
  <conditionalFormatting sqref="A10:A57">
    <cfRule type="duplicateValues" dxfId="200" priority="200"/>
    <cfRule type="duplicateValues" dxfId="199" priority="201"/>
  </conditionalFormatting>
  <conditionalFormatting sqref="A10:A57">
    <cfRule type="duplicateValues" dxfId="198" priority="198"/>
    <cfRule type="duplicateValues" dxfId="197" priority="199"/>
  </conditionalFormatting>
  <conditionalFormatting sqref="A10:A57">
    <cfRule type="duplicateValues" dxfId="196" priority="196"/>
    <cfRule type="duplicateValues" dxfId="195" priority="197"/>
  </conditionalFormatting>
  <conditionalFormatting sqref="A10:A57">
    <cfRule type="duplicateValues" dxfId="194" priority="194"/>
    <cfRule type="duplicateValues" dxfId="193" priority="195"/>
  </conditionalFormatting>
  <conditionalFormatting sqref="A10:A57">
    <cfRule type="duplicateValues" dxfId="192" priority="192"/>
    <cfRule type="duplicateValues" dxfId="191" priority="193"/>
  </conditionalFormatting>
  <conditionalFormatting sqref="A10:A57">
    <cfRule type="duplicateValues" dxfId="190" priority="190"/>
    <cfRule type="duplicateValues" dxfId="189" priority="191"/>
  </conditionalFormatting>
  <conditionalFormatting sqref="A10:A57">
    <cfRule type="duplicateValues" dxfId="188" priority="188"/>
    <cfRule type="duplicateValues" dxfId="187" priority="189"/>
  </conditionalFormatting>
  <conditionalFormatting sqref="A10:A57">
    <cfRule type="duplicateValues" dxfId="186" priority="186"/>
    <cfRule type="duplicateValues" dxfId="185" priority="187"/>
  </conditionalFormatting>
  <conditionalFormatting sqref="A10:A57">
    <cfRule type="duplicateValues" dxfId="184" priority="185"/>
  </conditionalFormatting>
  <conditionalFormatting sqref="A10:A57">
    <cfRule type="duplicateValues" dxfId="183" priority="183"/>
    <cfRule type="duplicateValues" dxfId="182" priority="184"/>
  </conditionalFormatting>
  <conditionalFormatting sqref="A10:A57">
    <cfRule type="duplicateValues" dxfId="181" priority="181"/>
    <cfRule type="duplicateValues" dxfId="180" priority="182"/>
  </conditionalFormatting>
  <conditionalFormatting sqref="A10:A57">
    <cfRule type="duplicateValues" dxfId="179" priority="179"/>
    <cfRule type="duplicateValues" dxfId="178" priority="180"/>
  </conditionalFormatting>
  <conditionalFormatting sqref="A10:A57">
    <cfRule type="duplicateValues" dxfId="177" priority="177"/>
    <cfRule type="duplicateValues" dxfId="176" priority="178"/>
  </conditionalFormatting>
  <conditionalFormatting sqref="A10:A57">
    <cfRule type="duplicateValues" dxfId="175" priority="175"/>
    <cfRule type="duplicateValues" dxfId="174" priority="176"/>
  </conditionalFormatting>
  <conditionalFormatting sqref="A10:A57">
    <cfRule type="duplicateValues" dxfId="173" priority="173"/>
    <cfRule type="duplicateValues" dxfId="172" priority="174"/>
  </conditionalFormatting>
  <conditionalFormatting sqref="A10:A57">
    <cfRule type="duplicateValues" dxfId="171" priority="171"/>
    <cfRule type="duplicateValues" dxfId="170" priority="172"/>
  </conditionalFormatting>
  <conditionalFormatting sqref="A10:A57">
    <cfRule type="duplicateValues" dxfId="169" priority="169"/>
    <cfRule type="duplicateValues" dxfId="168" priority="170"/>
  </conditionalFormatting>
  <conditionalFormatting sqref="A10:A57">
    <cfRule type="duplicateValues" dxfId="167" priority="167"/>
    <cfRule type="duplicateValues" dxfId="166" priority="168"/>
  </conditionalFormatting>
  <conditionalFormatting sqref="A10:A57">
    <cfRule type="duplicateValues" dxfId="165" priority="165"/>
    <cfRule type="duplicateValues" dxfId="164" priority="166"/>
  </conditionalFormatting>
  <conditionalFormatting sqref="A10:A57">
    <cfRule type="duplicateValues" dxfId="163" priority="163"/>
    <cfRule type="duplicateValues" dxfId="162" priority="164"/>
  </conditionalFormatting>
  <conditionalFormatting sqref="A10:A57">
    <cfRule type="duplicateValues" dxfId="161" priority="161"/>
    <cfRule type="duplicateValues" dxfId="160" priority="162"/>
  </conditionalFormatting>
  <conditionalFormatting sqref="A10:A57">
    <cfRule type="duplicateValues" dxfId="159" priority="159"/>
    <cfRule type="duplicateValues" dxfId="158" priority="160"/>
  </conditionalFormatting>
  <conditionalFormatting sqref="A10:A57">
    <cfRule type="duplicateValues" dxfId="157" priority="157"/>
    <cfRule type="duplicateValues" dxfId="156" priority="158"/>
  </conditionalFormatting>
  <conditionalFormatting sqref="A10:A57">
    <cfRule type="duplicateValues" dxfId="155" priority="155"/>
    <cfRule type="duplicateValues" dxfId="154" priority="156"/>
  </conditionalFormatting>
  <conditionalFormatting sqref="A10:A57">
    <cfRule type="duplicateValues" dxfId="153" priority="153"/>
    <cfRule type="duplicateValues" dxfId="152" priority="154"/>
  </conditionalFormatting>
  <conditionalFormatting sqref="A10:A57">
    <cfRule type="duplicateValues" dxfId="151" priority="151"/>
    <cfRule type="duplicateValues" dxfId="150" priority="152"/>
  </conditionalFormatting>
  <conditionalFormatting sqref="A10:A57">
    <cfRule type="duplicateValues" dxfId="149" priority="149"/>
    <cfRule type="duplicateValues" dxfId="148" priority="150"/>
  </conditionalFormatting>
  <conditionalFormatting sqref="A10:A57">
    <cfRule type="duplicateValues" dxfId="147" priority="147"/>
    <cfRule type="duplicateValues" dxfId="146" priority="148"/>
  </conditionalFormatting>
  <conditionalFormatting sqref="A10:A57">
    <cfRule type="duplicateValues" dxfId="145" priority="145"/>
    <cfRule type="duplicateValues" dxfId="144" priority="146"/>
  </conditionalFormatting>
  <conditionalFormatting sqref="A10:A57">
    <cfRule type="duplicateValues" dxfId="143" priority="143"/>
    <cfRule type="duplicateValues" dxfId="142" priority="144"/>
  </conditionalFormatting>
  <conditionalFormatting sqref="A10:A57">
    <cfRule type="duplicateValues" dxfId="141" priority="141"/>
    <cfRule type="duplicateValues" dxfId="140" priority="142"/>
  </conditionalFormatting>
  <conditionalFormatting sqref="A10:A57">
    <cfRule type="duplicateValues" dxfId="139" priority="139"/>
    <cfRule type="duplicateValues" dxfId="138" priority="140"/>
  </conditionalFormatting>
  <conditionalFormatting sqref="A10:A57">
    <cfRule type="duplicateValues" dxfId="137" priority="137"/>
    <cfRule type="duplicateValues" dxfId="136" priority="138"/>
  </conditionalFormatting>
  <conditionalFormatting sqref="A10:A57">
    <cfRule type="duplicateValues" dxfId="135" priority="135"/>
    <cfRule type="duplicateValues" dxfId="134" priority="136"/>
  </conditionalFormatting>
  <conditionalFormatting sqref="A10:A57">
    <cfRule type="duplicateValues" dxfId="133" priority="133"/>
    <cfRule type="duplicateValues" dxfId="132" priority="134"/>
  </conditionalFormatting>
  <conditionalFormatting sqref="A10:A57">
    <cfRule type="duplicateValues" dxfId="131" priority="131"/>
    <cfRule type="duplicateValues" dxfId="130" priority="132"/>
  </conditionalFormatting>
  <conditionalFormatting sqref="A10:A57">
    <cfRule type="duplicateValues" dxfId="129" priority="129"/>
    <cfRule type="duplicateValues" dxfId="128" priority="130"/>
  </conditionalFormatting>
  <conditionalFormatting sqref="A10:A57">
    <cfRule type="duplicateValues" dxfId="127" priority="127"/>
    <cfRule type="duplicateValues" dxfId="126" priority="128"/>
  </conditionalFormatting>
  <conditionalFormatting sqref="A10:A57">
    <cfRule type="duplicateValues" dxfId="125" priority="125"/>
    <cfRule type="duplicateValues" dxfId="124" priority="126"/>
  </conditionalFormatting>
  <conditionalFormatting sqref="A10:A57">
    <cfRule type="duplicateValues" dxfId="123" priority="124"/>
  </conditionalFormatting>
  <conditionalFormatting sqref="A10:A57">
    <cfRule type="duplicateValues" dxfId="122" priority="122"/>
    <cfRule type="duplicateValues" dxfId="121" priority="123"/>
  </conditionalFormatting>
  <conditionalFormatting sqref="A10:A57">
    <cfRule type="duplicateValues" dxfId="120" priority="120"/>
    <cfRule type="duplicateValues" dxfId="119" priority="121"/>
  </conditionalFormatting>
  <conditionalFormatting sqref="A10:A57">
    <cfRule type="duplicateValues" dxfId="118" priority="118"/>
    <cfRule type="duplicateValues" dxfId="117" priority="119"/>
  </conditionalFormatting>
  <conditionalFormatting sqref="A10:A57">
    <cfRule type="duplicateValues" dxfId="116" priority="116"/>
    <cfRule type="duplicateValues" dxfId="115" priority="117"/>
  </conditionalFormatting>
  <conditionalFormatting sqref="A10:A57">
    <cfRule type="duplicateValues" dxfId="114" priority="114"/>
    <cfRule type="duplicateValues" dxfId="113" priority="115"/>
  </conditionalFormatting>
  <conditionalFormatting sqref="A10:A57">
    <cfRule type="duplicateValues" dxfId="112" priority="112"/>
    <cfRule type="duplicateValues" dxfId="111" priority="113"/>
  </conditionalFormatting>
  <conditionalFormatting sqref="A10:A57">
    <cfRule type="duplicateValues" dxfId="110" priority="110"/>
    <cfRule type="duplicateValues" dxfId="109" priority="111"/>
  </conditionalFormatting>
  <conditionalFormatting sqref="A10:A57">
    <cfRule type="duplicateValues" dxfId="108" priority="108"/>
    <cfRule type="duplicateValues" dxfId="107" priority="109"/>
  </conditionalFormatting>
  <conditionalFormatting sqref="B10">
    <cfRule type="duplicateValues" dxfId="106" priority="106"/>
    <cfRule type="duplicateValues" dxfId="105" priority="107"/>
  </conditionalFormatting>
  <conditionalFormatting sqref="A58:A60">
    <cfRule type="expression" dxfId="104" priority="105">
      <formula>$D58="S"</formula>
    </cfRule>
  </conditionalFormatting>
  <conditionalFormatting sqref="A58:A60">
    <cfRule type="duplicateValues" dxfId="103" priority="103"/>
    <cfRule type="duplicateValues" dxfId="102" priority="104"/>
  </conditionalFormatting>
  <conditionalFormatting sqref="A58:A60">
    <cfRule type="duplicateValues" dxfId="101" priority="101"/>
    <cfRule type="duplicateValues" dxfId="100" priority="102"/>
  </conditionalFormatting>
  <conditionalFormatting sqref="A58:A60">
    <cfRule type="duplicateValues" dxfId="99" priority="99"/>
    <cfRule type="duplicateValues" dxfId="98" priority="100"/>
  </conditionalFormatting>
  <conditionalFormatting sqref="A58:A60">
    <cfRule type="duplicateValues" dxfId="97" priority="97"/>
    <cfRule type="duplicateValues" dxfId="96" priority="98"/>
  </conditionalFormatting>
  <conditionalFormatting sqref="A58:A60">
    <cfRule type="duplicateValues" dxfId="95" priority="95"/>
    <cfRule type="duplicateValues" dxfId="94" priority="96"/>
  </conditionalFormatting>
  <conditionalFormatting sqref="A58:A60">
    <cfRule type="duplicateValues" dxfId="93" priority="93"/>
    <cfRule type="duplicateValues" dxfId="92" priority="94"/>
  </conditionalFormatting>
  <conditionalFormatting sqref="A58:A60">
    <cfRule type="duplicateValues" dxfId="91" priority="91"/>
    <cfRule type="duplicateValues" dxfId="90" priority="92"/>
  </conditionalFormatting>
  <conditionalFormatting sqref="A58:A60">
    <cfRule type="duplicateValues" dxfId="89" priority="89"/>
    <cfRule type="duplicateValues" dxfId="88" priority="90"/>
  </conditionalFormatting>
  <conditionalFormatting sqref="A58:A60">
    <cfRule type="duplicateValues" dxfId="87" priority="87"/>
    <cfRule type="duplicateValues" dxfId="86" priority="88"/>
  </conditionalFormatting>
  <conditionalFormatting sqref="A58:A60">
    <cfRule type="duplicateValues" dxfId="85" priority="85"/>
    <cfRule type="duplicateValues" dxfId="84" priority="86"/>
  </conditionalFormatting>
  <conditionalFormatting sqref="A58:A60">
    <cfRule type="duplicateValues" dxfId="83" priority="83"/>
    <cfRule type="duplicateValues" dxfId="82" priority="84"/>
  </conditionalFormatting>
  <conditionalFormatting sqref="A58:A60">
    <cfRule type="duplicateValues" dxfId="81" priority="81"/>
    <cfRule type="duplicateValues" dxfId="80" priority="82"/>
  </conditionalFormatting>
  <conditionalFormatting sqref="A58:A60">
    <cfRule type="duplicateValues" dxfId="79" priority="79"/>
    <cfRule type="duplicateValues" dxfId="78" priority="80"/>
  </conditionalFormatting>
  <conditionalFormatting sqref="A58:A60">
    <cfRule type="duplicateValues" dxfId="77" priority="78"/>
  </conditionalFormatting>
  <conditionalFormatting sqref="A58:A60">
    <cfRule type="duplicateValues" dxfId="76" priority="76"/>
    <cfRule type="duplicateValues" dxfId="75" priority="77"/>
  </conditionalFormatting>
  <conditionalFormatting sqref="A58:A60">
    <cfRule type="duplicateValues" dxfId="74" priority="74"/>
    <cfRule type="duplicateValues" dxfId="73" priority="75"/>
  </conditionalFormatting>
  <conditionalFormatting sqref="A58:A60">
    <cfRule type="duplicateValues" dxfId="72" priority="72"/>
    <cfRule type="duplicateValues" dxfId="71" priority="73"/>
  </conditionalFormatting>
  <conditionalFormatting sqref="A58:A60">
    <cfRule type="duplicateValues" dxfId="70" priority="70"/>
    <cfRule type="duplicateValues" dxfId="69" priority="71"/>
  </conditionalFormatting>
  <conditionalFormatting sqref="A58:A60">
    <cfRule type="duplicateValues" dxfId="68" priority="68"/>
    <cfRule type="duplicateValues" dxfId="67" priority="69"/>
  </conditionalFormatting>
  <conditionalFormatting sqref="A58:A60">
    <cfRule type="duplicateValues" dxfId="66" priority="66"/>
    <cfRule type="duplicateValues" dxfId="65" priority="67"/>
  </conditionalFormatting>
  <conditionalFormatting sqref="A58:A60">
    <cfRule type="duplicateValues" dxfId="64" priority="64"/>
    <cfRule type="duplicateValues" dxfId="63" priority="65"/>
  </conditionalFormatting>
  <conditionalFormatting sqref="A58:A60">
    <cfRule type="duplicateValues" dxfId="62" priority="62"/>
    <cfRule type="duplicateValues" dxfId="61" priority="63"/>
  </conditionalFormatting>
  <conditionalFormatting sqref="A58:A60">
    <cfRule type="duplicateValues" dxfId="60" priority="60"/>
    <cfRule type="duplicateValues" dxfId="59" priority="61"/>
  </conditionalFormatting>
  <conditionalFormatting sqref="A58:A60">
    <cfRule type="duplicateValues" dxfId="58" priority="58"/>
    <cfRule type="duplicateValues" dxfId="57" priority="59"/>
  </conditionalFormatting>
  <conditionalFormatting sqref="A58:A60">
    <cfRule type="duplicateValues" dxfId="56" priority="56"/>
    <cfRule type="duplicateValues" dxfId="55" priority="57"/>
  </conditionalFormatting>
  <conditionalFormatting sqref="A58:A60">
    <cfRule type="duplicateValues" dxfId="54" priority="54"/>
    <cfRule type="duplicateValues" dxfId="53" priority="55"/>
  </conditionalFormatting>
  <conditionalFormatting sqref="A58:A60">
    <cfRule type="duplicateValues" dxfId="52" priority="52"/>
    <cfRule type="duplicateValues" dxfId="51" priority="53"/>
  </conditionalFormatting>
  <conditionalFormatting sqref="A58:A60">
    <cfRule type="duplicateValues" dxfId="50" priority="50"/>
    <cfRule type="duplicateValues" dxfId="49" priority="51"/>
  </conditionalFormatting>
  <conditionalFormatting sqref="A58:A60">
    <cfRule type="duplicateValues" dxfId="48" priority="48"/>
    <cfRule type="duplicateValues" dxfId="47" priority="49"/>
  </conditionalFormatting>
  <conditionalFormatting sqref="A58:A60">
    <cfRule type="duplicateValues" dxfId="46" priority="46"/>
    <cfRule type="duplicateValues" dxfId="45" priority="47"/>
  </conditionalFormatting>
  <conditionalFormatting sqref="A58:A60">
    <cfRule type="duplicateValues" dxfId="44" priority="44"/>
    <cfRule type="duplicateValues" dxfId="43" priority="45"/>
  </conditionalFormatting>
  <conditionalFormatting sqref="A58:A60">
    <cfRule type="duplicateValues" dxfId="42" priority="42"/>
    <cfRule type="duplicateValues" dxfId="41" priority="43"/>
  </conditionalFormatting>
  <conditionalFormatting sqref="A58:A60">
    <cfRule type="duplicateValues" dxfId="40" priority="40"/>
    <cfRule type="duplicateValues" dxfId="39" priority="41"/>
  </conditionalFormatting>
  <conditionalFormatting sqref="A58:A60">
    <cfRule type="duplicateValues" dxfId="38" priority="38"/>
    <cfRule type="duplicateValues" dxfId="37" priority="39"/>
  </conditionalFormatting>
  <conditionalFormatting sqref="A58:A60">
    <cfRule type="duplicateValues" dxfId="36" priority="36"/>
    <cfRule type="duplicateValues" dxfId="35" priority="37"/>
  </conditionalFormatting>
  <conditionalFormatting sqref="A58:A60">
    <cfRule type="duplicateValues" dxfId="34" priority="34"/>
    <cfRule type="duplicateValues" dxfId="33" priority="35"/>
  </conditionalFormatting>
  <conditionalFormatting sqref="A58:A60">
    <cfRule type="duplicateValues" dxfId="32" priority="32"/>
    <cfRule type="duplicateValues" dxfId="31" priority="33"/>
  </conditionalFormatting>
  <conditionalFormatting sqref="A58:A60">
    <cfRule type="duplicateValues" dxfId="30" priority="30"/>
    <cfRule type="duplicateValues" dxfId="29" priority="31"/>
  </conditionalFormatting>
  <conditionalFormatting sqref="A58:A60">
    <cfRule type="duplicateValues" dxfId="28" priority="28"/>
    <cfRule type="duplicateValues" dxfId="27" priority="29"/>
  </conditionalFormatting>
  <conditionalFormatting sqref="A58:A60">
    <cfRule type="duplicateValues" dxfId="26" priority="26"/>
    <cfRule type="duplicateValues" dxfId="25" priority="27"/>
  </conditionalFormatting>
  <conditionalFormatting sqref="A58:A60">
    <cfRule type="duplicateValues" dxfId="24" priority="24"/>
    <cfRule type="duplicateValues" dxfId="23" priority="25"/>
  </conditionalFormatting>
  <conditionalFormatting sqref="A58:A60">
    <cfRule type="duplicateValues" dxfId="22" priority="22"/>
    <cfRule type="duplicateValues" dxfId="21" priority="23"/>
  </conditionalFormatting>
  <conditionalFormatting sqref="A58:A60">
    <cfRule type="duplicateValues" dxfId="20" priority="20"/>
    <cfRule type="duplicateValues" dxfId="19" priority="21"/>
  </conditionalFormatting>
  <conditionalFormatting sqref="A58:A60">
    <cfRule type="duplicateValues" dxfId="18" priority="18"/>
    <cfRule type="duplicateValues" dxfId="17" priority="19"/>
  </conditionalFormatting>
  <conditionalFormatting sqref="A58:A60">
    <cfRule type="duplicateValues" dxfId="16" priority="17"/>
  </conditionalFormatting>
  <conditionalFormatting sqref="A58:A60">
    <cfRule type="duplicateValues" dxfId="15" priority="15"/>
    <cfRule type="duplicateValues" dxfId="14" priority="16"/>
  </conditionalFormatting>
  <conditionalFormatting sqref="A58:A60">
    <cfRule type="duplicateValues" dxfId="13" priority="13"/>
    <cfRule type="duplicateValues" dxfId="12" priority="14"/>
  </conditionalFormatting>
  <conditionalFormatting sqref="A58:A60">
    <cfRule type="duplicateValues" dxfId="11" priority="11"/>
    <cfRule type="duplicateValues" dxfId="10" priority="12"/>
  </conditionalFormatting>
  <conditionalFormatting sqref="A58:A60">
    <cfRule type="duplicateValues" dxfId="9" priority="9"/>
    <cfRule type="duplicateValues" dxfId="8" priority="10"/>
  </conditionalFormatting>
  <conditionalFormatting sqref="A58:A60">
    <cfRule type="duplicateValues" dxfId="7" priority="7"/>
    <cfRule type="duplicateValues" dxfId="6" priority="8"/>
  </conditionalFormatting>
  <conditionalFormatting sqref="A58:A60">
    <cfRule type="duplicateValues" dxfId="5" priority="5"/>
    <cfRule type="duplicateValues" dxfId="4" priority="6"/>
  </conditionalFormatting>
  <conditionalFormatting sqref="A58:A60">
    <cfRule type="duplicateValues" dxfId="3" priority="3"/>
    <cfRule type="duplicateValues" dxfId="2" priority="4"/>
  </conditionalFormatting>
  <conditionalFormatting sqref="A58:A60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3" sqref="C3"/>
    </sheetView>
  </sheetViews>
  <sheetFormatPr defaultRowHeight="14.4"/>
  <cols>
    <col min="1" max="1" width="20" customWidth="1"/>
    <col min="2" max="2" width="42" customWidth="1"/>
    <col min="3" max="3" width="8" bestFit="1" customWidth="1"/>
    <col min="4" max="4" width="51.109375" bestFit="1" customWidth="1"/>
    <col min="6" max="6" width="48.44140625" bestFit="1" customWidth="1"/>
  </cols>
  <sheetData>
    <row r="1" spans="1:4">
      <c r="A1" s="76" t="s">
        <v>41</v>
      </c>
      <c r="B1" s="76" t="s">
        <v>4</v>
      </c>
      <c r="C1" s="78" t="s">
        <v>33</v>
      </c>
      <c r="D1" s="77" t="s">
        <v>121</v>
      </c>
    </row>
    <row r="2" spans="1:4">
      <c r="A2" s="75" t="s">
        <v>125</v>
      </c>
      <c r="B2" s="79" t="s">
        <v>133</v>
      </c>
      <c r="C2" s="75">
        <v>700</v>
      </c>
      <c r="D2" s="75" t="s">
        <v>135</v>
      </c>
    </row>
    <row r="3" spans="1:4">
      <c r="A3" s="75" t="s">
        <v>128</v>
      </c>
      <c r="B3" s="79" t="s">
        <v>129</v>
      </c>
      <c r="C3" s="75">
        <v>3200</v>
      </c>
      <c r="D3" s="75" t="s">
        <v>136</v>
      </c>
    </row>
    <row r="4" spans="1:4">
      <c r="A4" s="75" t="s">
        <v>126</v>
      </c>
      <c r="B4" s="79" t="s">
        <v>134</v>
      </c>
      <c r="C4" s="75">
        <v>2</v>
      </c>
      <c r="D4" s="75" t="s">
        <v>137</v>
      </c>
    </row>
    <row r="5" spans="1:4">
      <c r="A5" s="75" t="s">
        <v>127</v>
      </c>
      <c r="B5" s="79" t="s">
        <v>130</v>
      </c>
      <c r="C5" s="75">
        <v>2</v>
      </c>
      <c r="D5" s="75" t="s">
        <v>137</v>
      </c>
    </row>
    <row r="6" spans="1:4">
      <c r="A6" s="75" t="s">
        <v>123</v>
      </c>
      <c r="B6" s="79" t="s">
        <v>131</v>
      </c>
      <c r="C6" s="75">
        <v>1000</v>
      </c>
      <c r="D6" s="75" t="s">
        <v>138</v>
      </c>
    </row>
    <row r="7" spans="1:4">
      <c r="A7" s="75" t="s">
        <v>124</v>
      </c>
      <c r="B7" s="79" t="s">
        <v>132</v>
      </c>
      <c r="C7" s="75">
        <v>1200</v>
      </c>
      <c r="D7" s="75" t="s">
        <v>138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Demanda</vt:lpstr>
      <vt:lpstr>BOM Atual ZPCS12</vt:lpstr>
      <vt:lpstr>ZPCS04</vt:lpstr>
      <vt:lpstr>Sheet3</vt:lpstr>
      <vt:lpstr>Sheet2</vt:lpstr>
      <vt:lpstr>Invoice</vt:lpstr>
      <vt:lpstr>shortage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Assis Oliveira</dc:creator>
  <cp:lastModifiedBy>renanalmeida</cp:lastModifiedBy>
  <dcterms:created xsi:type="dcterms:W3CDTF">2013-07-18T14:18:24Z</dcterms:created>
  <dcterms:modified xsi:type="dcterms:W3CDTF">2023-03-09T20:41:02Z</dcterms:modified>
</cp:coreProperties>
</file>